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Sales = Revenue = Net Revenue = Ventas =  Ventas Netas = Cifra de negocio
</t>
      </text>
    </comment>
    <comment authorId="0" ref="R3">
      <text>
        <t xml:space="preserve">Crecimiento anual estimado de ventas para los próximos 5 años fiscales
Por defecto usa el del año fiscal más reciente</t>
      </text>
    </comment>
    <comment authorId="0" ref="R4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5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6">
      <text>
        <t xml:space="preserve">IDC:
Por defecto usa la media de los 6 últimos años fiscales</t>
      </text>
    </comment>
    <comment authorId="0" ref="A9">
      <text>
        <t xml:space="preserve">Número total de acciones diluidas</t>
      </text>
    </comment>
    <comment authorId="0" ref="A11">
      <text>
        <t xml:space="preserve">Número total de acciones diluidas</t>
      </text>
    </comment>
    <comment authorId="0" ref="A17">
      <text>
        <t xml:space="preserve">Autor:
Return on Assets / Retorno sobre los activos
ROA = Net Income / Total Assets</t>
      </text>
    </comment>
    <comment authorId="0" ref="A18">
      <text>
        <t xml:space="preserve">Autor:
Return on Equity / Retorno sobre el valor en libros
ROE = Net Income / Total Equity</t>
      </text>
    </comment>
    <comment authorId="0" ref="A21">
      <text>
        <t xml:space="preserve">Autor:
Es el ratio más usado para medir el nivel de deuda de las financieras
Se calcula dividiendo "Total Liabilities" entre "Total Shareholders' Equity"
Para saber si es "alto" o "bajo", debes compararlo con el de sus competidores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Last Twelve Months - Últimos 12 meses
Estos múltiplos se calculan con los datos financieros del último año fiscal disponible
</t>
      </text>
    </comment>
    <comment authorId="0" ref="C11">
      <text>
        <t xml:space="preserve">Se calculan con las estimaciones del primer año disponible</t>
      </text>
    </comment>
    <comment authorId="0" ref="H15">
      <text>
        <t xml:space="preserve">IDC:
CAGR = Compounded Annual Growth Rate
Es decir, el porcentaje de retorno anualizado esperado para la inversión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IDC: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  <comment authorId="0" ref="A4">
      <text>
        <t xml:space="preserve">Autor:
Pagos en acciones / Stock-based compensation</t>
      </text>
    </comment>
    <comment authorId="0" ref="A5">
      <text>
        <t xml:space="preserve">Autor:
Amplilaciones de capital</t>
      </text>
    </comment>
    <comment authorId="0" ref="A12">
      <text>
        <t xml:space="preserve">IDC: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Ojo, hay que incluir TODOS los gastos de ventas y operativos del negocio:
- Costes de ventas (Cost of sales o Costs of goods sold)
- Operating Costs (incluyendo SG&amp;A, R&amp;D y todos los gastos operativos que correspondan)</t>
      </text>
    </comment>
    <comment authorId="0" ref="B10">
      <text>
        <t xml:space="preserve">Si el resultado es negativo, implica que la compañía tiene caja neta (más caja que deuda)</t>
      </text>
    </comment>
    <comment authorId="0" ref="C10">
      <text>
        <t xml:space="preserve">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  <comment authorId="0" ref="C12">
      <text>
        <t xml:space="preserve">En caso de existir acciones preferentes y/o intereses minoritarios, también hay que incluir la valoración a mercado de estas partidas y sumárselas al EV</t>
      </text>
    </comment>
    <comment authorId="0" ref="D12">
      <text>
        <t xml:space="preserve">Solo para empresas con posición de caja neta (Caja &gt; Deuda financiera neta)
La caja neta REDUCE el EV de la empresa</t>
      </text>
    </comment>
    <comment authorId="0" ref="C25">
      <text>
        <t xml:space="preserve">T = Tax Rate = Effective Tax Rate</t>
      </text>
    </comment>
    <comment authorId="0" ref="D25">
      <text>
        <t xml:space="preserve">Deuda financiera total = Short Term Debt + Long Term Debt
Los operating leases también incluimos tanto a Corto Plazo como a Largo Plazo, en los casos que aparezcan detallados en el balance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Autor:
Número positivo = repago neto de deuda
Número negativo = emisión neta de deuda</t>
      </text>
    </comment>
  </commentList>
</comments>
</file>

<file path=xl/sharedStrings.xml><?xml version="1.0" encoding="utf-8"?>
<sst xmlns="http://schemas.openxmlformats.org/spreadsheetml/2006/main" count="519" uniqueCount="395">
  <si>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</si>
  <si>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</si>
  <si>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</si>
  <si>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</si>
  <si>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</si>
  <si>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</si>
  <si>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</si>
  <si>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</si>
  <si>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</si>
  <si>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</si>
  <si>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</si>
  <si>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</si>
  <si>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</si>
  <si>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</si>
  <si>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</si>
  <si>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</si>
  <si>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</si>
  <si>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</si>
  <si>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</si>
  <si>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</si>
  <si>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</si>
  <si>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</si>
  <si>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</si>
  <si>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</si>
  <si>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</si>
  <si>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</si>
  <si>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</si>
  <si>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</si>
  <si>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</si>
  <si>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</si>
  <si>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</si>
  <si>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</si>
  <si>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</si>
  <si>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</si>
  <si>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</si>
  <si>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</si>
  <si>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</si>
  <si>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</si>
  <si>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</si>
  <si>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</si>
  <si>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</si>
  <si>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</si>
  <si>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</si>
  <si>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</si>
  <si>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</si>
  <si>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</si>
  <si>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</si>
  <si>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</si>
  <si>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</si>
  <si>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</si>
  <si>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</si>
  <si>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</si>
  <si>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ROE/ PB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</si>
  <si>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</si>
  <si>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</si>
  <si>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</si>
  <si>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</si>
  <si>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</si>
  <si>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</si>
  <si>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</si>
  <si>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</si>
  <si>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</si>
  <si>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</si>
  <si>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</si>
  <si>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</si>
  <si>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</si>
  <si>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</si>
  <si>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Revenues</t>
  </si>
  <si>
    <t>Interest And Invest. Income (Rev)</t>
  </si>
  <si>
    <t>Other Revenues</t>
  </si>
  <si>
    <t>Total Revenues</t>
  </si>
  <si>
    <t>% Change YoY</t>
  </si>
  <si>
    <t>8,0 %</t>
  </si>
  <si>
    <t>19,8 %</t>
  </si>
  <si>
    <t>23,6 %</t>
  </si>
  <si>
    <t>11,1 %</t>
  </si>
  <si>
    <t>8,8 %</t>
  </si>
  <si>
    <t>4,1 %</t>
  </si>
  <si>
    <t>(5,9 %)</t>
  </si>
  <si>
    <t>7,5 %</t>
  </si>
  <si>
    <t>3,7 %</t>
  </si>
  <si>
    <t>Cost of Goods Sold</t>
  </si>
  <si>
    <t>Gross Profit</t>
  </si>
  <si>
    <t>% Gross Margins</t>
  </si>
  <si>
    <t>100,0 %</t>
  </si>
  <si>
    <t>Selling General &amp; Admin Expenses</t>
  </si>
  <si>
    <t>Provision for Bad Debts</t>
  </si>
  <si>
    <t>Depreciation &amp; Amortization</t>
  </si>
  <si>
    <t>Other Operating Expenses</t>
  </si>
  <si>
    <t>Total Operating Expenses</t>
  </si>
  <si>
    <t>Operating Income</t>
  </si>
  <si>
    <t>10,7 %</t>
  </si>
  <si>
    <t>22,4 %</t>
  </si>
  <si>
    <t>27,1 %</t>
  </si>
  <si>
    <t>16,6 %</t>
  </si>
  <si>
    <t>6,3 %</t>
  </si>
  <si>
    <t>(2,7 %)</t>
  </si>
  <si>
    <t>(4,1 %)</t>
  </si>
  <si>
    <t>2,0 %</t>
  </si>
  <si>
    <t>5,0 %</t>
  </si>
  <si>
    <t>% Operating Margins</t>
  </si>
  <si>
    <t>54,9 %</t>
  </si>
  <si>
    <t>56,3 %</t>
  </si>
  <si>
    <t>57,5 %</t>
  </si>
  <si>
    <t>59,1 %</t>
  </si>
  <si>
    <t>62,0 %</t>
  </si>
  <si>
    <t>60,6 %</t>
  </si>
  <si>
    <t>56,7 %</t>
  </si>
  <si>
    <t>57,8 %</t>
  </si>
  <si>
    <t>54,8 %</t>
  </si>
  <si>
    <t>55,5 %</t>
  </si>
  <si>
    <t>Interest Expense</t>
  </si>
  <si>
    <t>Interest And Investment Income</t>
  </si>
  <si>
    <t>Income (Loss) On Equity Invest.</t>
  </si>
  <si>
    <t>Currency Exchange Gains (Loss)</t>
  </si>
  <si>
    <t>Other Non Operating Income (Expenses)</t>
  </si>
  <si>
    <t>EBT Excl. Unusual Items</t>
  </si>
  <si>
    <t>Gain (Loss) On Sale Of Investments</t>
  </si>
  <si>
    <t>Gain (Loss) On Sale Of Assets</t>
  </si>
  <si>
    <t>Asset Writedown</t>
  </si>
  <si>
    <t>Insurance Settlements</t>
  </si>
  <si>
    <t>Legal Settlements</t>
  </si>
  <si>
    <t>Other Unusual Items</t>
  </si>
  <si>
    <t>EBT Incl. Unusual Items</t>
  </si>
  <si>
    <t>Income Tax Expense</t>
  </si>
  <si>
    <t>Earnings From Continuing Operations</t>
  </si>
  <si>
    <t>Net Income to Company</t>
  </si>
  <si>
    <t>Net Income to Common Incl Extra Items</t>
  </si>
  <si>
    <t>% Net Income to Common Incl Extra Items Margins</t>
  </si>
  <si>
    <t>33,8 %</t>
  </si>
  <si>
    <t>38,1 %</t>
  </si>
  <si>
    <t>44,7 %</t>
  </si>
  <si>
    <t>38,2 %</t>
  </si>
  <si>
    <t>38,9 %</t>
  </si>
  <si>
    <t>26,0 %</t>
  </si>
  <si>
    <t>27,5 %</t>
  </si>
  <si>
    <t>1,0 %</t>
  </si>
  <si>
    <t>37,0 %</t>
  </si>
  <si>
    <t>43,1 %</t>
  </si>
  <si>
    <t>Net Income to Common Excl. Extra Items</t>
  </si>
  <si>
    <t>% Net Income to Common Excl. Extra Items Margins</t>
  </si>
  <si>
    <t>Supplementary Data:</t>
  </si>
  <si>
    <t>Diluted EPS Excl Extra Items</t>
  </si>
  <si>
    <t>10,3 %</t>
  </si>
  <si>
    <t>32,1 %</t>
  </si>
  <si>
    <t>5,3 %</t>
  </si>
  <si>
    <t>13,5 %</t>
  </si>
  <si>
    <t>(27,7 %)</t>
  </si>
  <si>
    <t>10,8 %</t>
  </si>
  <si>
    <t>(96,4 %)</t>
  </si>
  <si>
    <t>3705,7 %</t>
  </si>
  <si>
    <t>20,9 %</t>
  </si>
  <si>
    <t>Weighted Average Diluted Shares Outstanding</t>
  </si>
  <si>
    <t>6,6 %</t>
  </si>
  <si>
    <t>0,0 %</t>
  </si>
  <si>
    <t>(0,0 %)</t>
  </si>
  <si>
    <t>Weighted Average Basic Shares Outstanding</t>
  </si>
  <si>
    <t>Dividends Per Share</t>
  </si>
  <si>
    <t>64,3 %</t>
  </si>
  <si>
    <t>5,8 %</t>
  </si>
  <si>
    <t>13,2 %</t>
  </si>
  <si>
    <t>(27,4 %)</t>
  </si>
  <si>
    <t>10,1 %</t>
  </si>
  <si>
    <t>(6,1 %)</t>
  </si>
  <si>
    <t>44,9 %</t>
  </si>
  <si>
    <t>Payout Ratio %</t>
  </si>
  <si>
    <t>26,4 %</t>
  </si>
  <si>
    <t>35,8 %</t>
  </si>
  <si>
    <t>32,0 %</t>
  </si>
  <si>
    <t>48,3 %</t>
  </si>
  <si>
    <t>28,1 %</t>
  </si>
  <si>
    <t>907,1 %</t>
  </si>
  <si>
    <t>35,4 %</t>
  </si>
  <si>
    <t>Basic EPS</t>
  </si>
  <si>
    <t>EBITDA</t>
  </si>
  <si>
    <t>10,6 %</t>
  </si>
  <si>
    <t>22,3 %</t>
  </si>
  <si>
    <t>16,5 %</t>
  </si>
  <si>
    <t>(4,2 %)</t>
  </si>
  <si>
    <t>2,1 %</t>
  </si>
  <si>
    <t>5,1 %</t>
  </si>
  <si>
    <t>EBITDAR</t>
  </si>
  <si>
    <t>Selling and Marketing Expense</t>
  </si>
  <si>
    <t>14,5 %</t>
  </si>
  <si>
    <t>11,8 %</t>
  </si>
  <si>
    <t>(6,4 %)</t>
  </si>
  <si>
    <t>9,5 %</t>
  </si>
  <si>
    <t>9,4 %</t>
  </si>
  <si>
    <t>12,1 %</t>
  </si>
  <si>
    <t>11,2 %</t>
  </si>
  <si>
    <t>Price Factors:</t>
  </si>
  <si>
    <t>Market Cap</t>
  </si>
  <si>
    <t>Price Close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</si>
  <si>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</si>
  <si>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</si>
  <si>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</si>
  <si>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</si>
  <si>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</si>
  <si>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</si>
  <si>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Cash And Equivalents</t>
  </si>
  <si>
    <t>Short Term Investments</t>
  </si>
  <si>
    <t>Trading Asset Securities</t>
  </si>
  <si>
    <t>Total Cash And Short Term Investments</t>
  </si>
  <si>
    <t>Accounts Receivable</t>
  </si>
  <si>
    <t>Other Receivables</t>
  </si>
  <si>
    <t>Total Receivables</t>
  </si>
  <si>
    <t>Prepaid Expenses</t>
  </si>
  <si>
    <t>Other Current Assets</t>
  </si>
  <si>
    <t>Total Current Assets</t>
  </si>
  <si>
    <t>Gross Property Plant And Equipment</t>
  </si>
  <si>
    <t>Accumulated Depreciation</t>
  </si>
  <si>
    <t>Net Property Plant And Equipment</t>
  </si>
  <si>
    <t>Long-term Investments</t>
  </si>
  <si>
    <t>Accounts Receivable Long-Term</t>
  </si>
  <si>
    <t>Loans Receivable Long-Term</t>
  </si>
  <si>
    <t>Deferred Tax Assets Long-Term</t>
  </si>
  <si>
    <t>Deferred Charges Long-Term</t>
  </si>
  <si>
    <t>Other Long-Term Assets</t>
  </si>
  <si>
    <t>Total Assets</t>
  </si>
  <si>
    <t>Accounts Payable</t>
  </si>
  <si>
    <t>Accrued Expenses</t>
  </si>
  <si>
    <t>Current Portion of Long-Term Debt</t>
  </si>
  <si>
    <t>Current Portion of Capital Lease Obligations</t>
  </si>
  <si>
    <t>Current Income Taxes Payable</t>
  </si>
  <si>
    <t>Unearned Revenue Current</t>
  </si>
  <si>
    <t>Other Current Liabilities</t>
  </si>
  <si>
    <t>Total Current Liabilities</t>
  </si>
  <si>
    <t>Long-Term Debt</t>
  </si>
  <si>
    <t>Capital Leases</t>
  </si>
  <si>
    <t>Unearned Revenue Non Current</t>
  </si>
  <si>
    <t>Deferred Tax Liability Non Current</t>
  </si>
  <si>
    <t>Other Non Current Liabilities</t>
  </si>
  <si>
    <t>Total Liabilities</t>
  </si>
  <si>
    <t>Common Stock</t>
  </si>
  <si>
    <t>Retained Earnings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</si>
  <si>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</si>
  <si>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</si>
  <si>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</si>
  <si>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</si>
  <si>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</si>
  <si>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</si>
  <si>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</si>
  <si>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</si>
  <si>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</si>
  <si>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</si>
  <si>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</si>
  <si>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</si>
  <si>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</si>
  <si>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</si>
  <si>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</si>
  <si>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</si>
  <si>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Total Depreciation &amp; Amortization</t>
  </si>
  <si>
    <t>Amortization of Deferred Charges</t>
  </si>
  <si>
    <t>(Gain) Loss From Sale Of Asset</t>
  </si>
  <si>
    <t>(Gain) Loss on Sale of Investments</t>
  </si>
  <si>
    <t>Asset Writedown &amp; Restructuring Costs</t>
  </si>
  <si>
    <t>Stock-Based Compensation</t>
  </si>
  <si>
    <t>Provision and Write-off of Bad Debts</t>
  </si>
  <si>
    <t>Other Operating Activities</t>
  </si>
  <si>
    <t>Change In Accounts Receivable</t>
  </si>
  <si>
    <t>Change In Accounts Payable</t>
  </si>
  <si>
    <t>Change in Unearned Revenues</t>
  </si>
  <si>
    <t>Change in Other Net Operating Assets</t>
  </si>
  <si>
    <t>Cash from Operations</t>
  </si>
  <si>
    <t>Memo: Change in Net Working Capital</t>
  </si>
  <si>
    <t>Capital Expenditure</t>
  </si>
  <si>
    <t>Sale of Property, Plant, and Equipment</t>
  </si>
  <si>
    <t>Investment in Marketable and Equity Securities</t>
  </si>
  <si>
    <t>Other Investing Activities</t>
  </si>
  <si>
    <t>Cash from Investing</t>
  </si>
  <si>
    <t>Total Debt Issued</t>
  </si>
  <si>
    <t>Total Debt Repaid</t>
  </si>
  <si>
    <t>Issuance of Common Stock</t>
  </si>
  <si>
    <t>Common Dividends Paid</t>
  </si>
  <si>
    <t>Common &amp; Preferred Stock Dividends Paid</t>
  </si>
  <si>
    <t>Other Financing Activities</t>
  </si>
  <si>
    <t>Cash from Financing</t>
  </si>
  <si>
    <t>Net Change in Cash</t>
  </si>
  <si>
    <t>Free Cash Flow</t>
  </si>
  <si>
    <t>22,1 %</t>
  </si>
  <si>
    <t>76,7 %</t>
  </si>
  <si>
    <t>23,4 %</t>
  </si>
  <si>
    <t>35,9 %</t>
  </si>
  <si>
    <t>81,4 %</t>
  </si>
  <si>
    <t>88,6 %</t>
  </si>
  <si>
    <t>350,2 %</t>
  </si>
  <si>
    <t>(269,5 %)</t>
  </si>
  <si>
    <t>107,0 %</t>
  </si>
  <si>
    <t>% Free Cash Flow Margins</t>
  </si>
  <si>
    <t>(226,3 %)</t>
  </si>
  <si>
    <t>(163,2 %)</t>
  </si>
  <si>
    <t>(240,8 %)</t>
  </si>
  <si>
    <t>(149,1 %)</t>
  </si>
  <si>
    <t>(86,0 %)</t>
  </si>
  <si>
    <t>(143,5 %)</t>
  </si>
  <si>
    <t>(15,7 %)</t>
  </si>
  <si>
    <t>41,7 %</t>
  </si>
  <si>
    <t>(65,7 %)</t>
  </si>
  <si>
    <t>4,4 %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</si>
  <si>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</si>
  <si>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</si>
  <si>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</si>
  <si>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</si>
  <si>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</si>
  <si>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t>(1,0 %)</t>
  </si>
  <si>
    <t>34,7 %</t>
  </si>
  <si>
    <t>7,3 %</t>
  </si>
  <si>
    <t>64,4 %</t>
  </si>
  <si>
    <t>2,2 %</t>
  </si>
  <si>
    <t>151,1 %</t>
  </si>
  <si>
    <t>(111,2 %)</t>
  </si>
  <si>
    <t>398,9 %</t>
  </si>
  <si>
    <t>58,7 %</t>
  </si>
  <si>
    <r>
      <rPr>
        <rFont val="Roboto, sans-serif"/>
        <b/>
        <color rgb="FF1155CC"/>
        <u/>
      </rPr>
      <t>Terms</t>
    </r>
  </si>
  <si>
    <t>12,6 %</t>
  </si>
  <si>
    <t>12,8 %</t>
  </si>
  <si>
    <t>17,2 %</t>
  </si>
  <si>
    <t>15,9 %</t>
  </si>
  <si>
    <t>(3,2 %)</t>
  </si>
  <si>
    <t>7,6 %</t>
  </si>
  <si>
    <t>10,4 %</t>
  </si>
  <si>
    <r>
      <rPr>
        <rFont val="Roboto, sans-serif"/>
        <b/>
        <color rgb="FF1155CC"/>
        <u/>
      </rPr>
      <t>Privacy</t>
    </r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</si>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</sst>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;[Red]\(#,##0\)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_-[$€-2]\ * #,##0_-;\-[$€-2]\ * #,##0_-;_-[$€-2]\ * &quot;-&quot;??_-;_-@"/>
  </numFmts>
  <fonts count="44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sz val="12.0"/>
      <color rgb="FF366092"/>
      <name val="Ebrima"/>
    </font>
    <font>
      <b/>
      <sz val="12.0"/>
      <color rgb="FFE36C09"/>
      <name val="Arial"/>
    </font>
    <font>
      <b/>
      <sz val="12.0"/>
      <color rgb="FFE36C09"/>
      <name val="Ebrima"/>
    </font>
    <font>
      <sz val="12.0"/>
      <color rgb="FF1F497D"/>
      <name val="Arial"/>
    </font>
    <font/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i/>
      <sz val="12.0"/>
      <color rgb="FF1F497D"/>
      <name val="Ebrima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E1E4EA"/>
      <name val="Roboto"/>
    </font>
    <font>
      <b/>
      <sz val="11.0"/>
      <color rgb="FFE1E4EA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E1E4EA"/>
      <name val="Roboto"/>
    </font>
    <font>
      <b/>
      <i/>
      <sz val="11.0"/>
      <color rgb="FFF44336"/>
      <name val="Roboto"/>
    </font>
    <font>
      <b/>
      <i/>
      <sz val="11.0"/>
      <color rgb="FF000000"/>
      <name val="Roboto"/>
    </font>
    <font>
      <sz val="11.0"/>
      <color rgb="FFF44336"/>
      <name val="Roboto"/>
    </font>
    <font>
      <sz val="11.0"/>
      <color rgb="FF000000"/>
      <name val="Roboto"/>
    </font>
    <font>
      <b/>
      <sz val="11.0"/>
      <color rgb="FFF44336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E1E4EA"/>
      <name val="Roboto"/>
    </font>
    <font>
      <i/>
      <sz val="11.0"/>
      <color rgb="FFF44336"/>
      <name val="Roboto"/>
    </font>
    <font>
      <i/>
      <sz val="11.0"/>
      <color rgb="FF000000"/>
      <name val="Roboto"/>
    </font>
    <font>
      <b/>
      <color rgb="FFE1E4EA"/>
      <name val="Roboto"/>
    </font>
    <font>
      <b/>
      <u/>
      <color rgb="FFE1E4EA"/>
      <name val="Roboto"/>
    </font>
    <font>
      <u/>
      <sz val="11.0"/>
      <color rgb="FF0000FF"/>
      <name val="Roboto"/>
    </font>
    <font>
      <u/>
      <sz val="11.0"/>
      <color rgb="FF0000FF"/>
      <name val="Roboto"/>
    </font>
    <font>
      <b/>
      <u/>
      <color rgb="FFE1E4EA"/>
      <name val="Roboto"/>
    </font>
    <font>
      <b/>
      <i/>
      <u/>
      <sz val="11.0"/>
      <color rgb="FF0000FF"/>
      <name val="Roboto"/>
    </font>
    <font>
      <b/>
      <i/>
      <sz val="12.0"/>
      <color theme="1"/>
      <name val="Ebrima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2F3033"/>
        <bgColor rgb="FF2F3033"/>
      </patternFill>
    </fill>
    <fill>
      <patternFill patternType="solid">
        <fgColor rgb="FFA5A5A5"/>
        <bgColor rgb="FFA5A5A5"/>
      </patternFill>
    </fill>
  </fills>
  <borders count="47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left style="thin">
        <color theme="4"/>
      </left>
      <right style="thin">
        <color theme="4"/>
      </right>
      <bottom style="thin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9" numFmtId="3" xfId="0" applyAlignment="1" applyBorder="1" applyFont="1" applyNumberFormat="1">
      <alignment horizontal="center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0" numFmtId="0" xfId="0" applyAlignment="1" applyBorder="1" applyFont="1">
      <alignment vertical="center"/>
    </xf>
    <xf borderId="2" fillId="3" fontId="10" numFmtId="9" xfId="0" applyAlignment="1" applyBorder="1" applyFont="1" applyNumberFormat="1">
      <alignment horizontal="center" vertical="center"/>
    </xf>
    <xf borderId="9" fillId="5" fontId="11" numFmtId="164" xfId="0" applyAlignment="1" applyBorder="1" applyFont="1" applyNumberFormat="1">
      <alignment horizontal="center" readingOrder="0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7" fillId="3" fontId="4" numFmtId="164" xfId="0" applyAlignment="1" applyBorder="1" applyFont="1" applyNumberFormat="1">
      <alignment horizontal="center" vertical="center"/>
    </xf>
    <xf borderId="6" fillId="5" fontId="9" numFmtId="165" xfId="0" applyAlignment="1" applyBorder="1" applyFont="1" applyNumberFormat="1">
      <alignment horizontal="center" vertical="center"/>
    </xf>
    <xf borderId="2" fillId="5" fontId="9" numFmtId="165" xfId="0" applyAlignment="1" applyBorder="1" applyFont="1" applyNumberFormat="1">
      <alignment horizontal="center" vertical="center"/>
    </xf>
    <xf borderId="6" fillId="3" fontId="9" numFmtId="165" xfId="0" applyAlignment="1" applyBorder="1" applyFont="1" applyNumberFormat="1">
      <alignment horizontal="center" vertical="center"/>
    </xf>
    <xf borderId="2" fillId="3" fontId="9" numFmtId="165" xfId="0" applyAlignment="1" applyBorder="1" applyFont="1" applyNumberFormat="1">
      <alignment horizontal="center" vertical="center"/>
    </xf>
    <xf borderId="7" fillId="3" fontId="9" numFmtId="165" xfId="0" applyAlignment="1" applyBorder="1" applyFont="1" applyNumberFormat="1">
      <alignment horizontal="center" vertical="center"/>
    </xf>
    <xf borderId="10" fillId="5" fontId="10" numFmtId="0" xfId="0" applyAlignment="1" applyBorder="1" applyFont="1">
      <alignment vertical="center"/>
    </xf>
    <xf borderId="11" fillId="3" fontId="10" numFmtId="9" xfId="0" applyAlignment="1" applyBorder="1" applyFont="1" applyNumberFormat="1">
      <alignment horizontal="center" vertical="center"/>
    </xf>
    <xf borderId="12" fillId="5" fontId="11" numFmtId="164" xfId="0" applyAlignment="1" applyBorder="1" applyFont="1" applyNumberFormat="1">
      <alignment horizontal="center" readingOrder="0" vertical="center"/>
    </xf>
    <xf borderId="2" fillId="5" fontId="4" numFmtId="0" xfId="0" applyAlignment="1" applyBorder="1" applyFont="1">
      <alignment horizontal="left" vertical="center"/>
    </xf>
    <xf borderId="6" fillId="5" fontId="4" numFmtId="165" xfId="0" applyAlignment="1" applyBorder="1" applyFont="1" applyNumberFormat="1">
      <alignment horizontal="center" vertical="center"/>
    </xf>
    <xf borderId="2" fillId="5" fontId="4" numFmtId="165" xfId="0" applyAlignment="1" applyBorder="1" applyFont="1" applyNumberFormat="1">
      <alignment horizontal="center" vertical="center"/>
    </xf>
    <xf borderId="6" fillId="3" fontId="4" numFmtId="165" xfId="0" applyAlignment="1" applyBorder="1" applyFont="1" applyNumberFormat="1">
      <alignment horizontal="center" vertical="center"/>
    </xf>
    <xf borderId="2" fillId="3" fontId="4" numFmtId="165" xfId="0" applyAlignment="1" applyBorder="1" applyFont="1" applyNumberFormat="1">
      <alignment horizontal="center" vertical="center"/>
    </xf>
    <xf borderId="7" fillId="3" fontId="4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2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9" xfId="0" applyAlignment="1" applyFont="1" applyNumberFormat="1">
      <alignment horizontal="center" vertical="center"/>
    </xf>
    <xf borderId="0" fillId="3" fontId="4" numFmtId="164" xfId="0" applyAlignment="1" applyFont="1" applyNumberFormat="1">
      <alignment horizontal="center" vertical="center"/>
    </xf>
    <xf borderId="0" fillId="5" fontId="4" numFmtId="164" xfId="0" applyAlignment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3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6" fillId="3" fontId="4" numFmtId="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3" fontId="4" numFmtId="164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20" fillId="3" fontId="4" numFmtId="9" xfId="0" applyAlignment="1" applyBorder="1" applyFont="1" applyNumberFormat="1">
      <alignment horizontal="center" vertical="center"/>
    </xf>
    <xf borderId="21" fillId="3" fontId="4" numFmtId="9" xfId="0" applyAlignment="1" applyBorder="1" applyFont="1" applyNumberFormat="1">
      <alignment horizontal="center" vertical="center"/>
    </xf>
    <xf borderId="22" fillId="0" fontId="4" numFmtId="9" xfId="0" applyAlignment="1" applyBorder="1" applyFont="1" applyNumberFormat="1">
      <alignment horizontal="center" vertical="center"/>
    </xf>
    <xf borderId="23" fillId="0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20" fillId="3" fontId="13" numFmtId="166" xfId="0" applyAlignment="1" applyBorder="1" applyFont="1" applyNumberFormat="1">
      <alignment horizontal="center" readingOrder="0" vertical="center"/>
    </xf>
    <xf borderId="21" fillId="3" fontId="4" numFmtId="166" xfId="0" applyAlignment="1" applyBorder="1" applyFont="1" applyNumberFormat="1">
      <alignment horizontal="center" vertical="center"/>
    </xf>
    <xf borderId="25" fillId="3" fontId="4" numFmtId="166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left" vertical="center"/>
    </xf>
    <xf borderId="27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7" fillId="0" fontId="4" numFmtId="165" xfId="0" applyAlignment="1" applyBorder="1" applyFont="1" applyNumberFormat="1">
      <alignment horizontal="center" vertical="center"/>
    </xf>
    <xf borderId="18" fillId="0" fontId="4" numFmtId="165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29" fillId="0" fontId="4" numFmtId="167" xfId="0" applyAlignment="1" applyBorder="1" applyFont="1" applyNumberFormat="1">
      <alignment horizontal="center" vertical="center"/>
    </xf>
    <xf borderId="30" fillId="0" fontId="4" numFmtId="0" xfId="0" applyAlignment="1" applyBorder="1" applyFont="1">
      <alignment horizontal="left" vertical="center"/>
    </xf>
    <xf borderId="25" fillId="3" fontId="4" numFmtId="167" xfId="0" applyAlignment="1" applyBorder="1" applyFont="1" applyNumberFormat="1">
      <alignment horizontal="center" vertical="center"/>
    </xf>
    <xf borderId="21" fillId="3" fontId="4" numFmtId="167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3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5" xfId="0" applyAlignment="1" applyBorder="1" applyFont="1" applyNumberFormat="1">
      <alignment horizontal="center" vertical="center"/>
    </xf>
    <xf borderId="31" fillId="5" fontId="9" numFmtId="0" xfId="0" applyAlignment="1" applyBorder="1" applyFont="1">
      <alignment horizontal="left" vertical="center"/>
    </xf>
    <xf borderId="32" fillId="0" fontId="14" numFmtId="0" xfId="0" applyBorder="1" applyFont="1"/>
    <xf borderId="33" fillId="5" fontId="11" numFmtId="4" xfId="0" applyAlignment="1" applyBorder="1" applyFont="1" applyNumberFormat="1">
      <alignment horizontal="center" readingOrder="0" vertical="center"/>
    </xf>
    <xf borderId="2" fillId="3" fontId="9" numFmtId="0" xfId="0" applyAlignment="1" applyBorder="1" applyFont="1">
      <alignment horizontal="left" vertical="center"/>
    </xf>
    <xf borderId="2" fillId="3" fontId="12" numFmtId="4" xfId="0" applyAlignment="1" applyBorder="1" applyFont="1" applyNumberFormat="1">
      <alignment horizontal="center" vertical="center"/>
    </xf>
    <xf borderId="31" fillId="3" fontId="9" numFmtId="0" xfId="0" applyAlignment="1" applyBorder="1" applyFont="1">
      <alignment horizontal="left" vertical="center"/>
    </xf>
    <xf borderId="34" fillId="3" fontId="9" numFmtId="4" xfId="0" applyAlignment="1" applyBorder="1" applyFont="1" applyNumberFormat="1">
      <alignment horizontal="center" vertical="center"/>
    </xf>
    <xf borderId="0" fillId="0" fontId="13" numFmtId="165" xfId="0" applyAlignment="1" applyFont="1" applyNumberFormat="1">
      <alignment horizontal="left" vertical="center"/>
    </xf>
    <xf borderId="0" fillId="0" fontId="4" numFmtId="165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5" numFmtId="166" xfId="0" applyAlignment="1" applyBorder="1" applyFont="1" applyNumberFormat="1">
      <alignment horizontal="center" readingOrder="0" vertical="center"/>
    </xf>
    <xf borderId="0" fillId="0" fontId="3" numFmtId="168" xfId="0" applyAlignment="1" applyFont="1" applyNumberFormat="1">
      <alignment horizontal="center" vertical="center"/>
    </xf>
    <xf borderId="22" fillId="0" fontId="4" numFmtId="166" xfId="0" applyAlignment="1" applyBorder="1" applyFont="1" applyNumberFormat="1">
      <alignment horizontal="center" vertical="center"/>
    </xf>
    <xf borderId="36" fillId="0" fontId="4" numFmtId="166" xfId="0" applyAlignment="1" applyBorder="1" applyFont="1" applyNumberFormat="1">
      <alignment horizontal="center" vertical="center"/>
    </xf>
    <xf borderId="12" fillId="5" fontId="16" numFmtId="166" xfId="0" applyAlignment="1" applyBorder="1" applyFont="1" applyNumberFormat="1">
      <alignment horizontal="center" readingOrder="0" vertical="center"/>
    </xf>
    <xf borderId="0" fillId="0" fontId="17" numFmtId="168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2" numFmtId="4" xfId="0" applyAlignment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center" shrinkToFit="0" vertical="center" wrapText="1"/>
    </xf>
    <xf borderId="39" fillId="0" fontId="14" numFmtId="0" xfId="0" applyBorder="1" applyFont="1"/>
    <xf borderId="0" fillId="0" fontId="4" numFmtId="4" xfId="0" applyAlignment="1" applyFont="1" applyNumberFormat="1">
      <alignment horizontal="center" vertical="center"/>
    </xf>
    <xf borderId="40" fillId="3" fontId="4" numFmtId="4" xfId="0" applyAlignment="1" applyBorder="1" applyFont="1" applyNumberFormat="1">
      <alignment horizontal="center" vertical="center"/>
    </xf>
    <xf borderId="16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1" fillId="0" fontId="4" numFmtId="164" xfId="0" applyAlignment="1" applyBorder="1" applyFont="1" applyNumberFormat="1">
      <alignment horizontal="center" vertical="center"/>
    </xf>
    <xf borderId="42" fillId="0" fontId="4" numFmtId="164" xfId="0" applyAlignment="1" applyBorder="1" applyFont="1" applyNumberFormat="1">
      <alignment horizontal="center" vertical="center"/>
    </xf>
    <xf borderId="2" fillId="6" fontId="18" numFmtId="0" xfId="0" applyAlignment="1" applyBorder="1" applyFill="1" applyFont="1">
      <alignment horizontal="left" vertical="center"/>
    </xf>
    <xf borderId="2" fillId="6" fontId="18" numFmtId="4" xfId="0" applyAlignment="1" applyBorder="1" applyFont="1" applyNumberFormat="1">
      <alignment horizontal="center" vertical="center"/>
    </xf>
    <xf borderId="40" fillId="6" fontId="18" numFmtId="4" xfId="0" applyAlignment="1" applyBorder="1" applyFont="1" applyNumberFormat="1">
      <alignment horizontal="center" vertical="center"/>
    </xf>
    <xf borderId="6" fillId="7" fontId="13" numFmtId="0" xfId="0" applyAlignment="1" applyBorder="1" applyFill="1" applyFont="1">
      <alignment vertical="center"/>
    </xf>
    <xf borderId="0" fillId="0" fontId="5" numFmtId="0" xfId="0" applyAlignment="1" applyFont="1">
      <alignment vertical="bottom"/>
    </xf>
    <xf borderId="21" fillId="6" fontId="18" numFmtId="0" xfId="0" applyAlignment="1" applyBorder="1" applyFont="1">
      <alignment horizontal="left" vertical="center"/>
    </xf>
    <xf borderId="21" fillId="6" fontId="18" numFmtId="9" xfId="0" applyAlignment="1" applyBorder="1" applyFont="1" applyNumberFormat="1">
      <alignment horizontal="center" vertical="center"/>
    </xf>
    <xf borderId="43" fillId="6" fontId="18" numFmtId="9" xfId="0" applyAlignment="1" applyBorder="1" applyFont="1" applyNumberFormat="1">
      <alignment horizontal="center" vertical="center"/>
    </xf>
    <xf borderId="20" fillId="6" fontId="18" numFmtId="0" xfId="0" applyAlignment="1" applyBorder="1" applyFont="1">
      <alignment horizontal="left" vertical="center"/>
    </xf>
    <xf borderId="44" fillId="0" fontId="18" numFmtId="164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1" fillId="0" fontId="18" numFmtId="0" xfId="0" applyAlignment="1" applyBorder="1" applyFont="1">
      <alignment horizontal="left" vertical="center"/>
    </xf>
    <xf borderId="26" fillId="0" fontId="4" numFmtId="9" xfId="0" applyAlignment="1" applyBorder="1" applyFont="1" applyNumberFormat="1">
      <alignment horizontal="center" vertical="center"/>
    </xf>
    <xf borderId="17" fillId="0" fontId="4" numFmtId="9" xfId="0" applyAlignment="1" applyBorder="1" applyFont="1" applyNumberForma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42" fillId="0" fontId="4" numFmtId="0" xfId="0" applyAlignment="1" applyBorder="1" applyFont="1">
      <alignment horizontal="left" vertical="center"/>
    </xf>
    <xf borderId="28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44" fillId="0" fontId="4" numFmtId="0" xfId="0" applyAlignment="1" applyBorder="1" applyFont="1">
      <alignment horizontal="left" vertical="center"/>
    </xf>
    <xf borderId="30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1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44" fillId="0" fontId="4" numFmtId="3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/>
    </xf>
    <xf borderId="0" fillId="8" fontId="19" numFmtId="0" xfId="0" applyAlignment="1" applyFill="1" applyFont="1">
      <alignment horizontal="left" readingOrder="0" shrinkToFit="0" wrapText="0"/>
    </xf>
    <xf borderId="0" fillId="8" fontId="19" numFmtId="169" xfId="0" applyAlignment="1" applyFont="1" applyNumberFormat="1">
      <alignment horizontal="right" readingOrder="0" shrinkToFit="0" wrapText="0"/>
    </xf>
    <xf borderId="0" fillId="8" fontId="19" numFmtId="0" xfId="0" applyAlignment="1" applyFont="1">
      <alignment horizontal="right" readingOrder="0" shrinkToFit="0" wrapText="0"/>
    </xf>
    <xf borderId="0" fillId="0" fontId="20" numFmtId="0" xfId="0" applyFont="1"/>
    <xf borderId="0" fillId="0" fontId="20" numFmtId="170" xfId="0" applyAlignment="1" applyFont="1" applyNumberFormat="1">
      <alignment horizontal="center"/>
    </xf>
    <xf borderId="0" fillId="9" fontId="21" numFmtId="0" xfId="0" applyAlignment="1" applyFill="1" applyFont="1">
      <alignment horizontal="left" readingOrder="0" shrinkToFit="0" wrapText="0"/>
    </xf>
    <xf borderId="0" fillId="9" fontId="22" numFmtId="4" xfId="0" applyAlignment="1" applyFont="1" applyNumberFormat="1">
      <alignment horizontal="right" readingOrder="0" shrinkToFit="0" wrapText="0"/>
    </xf>
    <xf borderId="0" fillId="9" fontId="19" numFmtId="0" xfId="0" applyAlignment="1" applyFont="1">
      <alignment horizontal="left" readingOrder="0" shrinkToFit="0" wrapText="0"/>
    </xf>
    <xf borderId="0" fillId="9" fontId="23" numFmtId="4" xfId="0" applyAlignment="1" applyFont="1" applyNumberFormat="1">
      <alignment horizontal="right" readingOrder="0" shrinkToFit="0" wrapText="0"/>
    </xf>
    <xf borderId="0" fillId="9" fontId="24" numFmtId="0" xfId="0" applyAlignment="1" applyFont="1">
      <alignment horizontal="left" readingOrder="0" shrinkToFit="0" wrapText="0"/>
    </xf>
    <xf borderId="0" fillId="0" fontId="25" numFmtId="4" xfId="0" applyAlignment="1" applyFont="1" applyNumberFormat="1">
      <alignment horizontal="right" shrinkToFit="0" wrapText="0"/>
    </xf>
    <xf borderId="0" fillId="9" fontId="26" numFmtId="4" xfId="0" applyAlignment="1" applyFont="1" applyNumberFormat="1">
      <alignment horizontal="right" readingOrder="0" shrinkToFit="0" wrapText="0"/>
    </xf>
    <xf borderId="0" fillId="9" fontId="27" numFmtId="4" xfId="0" applyAlignment="1" applyFont="1" applyNumberFormat="1">
      <alignment horizontal="right" readingOrder="0" shrinkToFit="0" wrapText="0"/>
    </xf>
    <xf borderId="0" fillId="9" fontId="28" numFmtId="4" xfId="0" applyAlignment="1" applyFont="1" applyNumberFormat="1">
      <alignment horizontal="right" shrinkToFit="0" wrapText="0"/>
    </xf>
    <xf borderId="0" fillId="9" fontId="29" numFmtId="4" xfId="0" applyAlignment="1" applyFont="1" applyNumberFormat="1">
      <alignment horizontal="right" readingOrder="0" shrinkToFit="0" wrapText="0"/>
    </xf>
    <xf borderId="0" fillId="9" fontId="30" numFmtId="4" xfId="0" applyAlignment="1" applyFont="1" applyNumberFormat="1">
      <alignment horizontal="right" shrinkToFit="0" wrapText="0"/>
    </xf>
    <xf borderId="45" fillId="9" fontId="19" numFmtId="0" xfId="0" applyAlignment="1" applyBorder="1" applyFont="1">
      <alignment horizontal="left" readingOrder="0" shrinkToFit="0" wrapText="0"/>
    </xf>
    <xf borderId="45" fillId="9" fontId="23" numFmtId="4" xfId="0" applyAlignment="1" applyBorder="1" applyFont="1" applyNumberFormat="1">
      <alignment horizontal="right" readingOrder="0" shrinkToFit="0" wrapText="0"/>
    </xf>
    <xf borderId="45" fillId="9" fontId="31" numFmtId="4" xfId="0" applyAlignment="1" applyBorder="1" applyFont="1" applyNumberFormat="1">
      <alignment horizontal="right" readingOrder="0" shrinkToFit="0" wrapText="0"/>
    </xf>
    <xf borderId="0" fillId="0" fontId="5" numFmtId="0" xfId="0" applyFont="1"/>
    <xf borderId="0" fillId="9" fontId="22" numFmtId="4" xfId="0" applyAlignment="1" applyFont="1" applyNumberFormat="1">
      <alignment horizontal="right" shrinkToFit="0" wrapText="0"/>
    </xf>
    <xf borderId="0" fillId="9" fontId="30" numFmtId="4" xfId="0" applyAlignment="1" applyFont="1" applyNumberFormat="1">
      <alignment horizontal="right" shrinkToFit="0" wrapText="0"/>
    </xf>
    <xf borderId="0" fillId="9" fontId="32" numFmtId="0" xfId="0" applyAlignment="1" applyFont="1">
      <alignment horizontal="left" readingOrder="0" shrinkToFit="0" wrapText="0"/>
    </xf>
    <xf borderId="0" fillId="0" fontId="33" numFmtId="4" xfId="0" applyAlignment="1" applyFont="1" applyNumberFormat="1">
      <alignment horizontal="right" shrinkToFit="0" wrapText="0"/>
    </xf>
    <xf borderId="0" fillId="9" fontId="34" numFmtId="4" xfId="0" applyAlignment="1" applyFont="1" applyNumberFormat="1">
      <alignment horizontal="right" readingOrder="0" shrinkToFit="0" wrapText="0"/>
    </xf>
    <xf borderId="0" fillId="9" fontId="35" numFmtId="4" xfId="0" applyAlignment="1" applyFont="1" applyNumberFormat="1">
      <alignment horizontal="right" readingOrder="0" shrinkToFit="0" wrapText="0"/>
    </xf>
    <xf borderId="0" fillId="9" fontId="36" numFmtId="4" xfId="0" applyAlignment="1" applyFont="1" applyNumberFormat="1">
      <alignment horizontal="right" shrinkToFit="0" wrapText="0"/>
    </xf>
    <xf borderId="0" fillId="9" fontId="35" numFmtId="4" xfId="0" applyAlignment="1" applyFont="1" applyNumberFormat="1">
      <alignment horizontal="right" shrinkToFit="0" wrapText="0"/>
    </xf>
    <xf borderId="0" fillId="0" fontId="5" numFmtId="4" xfId="0" applyAlignment="1" applyFont="1" applyNumberFormat="1">
      <alignment horizontal="center"/>
    </xf>
    <xf borderId="0" fillId="9" fontId="30" numFmtId="0" xfId="0" applyAlignment="1" applyFont="1">
      <alignment horizontal="right" shrinkToFit="0" wrapText="0"/>
    </xf>
    <xf borderId="0" fillId="10" fontId="37" numFmtId="0" xfId="0" applyAlignment="1" applyFill="1" applyFont="1">
      <alignment readingOrder="0" shrinkToFit="0" wrapText="1"/>
    </xf>
    <xf borderId="0" fillId="10" fontId="38" numFmtId="0" xfId="0" applyAlignment="1" applyFont="1">
      <alignment readingOrder="0" shrinkToFit="0" wrapText="1"/>
    </xf>
    <xf borderId="0" fillId="9" fontId="22" numFmtId="0" xfId="0" applyAlignment="1" applyFont="1">
      <alignment horizontal="right" readingOrder="0" shrinkToFit="0" wrapText="0"/>
    </xf>
    <xf borderId="0" fillId="9" fontId="29" numFmtId="4" xfId="0" applyAlignment="1" applyFont="1" applyNumberFormat="1">
      <alignment horizontal="right" shrinkToFit="0" wrapText="0"/>
    </xf>
    <xf borderId="0" fillId="0" fontId="39" numFmtId="4" xfId="0" applyAlignment="1" applyFont="1" applyNumberFormat="1">
      <alignment horizontal="right" shrinkToFit="0" wrapText="0"/>
    </xf>
    <xf borderId="0" fillId="0" fontId="40" numFmtId="4" xfId="0" applyAlignment="1" applyFont="1" applyNumberFormat="1">
      <alignment horizontal="right" shrinkToFit="0" wrapText="0"/>
    </xf>
    <xf borderId="0" fillId="9" fontId="21" numFmtId="0" xfId="0" applyAlignment="1" applyFont="1">
      <alignment horizontal="left" shrinkToFit="0" wrapText="0"/>
    </xf>
    <xf borderId="0" fillId="10" fontId="37" numFmtId="0" xfId="0" applyAlignment="1" applyFont="1">
      <alignment shrinkToFit="0" wrapText="1"/>
    </xf>
    <xf borderId="0" fillId="10" fontId="41" numFmtId="0" xfId="0" applyAlignment="1" applyFont="1">
      <alignment shrinkToFit="0" wrapText="1"/>
    </xf>
    <xf borderId="0" fillId="9" fontId="23" numFmtId="0" xfId="0" applyAlignment="1" applyFont="1">
      <alignment horizontal="right" readingOrder="0" shrinkToFit="0" wrapText="0"/>
    </xf>
    <xf borderId="0" fillId="9" fontId="29" numFmtId="0" xfId="0" applyAlignment="1" applyFont="1">
      <alignment horizontal="right" readingOrder="0" shrinkToFit="0" wrapText="0"/>
    </xf>
    <xf borderId="0" fillId="9" fontId="31" numFmtId="4" xfId="0" applyAlignment="1" applyFont="1" applyNumberFormat="1">
      <alignment horizontal="right" readingOrder="0" shrinkToFit="0" wrapText="0"/>
    </xf>
    <xf borderId="0" fillId="9" fontId="23" numFmtId="4" xfId="0" applyAlignment="1" applyFont="1" applyNumberFormat="1">
      <alignment horizontal="right" shrinkToFit="0" wrapText="0"/>
    </xf>
    <xf borderId="0" fillId="9" fontId="31" numFmtId="4" xfId="0" applyAlignment="1" applyFont="1" applyNumberFormat="1">
      <alignment horizontal="right" shrinkToFit="0" wrapText="0"/>
    </xf>
    <xf borderId="0" fillId="0" fontId="42" numFmtId="4" xfId="0" applyAlignment="1" applyFont="1" applyNumberFormat="1">
      <alignment horizontal="right" shrinkToFit="0" wrapText="0"/>
    </xf>
    <xf borderId="0" fillId="9" fontId="27" numFmtId="4" xfId="0" applyAlignment="1" applyFont="1" applyNumberFormat="1">
      <alignment horizontal="right" shrinkToFit="0" wrapText="0"/>
    </xf>
    <xf borderId="0" fillId="9" fontId="26" numFmtId="4" xfId="0" applyAlignment="1" applyFont="1" applyNumberFormat="1">
      <alignment horizontal="right" shrinkToFit="0" wrapText="0"/>
    </xf>
    <xf borderId="0" fillId="9" fontId="28" numFmtId="4" xfId="0" applyAlignment="1" applyFont="1" applyNumberFormat="1">
      <alignment horizontal="right" shrinkToFit="0" wrapText="0"/>
    </xf>
    <xf borderId="0" fillId="9" fontId="22" numFmtId="0" xfId="0" applyAlignment="1" applyFont="1">
      <alignment horizontal="right" shrinkToFit="0" wrapText="0"/>
    </xf>
    <xf borderId="2" fillId="3" fontId="17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7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7" numFmtId="2" xfId="0" applyAlignment="1" applyBorder="1" applyFont="1" applyNumberFormat="1">
      <alignment horizontal="center" shrinkToFit="0" vertical="center" wrapText="1"/>
    </xf>
    <xf borderId="2" fillId="3" fontId="17" numFmtId="0" xfId="0" applyAlignment="1" applyBorder="1" applyFont="1">
      <alignment horizontal="left" vertical="center"/>
    </xf>
    <xf borderId="2" fillId="3" fontId="17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8" fillId="3" fontId="17" numFmtId="0" xfId="0" applyAlignment="1" applyBorder="1" applyFont="1">
      <alignment horizontal="left" vertical="center"/>
    </xf>
    <xf borderId="2" fillId="3" fontId="43" numFmtId="171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0" numFmtId="0" xfId="0" applyBorder="1" applyFont="1"/>
    <xf borderId="2" fillId="6" fontId="20" numFmtId="1" xfId="0" applyAlignment="1" applyBorder="1" applyFont="1" applyNumberFormat="1">
      <alignment horizontal="right"/>
    </xf>
    <xf borderId="0" fillId="0" fontId="20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1" fontId="20" numFmtId="0" xfId="0" applyAlignment="1" applyBorder="1" applyFill="1" applyFont="1">
      <alignment horizontal="right"/>
    </xf>
    <xf borderId="2" fillId="11" fontId="5" numFmtId="3" xfId="0" applyAlignment="1" applyBorder="1" applyFont="1" applyNumberFormat="1">
      <alignment horizontal="right"/>
    </xf>
    <xf borderId="46" fillId="0" fontId="5" numFmtId="1" xfId="0" applyAlignment="1" applyBorder="1" applyFont="1" applyNumberFormat="1">
      <alignment horizontal="right"/>
    </xf>
    <xf borderId="2" fillId="6" fontId="20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1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4998338" y="2817975"/>
              <a:chExt cx="695325" cy="1924050"/>
            </a:xfrm>
          </xdr:grpSpPr>
          <xdr:sp>
            <xdr:nvSpPr>
              <xdr:cNvPr id="6" name="Shape 6"/>
              <xdr:cNvSpPr/>
            </xdr:nvSpPr>
            <xdr:spPr>
              <a:xfrm>
                <a:off x="4998338" y="2817975"/>
                <a:ext cx="695325" cy="192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998338" y="2817975"/>
                <a:ext cx="695325" cy="1924050"/>
                <a:chOff x="4998338" y="2817975"/>
                <a:chExt cx="695325" cy="192405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998338" y="2817975"/>
                  <a:ext cx="695325" cy="19240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4998338" y="2817975"/>
                  <a:ext cx="695325" cy="1924050"/>
                  <a:chOff x="4998338" y="2817975"/>
                  <a:chExt cx="695325" cy="192405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4998338" y="2817975"/>
                    <a:ext cx="695325" cy="19240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4998338" y="2817975"/>
                    <a:ext cx="695325" cy="1924050"/>
                    <a:chOff x="4998338" y="2817975"/>
                    <a:chExt cx="695325" cy="1924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4998338" y="2817975"/>
                      <a:ext cx="695325" cy="1924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4998338" y="2817975"/>
                      <a:ext cx="695325" cy="1924050"/>
                      <a:chOff x="4998338" y="2817975"/>
                      <a:chExt cx="695325" cy="1924050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4998338" y="2817975"/>
                        <a:ext cx="695325" cy="1924050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15" name="Shape 15"/>
                      <xdr:cNvGrpSpPr/>
                    </xdr:nvGrpSpPr>
                    <xdr:grpSpPr>
                      <a:xfrm>
                        <a:off x="4998338" y="2817975"/>
                        <a:ext cx="695325" cy="1924050"/>
                        <a:chOff x="5003100" y="2822738"/>
                        <a:chExt cx="685800" cy="1914525"/>
                      </a:xfrm>
                    </xdr:grpSpPr>
                    <xdr:sp>
                      <xdr:nvSpPr>
                        <xdr:cNvPr id="16" name="Shape 16"/>
                        <xdr:cNvSpPr/>
                      </xdr:nvSpPr>
                      <xdr:spPr>
                        <a:xfrm>
                          <a:off x="5003100" y="2822738"/>
                          <a:ext cx="685800" cy="191452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cxnSp>
                      <xdr:nvCxnSpPr>
                        <xdr:cNvPr id="17" name="Shape 17"/>
                        <xdr:cNvCxnSpPr/>
                      </xdr:nvCxnSpPr>
                      <xdr:spPr>
                        <a:xfrm rot="10800000">
                          <a:off x="5003100" y="2822738"/>
                          <a:ext cx="685800" cy="1914525"/>
                        </a:xfrm>
                        <a:prstGeom prst="straightConnector1">
                          <a:avLst/>
                        </a:prstGeom>
                        <a:noFill/>
                        <a:ln cap="flat" cmpd="sng" w="9525">
                          <a:solidFill>
                            <a:srgbClr val="F5913F"/>
                          </a:solidFill>
                          <a:prstDash val="solid"/>
                          <a:round/>
                          <a:headEnd len="sm" w="sm" type="none"/>
                          <a:tailEnd len="med" w="med" type="triangle"/>
                        </a:ln>
                      </xdr:spPr>
                    </xdr:cxn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terms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tikr.com/account/subs?ref=4v1it1" TargetMode="External"/><Relationship Id="rId22" Type="http://schemas.openxmlformats.org/officeDocument/2006/relationships/hyperlink" Target="https://app.tikr.com/account/subs?ref=4v1it1" TargetMode="External"/><Relationship Id="rId21" Type="http://schemas.openxmlformats.org/officeDocument/2006/relationships/hyperlink" Target="https://app.tikr.com/account/subs?ref=4v1it1" TargetMode="External"/><Relationship Id="rId24" Type="http://schemas.openxmlformats.org/officeDocument/2006/relationships/hyperlink" Target="https://app.tikr.com/account/subs?ref=4v1it1" TargetMode="External"/><Relationship Id="rId23" Type="http://schemas.openxmlformats.org/officeDocument/2006/relationships/hyperlink" Target="https://app.tikr.com/account/subs?ref=4v1it1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26" Type="http://schemas.openxmlformats.org/officeDocument/2006/relationships/hyperlink" Target="https://app.tikr.com/account/subs?ref=4v1it1" TargetMode="External"/><Relationship Id="rId25" Type="http://schemas.openxmlformats.org/officeDocument/2006/relationships/hyperlink" Target="https://app.tikr.com/account/subs?ref=4v1it1" TargetMode="External"/><Relationship Id="rId28" Type="http://schemas.openxmlformats.org/officeDocument/2006/relationships/hyperlink" Target="https://app.tikr.com/account/subs?ref=4v1it1" TargetMode="External"/><Relationship Id="rId27" Type="http://schemas.openxmlformats.org/officeDocument/2006/relationships/hyperlink" Target="https://app.tikr.com/account/subs?ref=4v1it1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29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Relationship Id="rId31" Type="http://schemas.openxmlformats.org/officeDocument/2006/relationships/hyperlink" Target="https://app.tikr.com/account/subs?ref=4v1it1" TargetMode="External"/><Relationship Id="rId30" Type="http://schemas.openxmlformats.org/officeDocument/2006/relationships/hyperlink" Target="https://app.tikr.com/account/subs?ref=4v1it1" TargetMode="External"/><Relationship Id="rId11" Type="http://schemas.openxmlformats.org/officeDocument/2006/relationships/hyperlink" Target="https://app.tikr.com/terms" TargetMode="External"/><Relationship Id="rId33" Type="http://schemas.openxmlformats.org/officeDocument/2006/relationships/hyperlink" Target="https://app.tikr.com/account/subs?ref=4v1it1" TargetMode="External"/><Relationship Id="rId10" Type="http://schemas.openxmlformats.org/officeDocument/2006/relationships/hyperlink" Target="https://app.tikr.com/account/subs?ref=4v1it1" TargetMode="External"/><Relationship Id="rId32" Type="http://schemas.openxmlformats.org/officeDocument/2006/relationships/hyperlink" Target="https://app.tikr.com/account/subs?ref=4v1it1" TargetMode="External"/><Relationship Id="rId13" Type="http://schemas.openxmlformats.org/officeDocument/2006/relationships/hyperlink" Target="https://app.tikr.com/account/subs?ref=4v1it1" TargetMode="External"/><Relationship Id="rId35" Type="http://schemas.openxmlformats.org/officeDocument/2006/relationships/hyperlink" Target="https://app.tikr.com/privacypolicy" TargetMode="External"/><Relationship Id="rId12" Type="http://schemas.openxmlformats.org/officeDocument/2006/relationships/hyperlink" Target="https://app.tikr.com/privacypolicy" TargetMode="External"/><Relationship Id="rId34" Type="http://schemas.openxmlformats.org/officeDocument/2006/relationships/hyperlink" Target="https://app.tikr.com/terms" TargetMode="External"/><Relationship Id="rId15" Type="http://schemas.openxmlformats.org/officeDocument/2006/relationships/hyperlink" Target="https://app.tikr.com/account/subs?ref=4v1it1" TargetMode="External"/><Relationship Id="rId14" Type="http://schemas.openxmlformats.org/officeDocument/2006/relationships/hyperlink" Target="https://app.tikr.com/account/subs?ref=4v1it1" TargetMode="External"/><Relationship Id="rId36" Type="http://schemas.openxmlformats.org/officeDocument/2006/relationships/drawing" Target="../drawings/drawing6.xml"/><Relationship Id="rId17" Type="http://schemas.openxmlformats.org/officeDocument/2006/relationships/hyperlink" Target="https://app.tikr.com/account/subs?ref=4v1it1" TargetMode="External"/><Relationship Id="rId16" Type="http://schemas.openxmlformats.org/officeDocument/2006/relationships/hyperlink" Target="https://app.tikr.com/account/subs?ref=4v1it1" TargetMode="External"/><Relationship Id="rId19" Type="http://schemas.openxmlformats.org/officeDocument/2006/relationships/hyperlink" Target="https://app.tikr.com/account/subs?ref=4v1it1" TargetMode="External"/><Relationship Id="rId1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terms" TargetMode="External"/><Relationship Id="rId4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terms" TargetMode="External"/><Relationship Id="rId6" Type="http://schemas.openxmlformats.org/officeDocument/2006/relationships/hyperlink" Target="https://app.tikr.com/privacypolicy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4.14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1015.33</v>
      </c>
      <c r="C3" s="26">
        <f>IFERROR(VLOOKUP("Total Revenues*",'7.TIKR_IS'!$A:$K,COLUMN(C3),FALSE),"0")</f>
        <v>1096.09</v>
      </c>
      <c r="D3" s="26">
        <f>IFERROR(VLOOKUP("Total Revenues*",'7.TIKR_IS'!$A:$K,COLUMN(D3),FALSE),"0")</f>
        <v>1313.21</v>
      </c>
      <c r="E3" s="26">
        <f>IFERROR(VLOOKUP("Total Revenues*",'7.TIKR_IS'!$A:$K,COLUMN(E3),FALSE),"0")</f>
        <v>1623.29</v>
      </c>
      <c r="F3" s="26">
        <f>IFERROR(VLOOKUP("Total Revenues*",'7.TIKR_IS'!$A:$K,COLUMN(F3),FALSE),"0")</f>
        <v>1803.51</v>
      </c>
      <c r="G3" s="26">
        <f>IFERROR(VLOOKUP("Total Revenues*",'7.TIKR_IS'!$A:$K,COLUMN(G3),FALSE),"0")</f>
        <v>1961.87</v>
      </c>
      <c r="H3" s="26">
        <f>IFERROR(VLOOKUP("Total Revenues*",'7.TIKR_IS'!$A:$K,COLUMN(H3),FALSE),"0")</f>
        <v>2042.2</v>
      </c>
      <c r="I3" s="26">
        <f>IFERROR(VLOOKUP("Total Revenues*",'7.TIKR_IS'!$A:$K,COLUMN(I3),FALSE),"0")</f>
        <v>1921.28</v>
      </c>
      <c r="J3" s="26">
        <f>IFERROR(VLOOKUP("Total Revenues*",'7.TIKR_IS'!$A:$K,COLUMN(J3),FALSE),"0")</f>
        <v>2066.17</v>
      </c>
      <c r="K3" s="26">
        <f>IFERROR(VLOOKUP("Total Revenues*",'7.TIKR_IS'!$A:$K,COLUMN(K3),FALSE),"0")</f>
        <v>2142.88</v>
      </c>
      <c r="L3" s="27">
        <f t="shared" ref="L3:P3" si="2">IFERROR((K3*$T$3)+K3,"")</f>
        <v>2185.7376</v>
      </c>
      <c r="M3" s="28">
        <f t="shared" si="2"/>
        <v>2229.452352</v>
      </c>
      <c r="N3" s="28">
        <f t="shared" si="2"/>
        <v>2274.041399</v>
      </c>
      <c r="O3" s="28">
        <f t="shared" si="2"/>
        <v>2319.522227</v>
      </c>
      <c r="P3" s="29">
        <f t="shared" si="2"/>
        <v>2365.912672</v>
      </c>
      <c r="Q3" s="23"/>
      <c r="R3" s="30" t="s">
        <v>16</v>
      </c>
      <c r="S3" s="31">
        <f>IFERROR(AVERAGE(C4:K4),"")</f>
        <v>0.08965035169</v>
      </c>
      <c r="T3" s="32">
        <v>0.02</v>
      </c>
      <c r="U3" s="22"/>
      <c r="V3" s="22"/>
      <c r="W3" s="22"/>
      <c r="X3" s="23"/>
      <c r="Y3" s="23"/>
      <c r="Z3" s="23"/>
    </row>
    <row r="4" ht="24.75" customHeight="1">
      <c r="A4" s="33" t="s">
        <v>17</v>
      </c>
      <c r="B4" s="34"/>
      <c r="C4" s="35">
        <f t="shared" ref="C4:K4" si="3">IFERROR((C3-B3)/B3,"")</f>
        <v>0.07954064196</v>
      </c>
      <c r="D4" s="35">
        <f t="shared" si="3"/>
        <v>0.1980859236</v>
      </c>
      <c r="E4" s="35">
        <f t="shared" si="3"/>
        <v>0.2361236969</v>
      </c>
      <c r="F4" s="35">
        <f t="shared" si="3"/>
        <v>0.1110214441</v>
      </c>
      <c r="G4" s="35">
        <f t="shared" si="3"/>
        <v>0.087806555</v>
      </c>
      <c r="H4" s="35">
        <f t="shared" si="3"/>
        <v>0.04094562841</v>
      </c>
      <c r="I4" s="36">
        <f t="shared" si="3"/>
        <v>-0.05921065518</v>
      </c>
      <c r="J4" s="36">
        <f t="shared" si="3"/>
        <v>0.07541326616</v>
      </c>
      <c r="K4" s="36">
        <f t="shared" si="3"/>
        <v>0.03712666431</v>
      </c>
      <c r="L4" s="37">
        <f t="shared" ref="L4:P4" si="4">$T$3</f>
        <v>0.02</v>
      </c>
      <c r="M4" s="36">
        <f t="shared" si="4"/>
        <v>0.02</v>
      </c>
      <c r="N4" s="36">
        <f t="shared" si="4"/>
        <v>0.02</v>
      </c>
      <c r="O4" s="36">
        <f t="shared" si="4"/>
        <v>0.02</v>
      </c>
      <c r="P4" s="38">
        <f t="shared" si="4"/>
        <v>0.02</v>
      </c>
      <c r="Q4" s="23"/>
      <c r="R4" s="30" t="s">
        <v>18</v>
      </c>
      <c r="S4" s="31">
        <f>IFERROR(AVERAGE(B6:K6),"")</f>
        <v>0.3615669351</v>
      </c>
      <c r="T4" s="32">
        <v>0.34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39">
        <f>IFERROR(VLOOKUP("EBT Incl. Unusual Items*",'7.TIKR_IS'!$A:$K,COLUMN(B2),FALSE),"0")</f>
        <v>401.43</v>
      </c>
      <c r="C5" s="40">
        <f>IFERROR(VLOOKUP("EBT Incl. Unusual Items*",'7.TIKR_IS'!$A:$K,COLUMN(C2),FALSE),"0")</f>
        <v>473.81</v>
      </c>
      <c r="D5" s="40">
        <f>IFERROR(VLOOKUP("EBT Incl. Unusual Items*",'7.TIKR_IS'!$A:$K,COLUMN(D2),FALSE),"0")</f>
        <v>551.14</v>
      </c>
      <c r="E5" s="40">
        <f>IFERROR(VLOOKUP("EBT Incl. Unusual Items*",'7.TIKR_IS'!$A:$K,COLUMN(E2),FALSE),"0")</f>
        <v>685.23</v>
      </c>
      <c r="F5" s="40">
        <f>IFERROR(VLOOKUP("EBT Incl. Unusual Items*",'7.TIKR_IS'!$A:$K,COLUMN(F2),FALSE),"0")</f>
        <v>774.93</v>
      </c>
      <c r="G5" s="40">
        <f>IFERROR(VLOOKUP("EBT Incl. Unusual Items*",'7.TIKR_IS'!$A:$K,COLUMN(G2),FALSE),"0")</f>
        <v>563</v>
      </c>
      <c r="H5" s="40">
        <f>IFERROR(VLOOKUP("EBT Incl. Unusual Items*",'7.TIKR_IS'!$A:$K,COLUMN(H2),FALSE),"0")</f>
        <v>638.67</v>
      </c>
      <c r="I5" s="40">
        <f>IFERROR(VLOOKUP("EBT Incl. Unusual Items*",'7.TIKR_IS'!$A:$K,COLUMN(I2),FALSE),"0")</f>
        <v>29.5</v>
      </c>
      <c r="J5" s="40">
        <f>IFERROR(VLOOKUP("EBT Incl. Unusual Items*",'7.TIKR_IS'!$A:$K,COLUMN(J2),FALSE),"0")</f>
        <v>860.56</v>
      </c>
      <c r="K5" s="40">
        <f>IFERROR(VLOOKUP("EBT Incl. Unusual Items*",'7.TIKR_IS'!$A:$K,COLUMN(K2),FALSE),"0")</f>
        <v>1039.24</v>
      </c>
      <c r="L5" s="41">
        <f t="shared" ref="L5:P5" si="5">IFERROR(L3*$T$4,"")</f>
        <v>743.150784</v>
      </c>
      <c r="M5" s="42">
        <f t="shared" si="5"/>
        <v>758.0137997</v>
      </c>
      <c r="N5" s="42">
        <f t="shared" si="5"/>
        <v>773.1740757</v>
      </c>
      <c r="O5" s="42">
        <f t="shared" si="5"/>
        <v>788.6375572</v>
      </c>
      <c r="P5" s="43">
        <f t="shared" si="5"/>
        <v>804.4103083</v>
      </c>
      <c r="Q5" s="23"/>
      <c r="R5" s="30" t="s">
        <v>20</v>
      </c>
      <c r="S5" s="31">
        <f>IFERROR(AVERAGE(B8:K8),"")</f>
        <v>0.1145465866</v>
      </c>
      <c r="T5" s="32">
        <v>0.12</v>
      </c>
      <c r="U5" s="22"/>
      <c r="V5" s="22"/>
      <c r="W5" s="22"/>
      <c r="X5" s="23"/>
      <c r="Y5" s="23"/>
      <c r="Z5" s="23"/>
    </row>
    <row r="6" ht="24.75" customHeight="1">
      <c r="A6" s="33" t="s">
        <v>21</v>
      </c>
      <c r="B6" s="34">
        <f t="shared" ref="B6:P6" si="6">IFERROR((B5/B3),"")</f>
        <v>0.3953689933</v>
      </c>
      <c r="C6" s="35">
        <f t="shared" si="6"/>
        <v>0.4322728973</v>
      </c>
      <c r="D6" s="35">
        <f t="shared" si="6"/>
        <v>0.4196891586</v>
      </c>
      <c r="E6" s="35">
        <f t="shared" si="6"/>
        <v>0.4221242045</v>
      </c>
      <c r="F6" s="35">
        <f t="shared" si="6"/>
        <v>0.429678793</v>
      </c>
      <c r="G6" s="35">
        <f t="shared" si="6"/>
        <v>0.2869711041</v>
      </c>
      <c r="H6" s="35">
        <f t="shared" si="6"/>
        <v>0.3127362648</v>
      </c>
      <c r="I6" s="36">
        <f t="shared" si="6"/>
        <v>0.0153543471</v>
      </c>
      <c r="J6" s="36">
        <f t="shared" si="6"/>
        <v>0.4165000944</v>
      </c>
      <c r="K6" s="36">
        <f t="shared" si="6"/>
        <v>0.4849734936</v>
      </c>
      <c r="L6" s="37">
        <f t="shared" si="6"/>
        <v>0.34</v>
      </c>
      <c r="M6" s="36">
        <f t="shared" si="6"/>
        <v>0.34</v>
      </c>
      <c r="N6" s="36">
        <f t="shared" si="6"/>
        <v>0.34</v>
      </c>
      <c r="O6" s="36">
        <f t="shared" si="6"/>
        <v>0.34</v>
      </c>
      <c r="P6" s="38">
        <f t="shared" si="6"/>
        <v>0.34</v>
      </c>
      <c r="Q6" s="23"/>
      <c r="R6" s="44" t="s">
        <v>22</v>
      </c>
      <c r="S6" s="45">
        <f>IFERROR(AVERAGE(C12:K12),"")</f>
        <v>0.01884591226</v>
      </c>
      <c r="T6" s="46">
        <v>1.0E-4</v>
      </c>
      <c r="U6" s="22"/>
      <c r="V6" s="22"/>
      <c r="W6" s="22"/>
      <c r="X6" s="23"/>
      <c r="Y6" s="23"/>
      <c r="Z6" s="23"/>
    </row>
    <row r="7" ht="24.75" customHeight="1">
      <c r="A7" s="47" t="s">
        <v>23</v>
      </c>
      <c r="B7" s="48">
        <f>IFERROR(VLOOKUP("Income Tax Expense*",'7.TIKR_IS'!$A:$K,COLUMN(B2),FALSE),"0")</f>
        <v>-58.13</v>
      </c>
      <c r="C7" s="49">
        <f>IFERROR(VLOOKUP("Income Tax Expense*",'7.TIKR_IS'!$A:$K,COLUMN(C2),FALSE),"0")</f>
        <v>-55.73</v>
      </c>
      <c r="D7" s="49">
        <f>IFERROR(VLOOKUP("Income Tax Expense*",'7.TIKR_IS'!$A:$K,COLUMN(D2),FALSE),"0")</f>
        <v>35.51</v>
      </c>
      <c r="E7" s="49">
        <f>IFERROR(VLOOKUP("Income Tax Expense*",'7.TIKR_IS'!$A:$K,COLUMN(E2),FALSE),"0")</f>
        <v>-64.79</v>
      </c>
      <c r="F7" s="49">
        <f>IFERROR(VLOOKUP("Income Tax Expense*",'7.TIKR_IS'!$A:$K,COLUMN(F2),FALSE),"0")</f>
        <v>-72.67</v>
      </c>
      <c r="G7" s="49">
        <f>IFERROR(VLOOKUP("Income Tax Expense*",'7.TIKR_IS'!$A:$K,COLUMN(G2),FALSE),"0")</f>
        <v>-53.16</v>
      </c>
      <c r="H7" s="49">
        <f>IFERROR(VLOOKUP("Income Tax Expense*",'7.TIKR_IS'!$A:$K,COLUMN(H2),FALSE),"0")</f>
        <v>-77.35</v>
      </c>
      <c r="I7" s="49">
        <f>IFERROR(VLOOKUP("Income Tax Expense*",'7.TIKR_IS'!$A:$K,COLUMN(I2),FALSE),"0")</f>
        <v>-9.44</v>
      </c>
      <c r="J7" s="49">
        <f>IFERROR(VLOOKUP("Income Tax Expense*",'7.TIKR_IS'!$A:$K,COLUMN(J2),FALSE),"0")</f>
        <v>-96.66</v>
      </c>
      <c r="K7" s="49">
        <f>IFERROR(VLOOKUP("Income Tax Expense*",'7.TIKR_IS'!$A:$K,COLUMN(K2),FALSE),"0")</f>
        <v>-115.65</v>
      </c>
      <c r="L7" s="50">
        <f t="shared" ref="L7:P7" si="7">IFERROR(-$T$5*L5,"")</f>
        <v>-89.17809408</v>
      </c>
      <c r="M7" s="51">
        <f t="shared" si="7"/>
        <v>-90.96165596</v>
      </c>
      <c r="N7" s="51">
        <f t="shared" si="7"/>
        <v>-92.78088908</v>
      </c>
      <c r="O7" s="51">
        <f t="shared" si="7"/>
        <v>-94.63650686</v>
      </c>
      <c r="P7" s="52">
        <f t="shared" si="7"/>
        <v>-96.529237</v>
      </c>
      <c r="Q7" s="23"/>
      <c r="R7" s="23"/>
      <c r="S7" s="53"/>
      <c r="T7" s="53"/>
      <c r="U7" s="22"/>
      <c r="V7" s="22"/>
      <c r="W7" s="22"/>
      <c r="X7" s="23"/>
      <c r="Y7" s="23"/>
      <c r="Z7" s="23"/>
    </row>
    <row r="8" ht="24.75" customHeight="1">
      <c r="A8" s="54" t="s">
        <v>24</v>
      </c>
      <c r="B8" s="34">
        <f t="shared" ref="B8:P8" si="8">IFERROR(-B7/B5,"")</f>
        <v>0.1448073139</v>
      </c>
      <c r="C8" s="35">
        <f t="shared" si="8"/>
        <v>0.1176209873</v>
      </c>
      <c r="D8" s="35">
        <f t="shared" si="8"/>
        <v>-0.06443009036</v>
      </c>
      <c r="E8" s="35">
        <f t="shared" si="8"/>
        <v>0.09455219415</v>
      </c>
      <c r="F8" s="35">
        <f t="shared" si="8"/>
        <v>0.09377621204</v>
      </c>
      <c r="G8" s="35">
        <f t="shared" si="8"/>
        <v>0.09442273535</v>
      </c>
      <c r="H8" s="35">
        <f t="shared" si="8"/>
        <v>0.1211110589</v>
      </c>
      <c r="I8" s="36">
        <f t="shared" si="8"/>
        <v>0.32</v>
      </c>
      <c r="J8" s="36">
        <f t="shared" si="8"/>
        <v>0.1123222088</v>
      </c>
      <c r="K8" s="36">
        <f t="shared" si="8"/>
        <v>0.1112832454</v>
      </c>
      <c r="L8" s="37">
        <f t="shared" si="8"/>
        <v>0.12</v>
      </c>
      <c r="M8" s="36">
        <f t="shared" si="8"/>
        <v>0.12</v>
      </c>
      <c r="N8" s="36">
        <f t="shared" si="8"/>
        <v>0.12</v>
      </c>
      <c r="O8" s="36">
        <f t="shared" si="8"/>
        <v>0.12</v>
      </c>
      <c r="P8" s="38">
        <f t="shared" si="8"/>
        <v>0.12</v>
      </c>
      <c r="Q8" s="23"/>
      <c r="R8" s="23"/>
      <c r="S8" s="23"/>
      <c r="T8" s="55" t="s">
        <v>25</v>
      </c>
      <c r="U8" s="22"/>
      <c r="V8" s="22"/>
      <c r="W8" s="22"/>
      <c r="X8" s="23"/>
      <c r="Y8" s="23"/>
      <c r="Z8" s="23"/>
    </row>
    <row r="9" ht="24.75" customHeight="1">
      <c r="A9" s="47" t="s">
        <v>26</v>
      </c>
      <c r="B9" s="56">
        <f t="shared" ref="B9:K9" si="9">B5+B7</f>
        <v>343.3</v>
      </c>
      <c r="C9" s="57">
        <f t="shared" si="9"/>
        <v>418.08</v>
      </c>
      <c r="D9" s="57">
        <f t="shared" si="9"/>
        <v>586.65</v>
      </c>
      <c r="E9" s="57">
        <f t="shared" si="9"/>
        <v>620.44</v>
      </c>
      <c r="F9" s="57">
        <f t="shared" si="9"/>
        <v>702.26</v>
      </c>
      <c r="G9" s="57">
        <f t="shared" si="9"/>
        <v>509.84</v>
      </c>
      <c r="H9" s="57">
        <f t="shared" si="9"/>
        <v>561.32</v>
      </c>
      <c r="I9" s="57">
        <f t="shared" si="9"/>
        <v>20.06</v>
      </c>
      <c r="J9" s="57">
        <f t="shared" si="9"/>
        <v>763.9</v>
      </c>
      <c r="K9" s="57">
        <f t="shared" si="9"/>
        <v>923.59</v>
      </c>
      <c r="L9" s="58">
        <f t="shared" ref="L9:P9" si="10">IFERROR(L5+L7,"")</f>
        <v>653.9726899</v>
      </c>
      <c r="M9" s="59">
        <f t="shared" si="10"/>
        <v>667.0521437</v>
      </c>
      <c r="N9" s="59">
        <f t="shared" si="10"/>
        <v>680.3931866</v>
      </c>
      <c r="O9" s="59">
        <f t="shared" si="10"/>
        <v>694.0010503</v>
      </c>
      <c r="P9" s="60">
        <f t="shared" si="10"/>
        <v>707.8810713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3" t="s">
        <v>27</v>
      </c>
      <c r="B10" s="34">
        <f t="shared" ref="B10:P10" si="11">IFERROR(B9/B3,"")</f>
        <v>0.3381166714</v>
      </c>
      <c r="C10" s="35">
        <f t="shared" si="11"/>
        <v>0.3814285323</v>
      </c>
      <c r="D10" s="35">
        <f t="shared" si="11"/>
        <v>0.446729769</v>
      </c>
      <c r="E10" s="35">
        <f t="shared" si="11"/>
        <v>0.3822114348</v>
      </c>
      <c r="F10" s="35">
        <f t="shared" si="11"/>
        <v>0.3893851434</v>
      </c>
      <c r="G10" s="35">
        <f t="shared" si="11"/>
        <v>0.2598745075</v>
      </c>
      <c r="H10" s="35">
        <f t="shared" si="11"/>
        <v>0.2748604446</v>
      </c>
      <c r="I10" s="35">
        <f t="shared" si="11"/>
        <v>0.01044095603</v>
      </c>
      <c r="J10" s="35">
        <f t="shared" si="11"/>
        <v>0.3697178838</v>
      </c>
      <c r="K10" s="35">
        <f t="shared" si="11"/>
        <v>0.4310040693</v>
      </c>
      <c r="L10" s="34">
        <f t="shared" si="11"/>
        <v>0.2992</v>
      </c>
      <c r="M10" s="35">
        <f t="shared" si="11"/>
        <v>0.2992</v>
      </c>
      <c r="N10" s="35">
        <f t="shared" si="11"/>
        <v>0.2992</v>
      </c>
      <c r="O10" s="35">
        <f t="shared" si="11"/>
        <v>0.2992</v>
      </c>
      <c r="P10" s="61">
        <f t="shared" si="11"/>
        <v>0.2992</v>
      </c>
      <c r="Q10" s="23"/>
      <c r="R10" s="18"/>
      <c r="S10" s="62"/>
      <c r="T10" s="62"/>
      <c r="U10" s="22"/>
      <c r="V10" s="22"/>
      <c r="W10" s="22"/>
      <c r="X10" s="23"/>
      <c r="Y10" s="23"/>
      <c r="Z10" s="23"/>
    </row>
    <row r="11" ht="24.75" customHeight="1">
      <c r="A11" s="47" t="s">
        <v>28</v>
      </c>
      <c r="B11" s="56">
        <f>IFERROR(VLOOKUP("*Diluted Shares Outstanding*",'7.TIKR_IS'!$A:$K,COLUMN(B11),FALSE),"0")</f>
        <v>589.91</v>
      </c>
      <c r="C11" s="57">
        <f>IFERROR(VLOOKUP("*Diluted Shares Outstanding*",'7.TIKR_IS'!$A:$K,COLUMN(C11),FALSE),"0")</f>
        <v>650.78</v>
      </c>
      <c r="D11" s="57">
        <f>IFERROR(VLOOKUP("*Diluted Shares Outstanding*",'7.TIKR_IS'!$A:$K,COLUMN(D11),FALSE),"0")</f>
        <v>694.01</v>
      </c>
      <c r="E11" s="57">
        <f>IFERROR(VLOOKUP("*Diluted Shares Outstanding*",'7.TIKR_IS'!$A:$K,COLUMN(E11),FALSE),"0")</f>
        <v>694.01</v>
      </c>
      <c r="F11" s="57">
        <f>IFERROR(VLOOKUP("*Diluted Shares Outstanding*",'7.TIKR_IS'!$A:$K,COLUMN(F11),FALSE),"0")</f>
        <v>694.01</v>
      </c>
      <c r="G11" s="57">
        <f>IFERROR(VLOOKUP("*Diluted Shares Outstanding*",'7.TIKR_IS'!$A:$K,COLUMN(G11),FALSE),"0")</f>
        <v>694.01</v>
      </c>
      <c r="H11" s="57">
        <f>IFERROR(VLOOKUP("*Diluted Shares Outstanding*",'7.TIKR_IS'!$A:$K,COLUMN(H11),FALSE),"0")</f>
        <v>694.01</v>
      </c>
      <c r="I11" s="57">
        <f>IFERROR(VLOOKUP("*Diluted Shares Outstanding*",'7.TIKR_IS'!$A:$K,COLUMN(I11),FALSE),"0")</f>
        <v>694.01</v>
      </c>
      <c r="J11" s="57">
        <f>IFERROR(VLOOKUP("*Diluted Shares Outstanding*",'7.TIKR_IS'!$A:$K,COLUMN(J11),FALSE),"0")</f>
        <v>694.01</v>
      </c>
      <c r="K11" s="57">
        <f>IFERROR(VLOOKUP("*Diluted Shares Outstanding*",'7.TIKR_IS'!$A:$K,COLUMN(K11),FALSE),"0")</f>
        <v>694.01</v>
      </c>
      <c r="L11" s="58">
        <f t="shared" ref="L11:P11" si="12">IFERROR(K11*(1+$T$6),"")</f>
        <v>694.079401</v>
      </c>
      <c r="M11" s="59">
        <f t="shared" si="12"/>
        <v>694.1488089</v>
      </c>
      <c r="N11" s="59">
        <f t="shared" si="12"/>
        <v>694.2182238</v>
      </c>
      <c r="O11" s="59">
        <f t="shared" si="12"/>
        <v>694.2876456</v>
      </c>
      <c r="P11" s="60">
        <f t="shared" si="12"/>
        <v>694.3570744</v>
      </c>
      <c r="Q11" s="23"/>
      <c r="R11" s="23"/>
      <c r="S11" s="53"/>
      <c r="T11" s="53"/>
      <c r="U11" s="22"/>
      <c r="V11" s="22"/>
      <c r="W11" s="22"/>
      <c r="X11" s="23"/>
      <c r="Y11" s="23"/>
      <c r="Z11" s="23"/>
    </row>
    <row r="12" ht="24.75" customHeight="1">
      <c r="A12" s="33" t="s">
        <v>17</v>
      </c>
      <c r="B12" s="34"/>
      <c r="C12" s="35">
        <f t="shared" ref="C12:P12" si="13">IFERROR((C11-B11)/B11,"")</f>
        <v>0.1031852316</v>
      </c>
      <c r="D12" s="35">
        <f t="shared" si="13"/>
        <v>0.06642797873</v>
      </c>
      <c r="E12" s="35">
        <f t="shared" si="13"/>
        <v>0</v>
      </c>
      <c r="F12" s="35">
        <f t="shared" si="13"/>
        <v>0</v>
      </c>
      <c r="G12" s="35">
        <f t="shared" si="13"/>
        <v>0</v>
      </c>
      <c r="H12" s="35">
        <f t="shared" si="13"/>
        <v>0</v>
      </c>
      <c r="I12" s="36">
        <f t="shared" si="13"/>
        <v>0</v>
      </c>
      <c r="J12" s="36">
        <f t="shared" si="13"/>
        <v>0</v>
      </c>
      <c r="K12" s="36">
        <f t="shared" si="13"/>
        <v>0</v>
      </c>
      <c r="L12" s="37">
        <f t="shared" si="13"/>
        <v>0.0001</v>
      </c>
      <c r="M12" s="36">
        <f t="shared" si="13"/>
        <v>0.0001</v>
      </c>
      <c r="N12" s="36">
        <f t="shared" si="13"/>
        <v>0.0001</v>
      </c>
      <c r="O12" s="36">
        <f t="shared" si="13"/>
        <v>0.0001</v>
      </c>
      <c r="P12" s="38">
        <f t="shared" si="13"/>
        <v>0.0001</v>
      </c>
      <c r="Q12" s="23"/>
      <c r="R12" s="23"/>
      <c r="S12" s="53"/>
      <c r="T12" s="53"/>
      <c r="U12" s="22"/>
      <c r="V12" s="22"/>
      <c r="W12" s="22"/>
      <c r="X12" s="23"/>
      <c r="Y12" s="23"/>
      <c r="Z12" s="23"/>
    </row>
    <row r="13" ht="24.75" customHeight="1">
      <c r="A13" s="54" t="s">
        <v>29</v>
      </c>
      <c r="B13" s="63">
        <f t="shared" ref="B13:P13" si="14">IFERROR(B9/B11,"")</f>
        <v>0.5819531793</v>
      </c>
      <c r="C13" s="64">
        <f t="shared" si="14"/>
        <v>0.6424290851</v>
      </c>
      <c r="D13" s="64">
        <f t="shared" si="14"/>
        <v>0.8453048227</v>
      </c>
      <c r="E13" s="64">
        <f t="shared" si="14"/>
        <v>0.8939928819</v>
      </c>
      <c r="F13" s="64">
        <f t="shared" si="14"/>
        <v>1.011887437</v>
      </c>
      <c r="G13" s="64">
        <f t="shared" si="14"/>
        <v>0.734629184</v>
      </c>
      <c r="H13" s="64">
        <f t="shared" si="14"/>
        <v>0.8088067895</v>
      </c>
      <c r="I13" s="64">
        <f t="shared" si="14"/>
        <v>0.02890448264</v>
      </c>
      <c r="J13" s="64">
        <f t="shared" si="14"/>
        <v>1.100704601</v>
      </c>
      <c r="K13" s="64">
        <f t="shared" si="14"/>
        <v>1.33080215</v>
      </c>
      <c r="L13" s="63">
        <f t="shared" si="14"/>
        <v>0.9422159611</v>
      </c>
      <c r="M13" s="64">
        <f t="shared" si="14"/>
        <v>0.9609641839</v>
      </c>
      <c r="N13" s="64">
        <f t="shared" si="14"/>
        <v>0.9800854591</v>
      </c>
      <c r="O13" s="64">
        <f t="shared" si="14"/>
        <v>0.9995872095</v>
      </c>
      <c r="P13" s="65">
        <f t="shared" si="14"/>
        <v>1.019477006</v>
      </c>
      <c r="Q13" s="23"/>
      <c r="R13" s="23"/>
      <c r="S13" s="53"/>
      <c r="T13" s="53"/>
      <c r="U13" s="22"/>
      <c r="V13" s="22"/>
      <c r="W13" s="22"/>
      <c r="X13" s="23"/>
      <c r="Y13" s="23"/>
      <c r="Z13" s="23"/>
    </row>
    <row r="14" ht="15.75" customHeight="1">
      <c r="A14" s="66"/>
      <c r="B14" s="67"/>
      <c r="C14" s="67">
        <f t="shared" ref="C14:P14" si="15">IFERROR((C13-B13)/B13,"")</f>
        <v>0.1039188511</v>
      </c>
      <c r="D14" s="67">
        <f t="shared" si="15"/>
        <v>0.3157947582</v>
      </c>
      <c r="E14" s="67">
        <f t="shared" si="15"/>
        <v>0.05759822722</v>
      </c>
      <c r="F14" s="67">
        <f t="shared" si="15"/>
        <v>0.1318741538</v>
      </c>
      <c r="G14" s="67">
        <f t="shared" si="15"/>
        <v>-0.2740010822</v>
      </c>
      <c r="H14" s="67">
        <f t="shared" si="15"/>
        <v>0.1009728542</v>
      </c>
      <c r="I14" s="68">
        <f t="shared" si="15"/>
        <v>-0.9642628091</v>
      </c>
      <c r="J14" s="68">
        <f t="shared" si="15"/>
        <v>37.08075773</v>
      </c>
      <c r="K14" s="68">
        <f t="shared" si="15"/>
        <v>0.2090456866</v>
      </c>
      <c r="L14" s="68">
        <f t="shared" si="15"/>
        <v>-0.2919939592</v>
      </c>
      <c r="M14" s="68">
        <f t="shared" si="15"/>
        <v>0.0198980102</v>
      </c>
      <c r="N14" s="68">
        <f t="shared" si="15"/>
        <v>0.0198980102</v>
      </c>
      <c r="O14" s="68">
        <f t="shared" si="15"/>
        <v>0.0198980102</v>
      </c>
      <c r="P14" s="69">
        <f t="shared" si="15"/>
        <v>0.0198980102</v>
      </c>
      <c r="Q14" s="18"/>
      <c r="R14" s="18"/>
      <c r="S14" s="62"/>
      <c r="T14" s="62"/>
      <c r="U14" s="22"/>
      <c r="V14" s="22"/>
      <c r="W14" s="22"/>
      <c r="X14" s="23"/>
      <c r="Y14" s="23"/>
      <c r="Z14" s="23"/>
    </row>
    <row r="15" ht="9.75" customHeight="1">
      <c r="A15" s="1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18"/>
      <c r="R15" s="18"/>
      <c r="S15" s="62"/>
      <c r="T15" s="62"/>
      <c r="U15" s="22"/>
      <c r="V15" s="22"/>
      <c r="W15" s="22"/>
      <c r="X15" s="23"/>
      <c r="Y15" s="23"/>
      <c r="Z15" s="23"/>
    </row>
    <row r="16" ht="43.5" customHeight="1">
      <c r="A16" s="70" t="s">
        <v>30</v>
      </c>
      <c r="B16" s="71">
        <f>IFERROR(IF(VLOOKUP("Income Statement*",'7.TIKR_IS'!$A:$K,COLUMN(B17),FALSE)="","",IFERROR(YEAR(VLOOKUP("Income Statement*",'7.TIKR_IS'!$A:$K,COLUMN(B17),FALSE)),"2013")),"")</f>
        <v>2015</v>
      </c>
      <c r="C16" s="71">
        <f>IFERROR(IF(VLOOKUP("Income Statement*",'7.TIKR_IS'!$A:$K,COLUMN(C17),FALSE)="","",IFERROR(YEAR(VLOOKUP("Income Statement*",'7.TIKR_IS'!$A:$K,COLUMN(C17),FALSE)),"2013")),"")</f>
        <v>2016</v>
      </c>
      <c r="D16" s="71">
        <f>IFERROR(IF(VLOOKUP("Income Statement*",'7.TIKR_IS'!$A:$K,COLUMN(D17),FALSE)="","",IFERROR(YEAR(VLOOKUP("Income Statement*",'7.TIKR_IS'!$A:$K,COLUMN(D17),FALSE)),"2013")),"")</f>
        <v>2017</v>
      </c>
      <c r="E16" s="71">
        <f>IFERROR(IF(VLOOKUP("Income Statement*",'7.TIKR_IS'!$A:$K,COLUMN(E17),FALSE)="","",IFERROR(YEAR(VLOOKUP("Income Statement*",'7.TIKR_IS'!$A:$K,COLUMN(E17),FALSE)),"2013")),"")</f>
        <v>2018</v>
      </c>
      <c r="F16" s="71">
        <f>IFERROR(IF(VLOOKUP("Income Statement*",'7.TIKR_IS'!$A:$K,COLUMN(F17),FALSE)="","",IFERROR(YEAR(VLOOKUP("Income Statement*",'7.TIKR_IS'!$A:$K,COLUMN(F17),FALSE)),"2013")),"")</f>
        <v>2019</v>
      </c>
      <c r="G16" s="71">
        <f>IFERROR(IF(VLOOKUP("Income Statement*",'7.TIKR_IS'!$A:$K,COLUMN(G17),FALSE)="","",IFERROR(YEAR(VLOOKUP("Income Statement*",'7.TIKR_IS'!$A:$K,COLUMN(G17),FALSE)),"2013")),"")</f>
        <v>2020</v>
      </c>
      <c r="H16" s="71">
        <f>IFERROR(IF(VLOOKUP("Income Statement*",'7.TIKR_IS'!$A:$K,COLUMN(H17),FALSE)="","",IFERROR(YEAR(VLOOKUP("Income Statement*",'7.TIKR_IS'!$A:$K,COLUMN(H17),FALSE)),"2013")),"")</f>
        <v>2021</v>
      </c>
      <c r="I16" s="71">
        <f>IFERROR(IF(VLOOKUP("Income Statement*",'7.TIKR_IS'!$A:$K,COLUMN(I17),FALSE)="","",IFERROR(YEAR(VLOOKUP("Income Statement*",'7.TIKR_IS'!$A:$K,COLUMN(I17),FALSE)),"2013")),"")</f>
        <v>2022</v>
      </c>
      <c r="J16" s="71">
        <f>IFERROR(IF(VLOOKUP("Income Statement*",'7.TIKR_IS'!$A:$K,COLUMN(J17),FALSE)="","",IFERROR(YEAR(VLOOKUP("Income Statement*",'7.TIKR_IS'!$A:$K,COLUMN(J17),FALSE)),"2013")),"")</f>
        <v>2023</v>
      </c>
      <c r="K16" s="71">
        <f>IFERROR(IF(VLOOKUP("Income Statement*",'7.TIKR_IS'!$A:$K,COLUMN(K17),FALSE)="","",IFERROR(YEAR(VLOOKUP("Income Statement*",'7.TIKR_IS'!$A:$K,COLUMN(K17),FALSE)),"2013")),"")</f>
        <v>2024</v>
      </c>
      <c r="L16" s="72" t="str">
        <f>IF(K16&lt;&gt;"",(K16+1)&amp;"e","")</f>
        <v>2025e</v>
      </c>
      <c r="M16" s="72" t="str">
        <f t="shared" ref="M16:P16" si="16">IF(L16&lt;&gt;"",(LEFT(L16,4)+1)&amp;"e","")</f>
        <v>2026e</v>
      </c>
      <c r="N16" s="72" t="str">
        <f t="shared" si="16"/>
        <v>2027e</v>
      </c>
      <c r="O16" s="72" t="str">
        <f t="shared" si="16"/>
        <v>2028e</v>
      </c>
      <c r="P16" s="73" t="str">
        <f t="shared" si="16"/>
        <v>2029e</v>
      </c>
      <c r="Q16" s="74"/>
      <c r="R16" s="75" t="str">
        <f>"Promedio "&amp;B2&amp;" - "&amp;K2</f>
        <v>Promedio 2015 - 2024</v>
      </c>
      <c r="S16" s="74"/>
      <c r="T16" s="74"/>
      <c r="U16" s="76"/>
      <c r="V16" s="76"/>
      <c r="W16" s="76"/>
      <c r="X16" s="74"/>
      <c r="Y16" s="74"/>
      <c r="Z16" s="74"/>
    </row>
    <row r="17" ht="24.75" customHeight="1">
      <c r="A17" s="77" t="s">
        <v>31</v>
      </c>
      <c r="B17" s="78">
        <f>IFERROR(B9/VLOOKUP("Total Assets",'8.TIKR_BS'!$A:$K,COLUMN(B2),FALSE),"")</f>
        <v>0.02752144276</v>
      </c>
      <c r="C17" s="79">
        <f>IFERROR(C9/VLOOKUP("Total Assets",'8.TIKR_BS'!$A:$K,COLUMN(C2),FALSE),"")</f>
        <v>0.03109659223</v>
      </c>
      <c r="D17" s="79">
        <f>IFERROR(D9/VLOOKUP("Total Assets",'8.TIKR_BS'!$A:$K,COLUMN(D2),FALSE),"")</f>
        <v>0.03657450876</v>
      </c>
      <c r="E17" s="79">
        <f>IFERROR(E9/VLOOKUP("Total Assets",'8.TIKR_BS'!$A:$K,COLUMN(E2),FALSE),"")</f>
        <v>0.03398512945</v>
      </c>
      <c r="F17" s="79">
        <f>IFERROR(F9/VLOOKUP("Total Assets",'8.TIKR_BS'!$A:$K,COLUMN(F2),FALSE),"")</f>
        <v>0.03553150787</v>
      </c>
      <c r="G17" s="79">
        <f>IFERROR(G9/VLOOKUP("Total Assets",'8.TIKR_BS'!$A:$K,COLUMN(G2),FALSE),"")</f>
        <v>0.02163241026</v>
      </c>
      <c r="H17" s="79">
        <f>IFERROR(H9/VLOOKUP("Total Assets",'8.TIKR_BS'!$A:$K,COLUMN(H2),FALSE),"")</f>
        <v>0.02350649264</v>
      </c>
      <c r="I17" s="79">
        <f>IFERROR(I9/VLOOKUP("Total Assets",'8.TIKR_BS'!$A:$K,COLUMN(I2),FALSE),"")</f>
        <v>0.000908869314</v>
      </c>
      <c r="J17" s="79">
        <f>IFERROR(J9/VLOOKUP("Total Assets",'8.TIKR_BS'!$A:$K,COLUMN(J2),FALSE),"")</f>
        <v>0.0316058058</v>
      </c>
      <c r="K17" s="79">
        <f>IFERROR(K9/VLOOKUP("Total Assets",'8.TIKR_BS'!$A:$K,COLUMN(K2),FALSE),"")</f>
        <v>0.03686545997</v>
      </c>
      <c r="L17" s="80" t="s">
        <v>32</v>
      </c>
      <c r="M17" s="81" t="s">
        <v>32</v>
      </c>
      <c r="N17" s="81" t="s">
        <v>32</v>
      </c>
      <c r="O17" s="81" t="s">
        <v>32</v>
      </c>
      <c r="P17" s="82" t="s">
        <v>32</v>
      </c>
      <c r="Q17" s="74"/>
      <c r="R17" s="83">
        <f t="shared" ref="R17:R18" si="17">IFERROR(AVERAGE(B17:K17),"")</f>
        <v>0.0279228219</v>
      </c>
      <c r="S17" s="74"/>
      <c r="T17" s="74"/>
      <c r="U17" s="76"/>
      <c r="V17" s="76"/>
      <c r="W17" s="76"/>
      <c r="X17" s="74"/>
      <c r="Y17" s="74"/>
      <c r="Z17" s="74"/>
    </row>
    <row r="18" ht="24.75" customHeight="1">
      <c r="A18" s="84" t="s">
        <v>33</v>
      </c>
      <c r="B18" s="85">
        <f>IFERROR(B9/'TIKR_Cálculos'!B26,"")</f>
        <v>0.1407128687</v>
      </c>
      <c r="C18" s="86">
        <f>IFERROR(C9/'TIKR_Cálculos'!C26,"")</f>
        <v>0.1236129467</v>
      </c>
      <c r="D18" s="86">
        <f>IFERROR(D9/'TIKR_Cálculos'!D26,"")</f>
        <v>0.1536231656</v>
      </c>
      <c r="E18" s="86">
        <f>IFERROR(E9/'TIKR_Cálculos'!E26,"")</f>
        <v>0.1477579346</v>
      </c>
      <c r="F18" s="86">
        <f>IFERROR(F9/'TIKR_Cálculos'!F26,"")</f>
        <v>0.1533014183</v>
      </c>
      <c r="G18" s="86">
        <f>IFERROR(G9/'TIKR_Cálculos'!G26,"")</f>
        <v>0.1067325406</v>
      </c>
      <c r="H18" s="86">
        <f>IFERROR(H9/'TIKR_Cálculos'!H26,"")</f>
        <v>0.1065950614</v>
      </c>
      <c r="I18" s="86">
        <f>IFERROR(I9/'TIKR_Cálculos'!I26,"")</f>
        <v>0.003856135022</v>
      </c>
      <c r="J18" s="86">
        <f>IFERROR(J9/'TIKR_Cálculos'!J26,"")</f>
        <v>0.1328877647</v>
      </c>
      <c r="K18" s="86">
        <f>IFERROR(K9/'TIKR_Cálculos'!K26,"")</f>
        <v>0.1451605805</v>
      </c>
      <c r="L18" s="85">
        <f>IFERROR(L9/'TIKR_Cálculos'!L26,"")</f>
        <v>0.09320480398</v>
      </c>
      <c r="M18" s="87">
        <f>IFERROR(M9/'TIKR_Cálculos'!M26,"")</f>
        <v>0.08681545066</v>
      </c>
      <c r="N18" s="87">
        <f>IFERROR(N9/'TIKR_Cálculos'!N26,"")</f>
        <v>0.0813482307</v>
      </c>
      <c r="O18" s="87">
        <f>IFERROR(O9/'TIKR_Cálculos'!O26,"")</f>
        <v>0.07661781698</v>
      </c>
      <c r="P18" s="88">
        <f>IFERROR(P9/'TIKR_Cálculos'!P26,"")</f>
        <v>0.07248542481</v>
      </c>
      <c r="Q18" s="74"/>
      <c r="R18" s="89">
        <f t="shared" si="17"/>
        <v>0.1214240416</v>
      </c>
      <c r="S18" s="74"/>
      <c r="T18" s="74"/>
      <c r="U18" s="76"/>
      <c r="V18" s="76"/>
      <c r="W18" s="76"/>
      <c r="X18" s="74"/>
      <c r="Y18" s="74"/>
      <c r="Z18" s="74"/>
    </row>
    <row r="19" ht="19.5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6"/>
      <c r="V19" s="76"/>
      <c r="W19" s="76"/>
      <c r="X19" s="74"/>
      <c r="Y19" s="74"/>
      <c r="Z19" s="74"/>
    </row>
    <row r="20" ht="43.5" customHeight="1">
      <c r="A20" s="70" t="s">
        <v>34</v>
      </c>
      <c r="B20" s="71">
        <f>IFERROR(IF(VLOOKUP("Income Statement*",'7.TIKR_IS'!$A:$K,COLUMN(B21),FALSE)="","",IFERROR(YEAR(VLOOKUP("Income Statement*",'7.TIKR_IS'!$A:$K,COLUMN(B21),FALSE)),"2013")),"")</f>
        <v>2015</v>
      </c>
      <c r="C20" s="71">
        <f>IFERROR(IF(VLOOKUP("Income Statement*",'7.TIKR_IS'!$A:$K,COLUMN(C21),FALSE)="","",IFERROR(YEAR(VLOOKUP("Income Statement*",'7.TIKR_IS'!$A:$K,COLUMN(C21),FALSE)),"2013")),"")</f>
        <v>2016</v>
      </c>
      <c r="D20" s="71">
        <f>IFERROR(IF(VLOOKUP("Income Statement*",'7.TIKR_IS'!$A:$K,COLUMN(D21),FALSE)="","",IFERROR(YEAR(VLOOKUP("Income Statement*",'7.TIKR_IS'!$A:$K,COLUMN(D21),FALSE)),"2013")),"")</f>
        <v>2017</v>
      </c>
      <c r="E20" s="71">
        <f>IFERROR(IF(VLOOKUP("Income Statement*",'7.TIKR_IS'!$A:$K,COLUMN(E21),FALSE)="","",IFERROR(YEAR(VLOOKUP("Income Statement*",'7.TIKR_IS'!$A:$K,COLUMN(E21),FALSE)),"2013")),"")</f>
        <v>2018</v>
      </c>
      <c r="F20" s="71">
        <f>IFERROR(IF(VLOOKUP("Income Statement*",'7.TIKR_IS'!$A:$K,COLUMN(F21),FALSE)="","",IFERROR(YEAR(VLOOKUP("Income Statement*",'7.TIKR_IS'!$A:$K,COLUMN(F21),FALSE)),"2013")),"")</f>
        <v>2019</v>
      </c>
      <c r="G20" s="71">
        <f>IFERROR(IF(VLOOKUP("Income Statement*",'7.TIKR_IS'!$A:$K,COLUMN(G21),FALSE)="","",IFERROR(YEAR(VLOOKUP("Income Statement*",'7.TIKR_IS'!$A:$K,COLUMN(G21),FALSE)),"2013")),"")</f>
        <v>2020</v>
      </c>
      <c r="H20" s="71">
        <f>IFERROR(IF(VLOOKUP("Income Statement*",'7.TIKR_IS'!$A:$K,COLUMN(H21),FALSE)="","",IFERROR(YEAR(VLOOKUP("Income Statement*",'7.TIKR_IS'!$A:$K,COLUMN(H21),FALSE)),"2013")),"")</f>
        <v>2021</v>
      </c>
      <c r="I20" s="71">
        <f>IFERROR(IF(VLOOKUP("Income Statement*",'7.TIKR_IS'!$A:$K,COLUMN(I21),FALSE)="","",IFERROR(YEAR(VLOOKUP("Income Statement*",'7.TIKR_IS'!$A:$K,COLUMN(I21),FALSE)),"2013")),"")</f>
        <v>2022</v>
      </c>
      <c r="J20" s="71">
        <f>IFERROR(IF(VLOOKUP("Income Statement*",'7.TIKR_IS'!$A:$K,COLUMN(J21),FALSE)="","",IFERROR(YEAR(VLOOKUP("Income Statement*",'7.TIKR_IS'!$A:$K,COLUMN(J21),FALSE)),"2013")),"")</f>
        <v>2023</v>
      </c>
      <c r="K20" s="71">
        <f>IFERROR(IF(VLOOKUP("Income Statement*",'7.TIKR_IS'!$A:$K,COLUMN(K21),FALSE)="","",IFERROR(YEAR(VLOOKUP("Income Statement*",'7.TIKR_IS'!$A:$K,COLUMN(K21),FALSE)),"2013")),"")</f>
        <v>2024</v>
      </c>
      <c r="L20" s="62"/>
      <c r="M20" s="62"/>
      <c r="N20" s="62"/>
      <c r="O20" s="62"/>
      <c r="P20" s="62"/>
      <c r="Q20" s="18"/>
      <c r="R20" s="18"/>
      <c r="S20" s="62"/>
      <c r="T20" s="62"/>
      <c r="U20" s="22"/>
      <c r="V20" s="22"/>
      <c r="W20" s="22"/>
      <c r="X20" s="23"/>
      <c r="Y20" s="23"/>
      <c r="Z20" s="23"/>
    </row>
    <row r="21" ht="24.75" customHeight="1">
      <c r="A21" s="84" t="s">
        <v>35</v>
      </c>
      <c r="B21" s="90">
        <v>3.0</v>
      </c>
      <c r="C21" s="91">
        <f>IFERROR('TIKR_Cálculos'!C29,"")</f>
        <v>2.975128394</v>
      </c>
      <c r="D21" s="91">
        <f>IFERROR('TIKR_Cálculos'!D29,"")</f>
        <v>3.200279672</v>
      </c>
      <c r="E21" s="91">
        <f>IFERROR('TIKR_Cálculos'!E29,"")</f>
        <v>3.347725546</v>
      </c>
      <c r="F21" s="91">
        <f>IFERROR('TIKR_Cálculos'!F29,"")</f>
        <v>3.314518294</v>
      </c>
      <c r="G21" s="91">
        <f>IFERROR('TIKR_Cálculos'!G29,"")</f>
        <v>3.933918104</v>
      </c>
      <c r="H21" s="91">
        <f>IFERROR('TIKR_Cálculos'!H29,"")</f>
        <v>3.534707202</v>
      </c>
      <c r="I21" s="91">
        <f>IFERROR('TIKR_Cálculos'!I29,"")</f>
        <v>3.242782722</v>
      </c>
      <c r="J21" s="91">
        <f>IFERROR('TIKR_Cálculos'!J29,"")</f>
        <v>3.204536519</v>
      </c>
      <c r="K21" s="92">
        <f>IFERROR('TIKR_Cálculos'!K29,"")</f>
        <v>2.937576817</v>
      </c>
      <c r="L21" s="62"/>
      <c r="M21" s="62"/>
      <c r="N21" s="62"/>
      <c r="O21" s="62"/>
      <c r="P21" s="62"/>
      <c r="Q21" s="18"/>
      <c r="R21" s="18"/>
      <c r="S21" s="62"/>
      <c r="T21" s="62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18"/>
      <c r="R22" s="18"/>
      <c r="S22" s="62"/>
      <c r="T22" s="62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23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18"/>
      <c r="R23" s="18"/>
      <c r="S23" s="62"/>
      <c r="T23" s="62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18"/>
      <c r="R24" s="18"/>
      <c r="S24" s="62"/>
      <c r="T24" s="62"/>
      <c r="U24" s="22"/>
      <c r="V24" s="22"/>
      <c r="W24" s="22"/>
      <c r="X24" s="23"/>
      <c r="Y24" s="23"/>
      <c r="Z24" s="23"/>
    </row>
    <row r="25" ht="17.25" customHeight="1">
      <c r="A25" s="18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18"/>
      <c r="R25" s="18"/>
      <c r="S25" s="62"/>
      <c r="T25" s="62"/>
      <c r="U25" s="23"/>
      <c r="V25" s="23"/>
      <c r="W25" s="23"/>
      <c r="X25" s="23"/>
      <c r="Y25" s="23"/>
      <c r="Z25" s="23"/>
    </row>
    <row r="26" ht="17.25" customHeight="1">
      <c r="A26" s="18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18"/>
      <c r="R26" s="18"/>
      <c r="S26" s="62"/>
      <c r="T26" s="62"/>
      <c r="U26" s="23"/>
      <c r="V26" s="23"/>
      <c r="W26" s="23"/>
      <c r="X26" s="23"/>
      <c r="Y26" s="23"/>
      <c r="Z26" s="23"/>
    </row>
    <row r="27" ht="17.25" customHeight="1">
      <c r="A27" s="18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18"/>
      <c r="R27" s="18"/>
      <c r="S27" s="62"/>
      <c r="T27" s="62"/>
      <c r="U27" s="23"/>
      <c r="V27" s="23"/>
      <c r="W27" s="23"/>
      <c r="X27" s="23"/>
      <c r="Y27" s="23"/>
      <c r="Z27" s="23"/>
    </row>
    <row r="28" ht="17.25" customHeight="1">
      <c r="A28" s="18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18"/>
      <c r="R28" s="18"/>
      <c r="S28" s="62"/>
      <c r="T28" s="62"/>
      <c r="U28" s="23"/>
      <c r="V28" s="23"/>
      <c r="W28" s="23"/>
      <c r="X28" s="23"/>
      <c r="Y28" s="23"/>
      <c r="Z28" s="23"/>
    </row>
    <row r="29" ht="17.25" customHeight="1">
      <c r="A29" s="18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18"/>
      <c r="R29" s="18"/>
      <c r="S29" s="62"/>
      <c r="T29" s="62"/>
      <c r="U29" s="23"/>
      <c r="V29" s="23"/>
      <c r="W29" s="23"/>
      <c r="X29" s="23"/>
      <c r="Y29" s="23"/>
      <c r="Z29" s="23"/>
    </row>
    <row r="30" ht="17.25" customHeight="1">
      <c r="A30" s="18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18"/>
      <c r="R30" s="18"/>
      <c r="S30" s="62"/>
      <c r="T30" s="62"/>
      <c r="U30" s="23"/>
      <c r="V30" s="23"/>
      <c r="W30" s="23"/>
      <c r="X30" s="23"/>
      <c r="Y30" s="23"/>
      <c r="Z30" s="23"/>
    </row>
    <row r="31" ht="17.25" customHeight="1">
      <c r="A31" s="18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18"/>
      <c r="R31" s="18"/>
      <c r="S31" s="62"/>
      <c r="T31" s="62"/>
      <c r="U31" s="23"/>
      <c r="V31" s="23"/>
      <c r="W31" s="23"/>
      <c r="X31" s="23"/>
      <c r="Y31" s="23"/>
      <c r="Z31" s="23"/>
    </row>
    <row r="32" ht="17.25" customHeight="1">
      <c r="A32" s="18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18"/>
      <c r="R32" s="18"/>
      <c r="S32" s="62"/>
      <c r="T32" s="62"/>
      <c r="U32" s="23"/>
      <c r="V32" s="23"/>
      <c r="W32" s="23"/>
      <c r="X32" s="23"/>
      <c r="Y32" s="23"/>
      <c r="Z32" s="23"/>
    </row>
    <row r="33" ht="17.25" customHeight="1">
      <c r="A33" s="18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18"/>
      <c r="R33" s="18"/>
      <c r="S33" s="62"/>
      <c r="T33" s="62"/>
      <c r="U33" s="23"/>
      <c r="V33" s="23"/>
      <c r="W33" s="23"/>
      <c r="X33" s="23"/>
      <c r="Y33" s="23"/>
      <c r="Z33" s="23"/>
    </row>
    <row r="34" ht="17.25" customHeight="1">
      <c r="A34" s="18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18"/>
      <c r="R34" s="18"/>
      <c r="S34" s="62"/>
      <c r="T34" s="62"/>
      <c r="U34" s="23"/>
      <c r="V34" s="23"/>
      <c r="W34" s="23"/>
      <c r="X34" s="23"/>
      <c r="Y34" s="23"/>
      <c r="Z34" s="23"/>
    </row>
    <row r="35" ht="17.25" customHeight="1">
      <c r="A35" s="18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18"/>
      <c r="R35" s="18"/>
      <c r="S35" s="62"/>
      <c r="T35" s="62"/>
      <c r="U35" s="23"/>
      <c r="V35" s="23"/>
      <c r="W35" s="23"/>
      <c r="X35" s="23"/>
      <c r="Y35" s="23"/>
      <c r="Z35" s="23"/>
    </row>
    <row r="36" ht="17.25" customHeight="1">
      <c r="A36" s="18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18"/>
      <c r="R36" s="18"/>
      <c r="S36" s="62"/>
      <c r="T36" s="62"/>
      <c r="U36" s="23"/>
      <c r="V36" s="23"/>
      <c r="W36" s="23"/>
      <c r="X36" s="23"/>
      <c r="Y36" s="23"/>
      <c r="Z36" s="23"/>
    </row>
    <row r="37" ht="17.25" customHeight="1">
      <c r="A37" s="18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18"/>
      <c r="R37" s="18"/>
      <c r="S37" s="62"/>
      <c r="T37" s="62"/>
      <c r="U37" s="23"/>
      <c r="V37" s="23"/>
      <c r="W37" s="23"/>
      <c r="X37" s="23"/>
      <c r="Y37" s="23"/>
      <c r="Z37" s="23"/>
    </row>
    <row r="38" ht="17.25" customHeight="1">
      <c r="A38" s="18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18"/>
      <c r="R38" s="18"/>
      <c r="S38" s="62"/>
      <c r="T38" s="62"/>
      <c r="U38" s="23"/>
      <c r="V38" s="23"/>
      <c r="W38" s="23"/>
      <c r="X38" s="23"/>
      <c r="Y38" s="23"/>
      <c r="Z38" s="23"/>
    </row>
    <row r="39" ht="17.25" customHeight="1">
      <c r="A39" s="18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18"/>
      <c r="R39" s="18"/>
      <c r="S39" s="62"/>
      <c r="T39" s="62"/>
      <c r="U39" s="23"/>
      <c r="V39" s="23"/>
      <c r="W39" s="23"/>
      <c r="X39" s="23"/>
      <c r="Y39" s="23"/>
      <c r="Z39" s="23"/>
    </row>
    <row r="40" ht="17.25" customHeight="1">
      <c r="A40" s="18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18"/>
      <c r="R40" s="18"/>
      <c r="S40" s="62"/>
      <c r="T40" s="62"/>
      <c r="U40" s="23"/>
      <c r="V40" s="23"/>
      <c r="W40" s="23"/>
      <c r="X40" s="23"/>
      <c r="Y40" s="23"/>
      <c r="Z40" s="23"/>
    </row>
    <row r="41" ht="17.25" customHeight="1">
      <c r="A41" s="18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18"/>
      <c r="R41" s="18"/>
      <c r="S41" s="62"/>
      <c r="T41" s="62"/>
      <c r="U41" s="23"/>
      <c r="V41" s="23"/>
      <c r="W41" s="23"/>
      <c r="X41" s="23"/>
      <c r="Y41" s="23"/>
      <c r="Z41" s="23"/>
    </row>
    <row r="42" ht="17.25" hidden="1" customHeight="1">
      <c r="A42" s="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18"/>
      <c r="R42" s="18"/>
      <c r="S42" s="62"/>
      <c r="T42" s="62"/>
      <c r="U42" s="23"/>
      <c r="V42" s="23"/>
      <c r="W42" s="23"/>
      <c r="X42" s="23"/>
      <c r="Y42" s="23"/>
      <c r="Z42" s="23"/>
    </row>
    <row r="43" ht="17.25" customHeight="1">
      <c r="A43" s="1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18"/>
      <c r="R43" s="18"/>
      <c r="S43" s="62"/>
      <c r="T43" s="62"/>
      <c r="U43" s="23"/>
      <c r="V43" s="23"/>
      <c r="W43" s="23"/>
      <c r="X43" s="23"/>
      <c r="Y43" s="23"/>
      <c r="Z43" s="23"/>
    </row>
    <row r="44" ht="17.25" customHeight="1">
      <c r="A44" s="18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18"/>
      <c r="R44" s="18"/>
      <c r="S44" s="62"/>
      <c r="T44" s="62"/>
      <c r="U44" s="23"/>
      <c r="V44" s="23"/>
      <c r="W44" s="23"/>
      <c r="X44" s="23"/>
      <c r="Y44" s="23"/>
      <c r="Z44" s="23"/>
    </row>
    <row r="45" ht="17.25" customHeight="1">
      <c r="A45" s="1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18"/>
      <c r="R45" s="18"/>
      <c r="S45" s="62"/>
      <c r="T45" s="62"/>
      <c r="U45" s="23"/>
      <c r="V45" s="23"/>
      <c r="W45" s="23"/>
      <c r="X45" s="23"/>
      <c r="Y45" s="23"/>
      <c r="Z45" s="23"/>
    </row>
    <row r="46" ht="17.25" customHeight="1">
      <c r="A46" s="18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18"/>
      <c r="R46" s="18"/>
      <c r="S46" s="62"/>
      <c r="T46" s="62"/>
      <c r="U46" s="23"/>
      <c r="V46" s="23"/>
      <c r="W46" s="23"/>
      <c r="X46" s="23"/>
      <c r="Y46" s="23"/>
      <c r="Z46" s="23"/>
    </row>
    <row r="47" ht="17.25" customHeight="1">
      <c r="A47" s="18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18"/>
      <c r="R47" s="18"/>
      <c r="S47" s="62"/>
      <c r="T47" s="62"/>
      <c r="U47" s="23"/>
      <c r="V47" s="23"/>
      <c r="W47" s="23"/>
      <c r="X47" s="23"/>
      <c r="Y47" s="23"/>
      <c r="Z47" s="23"/>
    </row>
    <row r="48" ht="17.25" customHeight="1">
      <c r="A48" s="18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18"/>
      <c r="R48" s="18"/>
      <c r="S48" s="62"/>
      <c r="T48" s="62"/>
      <c r="U48" s="23"/>
      <c r="V48" s="23"/>
      <c r="W48" s="23"/>
      <c r="X48" s="23"/>
      <c r="Y48" s="23"/>
      <c r="Z48" s="23"/>
    </row>
    <row r="49" ht="17.25" customHeight="1">
      <c r="A49" s="18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18"/>
      <c r="R49" s="18"/>
      <c r="S49" s="62"/>
      <c r="T49" s="62"/>
      <c r="U49" s="23"/>
      <c r="V49" s="23"/>
      <c r="W49" s="23"/>
      <c r="X49" s="23"/>
      <c r="Y49" s="23"/>
      <c r="Z49" s="23"/>
    </row>
    <row r="50" ht="17.25" customHeight="1">
      <c r="A50" s="18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18"/>
      <c r="R50" s="18"/>
      <c r="S50" s="62"/>
      <c r="T50" s="62"/>
      <c r="U50" s="23"/>
      <c r="V50" s="23"/>
      <c r="W50" s="23"/>
      <c r="X50" s="23"/>
      <c r="Y50" s="23"/>
      <c r="Z50" s="23"/>
    </row>
    <row r="51" ht="17.25" customHeight="1">
      <c r="A51" s="1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18"/>
      <c r="R51" s="18"/>
      <c r="S51" s="62"/>
      <c r="T51" s="62"/>
      <c r="U51" s="23"/>
      <c r="V51" s="23"/>
      <c r="W51" s="23"/>
      <c r="X51" s="23"/>
      <c r="Y51" s="23"/>
      <c r="Z51" s="23"/>
    </row>
    <row r="52" ht="17.25" customHeight="1">
      <c r="A52" s="1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18"/>
      <c r="R52" s="18"/>
      <c r="S52" s="62"/>
      <c r="T52" s="62"/>
      <c r="U52" s="23"/>
      <c r="V52" s="23"/>
      <c r="W52" s="23"/>
      <c r="X52" s="23"/>
      <c r="Y52" s="23"/>
      <c r="Z52" s="23"/>
    </row>
    <row r="53" ht="17.25" customHeight="1">
      <c r="A53" s="18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18"/>
      <c r="R53" s="18"/>
      <c r="S53" s="62"/>
      <c r="T53" s="62"/>
      <c r="U53" s="23"/>
      <c r="V53" s="23"/>
      <c r="W53" s="23"/>
      <c r="X53" s="23"/>
      <c r="Y53" s="23"/>
      <c r="Z53" s="23"/>
    </row>
    <row r="54" ht="17.25" customHeight="1">
      <c r="A54" s="18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18"/>
      <c r="R54" s="18"/>
      <c r="S54" s="62"/>
      <c r="T54" s="62"/>
      <c r="U54" s="23"/>
      <c r="V54" s="23"/>
      <c r="W54" s="23"/>
      <c r="X54" s="23"/>
      <c r="Y54" s="23"/>
      <c r="Z54" s="23"/>
    </row>
    <row r="55" ht="17.25" customHeight="1">
      <c r="A55" s="18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18"/>
      <c r="R55" s="18"/>
      <c r="S55" s="62"/>
      <c r="T55" s="62"/>
      <c r="U55" s="23"/>
      <c r="V55" s="23"/>
      <c r="W55" s="23"/>
      <c r="X55" s="23"/>
      <c r="Y55" s="23"/>
      <c r="Z55" s="23"/>
    </row>
    <row r="56" ht="17.25" customHeight="1">
      <c r="A56" s="18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18"/>
      <c r="R56" s="18"/>
      <c r="S56" s="62"/>
      <c r="T56" s="62"/>
      <c r="U56" s="23"/>
      <c r="V56" s="23"/>
      <c r="W56" s="23"/>
      <c r="X56" s="23"/>
      <c r="Y56" s="23"/>
      <c r="Z56" s="23"/>
    </row>
    <row r="57" ht="17.25" customHeight="1">
      <c r="A57" s="18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18"/>
      <c r="R57" s="18"/>
      <c r="S57" s="62"/>
      <c r="T57" s="62"/>
      <c r="U57" s="23"/>
      <c r="V57" s="23"/>
      <c r="W57" s="23"/>
      <c r="X57" s="23"/>
      <c r="Y57" s="23"/>
      <c r="Z57" s="23"/>
    </row>
    <row r="58" ht="17.25" customHeight="1">
      <c r="A58" s="18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18"/>
      <c r="R58" s="18"/>
      <c r="S58" s="62"/>
      <c r="T58" s="62"/>
      <c r="U58" s="23"/>
      <c r="V58" s="23"/>
      <c r="W58" s="23"/>
      <c r="X58" s="23"/>
      <c r="Y58" s="23"/>
      <c r="Z58" s="23"/>
    </row>
    <row r="59" ht="17.25" customHeight="1">
      <c r="A59" s="18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18"/>
      <c r="R59" s="18"/>
      <c r="S59" s="62"/>
      <c r="T59" s="62"/>
      <c r="U59" s="23"/>
      <c r="V59" s="23"/>
      <c r="W59" s="23"/>
      <c r="X59" s="23"/>
      <c r="Y59" s="23"/>
      <c r="Z59" s="23"/>
    </row>
    <row r="60" ht="17.25" customHeight="1">
      <c r="A60" s="18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18"/>
      <c r="R60" s="18"/>
      <c r="S60" s="62"/>
      <c r="T60" s="62"/>
      <c r="U60" s="23"/>
      <c r="V60" s="23"/>
      <c r="W60" s="23"/>
      <c r="X60" s="23"/>
      <c r="Y60" s="23"/>
      <c r="Z60" s="23"/>
    </row>
    <row r="61" ht="17.25" customHeight="1">
      <c r="A61" s="18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18"/>
      <c r="R61" s="18"/>
      <c r="S61" s="62"/>
      <c r="T61" s="62"/>
      <c r="U61" s="23"/>
      <c r="V61" s="23"/>
      <c r="W61" s="23"/>
      <c r="X61" s="23"/>
      <c r="Y61" s="23"/>
      <c r="Z61" s="23"/>
    </row>
    <row r="62" ht="17.25" customHeight="1">
      <c r="A62" s="18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18"/>
      <c r="R62" s="18"/>
      <c r="S62" s="62"/>
      <c r="T62" s="62"/>
      <c r="U62" s="23"/>
      <c r="V62" s="23"/>
      <c r="W62" s="23"/>
      <c r="X62" s="23"/>
      <c r="Y62" s="23"/>
      <c r="Z62" s="23"/>
    </row>
    <row r="63" ht="17.25" customHeight="1">
      <c r="A63" s="18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18"/>
      <c r="R63" s="18"/>
      <c r="S63" s="62"/>
      <c r="T63" s="62"/>
      <c r="U63" s="23"/>
      <c r="V63" s="23"/>
      <c r="W63" s="23"/>
      <c r="X63" s="23"/>
      <c r="Y63" s="23"/>
      <c r="Z63" s="23"/>
    </row>
    <row r="64" ht="17.25" customHeight="1">
      <c r="A64" s="18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18"/>
      <c r="R64" s="18"/>
      <c r="S64" s="62"/>
      <c r="T64" s="62"/>
      <c r="U64" s="23"/>
      <c r="V64" s="23"/>
      <c r="W64" s="23"/>
      <c r="X64" s="23"/>
      <c r="Y64" s="23"/>
      <c r="Z64" s="23"/>
    </row>
    <row r="65" ht="17.25" customHeight="1">
      <c r="A65" s="18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18"/>
      <c r="R65" s="18"/>
      <c r="S65" s="62"/>
      <c r="T65" s="62"/>
      <c r="U65" s="23"/>
      <c r="V65" s="23"/>
      <c r="W65" s="23"/>
      <c r="X65" s="23"/>
      <c r="Y65" s="23"/>
      <c r="Z65" s="23"/>
    </row>
    <row r="66" ht="17.25" customHeight="1">
      <c r="A66" s="18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18"/>
      <c r="R66" s="18"/>
      <c r="S66" s="62"/>
      <c r="T66" s="62"/>
      <c r="U66" s="23"/>
      <c r="V66" s="23"/>
      <c r="W66" s="23"/>
      <c r="X66" s="23"/>
      <c r="Y66" s="23"/>
      <c r="Z66" s="23"/>
    </row>
    <row r="67" ht="17.25" customHeight="1">
      <c r="A67" s="18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18"/>
      <c r="R67" s="18"/>
      <c r="S67" s="62"/>
      <c r="T67" s="62"/>
      <c r="U67" s="23"/>
      <c r="V67" s="23"/>
      <c r="W67" s="23"/>
      <c r="X67" s="23"/>
      <c r="Y67" s="23"/>
      <c r="Z67" s="23"/>
    </row>
    <row r="68" ht="17.25" customHeight="1">
      <c r="A68" s="18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18"/>
      <c r="R68" s="18"/>
      <c r="S68" s="62"/>
      <c r="T68" s="62"/>
      <c r="U68" s="23"/>
      <c r="V68" s="23"/>
      <c r="W68" s="23"/>
      <c r="X68" s="23"/>
      <c r="Y68" s="23"/>
      <c r="Z68" s="23"/>
    </row>
    <row r="69" ht="17.25" customHeight="1">
      <c r="A69" s="18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18"/>
      <c r="R69" s="18"/>
      <c r="S69" s="62"/>
      <c r="T69" s="62"/>
      <c r="U69" s="23"/>
      <c r="V69" s="23"/>
      <c r="W69" s="23"/>
      <c r="X69" s="23"/>
      <c r="Y69" s="23"/>
      <c r="Z69" s="23"/>
    </row>
    <row r="70" ht="17.25" customHeight="1">
      <c r="A70" s="18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18"/>
      <c r="R70" s="18"/>
      <c r="S70" s="62"/>
      <c r="T70" s="62"/>
      <c r="U70" s="23"/>
      <c r="V70" s="23"/>
      <c r="W70" s="23"/>
      <c r="X70" s="23"/>
      <c r="Y70" s="23"/>
      <c r="Z70" s="23"/>
    </row>
    <row r="71" ht="17.25" customHeight="1">
      <c r="A71" s="18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18"/>
      <c r="R71" s="18"/>
      <c r="S71" s="62"/>
      <c r="T71" s="62"/>
      <c r="U71" s="23"/>
      <c r="V71" s="23"/>
      <c r="W71" s="23"/>
      <c r="X71" s="23"/>
      <c r="Y71" s="23"/>
      <c r="Z71" s="23"/>
    </row>
    <row r="72" ht="17.25" customHeight="1">
      <c r="A72" s="18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18"/>
      <c r="R72" s="18"/>
      <c r="S72" s="62"/>
      <c r="T72" s="62"/>
      <c r="U72" s="23"/>
      <c r="V72" s="23"/>
      <c r="W72" s="23"/>
      <c r="X72" s="23"/>
      <c r="Y72" s="23"/>
      <c r="Z72" s="23"/>
    </row>
    <row r="73" ht="17.25" customHeight="1">
      <c r="A73" s="18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18"/>
      <c r="R73" s="18"/>
      <c r="S73" s="62"/>
      <c r="T73" s="62"/>
      <c r="U73" s="23"/>
      <c r="V73" s="23"/>
      <c r="W73" s="23"/>
      <c r="X73" s="23"/>
      <c r="Y73" s="23"/>
      <c r="Z73" s="23"/>
    </row>
    <row r="74" ht="17.25" customHeight="1">
      <c r="A74" s="18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18"/>
      <c r="R74" s="18"/>
      <c r="S74" s="62"/>
      <c r="T74" s="62"/>
      <c r="U74" s="23"/>
      <c r="V74" s="23"/>
      <c r="W74" s="23"/>
      <c r="X74" s="23"/>
      <c r="Y74" s="23"/>
      <c r="Z74" s="23"/>
    </row>
    <row r="75" ht="17.25" customHeight="1">
      <c r="A75" s="18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18"/>
      <c r="R75" s="18"/>
      <c r="S75" s="62"/>
      <c r="T75" s="62"/>
      <c r="U75" s="23"/>
      <c r="V75" s="23"/>
      <c r="W75" s="23"/>
      <c r="X75" s="23"/>
      <c r="Y75" s="23"/>
      <c r="Z75" s="23"/>
    </row>
    <row r="76" ht="17.25" customHeight="1">
      <c r="A76" s="18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18"/>
      <c r="R76" s="18"/>
      <c r="S76" s="62"/>
      <c r="T76" s="62"/>
      <c r="U76" s="23"/>
      <c r="V76" s="23"/>
      <c r="W76" s="23"/>
      <c r="X76" s="23"/>
      <c r="Y76" s="23"/>
      <c r="Z76" s="23"/>
    </row>
    <row r="77" ht="17.25" customHeight="1">
      <c r="A77" s="18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18"/>
      <c r="R77" s="18"/>
      <c r="S77" s="62"/>
      <c r="T77" s="62"/>
      <c r="U77" s="23"/>
      <c r="V77" s="23"/>
      <c r="W77" s="23"/>
      <c r="X77" s="23"/>
      <c r="Y77" s="23"/>
      <c r="Z77" s="23"/>
    </row>
    <row r="78" ht="17.25" customHeight="1">
      <c r="A78" s="18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18"/>
      <c r="R78" s="18"/>
      <c r="S78" s="62"/>
      <c r="T78" s="62"/>
      <c r="U78" s="23"/>
      <c r="V78" s="23"/>
      <c r="W78" s="23"/>
      <c r="X78" s="23"/>
      <c r="Y78" s="23"/>
      <c r="Z78" s="23"/>
    </row>
    <row r="79" ht="17.25" customHeight="1">
      <c r="A79" s="18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18"/>
      <c r="R79" s="18"/>
      <c r="S79" s="62"/>
      <c r="T79" s="62"/>
      <c r="U79" s="23"/>
      <c r="V79" s="23"/>
      <c r="W79" s="23"/>
      <c r="X79" s="23"/>
      <c r="Y79" s="23"/>
      <c r="Z79" s="23"/>
    </row>
    <row r="80" ht="17.25" customHeight="1">
      <c r="A80" s="18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18"/>
      <c r="R80" s="18"/>
      <c r="S80" s="62"/>
      <c r="T80" s="62"/>
      <c r="U80" s="23"/>
      <c r="V80" s="23"/>
      <c r="W80" s="23"/>
      <c r="X80" s="23"/>
      <c r="Y80" s="23"/>
      <c r="Z80" s="23"/>
    </row>
    <row r="81" ht="17.25" customHeight="1">
      <c r="A81" s="18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18"/>
      <c r="R81" s="18"/>
      <c r="S81" s="62"/>
      <c r="T81" s="62"/>
      <c r="U81" s="23"/>
      <c r="V81" s="23"/>
      <c r="W81" s="23"/>
      <c r="X81" s="23"/>
      <c r="Y81" s="23"/>
      <c r="Z81" s="23"/>
    </row>
    <row r="82" ht="17.25" customHeight="1">
      <c r="A82" s="18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18"/>
      <c r="R82" s="18"/>
      <c r="S82" s="62"/>
      <c r="T82" s="62"/>
      <c r="U82" s="23"/>
      <c r="V82" s="23"/>
      <c r="W82" s="23"/>
      <c r="X82" s="23"/>
      <c r="Y82" s="23"/>
      <c r="Z82" s="23"/>
    </row>
    <row r="83" ht="17.25" customHeight="1">
      <c r="A83" s="18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18"/>
      <c r="R83" s="18"/>
      <c r="S83" s="62"/>
      <c r="T83" s="62"/>
      <c r="U83" s="23"/>
      <c r="V83" s="23"/>
      <c r="W83" s="23"/>
      <c r="X83" s="23"/>
      <c r="Y83" s="23"/>
      <c r="Z83" s="23"/>
    </row>
    <row r="84" ht="17.25" customHeight="1">
      <c r="A84" s="18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18"/>
      <c r="R84" s="18"/>
      <c r="S84" s="62"/>
      <c r="T84" s="62"/>
      <c r="U84" s="23"/>
      <c r="V84" s="23"/>
      <c r="W84" s="23"/>
      <c r="X84" s="23"/>
      <c r="Y84" s="23"/>
      <c r="Z84" s="23"/>
    </row>
    <row r="85" ht="17.25" customHeight="1">
      <c r="A85" s="18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18"/>
      <c r="R85" s="18"/>
      <c r="S85" s="62"/>
      <c r="T85" s="62"/>
      <c r="U85" s="23"/>
      <c r="V85" s="23"/>
      <c r="W85" s="23"/>
      <c r="X85" s="23"/>
      <c r="Y85" s="23"/>
      <c r="Z85" s="23"/>
    </row>
    <row r="86" ht="17.25" customHeight="1">
      <c r="A86" s="18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18"/>
      <c r="R86" s="18"/>
      <c r="S86" s="62"/>
      <c r="T86" s="62"/>
      <c r="U86" s="23"/>
      <c r="V86" s="23"/>
      <c r="W86" s="23"/>
      <c r="X86" s="23"/>
      <c r="Y86" s="23"/>
      <c r="Z86" s="23"/>
    </row>
    <row r="87" ht="17.25" customHeight="1">
      <c r="A87" s="18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18"/>
      <c r="R87" s="18"/>
      <c r="S87" s="62"/>
      <c r="T87" s="62"/>
      <c r="U87" s="23"/>
      <c r="V87" s="23"/>
      <c r="W87" s="23"/>
      <c r="X87" s="23"/>
      <c r="Y87" s="23"/>
      <c r="Z87" s="23"/>
    </row>
    <row r="88" ht="17.25" customHeight="1">
      <c r="A88" s="18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18"/>
      <c r="R88" s="18"/>
      <c r="S88" s="62"/>
      <c r="T88" s="62"/>
      <c r="U88" s="23"/>
      <c r="V88" s="23"/>
      <c r="W88" s="23"/>
      <c r="X88" s="23"/>
      <c r="Y88" s="23"/>
      <c r="Z88" s="23"/>
    </row>
    <row r="89" ht="17.25" customHeight="1">
      <c r="A89" s="18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18"/>
      <c r="R89" s="18"/>
      <c r="S89" s="62"/>
      <c r="T89" s="62"/>
      <c r="U89" s="23"/>
      <c r="V89" s="23"/>
      <c r="W89" s="23"/>
      <c r="X89" s="23"/>
      <c r="Y89" s="23"/>
      <c r="Z89" s="23"/>
    </row>
    <row r="90" ht="17.25" customHeight="1">
      <c r="A90" s="18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18"/>
      <c r="R90" s="18"/>
      <c r="S90" s="62"/>
      <c r="T90" s="62"/>
      <c r="U90" s="23"/>
      <c r="V90" s="23"/>
      <c r="W90" s="23"/>
      <c r="X90" s="23"/>
      <c r="Y90" s="23"/>
      <c r="Z90" s="23"/>
    </row>
    <row r="91" ht="17.25" customHeight="1">
      <c r="A91" s="18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18"/>
      <c r="R91" s="18"/>
      <c r="S91" s="62"/>
      <c r="T91" s="62"/>
      <c r="U91" s="23"/>
      <c r="V91" s="23"/>
      <c r="W91" s="23"/>
      <c r="X91" s="23"/>
      <c r="Y91" s="23"/>
      <c r="Z91" s="23"/>
    </row>
    <row r="92" ht="17.25" customHeight="1">
      <c r="A92" s="18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18"/>
      <c r="R92" s="18"/>
      <c r="S92" s="62"/>
      <c r="T92" s="62"/>
      <c r="U92" s="23"/>
      <c r="V92" s="23"/>
      <c r="W92" s="23"/>
      <c r="X92" s="23"/>
      <c r="Y92" s="23"/>
      <c r="Z92" s="23"/>
    </row>
    <row r="93" ht="17.25" customHeight="1">
      <c r="A93" s="18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18"/>
      <c r="R93" s="18"/>
      <c r="S93" s="62"/>
      <c r="T93" s="62"/>
      <c r="U93" s="23"/>
      <c r="V93" s="23"/>
      <c r="W93" s="23"/>
      <c r="X93" s="23"/>
      <c r="Y93" s="23"/>
      <c r="Z93" s="23"/>
    </row>
    <row r="94" ht="17.25" customHeight="1">
      <c r="A94" s="18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18"/>
      <c r="R94" s="18"/>
      <c r="S94" s="62"/>
      <c r="T94" s="62"/>
      <c r="U94" s="23"/>
      <c r="V94" s="23"/>
      <c r="W94" s="23"/>
      <c r="X94" s="23"/>
      <c r="Y94" s="23"/>
      <c r="Z94" s="23"/>
    </row>
    <row r="95" ht="17.25" customHeight="1">
      <c r="A95" s="18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18"/>
      <c r="R95" s="18"/>
      <c r="S95" s="62"/>
      <c r="T95" s="62"/>
      <c r="U95" s="23"/>
      <c r="V95" s="23"/>
      <c r="W95" s="23"/>
      <c r="X95" s="23"/>
      <c r="Y95" s="23"/>
      <c r="Z95" s="23"/>
    </row>
    <row r="96" ht="17.25" customHeight="1">
      <c r="A96" s="18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18"/>
      <c r="R96" s="18"/>
      <c r="S96" s="62"/>
      <c r="T96" s="62"/>
      <c r="U96" s="23"/>
      <c r="V96" s="23"/>
      <c r="W96" s="23"/>
      <c r="X96" s="23"/>
      <c r="Y96" s="23"/>
      <c r="Z96" s="23"/>
    </row>
    <row r="97" ht="17.25" customHeight="1">
      <c r="A97" s="18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18"/>
      <c r="R97" s="18"/>
      <c r="S97" s="62"/>
      <c r="T97" s="62"/>
      <c r="U97" s="23"/>
      <c r="V97" s="23"/>
      <c r="W97" s="23"/>
      <c r="X97" s="23"/>
      <c r="Y97" s="23"/>
      <c r="Z97" s="23"/>
    </row>
    <row r="98" ht="17.25" customHeight="1">
      <c r="A98" s="18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18"/>
      <c r="R98" s="18"/>
      <c r="S98" s="62"/>
      <c r="T98" s="62"/>
      <c r="U98" s="23"/>
      <c r="V98" s="23"/>
      <c r="W98" s="23"/>
      <c r="X98" s="23"/>
      <c r="Y98" s="23"/>
      <c r="Z98" s="23"/>
    </row>
    <row r="99" ht="17.25" customHeight="1">
      <c r="A99" s="18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18"/>
      <c r="R99" s="18"/>
      <c r="S99" s="62"/>
      <c r="T99" s="62"/>
      <c r="U99" s="23"/>
      <c r="V99" s="23"/>
      <c r="W99" s="23"/>
      <c r="X99" s="23"/>
      <c r="Y99" s="23"/>
      <c r="Z99" s="23"/>
    </row>
    <row r="100" ht="17.25" customHeight="1">
      <c r="A100" s="18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18"/>
      <c r="R100" s="18"/>
      <c r="S100" s="62"/>
      <c r="T100" s="62"/>
      <c r="U100" s="23"/>
      <c r="V100" s="23"/>
      <c r="W100" s="23"/>
      <c r="X100" s="23"/>
      <c r="Y100" s="23"/>
      <c r="Z100" s="23"/>
    </row>
    <row r="101" ht="17.25" customHeight="1">
      <c r="A101" s="18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18"/>
      <c r="R101" s="18"/>
      <c r="S101" s="62"/>
      <c r="T101" s="62"/>
      <c r="U101" s="23"/>
      <c r="V101" s="23"/>
      <c r="W101" s="23"/>
      <c r="X101" s="23"/>
      <c r="Y101" s="23"/>
      <c r="Z101" s="23"/>
    </row>
    <row r="102" ht="17.25" customHeight="1">
      <c r="A102" s="18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18"/>
      <c r="R102" s="18"/>
      <c r="S102" s="62"/>
      <c r="T102" s="62"/>
      <c r="U102" s="23"/>
      <c r="V102" s="23"/>
      <c r="W102" s="23"/>
      <c r="X102" s="23"/>
      <c r="Y102" s="23"/>
      <c r="Z102" s="23"/>
    </row>
    <row r="103" ht="17.25" customHeight="1">
      <c r="A103" s="18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18"/>
      <c r="R103" s="18"/>
      <c r="S103" s="62"/>
      <c r="T103" s="62"/>
      <c r="U103" s="23"/>
      <c r="V103" s="23"/>
      <c r="W103" s="23"/>
      <c r="X103" s="23"/>
      <c r="Y103" s="23"/>
      <c r="Z103" s="23"/>
    </row>
    <row r="104" ht="17.25" customHeight="1">
      <c r="A104" s="18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18"/>
      <c r="R104" s="18"/>
      <c r="S104" s="62"/>
      <c r="T104" s="62"/>
      <c r="U104" s="23"/>
      <c r="V104" s="23"/>
      <c r="W104" s="23"/>
      <c r="X104" s="23"/>
      <c r="Y104" s="23"/>
      <c r="Z104" s="23"/>
    </row>
    <row r="105" ht="17.25" customHeight="1">
      <c r="A105" s="18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18"/>
      <c r="R105" s="18"/>
      <c r="S105" s="62"/>
      <c r="T105" s="62"/>
      <c r="U105" s="23"/>
      <c r="V105" s="23"/>
      <c r="W105" s="23"/>
      <c r="X105" s="23"/>
      <c r="Y105" s="23"/>
      <c r="Z105" s="23"/>
    </row>
    <row r="106" ht="17.25" customHeight="1">
      <c r="A106" s="18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18"/>
      <c r="R106" s="18"/>
      <c r="S106" s="62"/>
      <c r="T106" s="62"/>
      <c r="U106" s="23"/>
      <c r="V106" s="23"/>
      <c r="W106" s="23"/>
      <c r="X106" s="23"/>
      <c r="Y106" s="23"/>
      <c r="Z106" s="23"/>
    </row>
    <row r="107" ht="17.25" customHeight="1">
      <c r="A107" s="18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18"/>
      <c r="R107" s="18"/>
      <c r="S107" s="62"/>
      <c r="T107" s="62"/>
      <c r="U107" s="23"/>
      <c r="V107" s="23"/>
      <c r="W107" s="23"/>
      <c r="X107" s="23"/>
      <c r="Y107" s="23"/>
      <c r="Z107" s="23"/>
    </row>
    <row r="108" ht="17.25" customHeight="1">
      <c r="A108" s="18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18"/>
      <c r="R108" s="18"/>
      <c r="S108" s="62"/>
      <c r="T108" s="62"/>
      <c r="U108" s="23"/>
      <c r="V108" s="23"/>
      <c r="W108" s="23"/>
      <c r="X108" s="23"/>
      <c r="Y108" s="23"/>
      <c r="Z108" s="23"/>
    </row>
    <row r="109" ht="17.25" customHeight="1">
      <c r="A109" s="18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18"/>
      <c r="R109" s="18"/>
      <c r="S109" s="62"/>
      <c r="T109" s="62"/>
      <c r="U109" s="23"/>
      <c r="V109" s="23"/>
      <c r="W109" s="23"/>
      <c r="X109" s="23"/>
      <c r="Y109" s="23"/>
      <c r="Z109" s="23"/>
    </row>
    <row r="110" ht="17.25" customHeight="1">
      <c r="A110" s="18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18"/>
      <c r="R110" s="18"/>
      <c r="S110" s="62"/>
      <c r="T110" s="62"/>
      <c r="U110" s="23"/>
      <c r="V110" s="23"/>
      <c r="W110" s="23"/>
      <c r="X110" s="23"/>
      <c r="Y110" s="23"/>
      <c r="Z110" s="23"/>
    </row>
    <row r="111" ht="17.25" customHeight="1">
      <c r="A111" s="18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18"/>
      <c r="R111" s="18"/>
      <c r="S111" s="62"/>
      <c r="T111" s="62"/>
      <c r="U111" s="23"/>
      <c r="V111" s="23"/>
      <c r="W111" s="23"/>
      <c r="X111" s="23"/>
      <c r="Y111" s="23"/>
      <c r="Z111" s="23"/>
    </row>
    <row r="112" ht="17.25" customHeight="1">
      <c r="A112" s="18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18"/>
      <c r="R112" s="18"/>
      <c r="S112" s="62"/>
      <c r="T112" s="62"/>
      <c r="U112" s="23"/>
      <c r="V112" s="23"/>
      <c r="W112" s="23"/>
      <c r="X112" s="23"/>
      <c r="Y112" s="23"/>
      <c r="Z112" s="23"/>
    </row>
    <row r="113" ht="17.25" customHeight="1">
      <c r="A113" s="18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18"/>
      <c r="R113" s="18"/>
      <c r="S113" s="62"/>
      <c r="T113" s="62"/>
      <c r="U113" s="23"/>
      <c r="V113" s="23"/>
      <c r="W113" s="23"/>
      <c r="X113" s="23"/>
      <c r="Y113" s="23"/>
      <c r="Z113" s="23"/>
    </row>
    <row r="114" ht="17.25" customHeight="1">
      <c r="A114" s="18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18"/>
      <c r="R114" s="18"/>
      <c r="S114" s="62"/>
      <c r="T114" s="62"/>
      <c r="U114" s="23"/>
      <c r="V114" s="23"/>
      <c r="W114" s="23"/>
      <c r="X114" s="23"/>
      <c r="Y114" s="23"/>
      <c r="Z114" s="23"/>
    </row>
    <row r="115" ht="17.25" customHeight="1">
      <c r="A115" s="18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18"/>
      <c r="R115" s="18"/>
      <c r="S115" s="62"/>
      <c r="T115" s="62"/>
      <c r="U115" s="23"/>
      <c r="V115" s="23"/>
      <c r="W115" s="23"/>
      <c r="X115" s="23"/>
      <c r="Y115" s="23"/>
      <c r="Z115" s="23"/>
    </row>
    <row r="116" ht="17.25" customHeight="1">
      <c r="A116" s="18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18"/>
      <c r="R116" s="18"/>
      <c r="S116" s="62"/>
      <c r="T116" s="62"/>
      <c r="U116" s="23"/>
      <c r="V116" s="23"/>
      <c r="W116" s="23"/>
      <c r="X116" s="23"/>
      <c r="Y116" s="23"/>
      <c r="Z116" s="23"/>
    </row>
    <row r="117" ht="17.25" customHeight="1">
      <c r="A117" s="18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18"/>
      <c r="R117" s="18"/>
      <c r="S117" s="62"/>
      <c r="T117" s="62"/>
      <c r="U117" s="23"/>
      <c r="V117" s="23"/>
      <c r="W117" s="23"/>
      <c r="X117" s="23"/>
      <c r="Y117" s="23"/>
      <c r="Z117" s="23"/>
    </row>
    <row r="118" ht="17.25" customHeight="1">
      <c r="A118" s="18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18"/>
      <c r="R118" s="18"/>
      <c r="S118" s="62"/>
      <c r="T118" s="62"/>
      <c r="U118" s="23"/>
      <c r="V118" s="23"/>
      <c r="W118" s="23"/>
      <c r="X118" s="23"/>
      <c r="Y118" s="23"/>
      <c r="Z118" s="23"/>
    </row>
    <row r="119" ht="17.25" customHeight="1">
      <c r="A119" s="18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18"/>
      <c r="R119" s="18"/>
      <c r="S119" s="62"/>
      <c r="T119" s="62"/>
      <c r="U119" s="23"/>
      <c r="V119" s="23"/>
      <c r="W119" s="23"/>
      <c r="X119" s="23"/>
      <c r="Y119" s="23"/>
      <c r="Z119" s="23"/>
    </row>
    <row r="120" ht="17.25" customHeight="1">
      <c r="A120" s="18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18"/>
      <c r="R120" s="18"/>
      <c r="S120" s="62"/>
      <c r="T120" s="62"/>
      <c r="U120" s="23"/>
      <c r="V120" s="23"/>
      <c r="W120" s="23"/>
      <c r="X120" s="23"/>
      <c r="Y120" s="23"/>
      <c r="Z120" s="23"/>
    </row>
    <row r="121" ht="17.25" customHeight="1">
      <c r="A121" s="18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18"/>
      <c r="R121" s="18"/>
      <c r="S121" s="62"/>
      <c r="T121" s="62"/>
      <c r="U121" s="23"/>
      <c r="V121" s="23"/>
      <c r="W121" s="23"/>
      <c r="X121" s="23"/>
      <c r="Y121" s="23"/>
      <c r="Z121" s="23"/>
    </row>
    <row r="122" ht="17.25" customHeight="1">
      <c r="A122" s="18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18"/>
      <c r="R122" s="18"/>
      <c r="S122" s="62"/>
      <c r="T122" s="62"/>
      <c r="U122" s="23"/>
      <c r="V122" s="23"/>
      <c r="W122" s="23"/>
      <c r="X122" s="23"/>
      <c r="Y122" s="23"/>
      <c r="Z122" s="23"/>
    </row>
    <row r="123" ht="17.25" customHeight="1">
      <c r="A123" s="18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18"/>
      <c r="R123" s="18"/>
      <c r="S123" s="62"/>
      <c r="T123" s="62"/>
      <c r="U123" s="23"/>
      <c r="V123" s="23"/>
      <c r="W123" s="23"/>
      <c r="X123" s="23"/>
      <c r="Y123" s="23"/>
      <c r="Z123" s="23"/>
    </row>
    <row r="124" ht="17.25" customHeight="1">
      <c r="A124" s="18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18"/>
      <c r="R124" s="18"/>
      <c r="S124" s="62"/>
      <c r="T124" s="62"/>
      <c r="U124" s="23"/>
      <c r="V124" s="23"/>
      <c r="W124" s="23"/>
      <c r="X124" s="23"/>
      <c r="Y124" s="23"/>
      <c r="Z124" s="23"/>
    </row>
    <row r="125" ht="17.25" customHeight="1">
      <c r="A125" s="18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18"/>
      <c r="R125" s="18"/>
      <c r="S125" s="62"/>
      <c r="T125" s="62"/>
      <c r="U125" s="23"/>
      <c r="V125" s="23"/>
      <c r="W125" s="23"/>
      <c r="X125" s="23"/>
      <c r="Y125" s="23"/>
      <c r="Z125" s="23"/>
    </row>
    <row r="126" ht="17.25" customHeight="1">
      <c r="A126" s="18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18"/>
      <c r="R126" s="18"/>
      <c r="S126" s="62"/>
      <c r="T126" s="62"/>
      <c r="U126" s="23"/>
      <c r="V126" s="23"/>
      <c r="W126" s="23"/>
      <c r="X126" s="23"/>
      <c r="Y126" s="23"/>
      <c r="Z126" s="23"/>
    </row>
    <row r="127" ht="17.25" customHeight="1">
      <c r="A127" s="18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18"/>
      <c r="R127" s="18"/>
      <c r="S127" s="62"/>
      <c r="T127" s="62"/>
      <c r="U127" s="23"/>
      <c r="V127" s="23"/>
      <c r="W127" s="23"/>
      <c r="X127" s="23"/>
      <c r="Y127" s="23"/>
      <c r="Z127" s="23"/>
    </row>
    <row r="128" ht="17.25" customHeight="1">
      <c r="A128" s="18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18"/>
      <c r="R128" s="18"/>
      <c r="S128" s="62"/>
      <c r="T128" s="62"/>
      <c r="U128" s="23"/>
      <c r="V128" s="23"/>
      <c r="W128" s="23"/>
      <c r="X128" s="23"/>
      <c r="Y128" s="23"/>
      <c r="Z128" s="23"/>
    </row>
    <row r="129" ht="17.25" customHeight="1">
      <c r="A129" s="18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18"/>
      <c r="R129" s="18"/>
      <c r="S129" s="62"/>
      <c r="T129" s="62"/>
      <c r="U129" s="23"/>
      <c r="V129" s="23"/>
      <c r="W129" s="23"/>
      <c r="X129" s="23"/>
      <c r="Y129" s="23"/>
      <c r="Z129" s="23"/>
    </row>
    <row r="130" ht="17.25" customHeight="1">
      <c r="A130" s="18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18"/>
      <c r="R130" s="18"/>
      <c r="S130" s="62"/>
      <c r="T130" s="62"/>
      <c r="U130" s="23"/>
      <c r="V130" s="23"/>
      <c r="W130" s="23"/>
      <c r="X130" s="23"/>
      <c r="Y130" s="23"/>
      <c r="Z130" s="23"/>
    </row>
    <row r="131" ht="17.25" customHeight="1">
      <c r="A131" s="18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18"/>
      <c r="R131" s="18"/>
      <c r="S131" s="62"/>
      <c r="T131" s="62"/>
      <c r="U131" s="23"/>
      <c r="V131" s="23"/>
      <c r="W131" s="23"/>
      <c r="X131" s="23"/>
      <c r="Y131" s="23"/>
      <c r="Z131" s="23"/>
    </row>
    <row r="132" ht="17.25" customHeight="1">
      <c r="A132" s="18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18"/>
      <c r="R132" s="18"/>
      <c r="S132" s="62"/>
      <c r="T132" s="62"/>
      <c r="U132" s="23"/>
      <c r="V132" s="23"/>
      <c r="W132" s="23"/>
      <c r="X132" s="23"/>
      <c r="Y132" s="23"/>
      <c r="Z132" s="23"/>
    </row>
    <row r="133" ht="17.25" customHeight="1">
      <c r="A133" s="18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18"/>
      <c r="R133" s="18"/>
      <c r="S133" s="62"/>
      <c r="T133" s="62"/>
      <c r="U133" s="23"/>
      <c r="V133" s="23"/>
      <c r="W133" s="23"/>
      <c r="X133" s="23"/>
      <c r="Y133" s="23"/>
      <c r="Z133" s="23"/>
    </row>
    <row r="134" ht="17.25" customHeight="1">
      <c r="A134" s="18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18"/>
      <c r="R134" s="18"/>
      <c r="S134" s="62"/>
      <c r="T134" s="62"/>
      <c r="U134" s="23"/>
      <c r="V134" s="23"/>
      <c r="W134" s="23"/>
      <c r="X134" s="23"/>
      <c r="Y134" s="23"/>
      <c r="Z134" s="23"/>
    </row>
    <row r="135" ht="17.25" customHeight="1">
      <c r="A135" s="18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18"/>
      <c r="R135" s="18"/>
      <c r="S135" s="62"/>
      <c r="T135" s="62"/>
      <c r="U135" s="23"/>
      <c r="V135" s="23"/>
      <c r="W135" s="23"/>
      <c r="X135" s="23"/>
      <c r="Y135" s="23"/>
      <c r="Z135" s="23"/>
    </row>
    <row r="136" ht="17.25" customHeight="1">
      <c r="A136" s="18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18"/>
      <c r="R136" s="18"/>
      <c r="S136" s="62"/>
      <c r="T136" s="62"/>
      <c r="U136" s="23"/>
      <c r="V136" s="23"/>
      <c r="W136" s="23"/>
      <c r="X136" s="23"/>
      <c r="Y136" s="23"/>
      <c r="Z136" s="23"/>
    </row>
    <row r="137" ht="17.25" customHeight="1">
      <c r="A137" s="18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18"/>
      <c r="R137" s="18"/>
      <c r="S137" s="62"/>
      <c r="T137" s="62"/>
      <c r="U137" s="23"/>
      <c r="V137" s="23"/>
      <c r="W137" s="23"/>
      <c r="X137" s="23"/>
      <c r="Y137" s="23"/>
      <c r="Z137" s="23"/>
    </row>
    <row r="138" ht="17.25" customHeight="1">
      <c r="A138" s="18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18"/>
      <c r="R138" s="18"/>
      <c r="S138" s="62"/>
      <c r="T138" s="62"/>
      <c r="U138" s="23"/>
      <c r="V138" s="23"/>
      <c r="W138" s="23"/>
      <c r="X138" s="23"/>
      <c r="Y138" s="23"/>
      <c r="Z138" s="23"/>
    </row>
    <row r="139" ht="17.25" customHeight="1">
      <c r="A139" s="18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18"/>
      <c r="R139" s="18"/>
      <c r="S139" s="62"/>
      <c r="T139" s="62"/>
      <c r="U139" s="23"/>
      <c r="V139" s="23"/>
      <c r="W139" s="23"/>
      <c r="X139" s="23"/>
      <c r="Y139" s="23"/>
      <c r="Z139" s="23"/>
    </row>
    <row r="140" ht="17.25" customHeight="1">
      <c r="A140" s="18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18"/>
      <c r="R140" s="18"/>
      <c r="S140" s="62"/>
      <c r="T140" s="62"/>
      <c r="U140" s="23"/>
      <c r="V140" s="23"/>
      <c r="W140" s="23"/>
      <c r="X140" s="23"/>
      <c r="Y140" s="23"/>
      <c r="Z140" s="23"/>
    </row>
    <row r="141" ht="17.25" customHeight="1">
      <c r="A141" s="18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18"/>
      <c r="R141" s="18"/>
      <c r="S141" s="62"/>
      <c r="T141" s="62"/>
      <c r="U141" s="23"/>
      <c r="V141" s="23"/>
      <c r="W141" s="23"/>
      <c r="X141" s="23"/>
      <c r="Y141" s="23"/>
      <c r="Z141" s="23"/>
    </row>
    <row r="142" ht="17.25" customHeight="1">
      <c r="A142" s="18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18"/>
      <c r="R142" s="18"/>
      <c r="S142" s="62"/>
      <c r="T142" s="62"/>
      <c r="U142" s="23"/>
      <c r="V142" s="23"/>
      <c r="W142" s="23"/>
      <c r="X142" s="23"/>
      <c r="Y142" s="23"/>
      <c r="Z142" s="23"/>
    </row>
    <row r="143" ht="17.25" customHeight="1">
      <c r="A143" s="18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18"/>
      <c r="R143" s="18"/>
      <c r="S143" s="62"/>
      <c r="T143" s="62"/>
      <c r="U143" s="23"/>
      <c r="V143" s="23"/>
      <c r="W143" s="23"/>
      <c r="X143" s="23"/>
      <c r="Y143" s="23"/>
      <c r="Z143" s="23"/>
    </row>
    <row r="144" ht="17.25" customHeight="1">
      <c r="A144" s="18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18"/>
      <c r="R144" s="18"/>
      <c r="S144" s="62"/>
      <c r="T144" s="62"/>
      <c r="U144" s="23"/>
      <c r="V144" s="23"/>
      <c r="W144" s="23"/>
      <c r="X144" s="23"/>
      <c r="Y144" s="23"/>
      <c r="Z144" s="23"/>
    </row>
    <row r="145" ht="17.25" customHeight="1">
      <c r="A145" s="18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18"/>
      <c r="R145" s="18"/>
      <c r="S145" s="62"/>
      <c r="T145" s="62"/>
      <c r="U145" s="23"/>
      <c r="V145" s="23"/>
      <c r="W145" s="23"/>
      <c r="X145" s="23"/>
      <c r="Y145" s="23"/>
      <c r="Z145" s="23"/>
    </row>
    <row r="146" ht="17.25" customHeight="1">
      <c r="A146" s="18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18"/>
      <c r="R146" s="18"/>
      <c r="S146" s="62"/>
      <c r="T146" s="62"/>
      <c r="U146" s="23"/>
      <c r="V146" s="23"/>
      <c r="W146" s="23"/>
      <c r="X146" s="23"/>
      <c r="Y146" s="23"/>
      <c r="Z146" s="23"/>
    </row>
    <row r="147" ht="17.25" customHeight="1">
      <c r="A147" s="18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18"/>
      <c r="R147" s="18"/>
      <c r="S147" s="62"/>
      <c r="T147" s="62"/>
      <c r="U147" s="23"/>
      <c r="V147" s="23"/>
      <c r="W147" s="23"/>
      <c r="X147" s="23"/>
      <c r="Y147" s="23"/>
      <c r="Z147" s="23"/>
    </row>
    <row r="148" ht="17.25" customHeight="1">
      <c r="A148" s="18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18"/>
      <c r="R148" s="18"/>
      <c r="S148" s="62"/>
      <c r="T148" s="62"/>
      <c r="U148" s="23"/>
      <c r="V148" s="23"/>
      <c r="W148" s="23"/>
      <c r="X148" s="23"/>
      <c r="Y148" s="23"/>
      <c r="Z148" s="23"/>
    </row>
    <row r="149" ht="17.25" customHeight="1">
      <c r="A149" s="18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18"/>
      <c r="R149" s="18"/>
      <c r="S149" s="62"/>
      <c r="T149" s="62"/>
      <c r="U149" s="23"/>
      <c r="V149" s="23"/>
      <c r="W149" s="23"/>
      <c r="X149" s="23"/>
      <c r="Y149" s="23"/>
      <c r="Z149" s="23"/>
    </row>
    <row r="150" ht="17.25" customHeight="1">
      <c r="A150" s="18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18"/>
      <c r="R150" s="18"/>
      <c r="S150" s="62"/>
      <c r="T150" s="62"/>
      <c r="U150" s="23"/>
      <c r="V150" s="23"/>
      <c r="W150" s="23"/>
      <c r="X150" s="23"/>
      <c r="Y150" s="23"/>
      <c r="Z150" s="23"/>
    </row>
    <row r="151" ht="17.25" customHeight="1">
      <c r="A151" s="18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18"/>
      <c r="R151" s="18"/>
      <c r="S151" s="62"/>
      <c r="T151" s="62"/>
      <c r="U151" s="23"/>
      <c r="V151" s="23"/>
      <c r="W151" s="23"/>
      <c r="X151" s="23"/>
      <c r="Y151" s="23"/>
      <c r="Z151" s="23"/>
    </row>
    <row r="152" ht="17.25" customHeight="1">
      <c r="A152" s="18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18"/>
      <c r="R152" s="18"/>
      <c r="S152" s="62"/>
      <c r="T152" s="62"/>
      <c r="U152" s="23"/>
      <c r="V152" s="23"/>
      <c r="W152" s="23"/>
      <c r="X152" s="23"/>
      <c r="Y152" s="23"/>
      <c r="Z152" s="23"/>
    </row>
    <row r="153" ht="17.25" customHeight="1">
      <c r="A153" s="18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18"/>
      <c r="R153" s="18"/>
      <c r="S153" s="62"/>
      <c r="T153" s="62"/>
      <c r="U153" s="23"/>
      <c r="V153" s="23"/>
      <c r="W153" s="23"/>
      <c r="X153" s="23"/>
      <c r="Y153" s="23"/>
      <c r="Z153" s="23"/>
    </row>
    <row r="154" ht="17.25" customHeight="1">
      <c r="A154" s="18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18"/>
      <c r="R154" s="18"/>
      <c r="S154" s="62"/>
      <c r="T154" s="62"/>
      <c r="U154" s="23"/>
      <c r="V154" s="23"/>
      <c r="W154" s="23"/>
      <c r="X154" s="23"/>
      <c r="Y154" s="23"/>
      <c r="Z154" s="23"/>
    </row>
    <row r="155" ht="17.25" customHeight="1">
      <c r="A155" s="18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18"/>
      <c r="R155" s="18"/>
      <c r="S155" s="62"/>
      <c r="T155" s="62"/>
      <c r="U155" s="23"/>
      <c r="V155" s="23"/>
      <c r="W155" s="23"/>
      <c r="X155" s="23"/>
      <c r="Y155" s="23"/>
      <c r="Z155" s="23"/>
    </row>
    <row r="156" ht="17.25" customHeight="1">
      <c r="A156" s="18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18"/>
      <c r="R156" s="18"/>
      <c r="S156" s="62"/>
      <c r="T156" s="62"/>
      <c r="U156" s="23"/>
      <c r="V156" s="23"/>
      <c r="W156" s="23"/>
      <c r="X156" s="23"/>
      <c r="Y156" s="23"/>
      <c r="Z156" s="23"/>
    </row>
    <row r="157" ht="17.25" customHeight="1">
      <c r="A157" s="18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18"/>
      <c r="R157" s="18"/>
      <c r="S157" s="62"/>
      <c r="T157" s="62"/>
      <c r="U157" s="23"/>
      <c r="V157" s="23"/>
      <c r="W157" s="23"/>
      <c r="X157" s="23"/>
      <c r="Y157" s="23"/>
      <c r="Z157" s="23"/>
    </row>
    <row r="158" ht="17.25" customHeight="1">
      <c r="A158" s="18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18"/>
      <c r="R158" s="18"/>
      <c r="S158" s="62"/>
      <c r="T158" s="62"/>
      <c r="U158" s="23"/>
      <c r="V158" s="23"/>
      <c r="W158" s="23"/>
      <c r="X158" s="23"/>
      <c r="Y158" s="23"/>
      <c r="Z158" s="23"/>
    </row>
    <row r="159" ht="17.25" customHeight="1">
      <c r="A159" s="18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18"/>
      <c r="R159" s="18"/>
      <c r="S159" s="62"/>
      <c r="T159" s="62"/>
      <c r="U159" s="23"/>
      <c r="V159" s="23"/>
      <c r="W159" s="23"/>
      <c r="X159" s="23"/>
      <c r="Y159" s="23"/>
      <c r="Z159" s="23"/>
    </row>
    <row r="160" ht="17.25" customHeight="1">
      <c r="A160" s="18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18"/>
      <c r="R160" s="18"/>
      <c r="S160" s="62"/>
      <c r="T160" s="62"/>
      <c r="U160" s="23"/>
      <c r="V160" s="23"/>
      <c r="W160" s="23"/>
      <c r="X160" s="23"/>
      <c r="Y160" s="23"/>
      <c r="Z160" s="23"/>
    </row>
    <row r="161" ht="17.25" customHeight="1">
      <c r="A161" s="18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18"/>
      <c r="R161" s="18"/>
      <c r="S161" s="62"/>
      <c r="T161" s="62"/>
      <c r="U161" s="23"/>
      <c r="V161" s="23"/>
      <c r="W161" s="23"/>
      <c r="X161" s="23"/>
      <c r="Y161" s="23"/>
      <c r="Z161" s="23"/>
    </row>
    <row r="162" ht="17.25" customHeight="1">
      <c r="A162" s="18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18"/>
      <c r="R162" s="18"/>
      <c r="S162" s="62"/>
      <c r="T162" s="62"/>
      <c r="U162" s="23"/>
      <c r="V162" s="23"/>
      <c r="W162" s="23"/>
      <c r="X162" s="23"/>
      <c r="Y162" s="23"/>
      <c r="Z162" s="23"/>
    </row>
    <row r="163" ht="17.25" customHeight="1">
      <c r="A163" s="18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18"/>
      <c r="R163" s="18"/>
      <c r="S163" s="62"/>
      <c r="T163" s="62"/>
      <c r="U163" s="23"/>
      <c r="V163" s="23"/>
      <c r="W163" s="23"/>
      <c r="X163" s="23"/>
      <c r="Y163" s="23"/>
      <c r="Z163" s="23"/>
    </row>
    <row r="164" ht="17.25" customHeight="1">
      <c r="A164" s="18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18"/>
      <c r="R164" s="18"/>
      <c r="S164" s="62"/>
      <c r="T164" s="62"/>
      <c r="U164" s="23"/>
      <c r="V164" s="23"/>
      <c r="W164" s="23"/>
      <c r="X164" s="23"/>
      <c r="Y164" s="23"/>
      <c r="Z164" s="23"/>
    </row>
    <row r="165" ht="17.25" customHeight="1">
      <c r="A165" s="18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18"/>
      <c r="R165" s="18"/>
      <c r="S165" s="62"/>
      <c r="T165" s="62"/>
      <c r="U165" s="23"/>
      <c r="V165" s="23"/>
      <c r="W165" s="23"/>
      <c r="X165" s="23"/>
      <c r="Y165" s="23"/>
      <c r="Z165" s="23"/>
    </row>
    <row r="166" ht="17.25" customHeight="1">
      <c r="A166" s="18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18"/>
      <c r="R166" s="18"/>
      <c r="S166" s="62"/>
      <c r="T166" s="62"/>
      <c r="U166" s="23"/>
      <c r="V166" s="23"/>
      <c r="W166" s="23"/>
      <c r="X166" s="23"/>
      <c r="Y166" s="23"/>
      <c r="Z166" s="23"/>
    </row>
    <row r="167" ht="17.25" customHeight="1">
      <c r="A167" s="18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18"/>
      <c r="R167" s="18"/>
      <c r="S167" s="62"/>
      <c r="T167" s="62"/>
      <c r="U167" s="23"/>
      <c r="V167" s="23"/>
      <c r="W167" s="23"/>
      <c r="X167" s="23"/>
      <c r="Y167" s="23"/>
      <c r="Z167" s="23"/>
    </row>
    <row r="168" ht="17.25" customHeight="1">
      <c r="A168" s="18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18"/>
      <c r="R168" s="18"/>
      <c r="S168" s="62"/>
      <c r="T168" s="62"/>
      <c r="U168" s="23"/>
      <c r="V168" s="23"/>
      <c r="W168" s="23"/>
      <c r="X168" s="23"/>
      <c r="Y168" s="23"/>
      <c r="Z168" s="23"/>
    </row>
    <row r="169" ht="17.25" customHeight="1">
      <c r="A169" s="18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18"/>
      <c r="R169" s="18"/>
      <c r="S169" s="62"/>
      <c r="T169" s="62"/>
      <c r="U169" s="23"/>
      <c r="V169" s="23"/>
      <c r="W169" s="23"/>
      <c r="X169" s="23"/>
      <c r="Y169" s="23"/>
      <c r="Z169" s="23"/>
    </row>
    <row r="170" ht="17.25" customHeight="1">
      <c r="A170" s="18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18"/>
      <c r="R170" s="18"/>
      <c r="S170" s="62"/>
      <c r="T170" s="62"/>
      <c r="U170" s="23"/>
      <c r="V170" s="23"/>
      <c r="W170" s="23"/>
      <c r="X170" s="23"/>
      <c r="Y170" s="23"/>
      <c r="Z170" s="23"/>
    </row>
    <row r="171" ht="17.25" customHeight="1">
      <c r="A171" s="18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18"/>
      <c r="R171" s="18"/>
      <c r="S171" s="62"/>
      <c r="T171" s="62"/>
      <c r="U171" s="23"/>
      <c r="V171" s="23"/>
      <c r="W171" s="23"/>
      <c r="X171" s="23"/>
      <c r="Y171" s="23"/>
      <c r="Z171" s="23"/>
    </row>
    <row r="172" ht="17.25" customHeight="1">
      <c r="A172" s="18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18"/>
      <c r="R172" s="18"/>
      <c r="S172" s="62"/>
      <c r="T172" s="62"/>
      <c r="U172" s="23"/>
      <c r="V172" s="23"/>
      <c r="W172" s="23"/>
      <c r="X172" s="23"/>
      <c r="Y172" s="23"/>
      <c r="Z172" s="23"/>
    </row>
    <row r="173" ht="17.25" customHeight="1">
      <c r="A173" s="18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18"/>
      <c r="R173" s="18"/>
      <c r="S173" s="62"/>
      <c r="T173" s="62"/>
      <c r="U173" s="23"/>
      <c r="V173" s="23"/>
      <c r="W173" s="23"/>
      <c r="X173" s="23"/>
      <c r="Y173" s="23"/>
      <c r="Z173" s="23"/>
    </row>
    <row r="174" ht="17.25" customHeight="1">
      <c r="A174" s="18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18"/>
      <c r="R174" s="18"/>
      <c r="S174" s="62"/>
      <c r="T174" s="62"/>
      <c r="U174" s="23"/>
      <c r="V174" s="23"/>
      <c r="W174" s="23"/>
      <c r="X174" s="23"/>
      <c r="Y174" s="23"/>
      <c r="Z174" s="23"/>
    </row>
    <row r="175" ht="17.25" customHeight="1">
      <c r="A175" s="18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18"/>
      <c r="R175" s="18"/>
      <c r="S175" s="62"/>
      <c r="T175" s="62"/>
      <c r="U175" s="23"/>
      <c r="V175" s="23"/>
      <c r="W175" s="23"/>
      <c r="X175" s="23"/>
      <c r="Y175" s="23"/>
      <c r="Z175" s="23"/>
    </row>
    <row r="176" ht="17.25" customHeight="1">
      <c r="A176" s="18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18"/>
      <c r="R176" s="18"/>
      <c r="S176" s="62"/>
      <c r="T176" s="62"/>
      <c r="U176" s="23"/>
      <c r="V176" s="23"/>
      <c r="W176" s="23"/>
      <c r="X176" s="23"/>
      <c r="Y176" s="23"/>
      <c r="Z176" s="23"/>
    </row>
    <row r="177" ht="17.25" customHeight="1">
      <c r="A177" s="18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18"/>
      <c r="R177" s="18"/>
      <c r="S177" s="62"/>
      <c r="T177" s="62"/>
      <c r="U177" s="23"/>
      <c r="V177" s="23"/>
      <c r="W177" s="23"/>
      <c r="X177" s="23"/>
      <c r="Y177" s="23"/>
      <c r="Z177" s="23"/>
    </row>
    <row r="178" ht="17.25" customHeight="1">
      <c r="A178" s="18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18"/>
      <c r="R178" s="18"/>
      <c r="S178" s="62"/>
      <c r="T178" s="62"/>
      <c r="U178" s="23"/>
      <c r="V178" s="23"/>
      <c r="W178" s="23"/>
      <c r="X178" s="23"/>
      <c r="Y178" s="23"/>
      <c r="Z178" s="23"/>
    </row>
    <row r="179" ht="17.25" customHeight="1">
      <c r="A179" s="18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18"/>
      <c r="R179" s="18"/>
      <c r="S179" s="62"/>
      <c r="T179" s="62"/>
      <c r="U179" s="23"/>
      <c r="V179" s="23"/>
      <c r="W179" s="23"/>
      <c r="X179" s="23"/>
      <c r="Y179" s="23"/>
      <c r="Z179" s="23"/>
    </row>
    <row r="180" ht="17.25" customHeight="1">
      <c r="A180" s="18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18"/>
      <c r="R180" s="18"/>
      <c r="S180" s="62"/>
      <c r="T180" s="62"/>
      <c r="U180" s="23"/>
      <c r="V180" s="23"/>
      <c r="W180" s="23"/>
      <c r="X180" s="23"/>
      <c r="Y180" s="23"/>
      <c r="Z180" s="23"/>
    </row>
    <row r="181" ht="17.25" customHeight="1">
      <c r="A181" s="18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18"/>
      <c r="R181" s="18"/>
      <c r="S181" s="62"/>
      <c r="T181" s="62"/>
      <c r="U181" s="23"/>
      <c r="V181" s="23"/>
      <c r="W181" s="23"/>
      <c r="X181" s="23"/>
      <c r="Y181" s="23"/>
      <c r="Z181" s="23"/>
    </row>
    <row r="182" ht="17.25" customHeight="1">
      <c r="A182" s="18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18"/>
      <c r="R182" s="18"/>
      <c r="S182" s="62"/>
      <c r="T182" s="62"/>
      <c r="U182" s="23"/>
      <c r="V182" s="23"/>
      <c r="W182" s="23"/>
      <c r="X182" s="23"/>
      <c r="Y182" s="23"/>
      <c r="Z182" s="23"/>
    </row>
    <row r="183" ht="17.25" customHeight="1">
      <c r="A183" s="18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18"/>
      <c r="R183" s="18"/>
      <c r="S183" s="62"/>
      <c r="T183" s="62"/>
      <c r="U183" s="23"/>
      <c r="V183" s="23"/>
      <c r="W183" s="23"/>
      <c r="X183" s="23"/>
      <c r="Y183" s="23"/>
      <c r="Z183" s="23"/>
    </row>
    <row r="184" ht="17.25" customHeight="1">
      <c r="A184" s="18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18"/>
      <c r="R184" s="18"/>
      <c r="S184" s="62"/>
      <c r="T184" s="62"/>
      <c r="U184" s="23"/>
      <c r="V184" s="23"/>
      <c r="W184" s="23"/>
      <c r="X184" s="23"/>
      <c r="Y184" s="23"/>
      <c r="Z184" s="23"/>
    </row>
    <row r="185" ht="17.25" customHeight="1">
      <c r="A185" s="18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18"/>
      <c r="R185" s="18"/>
      <c r="S185" s="62"/>
      <c r="T185" s="62"/>
      <c r="U185" s="23"/>
      <c r="V185" s="23"/>
      <c r="W185" s="23"/>
      <c r="X185" s="23"/>
      <c r="Y185" s="23"/>
      <c r="Z185" s="23"/>
    </row>
    <row r="186" ht="17.25" customHeight="1">
      <c r="A186" s="18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18"/>
      <c r="R186" s="18"/>
      <c r="S186" s="62"/>
      <c r="T186" s="62"/>
      <c r="U186" s="23"/>
      <c r="V186" s="23"/>
      <c r="W186" s="23"/>
      <c r="X186" s="23"/>
      <c r="Y186" s="23"/>
      <c r="Z186" s="23"/>
    </row>
    <row r="187" ht="17.25" customHeight="1">
      <c r="A187" s="18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18"/>
      <c r="R187" s="18"/>
      <c r="S187" s="62"/>
      <c r="T187" s="62"/>
      <c r="U187" s="23"/>
      <c r="V187" s="23"/>
      <c r="W187" s="23"/>
      <c r="X187" s="23"/>
      <c r="Y187" s="23"/>
      <c r="Z187" s="23"/>
    </row>
    <row r="188" ht="17.25" customHeight="1">
      <c r="A188" s="18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18"/>
      <c r="R188" s="18"/>
      <c r="S188" s="62"/>
      <c r="T188" s="62"/>
      <c r="U188" s="23"/>
      <c r="V188" s="23"/>
      <c r="W188" s="23"/>
      <c r="X188" s="23"/>
      <c r="Y188" s="23"/>
      <c r="Z188" s="23"/>
    </row>
    <row r="189" ht="17.25" customHeight="1">
      <c r="A189" s="18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18"/>
      <c r="R189" s="18"/>
      <c r="S189" s="62"/>
      <c r="T189" s="62"/>
      <c r="U189" s="23"/>
      <c r="V189" s="23"/>
      <c r="W189" s="23"/>
      <c r="X189" s="23"/>
      <c r="Y189" s="23"/>
      <c r="Z189" s="23"/>
    </row>
    <row r="190" ht="17.25" customHeight="1">
      <c r="A190" s="18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18"/>
      <c r="R190" s="18"/>
      <c r="S190" s="62"/>
      <c r="T190" s="62"/>
      <c r="U190" s="23"/>
      <c r="V190" s="23"/>
      <c r="W190" s="23"/>
      <c r="X190" s="23"/>
      <c r="Y190" s="23"/>
      <c r="Z190" s="23"/>
    </row>
    <row r="191" ht="17.25" customHeight="1">
      <c r="A191" s="18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18"/>
      <c r="R191" s="18"/>
      <c r="S191" s="62"/>
      <c r="T191" s="62"/>
      <c r="U191" s="23"/>
      <c r="V191" s="23"/>
      <c r="W191" s="23"/>
      <c r="X191" s="23"/>
      <c r="Y191" s="23"/>
      <c r="Z191" s="23"/>
    </row>
    <row r="192" ht="17.25" customHeight="1">
      <c r="A192" s="18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18"/>
      <c r="R192" s="18"/>
      <c r="S192" s="62"/>
      <c r="T192" s="62"/>
      <c r="U192" s="23"/>
      <c r="V192" s="23"/>
      <c r="W192" s="23"/>
      <c r="X192" s="23"/>
      <c r="Y192" s="23"/>
      <c r="Z192" s="23"/>
    </row>
    <row r="193" ht="17.25" customHeight="1">
      <c r="A193" s="18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18"/>
      <c r="R193" s="18"/>
      <c r="S193" s="62"/>
      <c r="T193" s="62"/>
      <c r="U193" s="23"/>
      <c r="V193" s="23"/>
      <c r="W193" s="23"/>
      <c r="X193" s="23"/>
      <c r="Y193" s="23"/>
      <c r="Z193" s="23"/>
    </row>
    <row r="194" ht="17.25" customHeight="1">
      <c r="A194" s="18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18"/>
      <c r="R194" s="18"/>
      <c r="S194" s="62"/>
      <c r="T194" s="62"/>
      <c r="U194" s="23"/>
      <c r="V194" s="23"/>
      <c r="W194" s="23"/>
      <c r="X194" s="23"/>
      <c r="Y194" s="23"/>
      <c r="Z194" s="23"/>
    </row>
    <row r="195" ht="17.25" customHeight="1">
      <c r="A195" s="18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18"/>
      <c r="R195" s="18"/>
      <c r="S195" s="62"/>
      <c r="T195" s="62"/>
      <c r="U195" s="23"/>
      <c r="V195" s="23"/>
      <c r="W195" s="23"/>
      <c r="X195" s="23"/>
      <c r="Y195" s="23"/>
      <c r="Z195" s="23"/>
    </row>
    <row r="196" ht="17.25" customHeight="1">
      <c r="A196" s="18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18"/>
      <c r="R196" s="18"/>
      <c r="S196" s="62"/>
      <c r="T196" s="62"/>
      <c r="U196" s="23"/>
      <c r="V196" s="23"/>
      <c r="W196" s="23"/>
      <c r="X196" s="23"/>
      <c r="Y196" s="23"/>
      <c r="Z196" s="23"/>
    </row>
    <row r="197" ht="17.25" customHeight="1">
      <c r="A197" s="18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18"/>
      <c r="R197" s="18"/>
      <c r="S197" s="62"/>
      <c r="T197" s="62"/>
      <c r="U197" s="23"/>
      <c r="V197" s="23"/>
      <c r="W197" s="23"/>
      <c r="X197" s="23"/>
      <c r="Y197" s="23"/>
      <c r="Z197" s="23"/>
    </row>
    <row r="198" ht="17.25" customHeight="1">
      <c r="A198" s="18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18"/>
      <c r="R198" s="18"/>
      <c r="S198" s="62"/>
      <c r="T198" s="62"/>
      <c r="U198" s="23"/>
      <c r="V198" s="23"/>
      <c r="W198" s="23"/>
      <c r="X198" s="23"/>
      <c r="Y198" s="23"/>
      <c r="Z198" s="23"/>
    </row>
    <row r="199" ht="17.25" customHeight="1">
      <c r="A199" s="18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18"/>
      <c r="R199" s="18"/>
      <c r="S199" s="62"/>
      <c r="T199" s="62"/>
      <c r="U199" s="23"/>
      <c r="V199" s="23"/>
      <c r="W199" s="23"/>
      <c r="X199" s="23"/>
      <c r="Y199" s="23"/>
      <c r="Z199" s="23"/>
    </row>
    <row r="200" ht="17.25" customHeight="1">
      <c r="A200" s="18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18"/>
      <c r="R200" s="18"/>
      <c r="S200" s="62"/>
      <c r="T200" s="62"/>
      <c r="U200" s="23"/>
      <c r="V200" s="23"/>
      <c r="W200" s="23"/>
      <c r="X200" s="23"/>
      <c r="Y200" s="23"/>
      <c r="Z200" s="23"/>
    </row>
    <row r="201" ht="17.25" customHeight="1">
      <c r="A201" s="18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18"/>
      <c r="R201" s="18"/>
      <c r="S201" s="62"/>
      <c r="T201" s="62"/>
      <c r="U201" s="23"/>
      <c r="V201" s="23"/>
      <c r="W201" s="23"/>
      <c r="X201" s="23"/>
      <c r="Y201" s="23"/>
      <c r="Z201" s="23"/>
    </row>
    <row r="202" ht="17.25" customHeight="1">
      <c r="A202" s="18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18"/>
      <c r="R202" s="18"/>
      <c r="S202" s="62"/>
      <c r="T202" s="62"/>
      <c r="U202" s="23"/>
      <c r="V202" s="23"/>
      <c r="W202" s="23"/>
      <c r="X202" s="23"/>
      <c r="Y202" s="23"/>
      <c r="Z202" s="23"/>
    </row>
    <row r="203" ht="17.25" customHeight="1">
      <c r="A203" s="18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18"/>
      <c r="R203" s="18"/>
      <c r="S203" s="62"/>
      <c r="T203" s="62"/>
      <c r="U203" s="23"/>
      <c r="V203" s="23"/>
      <c r="W203" s="23"/>
      <c r="X203" s="23"/>
      <c r="Y203" s="23"/>
      <c r="Z203" s="23"/>
    </row>
    <row r="204" ht="17.25" customHeight="1">
      <c r="A204" s="18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18"/>
      <c r="R204" s="18"/>
      <c r="S204" s="62"/>
      <c r="T204" s="62"/>
      <c r="U204" s="23"/>
      <c r="V204" s="23"/>
      <c r="W204" s="23"/>
      <c r="X204" s="23"/>
      <c r="Y204" s="23"/>
      <c r="Z204" s="23"/>
    </row>
    <row r="205" ht="17.25" customHeight="1">
      <c r="A205" s="18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18"/>
      <c r="R205" s="18"/>
      <c r="S205" s="62"/>
      <c r="T205" s="62"/>
      <c r="U205" s="23"/>
      <c r="V205" s="23"/>
      <c r="W205" s="23"/>
      <c r="X205" s="23"/>
      <c r="Y205" s="23"/>
      <c r="Z205" s="23"/>
    </row>
    <row r="206" ht="17.25" customHeight="1">
      <c r="A206" s="18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18"/>
      <c r="R206" s="18"/>
      <c r="S206" s="62"/>
      <c r="T206" s="62"/>
      <c r="U206" s="23"/>
      <c r="V206" s="23"/>
      <c r="W206" s="23"/>
      <c r="X206" s="23"/>
      <c r="Y206" s="23"/>
      <c r="Z206" s="23"/>
    </row>
    <row r="207" ht="17.25" customHeight="1">
      <c r="A207" s="18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18"/>
      <c r="R207" s="18"/>
      <c r="S207" s="62"/>
      <c r="T207" s="62"/>
      <c r="U207" s="23"/>
      <c r="V207" s="23"/>
      <c r="W207" s="23"/>
      <c r="X207" s="23"/>
      <c r="Y207" s="23"/>
      <c r="Z207" s="23"/>
    </row>
    <row r="208" ht="17.25" customHeight="1">
      <c r="A208" s="18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18"/>
      <c r="R208" s="18"/>
      <c r="S208" s="62"/>
      <c r="T208" s="62"/>
      <c r="U208" s="23"/>
      <c r="V208" s="23"/>
      <c r="W208" s="23"/>
      <c r="X208" s="23"/>
      <c r="Y208" s="23"/>
      <c r="Z208" s="23"/>
    </row>
    <row r="209" ht="17.25" customHeight="1">
      <c r="A209" s="18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18"/>
      <c r="R209" s="18"/>
      <c r="S209" s="62"/>
      <c r="T209" s="62"/>
      <c r="U209" s="23"/>
      <c r="V209" s="23"/>
      <c r="W209" s="23"/>
      <c r="X209" s="23"/>
      <c r="Y209" s="23"/>
      <c r="Z209" s="23"/>
    </row>
    <row r="210" ht="17.25" customHeight="1">
      <c r="A210" s="18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18"/>
      <c r="R210" s="18"/>
      <c r="S210" s="62"/>
      <c r="T210" s="62"/>
      <c r="U210" s="23"/>
      <c r="V210" s="23"/>
      <c r="W210" s="23"/>
      <c r="X210" s="23"/>
      <c r="Y210" s="23"/>
      <c r="Z210" s="23"/>
    </row>
    <row r="211" ht="17.25" customHeight="1">
      <c r="A211" s="18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18"/>
      <c r="R211" s="18"/>
      <c r="S211" s="62"/>
      <c r="T211" s="62"/>
      <c r="U211" s="23"/>
      <c r="V211" s="23"/>
      <c r="W211" s="23"/>
      <c r="X211" s="23"/>
      <c r="Y211" s="23"/>
      <c r="Z211" s="23"/>
    </row>
    <row r="212" ht="17.25" customHeight="1">
      <c r="A212" s="18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18"/>
      <c r="R212" s="18"/>
      <c r="S212" s="62"/>
      <c r="T212" s="62"/>
      <c r="U212" s="23"/>
      <c r="V212" s="23"/>
      <c r="W212" s="23"/>
      <c r="X212" s="23"/>
      <c r="Y212" s="23"/>
      <c r="Z212" s="23"/>
    </row>
    <row r="213" ht="17.25" customHeight="1">
      <c r="A213" s="18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18"/>
      <c r="R213" s="18"/>
      <c r="S213" s="62"/>
      <c r="T213" s="62"/>
      <c r="U213" s="23"/>
      <c r="V213" s="23"/>
      <c r="W213" s="23"/>
      <c r="X213" s="23"/>
      <c r="Y213" s="23"/>
      <c r="Z213" s="23"/>
    </row>
    <row r="214" ht="17.25" customHeight="1">
      <c r="A214" s="18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18"/>
      <c r="R214" s="18"/>
      <c r="S214" s="62"/>
      <c r="T214" s="62"/>
      <c r="U214" s="23"/>
      <c r="V214" s="23"/>
      <c r="W214" s="23"/>
      <c r="X214" s="23"/>
      <c r="Y214" s="23"/>
      <c r="Z214" s="23"/>
    </row>
    <row r="215" ht="17.25" customHeight="1">
      <c r="A215" s="18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18"/>
      <c r="R215" s="18"/>
      <c r="S215" s="62"/>
      <c r="T215" s="62"/>
      <c r="U215" s="23"/>
      <c r="V215" s="23"/>
      <c r="W215" s="23"/>
      <c r="X215" s="23"/>
      <c r="Y215" s="23"/>
      <c r="Z215" s="23"/>
    </row>
    <row r="216" ht="17.25" customHeight="1">
      <c r="A216" s="18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18"/>
      <c r="R216" s="18"/>
      <c r="S216" s="62"/>
      <c r="T216" s="62"/>
      <c r="U216" s="23"/>
      <c r="V216" s="23"/>
      <c r="W216" s="23"/>
      <c r="X216" s="23"/>
      <c r="Y216" s="23"/>
      <c r="Z216" s="23"/>
    </row>
    <row r="217" ht="17.25" customHeight="1">
      <c r="A217" s="18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18"/>
      <c r="R217" s="18"/>
      <c r="S217" s="62"/>
      <c r="T217" s="62"/>
      <c r="U217" s="23"/>
      <c r="V217" s="23"/>
      <c r="W217" s="23"/>
      <c r="X217" s="23"/>
      <c r="Y217" s="23"/>
      <c r="Z217" s="23"/>
    </row>
    <row r="218" ht="17.25" customHeight="1">
      <c r="A218" s="18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18"/>
      <c r="R218" s="18"/>
      <c r="S218" s="62"/>
      <c r="T218" s="62"/>
      <c r="U218" s="23"/>
      <c r="V218" s="23"/>
      <c r="W218" s="23"/>
      <c r="X218" s="23"/>
      <c r="Y218" s="23"/>
      <c r="Z218" s="23"/>
    </row>
    <row r="219" ht="17.25" customHeight="1">
      <c r="A219" s="18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18"/>
      <c r="R219" s="18"/>
      <c r="S219" s="62"/>
      <c r="T219" s="62"/>
      <c r="U219" s="23"/>
      <c r="V219" s="23"/>
      <c r="W219" s="23"/>
      <c r="X219" s="23"/>
      <c r="Y219" s="23"/>
      <c r="Z219" s="23"/>
    </row>
    <row r="220" ht="17.25" customHeight="1">
      <c r="A220" s="18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18"/>
      <c r="R220" s="18"/>
      <c r="S220" s="62"/>
      <c r="T220" s="62"/>
      <c r="U220" s="23"/>
      <c r="V220" s="23"/>
      <c r="W220" s="23"/>
      <c r="X220" s="23"/>
      <c r="Y220" s="23"/>
      <c r="Z220" s="23"/>
    </row>
    <row r="221" ht="17.25" customHeight="1">
      <c r="A221" s="18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18"/>
      <c r="R221" s="18"/>
      <c r="S221" s="62"/>
      <c r="T221" s="62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3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4" t="s">
        <v>37</v>
      </c>
      <c r="B2" s="95">
        <f>'1.IS'!K$2</f>
        <v>2024</v>
      </c>
      <c r="C2" s="96" t="str">
        <f>'1.IS'!L$2</f>
        <v>2025e</v>
      </c>
      <c r="D2" s="96" t="str">
        <f>'1.IS'!M$2</f>
        <v>2026e</v>
      </c>
      <c r="E2" s="96" t="str">
        <f>'1.IS'!N$2</f>
        <v>2027e</v>
      </c>
      <c r="F2" s="96" t="str">
        <f>'1.IS'!O$2</f>
        <v>2028e</v>
      </c>
      <c r="G2" s="96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97" t="s">
        <v>38</v>
      </c>
      <c r="B3" s="98">
        <f>$D$7*'1.IS'!K11</f>
        <v>5517.3795</v>
      </c>
      <c r="C3" s="99">
        <f>IFERROR($D$7*'1.IS'!L11,"")</f>
        <v>5517.931238</v>
      </c>
      <c r="D3" s="100">
        <f>IFERROR($D$7*'1.IS'!M11,"")</f>
        <v>5518.483031</v>
      </c>
      <c r="E3" s="100">
        <f>IFERROR($D$7*'1.IS'!N11,"")</f>
        <v>5519.034879</v>
      </c>
      <c r="F3" s="100">
        <f>IFERROR($D$7*'1.IS'!O11,"")</f>
        <v>5519.586783</v>
      </c>
      <c r="G3" s="101">
        <f>IFERROR($D$7*'1.IS'!P11,"")</f>
        <v>5520.138742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102" t="s">
        <v>39</v>
      </c>
      <c r="B4" s="103">
        <f>IF($D$7&lt;&gt;"",'TIKR_Cálculos'!K26/'1.IS'!K11,"")</f>
        <v>9.167792971</v>
      </c>
      <c r="C4" s="104">
        <f>IF($D$7&lt;&gt;"",'TIKR_Cálculos'!L26/'1.IS'!L11,"")</f>
        <v>10.10909224</v>
      </c>
      <c r="D4" s="105">
        <f>IF($D$7&lt;&gt;"",'TIKR_Cálculos'!M26/'1.IS'!M11,"")</f>
        <v>11.06904562</v>
      </c>
      <c r="E4" s="105">
        <f>IF($D$7&lt;&gt;"",'TIKR_Cálculos'!N26/'1.IS'!N11,"")</f>
        <v>12.04802429</v>
      </c>
      <c r="F4" s="105">
        <f>IF($D$7&lt;&gt;"",'TIKR_Cálculos'!O26/'1.IS'!O11,"")</f>
        <v>13.04640681</v>
      </c>
      <c r="G4" s="106">
        <f>IF($D$7&lt;&gt;"",'TIKR_Cálculos'!P26/'1.IS'!P11,"")</f>
        <v>14.06457931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07" t="s">
        <v>40</v>
      </c>
      <c r="B5" s="108">
        <f>'1.IS'!K13</f>
        <v>1.33080215</v>
      </c>
      <c r="C5" s="109">
        <f>'1.IS'!L13</f>
        <v>0.9422159611</v>
      </c>
      <c r="D5" s="110">
        <f>'1.IS'!M13</f>
        <v>0.9609641839</v>
      </c>
      <c r="E5" s="110">
        <f>'1.IS'!N13</f>
        <v>0.9800854591</v>
      </c>
      <c r="F5" s="110">
        <f>'1.IS'!O13</f>
        <v>0.9995872095</v>
      </c>
      <c r="G5" s="111">
        <f>'1.IS'!P13</f>
        <v>1.019477006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74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4" t="s">
        <v>41</v>
      </c>
      <c r="B7" s="115"/>
      <c r="C7" s="115"/>
      <c r="D7" s="116">
        <v>7.95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74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17"/>
      <c r="B8" s="117"/>
      <c r="C8" s="117"/>
      <c r="D8" s="11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74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19" t="s">
        <v>42</v>
      </c>
      <c r="B9" s="115"/>
      <c r="C9" s="115"/>
      <c r="D9" s="120">
        <f>IF($D$7&lt;&gt;"",IF(K17&lt;15%,F17/2,D7),"")</f>
        <v>3.568169521</v>
      </c>
      <c r="E9" s="113"/>
      <c r="F9" s="121"/>
      <c r="G9" s="122"/>
      <c r="H9" s="123"/>
      <c r="I9" s="113"/>
      <c r="J9" s="113"/>
      <c r="K9" s="113"/>
      <c r="L9" s="113"/>
      <c r="M9" s="113"/>
      <c r="N9" s="113"/>
      <c r="O9" s="113"/>
      <c r="P9" s="113"/>
      <c r="Q9" s="74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12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25" t="s">
        <v>43</v>
      </c>
      <c r="B11" s="126" t="s">
        <v>44</v>
      </c>
      <c r="C11" s="126" t="s">
        <v>45</v>
      </c>
      <c r="D11" s="127" t="s">
        <v>46</v>
      </c>
      <c r="E11" s="128"/>
      <c r="F11" s="2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29" t="s">
        <v>47</v>
      </c>
      <c r="B12" s="130">
        <f>IF($D$7&lt;&gt;"",D7/B4,"")</f>
        <v>0.8671661789</v>
      </c>
      <c r="C12" s="130">
        <f>IF($D$7&lt;&gt;"",D7/C4,"")</f>
        <v>0.7864207594</v>
      </c>
      <c r="D12" s="131">
        <v>0.7</v>
      </c>
      <c r="E12" s="132"/>
      <c r="F12" s="2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07" t="s">
        <v>48</v>
      </c>
      <c r="B13" s="133">
        <f>IF($D$7&lt;&gt;"",$D$7/'1.IS'!K13,"")</f>
        <v>5.973840665</v>
      </c>
      <c r="C13" s="134">
        <f>IF($D$7&lt;&gt;"",$D$7/'1.IS'!L13,"")</f>
        <v>8.437556068</v>
      </c>
      <c r="D13" s="135">
        <v>7.0</v>
      </c>
      <c r="E13" s="136"/>
      <c r="F13" s="137" t="s">
        <v>25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38"/>
      <c r="B14" s="139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25" t="s">
        <v>49</v>
      </c>
      <c r="B15" s="126" t="str">
        <f t="shared" ref="B15:F15" si="1">C2</f>
        <v>2025e</v>
      </c>
      <c r="C15" s="126" t="str">
        <f t="shared" si="1"/>
        <v>2026e</v>
      </c>
      <c r="D15" s="126" t="str">
        <f t="shared" si="1"/>
        <v>2027e</v>
      </c>
      <c r="E15" s="126" t="str">
        <f t="shared" si="1"/>
        <v>2028e</v>
      </c>
      <c r="F15" s="140" t="str">
        <f t="shared" si="1"/>
        <v>2029e</v>
      </c>
      <c r="G15" s="23"/>
      <c r="H15" s="141" t="str">
        <f>"Retorno Anualizado"&amp;CHAR(10)&amp;"valorando por..."</f>
        <v>Retorno Anualizado
valorando por...</v>
      </c>
      <c r="I15" s="142"/>
      <c r="J15" s="142"/>
      <c r="K15" s="126" t="str">
        <f>"CAGR"&amp;CHAR(10)&amp;"5 años"</f>
        <v>CAGR
5 años</v>
      </c>
      <c r="L15" s="23"/>
      <c r="M15" s="23"/>
      <c r="N15" s="23"/>
      <c r="O15" s="53"/>
      <c r="P15" s="5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12" t="s">
        <v>47</v>
      </c>
      <c r="B16" s="143">
        <f t="shared" ref="B16:F16" si="2">IF($D$7&lt;&gt;"",IFERROR($D$12*C4,""),"")</f>
        <v>7.076364571</v>
      </c>
      <c r="C16" s="143">
        <f t="shared" si="2"/>
        <v>7.748331934</v>
      </c>
      <c r="D16" s="143">
        <f t="shared" si="2"/>
        <v>8.433617</v>
      </c>
      <c r="E16" s="143">
        <f t="shared" si="2"/>
        <v>9.132484769</v>
      </c>
      <c r="F16" s="144">
        <f t="shared" si="2"/>
        <v>9.845205516</v>
      </c>
      <c r="G16" s="23"/>
      <c r="H16" s="145" t="s">
        <v>50</v>
      </c>
      <c r="I16" s="146"/>
      <c r="J16" s="146"/>
      <c r="K16" s="147">
        <f t="shared" ref="K16:K17" si="4">IFERROR((F16/$D$7)^(1/5)-1,"")</f>
        <v>0.04369002211</v>
      </c>
      <c r="L16" s="23"/>
      <c r="M16" s="23"/>
      <c r="N16" s="23"/>
      <c r="O16" s="53"/>
      <c r="P16" s="5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12" t="s">
        <v>48</v>
      </c>
      <c r="B17" s="143">
        <f t="shared" ref="B17:F17" si="3">IF($D$7&lt;&gt;"",IFERROR($D$13*C5,""),"")</f>
        <v>6.595511728</v>
      </c>
      <c r="C17" s="143">
        <f t="shared" si="3"/>
        <v>6.726749288</v>
      </c>
      <c r="D17" s="143">
        <f t="shared" si="3"/>
        <v>6.860598214</v>
      </c>
      <c r="E17" s="143">
        <f t="shared" si="3"/>
        <v>6.997110467</v>
      </c>
      <c r="F17" s="144">
        <f t="shared" si="3"/>
        <v>7.136339042</v>
      </c>
      <c r="G17" s="23"/>
      <c r="H17" s="129" t="s">
        <v>48</v>
      </c>
      <c r="I17" s="112"/>
      <c r="J17" s="112"/>
      <c r="K17" s="148">
        <f t="shared" si="4"/>
        <v>-0.02136291473</v>
      </c>
      <c r="L17" s="23"/>
      <c r="M17" s="23"/>
      <c r="N17" s="23"/>
      <c r="O17" s="53"/>
      <c r="P17" s="5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49" t="s">
        <v>51</v>
      </c>
      <c r="B18" s="150">
        <f t="shared" ref="B18:F18" si="5">IFERROR(AVERAGE(B16:B17),"")</f>
        <v>6.83593815</v>
      </c>
      <c r="C18" s="150">
        <f t="shared" si="5"/>
        <v>7.237540611</v>
      </c>
      <c r="D18" s="150">
        <f t="shared" si="5"/>
        <v>7.647107607</v>
      </c>
      <c r="E18" s="150">
        <f t="shared" si="5"/>
        <v>8.064797618</v>
      </c>
      <c r="F18" s="151">
        <f t="shared" si="5"/>
        <v>8.490772279</v>
      </c>
      <c r="G18" s="23"/>
      <c r="H18" s="152" t="s">
        <v>52</v>
      </c>
      <c r="I18" s="153"/>
      <c r="J18" s="153"/>
      <c r="K18" s="148">
        <f>IFERROR(('1.IS'!K18/D12),"")</f>
        <v>0.2073722579</v>
      </c>
      <c r="L18" s="23"/>
      <c r="M18" s="23"/>
      <c r="N18" s="23"/>
      <c r="O18" s="53"/>
      <c r="P18" s="5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54" t="s">
        <v>53</v>
      </c>
      <c r="B19" s="155">
        <f t="shared" ref="B19:F19" si="6">IFERROR((B18/$D$7)-1,"")</f>
        <v>-0.1401335661</v>
      </c>
      <c r="C19" s="155">
        <f t="shared" si="6"/>
        <v>-0.08961753321</v>
      </c>
      <c r="D19" s="155">
        <f t="shared" si="6"/>
        <v>-0.0380996721</v>
      </c>
      <c r="E19" s="155">
        <f t="shared" si="6"/>
        <v>0.01443995196</v>
      </c>
      <c r="F19" s="156">
        <f t="shared" si="6"/>
        <v>0.06802167035</v>
      </c>
      <c r="G19" s="53"/>
      <c r="H19" s="157" t="s">
        <v>51</v>
      </c>
      <c r="I19" s="154"/>
      <c r="J19" s="154"/>
      <c r="K19" s="158">
        <f>IFERROR(AVERAGE(K16:K17),"")</f>
        <v>0.01116355369</v>
      </c>
      <c r="L19" s="53"/>
      <c r="M19" s="53"/>
      <c r="N19" s="53"/>
      <c r="O19" s="53"/>
      <c r="P19" s="5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3"/>
      <c r="I20" s="53"/>
      <c r="J20" s="53"/>
      <c r="K20" s="53"/>
      <c r="L20" s="53"/>
      <c r="M20" s="53"/>
      <c r="N20" s="53"/>
      <c r="O20" s="53"/>
      <c r="P20" s="5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3"/>
      <c r="I21" s="53"/>
      <c r="J21" s="53"/>
      <c r="K21" s="53"/>
      <c r="L21" s="53"/>
      <c r="M21" s="53"/>
      <c r="N21" s="53"/>
      <c r="O21" s="53"/>
      <c r="P21" s="5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3"/>
      <c r="I22" s="53"/>
      <c r="J22" s="53"/>
      <c r="K22" s="53"/>
      <c r="L22" s="53"/>
      <c r="M22" s="53"/>
      <c r="N22" s="53"/>
      <c r="O22" s="53"/>
      <c r="P22" s="5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3"/>
      <c r="I23" s="53"/>
      <c r="J23" s="53"/>
      <c r="K23" s="53"/>
      <c r="L23" s="53"/>
      <c r="M23" s="53"/>
      <c r="N23" s="53"/>
      <c r="O23" s="53"/>
      <c r="P23" s="5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3"/>
      <c r="I24" s="53"/>
      <c r="J24" s="53"/>
      <c r="K24" s="53"/>
      <c r="L24" s="53"/>
      <c r="M24" s="53"/>
      <c r="N24" s="53"/>
      <c r="O24" s="53"/>
      <c r="P24" s="5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3"/>
      <c r="I25" s="53"/>
      <c r="J25" s="53"/>
      <c r="K25" s="53"/>
      <c r="L25" s="53"/>
      <c r="M25" s="53"/>
      <c r="N25" s="53"/>
      <c r="O25" s="53"/>
      <c r="P25" s="5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4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4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4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3"/>
      <c r="B35" s="159"/>
      <c r="C35" s="159"/>
      <c r="D35" s="159"/>
      <c r="E35" s="159"/>
      <c r="F35" s="159"/>
      <c r="G35" s="159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C7"/>
    <mergeCell ref="A9:C9"/>
    <mergeCell ref="H15:J15"/>
  </mergeCells>
  <conditionalFormatting sqref="H9 K16:K19">
    <cfRule type="cellIs" dxfId="3" priority="1" operator="between">
      <formula>0</formula>
      <formula>0.15</formula>
    </cfRule>
  </conditionalFormatting>
  <conditionalFormatting sqref="H9 K16:K19">
    <cfRule type="cellIs" dxfId="4" priority="2" operator="greaterThan">
      <formula>0.15</formula>
    </cfRule>
  </conditionalFormatting>
  <conditionalFormatting sqref="H9 K16:K19">
    <cfRule type="cellIs" dxfId="5" priority="3" operator="lessThanOrEqual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54</v>
      </c>
      <c r="C1" s="62"/>
      <c r="D1" s="62"/>
      <c r="E1" s="62"/>
      <c r="F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4" t="s">
        <v>55</v>
      </c>
      <c r="B2" s="95">
        <f>'1.IS'!B$2</f>
        <v>2015</v>
      </c>
      <c r="C2" s="95">
        <f>'1.IS'!C$2</f>
        <v>2016</v>
      </c>
      <c r="D2" s="95">
        <f>'1.IS'!D$2</f>
        <v>2017</v>
      </c>
      <c r="E2" s="95">
        <f>'1.IS'!E$2</f>
        <v>2018</v>
      </c>
      <c r="F2" s="95">
        <f>'1.IS'!F$2</f>
        <v>2019</v>
      </c>
      <c r="G2" s="95">
        <f>'1.IS'!G$2</f>
        <v>2020</v>
      </c>
      <c r="H2" s="95">
        <f>'1.IS'!H$2</f>
        <v>2021</v>
      </c>
      <c r="I2" s="95">
        <f>'1.IS'!I$2</f>
        <v>2022</v>
      </c>
      <c r="J2" s="95">
        <f>'1.IS'!J$2</f>
        <v>2023</v>
      </c>
      <c r="K2" s="95">
        <f>'1.IS'!K$2</f>
        <v>2024</v>
      </c>
      <c r="L2" s="18"/>
      <c r="M2" s="18"/>
      <c r="N2" s="160"/>
      <c r="O2" s="160"/>
      <c r="P2" s="160"/>
      <c r="Q2" s="161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62" t="s">
        <v>56</v>
      </c>
      <c r="B3" s="163"/>
      <c r="C3" s="164"/>
      <c r="D3" s="164"/>
      <c r="E3" s="164"/>
      <c r="F3" s="164"/>
      <c r="G3" s="164"/>
      <c r="H3" s="164"/>
      <c r="I3" s="164"/>
      <c r="J3" s="164"/>
      <c r="K3" s="165"/>
      <c r="L3" s="18"/>
      <c r="M3" s="18"/>
      <c r="N3" s="160"/>
      <c r="O3" s="160"/>
      <c r="P3" s="160"/>
      <c r="Q3" s="161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66" t="s">
        <v>57</v>
      </c>
      <c r="B4" s="167">
        <f>IFERROR(VLOOKUP("Stock-based compensation*",'9.TIKR_CF'!$A:$K,COLUMN(B1),FALSE)/'1.IS'!B2,"")</f>
        <v>0</v>
      </c>
      <c r="C4" s="168">
        <f>IFERROR(VLOOKUP("Stock-based compensation*",'9.TIKR_CF'!$A:$K,COLUMN(C1),FALSE)/'1.IS'!C2,"")</f>
        <v>0</v>
      </c>
      <c r="D4" s="168">
        <f>IFERROR(VLOOKUP("Stock-based compensation*",'9.TIKR_CF'!$A:$K,COLUMN(D1),FALSE)/'1.IS'!D2,"")</f>
        <v>0</v>
      </c>
      <c r="E4" s="168">
        <f>IFERROR(VLOOKUP("Stock-based compensation*",'9.TIKR_CF'!$A:$K,COLUMN(E1),FALSE)/'1.IS'!E2,"")</f>
        <v>0.0009563924678</v>
      </c>
      <c r="F4" s="168">
        <f>IFERROR(VLOOKUP("Stock-based compensation*",'9.TIKR_CF'!$A:$K,COLUMN(F1),FALSE)/'1.IS'!F2,"")</f>
        <v>0.003016344725</v>
      </c>
      <c r="G4" s="168">
        <f>IFERROR(VLOOKUP("Stock-based compensation*",'9.TIKR_CF'!$A:$K,COLUMN(G1),FALSE)/'1.IS'!G2,"")</f>
        <v>0.005079207921</v>
      </c>
      <c r="H4" s="168">
        <f>IFERROR(VLOOKUP("Stock-based compensation*",'9.TIKR_CF'!$A:$K,COLUMN(H1),FALSE)/'1.IS'!H2,"")</f>
        <v>0.004230578921</v>
      </c>
      <c r="I4" s="168">
        <f>IFERROR(VLOOKUP("Stock-based compensation*",'9.TIKR_CF'!$A:$K,COLUMN(I1),FALSE)/'1.IS'!I2,"")</f>
        <v>0.004327398615</v>
      </c>
      <c r="J4" s="168">
        <f>IFERROR(VLOOKUP("Stock-based compensation*",'9.TIKR_CF'!$A:$K,COLUMN(J1),FALSE)/'1.IS'!J2,"")</f>
        <v>0.003648047454</v>
      </c>
      <c r="K4" s="169">
        <f>IFERROR(VLOOKUP("Stock-based compensation*",'9.TIKR_CF'!$A:$K,COLUMN(K1),FALSE)/'1.IS'!K2,"")</f>
        <v>0.006309288538</v>
      </c>
      <c r="L4" s="18"/>
      <c r="M4" s="18"/>
      <c r="N4" s="160"/>
      <c r="O4" s="160"/>
      <c r="P4" s="160"/>
      <c r="Q4" s="161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70" t="s">
        <v>58</v>
      </c>
      <c r="B5" s="171">
        <f>IFERROR(VLOOKUP("Issuance of Common Stock*",'9.TIKR_CF'!$A:$K,COLUMN(B2),FALSE)/'1.IS'!B3,"")</f>
        <v>0</v>
      </c>
      <c r="C5" s="87">
        <f>IFERROR(VLOOKUP("Issuance of Common Stock*",'9.TIKR_CF'!$A:$K,COLUMN(C2),FALSE)/'1.IS'!C3,"")</f>
        <v>0.5134432392</v>
      </c>
      <c r="D5" s="87">
        <f>IFERROR(VLOOKUP("Issuance of Common Stock*",'9.TIKR_CF'!$A:$K,COLUMN(D2),FALSE)/'1.IS'!D3,"")</f>
        <v>0</v>
      </c>
      <c r="E5" s="87">
        <f>IFERROR(VLOOKUP("Issuance of Common Stock*",'9.TIKR_CF'!$A:$K,COLUMN(E2),FALSE)/'1.IS'!E3,"")</f>
        <v>0</v>
      </c>
      <c r="F5" s="87">
        <f>IFERROR(VLOOKUP("Issuance of Common Stock*",'9.TIKR_CF'!$A:$K,COLUMN(F2),FALSE)/'1.IS'!F3,"")</f>
        <v>0</v>
      </c>
      <c r="G5" s="87">
        <f>IFERROR(VLOOKUP("Issuance of Common Stock*",'9.TIKR_CF'!$A:$K,COLUMN(G2),FALSE)/'1.IS'!G3,"")</f>
        <v>0</v>
      </c>
      <c r="H5" s="87">
        <f>IFERROR(VLOOKUP("Issuance of Common Stock*",'9.TIKR_CF'!$A:$K,COLUMN(H2),FALSE)/'1.IS'!H3,"")</f>
        <v>0</v>
      </c>
      <c r="I5" s="87">
        <f>IFERROR(VLOOKUP("Issuance of Common Stock*",'9.TIKR_CF'!$A:$K,COLUMN(I2),FALSE)/'1.IS'!I3,"")</f>
        <v>0</v>
      </c>
      <c r="J5" s="87">
        <f>IFERROR(VLOOKUP("Issuance of Common Stock*",'9.TIKR_CF'!$A:$K,COLUMN(J2),FALSE)/'1.IS'!J3,"")</f>
        <v>0</v>
      </c>
      <c r="K5" s="88">
        <f>IFERROR(VLOOKUP("Issuance of Common Stock*",'9.TIKR_CF'!$A:$K,COLUMN(K2),FALSE)/'1.IS'!K3,"")</f>
        <v>0</v>
      </c>
      <c r="L5" s="18"/>
      <c r="M5" s="18"/>
      <c r="N5" s="23"/>
      <c r="O5" s="62"/>
      <c r="P5" s="62"/>
      <c r="Q5" s="62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17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62"/>
      <c r="O6" s="62"/>
      <c r="P6" s="62"/>
      <c r="Q6" s="62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4" t="s">
        <v>59</v>
      </c>
      <c r="B7" s="95" t="s">
        <v>60</v>
      </c>
      <c r="C7" s="172"/>
      <c r="D7" s="172"/>
      <c r="E7" s="172"/>
      <c r="F7" s="172"/>
      <c r="G7" s="172"/>
      <c r="H7" s="172"/>
      <c r="I7" s="172"/>
      <c r="J7" s="172"/>
      <c r="K7" s="172"/>
      <c r="L7" s="18"/>
      <c r="M7" s="18"/>
      <c r="N7" s="160"/>
      <c r="O7" s="160"/>
      <c r="P7" s="160"/>
      <c r="Q7" s="161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62" t="s">
        <v>61</v>
      </c>
      <c r="B8" s="173"/>
      <c r="C8" s="168"/>
      <c r="D8" s="168"/>
      <c r="E8" s="168"/>
      <c r="F8" s="168"/>
      <c r="G8" s="168"/>
      <c r="H8" s="168"/>
      <c r="I8" s="168"/>
      <c r="J8" s="168"/>
      <c r="K8" s="168"/>
      <c r="L8" s="174"/>
      <c r="M8" s="161"/>
      <c r="N8" s="23"/>
      <c r="O8" s="62"/>
      <c r="P8" s="62"/>
      <c r="Q8" s="62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66" t="s">
        <v>62</v>
      </c>
      <c r="B9" s="175">
        <f>'TIKR_Cálculos'!L20</f>
        <v>1</v>
      </c>
      <c r="C9" s="168"/>
      <c r="D9" s="168"/>
      <c r="E9" s="168"/>
      <c r="F9" s="168"/>
      <c r="G9" s="168"/>
      <c r="H9" s="168"/>
      <c r="I9" s="168"/>
      <c r="J9" s="168"/>
      <c r="K9" s="168"/>
      <c r="L9" s="174"/>
      <c r="M9" s="161"/>
      <c r="N9" s="23"/>
      <c r="O9" s="62"/>
      <c r="P9" s="62"/>
      <c r="Q9" s="62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66" t="s">
        <v>63</v>
      </c>
      <c r="B10" s="175">
        <f>'TIKR_Cálculos'!L21</f>
        <v>3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66" t="s">
        <v>64</v>
      </c>
      <c r="B11" s="175">
        <f>'TIKR_Cálculos'!L22</f>
        <v>0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70" t="s">
        <v>65</v>
      </c>
      <c r="B12" s="176">
        <f>'TIKR_Cálculos'!L23</f>
        <v>1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62"/>
      <c r="M14" s="62"/>
      <c r="N14" s="62"/>
      <c r="O14" s="62"/>
      <c r="P14" s="62"/>
      <c r="Q14" s="62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18"/>
      <c r="S16" s="18"/>
      <c r="T16" s="18"/>
      <c r="U16" s="62"/>
      <c r="V16" s="62"/>
      <c r="W16" s="62"/>
      <c r="X16" s="62"/>
      <c r="Y16" s="62"/>
      <c r="Z16" s="62"/>
    </row>
    <row r="17" ht="24.75" customHeight="1">
      <c r="A17" s="18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18"/>
      <c r="S17" s="18"/>
      <c r="T17" s="18"/>
      <c r="U17" s="62"/>
      <c r="V17" s="62"/>
      <c r="W17" s="62"/>
      <c r="X17" s="62"/>
      <c r="Y17" s="62"/>
      <c r="Z17" s="62"/>
    </row>
    <row r="18" ht="24.75" customHeight="1">
      <c r="A18" s="18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18"/>
      <c r="S18" s="18"/>
      <c r="T18" s="18"/>
      <c r="U18" s="62"/>
      <c r="V18" s="62"/>
      <c r="W18" s="62"/>
      <c r="X18" s="62"/>
      <c r="Y18" s="62"/>
      <c r="Z18" s="62"/>
    </row>
    <row r="19" ht="24.75" customHeight="1">
      <c r="A19" s="18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18"/>
      <c r="S19" s="18"/>
      <c r="T19" s="18"/>
      <c r="U19" s="62"/>
      <c r="V19" s="62"/>
      <c r="W19" s="62"/>
      <c r="X19" s="62"/>
      <c r="Y19" s="62"/>
      <c r="Z19" s="62"/>
    </row>
    <row r="20" ht="24.75" customHeight="1">
      <c r="A20" s="18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18"/>
      <c r="S20" s="18"/>
      <c r="T20" s="18"/>
      <c r="U20" s="62"/>
      <c r="V20" s="62"/>
      <c r="W20" s="62"/>
      <c r="X20" s="62"/>
      <c r="Y20" s="62"/>
      <c r="Z20" s="62"/>
    </row>
    <row r="21" ht="24.75" customHeight="1">
      <c r="A21" s="18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18"/>
      <c r="S21" s="18"/>
      <c r="T21" s="18"/>
      <c r="U21" s="62"/>
      <c r="V21" s="62"/>
      <c r="W21" s="62"/>
      <c r="X21" s="62"/>
      <c r="Y21" s="62"/>
      <c r="Z21" s="62"/>
    </row>
    <row r="22" ht="24.75" customHeight="1">
      <c r="A22" s="18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18"/>
      <c r="S22" s="18"/>
      <c r="T22" s="18"/>
      <c r="U22" s="62"/>
      <c r="V22" s="62"/>
      <c r="W22" s="62"/>
      <c r="X22" s="62"/>
      <c r="Y22" s="62"/>
      <c r="Z22" s="62"/>
    </row>
    <row r="23" ht="24.75" customHeight="1">
      <c r="A23" s="18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18"/>
      <c r="S23" s="18"/>
      <c r="T23" s="18"/>
      <c r="U23" s="62"/>
      <c r="V23" s="62"/>
      <c r="W23" s="62"/>
      <c r="X23" s="62"/>
      <c r="Y23" s="62"/>
      <c r="Z23" s="62"/>
    </row>
    <row r="24" ht="24.75" customHeight="1">
      <c r="A24" s="18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18"/>
      <c r="S24" s="18"/>
      <c r="T24" s="18"/>
      <c r="U24" s="62"/>
      <c r="V24" s="62"/>
      <c r="W24" s="62"/>
      <c r="X24" s="62"/>
      <c r="Y24" s="62"/>
      <c r="Z24" s="62"/>
    </row>
    <row r="25" ht="24.75" customHeight="1">
      <c r="A25" s="18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18"/>
      <c r="S25" s="18"/>
      <c r="T25" s="18"/>
      <c r="U25" s="62"/>
      <c r="V25" s="62"/>
      <c r="W25" s="62"/>
      <c r="X25" s="62"/>
      <c r="Y25" s="62"/>
      <c r="Z25" s="62"/>
    </row>
    <row r="26" ht="17.25" customHeight="1">
      <c r="A26" s="18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128"/>
      <c r="M28" s="128"/>
      <c r="N28" s="62"/>
      <c r="O28" s="62"/>
      <c r="P28" s="62"/>
      <c r="Q28" s="62"/>
      <c r="R28" s="18"/>
      <c r="S28" s="18"/>
      <c r="T28" s="18"/>
      <c r="U28" s="62"/>
      <c r="V28" s="62"/>
      <c r="W28" s="62"/>
      <c r="X28" s="62"/>
      <c r="Y28" s="62"/>
      <c r="Z28" s="62"/>
    </row>
    <row r="29" ht="17.25" customHeight="1">
      <c r="A29" s="18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174"/>
      <c r="M29" s="174"/>
      <c r="N29" s="62"/>
      <c r="O29" s="62"/>
      <c r="P29" s="62"/>
      <c r="Q29" s="62"/>
      <c r="R29" s="18"/>
      <c r="S29" s="18"/>
      <c r="T29" s="18"/>
      <c r="U29" s="62"/>
      <c r="V29" s="62"/>
      <c r="W29" s="62"/>
      <c r="X29" s="62"/>
      <c r="Y29" s="62"/>
      <c r="Z29" s="62"/>
    </row>
    <row r="30" ht="17.25" customHeight="1">
      <c r="A30" s="18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174"/>
      <c r="M30" s="174"/>
      <c r="N30" s="62"/>
      <c r="O30" s="62"/>
      <c r="P30" s="62"/>
      <c r="Q30" s="62"/>
      <c r="R30" s="18"/>
      <c r="S30" s="18"/>
      <c r="T30" s="18"/>
      <c r="U30" s="62"/>
      <c r="V30" s="62"/>
      <c r="W30" s="62"/>
      <c r="X30" s="62"/>
      <c r="Y30" s="62"/>
      <c r="Z30" s="62"/>
    </row>
    <row r="31" ht="17.25" customHeight="1">
      <c r="A31" s="18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174"/>
      <c r="M31" s="174"/>
      <c r="N31" s="62"/>
      <c r="O31" s="62"/>
      <c r="P31" s="62"/>
      <c r="Q31" s="62"/>
      <c r="R31" s="18"/>
      <c r="S31" s="18"/>
      <c r="T31" s="18"/>
      <c r="U31" s="62"/>
      <c r="V31" s="62"/>
      <c r="W31" s="62"/>
      <c r="X31" s="62"/>
      <c r="Y31" s="62"/>
      <c r="Z31" s="62"/>
    </row>
    <row r="32" ht="17.25" customHeight="1">
      <c r="A32" s="18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174"/>
      <c r="M32" s="174"/>
      <c r="N32" s="62"/>
      <c r="O32" s="62"/>
      <c r="P32" s="62"/>
      <c r="Q32" s="62"/>
      <c r="R32" s="18"/>
      <c r="S32" s="18"/>
      <c r="T32" s="18"/>
      <c r="U32" s="62"/>
      <c r="V32" s="62"/>
      <c r="W32" s="62"/>
      <c r="X32" s="62"/>
      <c r="Y32" s="62"/>
      <c r="Z32" s="62"/>
    </row>
    <row r="33" ht="17.25" customHeight="1">
      <c r="A33" s="18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174"/>
      <c r="M33" s="174"/>
      <c r="N33" s="62"/>
      <c r="O33" s="62"/>
      <c r="P33" s="62"/>
      <c r="Q33" s="62"/>
      <c r="R33" s="18"/>
      <c r="S33" s="18"/>
      <c r="T33" s="18"/>
      <c r="U33" s="62"/>
      <c r="V33" s="62"/>
      <c r="W33" s="62"/>
      <c r="X33" s="62"/>
      <c r="Y33" s="62"/>
      <c r="Z33" s="62"/>
    </row>
    <row r="34" ht="17.25" customHeight="1">
      <c r="A34" s="18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6" priority="1" operator="greaterThanOrEqual">
      <formula>1</formula>
    </cfRule>
  </conditionalFormatting>
  <conditionalFormatting sqref="B3:K4">
    <cfRule type="cellIs" dxfId="6" priority="2" operator="greaterThan">
      <formula>0.01</formula>
    </cfRule>
  </conditionalFormatting>
  <conditionalFormatting sqref="B5:K5">
    <cfRule type="cellIs" dxfId="6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1" width="10.71"/>
  </cols>
  <sheetData>
    <row r="1">
      <c r="A1" s="178" t="s">
        <v>66</v>
      </c>
      <c r="B1" s="179">
        <v>42369.0</v>
      </c>
      <c r="C1" s="179">
        <v>42735.0</v>
      </c>
      <c r="D1" s="179">
        <v>43100.0</v>
      </c>
      <c r="E1" s="179">
        <v>43465.0</v>
      </c>
      <c r="F1" s="179">
        <v>43830.0</v>
      </c>
      <c r="G1" s="179">
        <v>44196.0</v>
      </c>
      <c r="H1" s="179">
        <v>44561.0</v>
      </c>
      <c r="I1" s="179">
        <v>44926.0</v>
      </c>
      <c r="J1" s="179">
        <v>45291.0</v>
      </c>
      <c r="K1" s="179">
        <v>45657.0</v>
      </c>
      <c r="L1" s="180" t="s">
        <v>44</v>
      </c>
    </row>
    <row r="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>
      <c r="A3" s="183" t="s">
        <v>67</v>
      </c>
      <c r="B3" s="184">
        <v>975.49</v>
      </c>
      <c r="C3" s="184">
        <v>1048.41</v>
      </c>
      <c r="D3" s="184">
        <v>1283.59</v>
      </c>
      <c r="E3" s="184">
        <v>1542.54</v>
      </c>
      <c r="F3" s="184">
        <v>1704.28</v>
      </c>
      <c r="G3" s="184">
        <v>1784.49</v>
      </c>
      <c r="H3" s="184">
        <v>1865.15</v>
      </c>
      <c r="I3" s="184">
        <v>1784.46</v>
      </c>
      <c r="J3" s="184">
        <v>1911.03</v>
      </c>
      <c r="K3" s="184">
        <v>1849.57</v>
      </c>
      <c r="L3" s="184">
        <v>1849.57</v>
      </c>
    </row>
    <row r="4">
      <c r="A4" s="183" t="s">
        <v>68</v>
      </c>
      <c r="B4" s="184">
        <v>36.4</v>
      </c>
      <c r="C4" s="184">
        <v>6.64</v>
      </c>
      <c r="D4" s="184">
        <v>3.33</v>
      </c>
      <c r="E4" s="184">
        <v>3.67</v>
      </c>
      <c r="F4" s="184">
        <v>7.65</v>
      </c>
      <c r="G4" s="184">
        <v>41.66</v>
      </c>
      <c r="H4" s="184">
        <v>45.88</v>
      </c>
      <c r="I4" s="184">
        <v>51.03</v>
      </c>
      <c r="J4" s="184">
        <v>80.7</v>
      </c>
      <c r="K4" s="184">
        <v>227.13</v>
      </c>
      <c r="L4" s="184">
        <v>227.13</v>
      </c>
    </row>
    <row r="5">
      <c r="A5" s="183" t="s">
        <v>69</v>
      </c>
      <c r="B5" s="184">
        <v>3.45</v>
      </c>
      <c r="C5" s="184">
        <v>41.04</v>
      </c>
      <c r="D5" s="184">
        <v>26.29</v>
      </c>
      <c r="E5" s="184">
        <v>77.09</v>
      </c>
      <c r="F5" s="184">
        <v>91.57</v>
      </c>
      <c r="G5" s="184">
        <v>135.73</v>
      </c>
      <c r="H5" s="184">
        <v>131.17</v>
      </c>
      <c r="I5" s="184">
        <v>85.79</v>
      </c>
      <c r="J5" s="184">
        <v>74.43</v>
      </c>
      <c r="K5" s="184">
        <v>66.18</v>
      </c>
      <c r="L5" s="184">
        <v>66.18</v>
      </c>
    </row>
    <row r="6">
      <c r="A6" s="185" t="s">
        <v>70</v>
      </c>
      <c r="B6" s="186">
        <v>1015.33</v>
      </c>
      <c r="C6" s="186">
        <v>1096.09</v>
      </c>
      <c r="D6" s="186">
        <v>1313.21</v>
      </c>
      <c r="E6" s="186">
        <v>1623.29</v>
      </c>
      <c r="F6" s="186">
        <v>1803.51</v>
      </c>
      <c r="G6" s="186">
        <v>1961.87</v>
      </c>
      <c r="H6" s="186">
        <v>2042.2</v>
      </c>
      <c r="I6" s="186">
        <v>1921.28</v>
      </c>
      <c r="J6" s="186">
        <v>2066.17</v>
      </c>
      <c r="K6" s="186">
        <v>2142.88</v>
      </c>
      <c r="L6" s="186">
        <v>2142.88</v>
      </c>
    </row>
    <row r="7">
      <c r="A7" s="187" t="s">
        <v>71</v>
      </c>
      <c r="B7" s="188"/>
      <c r="C7" s="189" t="s">
        <v>72</v>
      </c>
      <c r="D7" s="189" t="s">
        <v>73</v>
      </c>
      <c r="E7" s="189" t="s">
        <v>74</v>
      </c>
      <c r="F7" s="189" t="s">
        <v>75</v>
      </c>
      <c r="G7" s="189" t="s">
        <v>76</v>
      </c>
      <c r="H7" s="189" t="s">
        <v>77</v>
      </c>
      <c r="I7" s="190" t="s">
        <v>78</v>
      </c>
      <c r="J7" s="189" t="s">
        <v>79</v>
      </c>
      <c r="K7" s="189" t="s">
        <v>80</v>
      </c>
      <c r="L7" s="191"/>
    </row>
    <row r="8">
      <c r="A8" s="183" t="s">
        <v>81</v>
      </c>
      <c r="B8" s="192">
        <v>-0.35</v>
      </c>
      <c r="C8" s="192">
        <v>-0.18</v>
      </c>
      <c r="D8" s="192">
        <v>-0.15</v>
      </c>
      <c r="E8" s="192">
        <v>-0.19</v>
      </c>
      <c r="F8" s="192">
        <v>-0.21</v>
      </c>
      <c r="G8" s="192">
        <v>-0.19</v>
      </c>
      <c r="H8" s="193"/>
      <c r="I8" s="193"/>
      <c r="J8" s="193"/>
      <c r="K8" s="193"/>
      <c r="L8" s="193"/>
    </row>
    <row r="9">
      <c r="A9" s="194" t="s">
        <v>82</v>
      </c>
      <c r="B9" s="195">
        <v>1014.98</v>
      </c>
      <c r="C9" s="195">
        <v>1095.91</v>
      </c>
      <c r="D9" s="195">
        <v>1313.06</v>
      </c>
      <c r="E9" s="195">
        <v>1623.1</v>
      </c>
      <c r="F9" s="195">
        <v>1803.3</v>
      </c>
      <c r="G9" s="195">
        <v>1961.68</v>
      </c>
      <c r="H9" s="195">
        <v>2042.2</v>
      </c>
      <c r="I9" s="195">
        <v>1921.28</v>
      </c>
      <c r="J9" s="195">
        <v>2066.17</v>
      </c>
      <c r="K9" s="195">
        <v>2142.88</v>
      </c>
      <c r="L9" s="195">
        <v>2142.88</v>
      </c>
    </row>
    <row r="10">
      <c r="A10" s="187" t="s">
        <v>71</v>
      </c>
      <c r="B10" s="188"/>
      <c r="C10" s="189" t="s">
        <v>72</v>
      </c>
      <c r="D10" s="189" t="s">
        <v>73</v>
      </c>
      <c r="E10" s="189" t="s">
        <v>74</v>
      </c>
      <c r="F10" s="189" t="s">
        <v>75</v>
      </c>
      <c r="G10" s="189" t="s">
        <v>76</v>
      </c>
      <c r="H10" s="189" t="s">
        <v>77</v>
      </c>
      <c r="I10" s="190" t="s">
        <v>78</v>
      </c>
      <c r="J10" s="189" t="s">
        <v>79</v>
      </c>
      <c r="K10" s="189" t="s">
        <v>80</v>
      </c>
      <c r="L10" s="191"/>
    </row>
    <row r="11">
      <c r="A11" s="187" t="s">
        <v>83</v>
      </c>
      <c r="B11" s="189" t="s">
        <v>84</v>
      </c>
      <c r="C11" s="189" t="s">
        <v>84</v>
      </c>
      <c r="D11" s="189" t="s">
        <v>84</v>
      </c>
      <c r="E11" s="189" t="s">
        <v>84</v>
      </c>
      <c r="F11" s="189" t="s">
        <v>84</v>
      </c>
      <c r="G11" s="189" t="s">
        <v>84</v>
      </c>
      <c r="H11" s="189" t="s">
        <v>84</v>
      </c>
      <c r="I11" s="189" t="s">
        <v>84</v>
      </c>
      <c r="J11" s="189" t="s">
        <v>84</v>
      </c>
      <c r="K11" s="189" t="s">
        <v>84</v>
      </c>
      <c r="L11" s="189" t="s">
        <v>84</v>
      </c>
    </row>
    <row r="12">
      <c r="A12" s="183" t="s">
        <v>85</v>
      </c>
      <c r="B12" s="192">
        <v>-66.02</v>
      </c>
      <c r="C12" s="192">
        <v>-82.27</v>
      </c>
      <c r="D12" s="192">
        <v>-79.94</v>
      </c>
      <c r="E12" s="192">
        <v>-99.18</v>
      </c>
      <c r="F12" s="192">
        <v>-85.97</v>
      </c>
      <c r="G12" s="192">
        <v>-68.95</v>
      </c>
      <c r="H12" s="192">
        <v>-70.04</v>
      </c>
      <c r="I12" s="192">
        <v>-54.68</v>
      </c>
      <c r="J12" s="192">
        <v>-74.35</v>
      </c>
      <c r="K12" s="192">
        <v>-87.14</v>
      </c>
      <c r="L12" s="192">
        <v>-87.14</v>
      </c>
    </row>
    <row r="13">
      <c r="A13" s="183" t="s">
        <v>86</v>
      </c>
      <c r="B13" s="193"/>
      <c r="C13" s="193"/>
      <c r="D13" s="193"/>
      <c r="E13" s="193"/>
      <c r="F13" s="193"/>
      <c r="G13" s="192">
        <v>-43.3</v>
      </c>
      <c r="H13" s="184">
        <v>7.92</v>
      </c>
      <c r="I13" s="192">
        <v>-1.24</v>
      </c>
      <c r="J13" s="184">
        <v>2.88</v>
      </c>
      <c r="K13" s="192">
        <v>-2.29</v>
      </c>
      <c r="L13" s="192">
        <v>-2.29</v>
      </c>
    </row>
    <row r="14">
      <c r="A14" s="183" t="s">
        <v>87</v>
      </c>
      <c r="B14" s="192">
        <v>-381.95</v>
      </c>
      <c r="C14" s="192">
        <v>-377.95</v>
      </c>
      <c r="D14" s="192">
        <v>-460.5</v>
      </c>
      <c r="E14" s="192">
        <v>-542.83</v>
      </c>
      <c r="F14" s="192">
        <v>-609.66</v>
      </c>
      <c r="G14" s="192">
        <v>-676.34</v>
      </c>
      <c r="H14" s="192">
        <v>-765.56</v>
      </c>
      <c r="I14" s="192">
        <v>-786.08</v>
      </c>
      <c r="J14" s="192">
        <v>-795.39</v>
      </c>
      <c r="K14" s="192">
        <v>-794.05</v>
      </c>
      <c r="L14" s="192">
        <v>-794.05</v>
      </c>
    </row>
    <row r="15">
      <c r="A15" s="183" t="s">
        <v>88</v>
      </c>
      <c r="B15" s="192">
        <v>-10.07</v>
      </c>
      <c r="C15" s="192">
        <v>-18.9</v>
      </c>
      <c r="D15" s="192">
        <v>-17.83</v>
      </c>
      <c r="E15" s="192">
        <v>-21.54</v>
      </c>
      <c r="F15" s="184">
        <v>10.89</v>
      </c>
      <c r="G15" s="184">
        <v>16.16</v>
      </c>
      <c r="H15" s="192">
        <v>-57.26</v>
      </c>
      <c r="I15" s="184">
        <v>30.56</v>
      </c>
      <c r="J15" s="192">
        <v>-67.06</v>
      </c>
      <c r="K15" s="192">
        <v>-70.06</v>
      </c>
      <c r="L15" s="192">
        <v>-70.06</v>
      </c>
    </row>
    <row r="16">
      <c r="A16" s="194" t="s">
        <v>89</v>
      </c>
      <c r="B16" s="196">
        <v>-458.04</v>
      </c>
      <c r="C16" s="196">
        <v>-479.12</v>
      </c>
      <c r="D16" s="196">
        <v>-558.27</v>
      </c>
      <c r="E16" s="196">
        <v>-663.55</v>
      </c>
      <c r="F16" s="196">
        <v>-684.74</v>
      </c>
      <c r="G16" s="196">
        <v>-772.44</v>
      </c>
      <c r="H16" s="196">
        <v>-884.93</v>
      </c>
      <c r="I16" s="196">
        <v>-811.44</v>
      </c>
      <c r="J16" s="196">
        <v>-933.93</v>
      </c>
      <c r="K16" s="196">
        <v>-953.53</v>
      </c>
      <c r="L16" s="196">
        <v>-953.53</v>
      </c>
    </row>
    <row r="17">
      <c r="A17" s="185" t="s">
        <v>90</v>
      </c>
      <c r="B17" s="186">
        <v>556.95</v>
      </c>
      <c r="C17" s="186">
        <v>616.79</v>
      </c>
      <c r="D17" s="186">
        <v>754.8</v>
      </c>
      <c r="E17" s="186">
        <v>959.55</v>
      </c>
      <c r="F17" s="186">
        <v>1118.56</v>
      </c>
      <c r="G17" s="186">
        <v>1189.24</v>
      </c>
      <c r="H17" s="186">
        <v>1157.27</v>
      </c>
      <c r="I17" s="186">
        <v>1109.84</v>
      </c>
      <c r="J17" s="186">
        <v>1132.24</v>
      </c>
      <c r="K17" s="186">
        <v>1189.34</v>
      </c>
      <c r="L17" s="186">
        <v>1189.34</v>
      </c>
    </row>
    <row r="18">
      <c r="A18" s="187" t="s">
        <v>71</v>
      </c>
      <c r="B18" s="188"/>
      <c r="C18" s="189" t="s">
        <v>91</v>
      </c>
      <c r="D18" s="189" t="s">
        <v>92</v>
      </c>
      <c r="E18" s="189" t="s">
        <v>93</v>
      </c>
      <c r="F18" s="189" t="s">
        <v>94</v>
      </c>
      <c r="G18" s="189" t="s">
        <v>95</v>
      </c>
      <c r="H18" s="190" t="s">
        <v>96</v>
      </c>
      <c r="I18" s="190" t="s">
        <v>97</v>
      </c>
      <c r="J18" s="189" t="s">
        <v>98</v>
      </c>
      <c r="K18" s="189" t="s">
        <v>99</v>
      </c>
      <c r="L18" s="191"/>
    </row>
    <row r="19">
      <c r="A19" s="187" t="s">
        <v>100</v>
      </c>
      <c r="B19" s="189" t="s">
        <v>101</v>
      </c>
      <c r="C19" s="189" t="s">
        <v>102</v>
      </c>
      <c r="D19" s="189" t="s">
        <v>103</v>
      </c>
      <c r="E19" s="189" t="s">
        <v>104</v>
      </c>
      <c r="F19" s="189" t="s">
        <v>105</v>
      </c>
      <c r="G19" s="189" t="s">
        <v>106</v>
      </c>
      <c r="H19" s="189" t="s">
        <v>107</v>
      </c>
      <c r="I19" s="189" t="s">
        <v>108</v>
      </c>
      <c r="J19" s="189" t="s">
        <v>109</v>
      </c>
      <c r="K19" s="189" t="s">
        <v>110</v>
      </c>
      <c r="L19" s="189" t="s">
        <v>110</v>
      </c>
    </row>
    <row r="20">
      <c r="A20" s="183" t="s">
        <v>111</v>
      </c>
      <c r="B20" s="192">
        <v>-188.35</v>
      </c>
      <c r="C20" s="192">
        <v>-234.89</v>
      </c>
      <c r="D20" s="192">
        <v>-280.64</v>
      </c>
      <c r="E20" s="192">
        <v>-376.22</v>
      </c>
      <c r="F20" s="192">
        <v>-452.7</v>
      </c>
      <c r="G20" s="192">
        <v>-483.24</v>
      </c>
      <c r="H20" s="192">
        <v>-490.28</v>
      </c>
      <c r="I20" s="192">
        <v>-510.28</v>
      </c>
      <c r="J20" s="192">
        <v>-657.24</v>
      </c>
      <c r="K20" s="192">
        <v>-727.97</v>
      </c>
      <c r="L20" s="192">
        <v>-727.97</v>
      </c>
    </row>
    <row r="21" ht="15.75" customHeight="1">
      <c r="A21" s="183" t="s">
        <v>112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</row>
    <row r="22" ht="15.75" customHeight="1">
      <c r="A22" s="183" t="s">
        <v>113</v>
      </c>
      <c r="B22" s="193"/>
      <c r="C22" s="193"/>
      <c r="D22" s="193"/>
      <c r="E22" s="193"/>
      <c r="F22" s="193"/>
      <c r="G22" s="192">
        <v>-78.73</v>
      </c>
      <c r="H22" s="193"/>
      <c r="I22" s="193"/>
      <c r="J22" s="193"/>
      <c r="K22" s="193"/>
      <c r="L22" s="193"/>
    </row>
    <row r="23" ht="15.75" customHeight="1">
      <c r="A23" s="183" t="s">
        <v>114</v>
      </c>
      <c r="B23" s="192">
        <v>-0.11</v>
      </c>
      <c r="C23" s="192">
        <v>-0.68</v>
      </c>
      <c r="D23" s="184">
        <v>0.05</v>
      </c>
      <c r="E23" s="192">
        <v>-0.41</v>
      </c>
      <c r="F23" s="192">
        <v>-0.47</v>
      </c>
      <c r="G23" s="192">
        <v>-0.04</v>
      </c>
      <c r="H23" s="192">
        <v>-0.15</v>
      </c>
      <c r="I23" s="192">
        <v>-0.82</v>
      </c>
      <c r="J23" s="192">
        <v>-0.75</v>
      </c>
      <c r="K23" s="192">
        <v>-0.09</v>
      </c>
      <c r="L23" s="192">
        <v>-0.09</v>
      </c>
    </row>
    <row r="24" ht="15.75" customHeight="1">
      <c r="A24" s="183" t="s">
        <v>115</v>
      </c>
      <c r="B24" s="184">
        <v>6.7</v>
      </c>
      <c r="C24" s="184">
        <v>6.46</v>
      </c>
      <c r="D24" s="184">
        <v>9.78</v>
      </c>
      <c r="E24" s="184">
        <v>11.49</v>
      </c>
      <c r="F24" s="193"/>
      <c r="G24" s="193"/>
      <c r="H24" s="193"/>
      <c r="I24" s="193"/>
      <c r="J24" s="184">
        <v>59.26</v>
      </c>
      <c r="K24" s="184">
        <v>126.36</v>
      </c>
      <c r="L24" s="184">
        <v>126.36</v>
      </c>
    </row>
    <row r="25" ht="15.75" customHeight="1">
      <c r="A25" s="194" t="s">
        <v>116</v>
      </c>
      <c r="B25" s="195">
        <v>375.19</v>
      </c>
      <c r="C25" s="195">
        <v>387.68</v>
      </c>
      <c r="D25" s="195">
        <v>483.98</v>
      </c>
      <c r="E25" s="195">
        <v>594.4</v>
      </c>
      <c r="F25" s="195">
        <v>665.39</v>
      </c>
      <c r="G25" s="195">
        <v>627.24</v>
      </c>
      <c r="H25" s="195">
        <v>666.84</v>
      </c>
      <c r="I25" s="195">
        <v>598.74</v>
      </c>
      <c r="J25" s="195">
        <v>533.51</v>
      </c>
      <c r="K25" s="195">
        <v>587.65</v>
      </c>
      <c r="L25" s="195">
        <v>587.65</v>
      </c>
    </row>
    <row r="26" ht="15.75" customHeight="1">
      <c r="A26" s="183" t="s">
        <v>117</v>
      </c>
      <c r="B26" s="193"/>
      <c r="C26" s="193"/>
      <c r="D26" s="193"/>
      <c r="E26" s="193"/>
      <c r="F26" s="192">
        <v>-24.75</v>
      </c>
      <c r="G26" s="193"/>
      <c r="H26" s="193"/>
      <c r="I26" s="193"/>
      <c r="J26" s="193"/>
      <c r="K26" s="193"/>
      <c r="L26" s="193"/>
    </row>
    <row r="27" ht="15.75" customHeight="1">
      <c r="A27" s="183" t="s">
        <v>118</v>
      </c>
      <c r="B27" s="184">
        <v>70.14</v>
      </c>
      <c r="C27" s="184">
        <v>90.93</v>
      </c>
      <c r="D27" s="184">
        <v>77.75</v>
      </c>
      <c r="E27" s="184">
        <v>90.82</v>
      </c>
      <c r="F27" s="184">
        <v>134.29</v>
      </c>
      <c r="G27" s="184">
        <v>44.36</v>
      </c>
      <c r="H27" s="184">
        <v>43.77</v>
      </c>
      <c r="I27" s="184">
        <v>63.87</v>
      </c>
      <c r="J27" s="184">
        <v>77.85</v>
      </c>
      <c r="K27" s="184">
        <v>117.59</v>
      </c>
      <c r="L27" s="184">
        <v>117.59</v>
      </c>
    </row>
    <row r="28" ht="15.75" customHeight="1">
      <c r="A28" s="183" t="s">
        <v>119</v>
      </c>
      <c r="B28" s="192">
        <v>-43.9</v>
      </c>
      <c r="C28" s="192">
        <v>-4.8</v>
      </c>
      <c r="D28" s="192">
        <v>-10.6</v>
      </c>
      <c r="E28" s="193"/>
      <c r="F28" s="193"/>
      <c r="G28" s="192">
        <v>-108.6</v>
      </c>
      <c r="H28" s="192">
        <v>-145.8</v>
      </c>
      <c r="I28" s="192">
        <v>-855.99</v>
      </c>
      <c r="J28" s="192">
        <v>-8.8</v>
      </c>
      <c r="K28" s="184">
        <v>163.6</v>
      </c>
      <c r="L28" s="184">
        <v>163.6</v>
      </c>
    </row>
    <row r="29" ht="15.75" customHeight="1">
      <c r="A29" s="183" t="s">
        <v>120</v>
      </c>
      <c r="B29" s="193"/>
      <c r="C29" s="193"/>
      <c r="D29" s="193"/>
      <c r="E29" s="193"/>
      <c r="F29" s="193"/>
      <c r="G29" s="193"/>
      <c r="H29" s="193"/>
      <c r="I29" s="193"/>
      <c r="J29" s="184">
        <v>258.0</v>
      </c>
      <c r="K29" s="184">
        <v>170.4</v>
      </c>
      <c r="L29" s="184">
        <v>170.4</v>
      </c>
    </row>
    <row r="30" ht="15.75" customHeight="1">
      <c r="A30" s="183" t="s">
        <v>121</v>
      </c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</row>
    <row r="31" ht="15.75" customHeight="1">
      <c r="A31" s="183" t="s">
        <v>122</v>
      </c>
      <c r="B31" s="193"/>
      <c r="C31" s="193"/>
      <c r="D31" s="193"/>
      <c r="E31" s="193"/>
      <c r="F31" s="193"/>
      <c r="G31" s="193"/>
      <c r="H31" s="184">
        <v>73.86</v>
      </c>
      <c r="I31" s="184">
        <v>222.88</v>
      </c>
      <c r="J31" s="193"/>
      <c r="K31" s="193"/>
      <c r="L31" s="193"/>
    </row>
    <row r="32" ht="15.75" customHeight="1">
      <c r="A32" s="194" t="s">
        <v>123</v>
      </c>
      <c r="B32" s="195">
        <v>401.43</v>
      </c>
      <c r="C32" s="195">
        <v>473.81</v>
      </c>
      <c r="D32" s="195">
        <v>551.14</v>
      </c>
      <c r="E32" s="195">
        <v>685.23</v>
      </c>
      <c r="F32" s="195">
        <v>774.93</v>
      </c>
      <c r="G32" s="195">
        <v>563.0</v>
      </c>
      <c r="H32" s="195">
        <v>638.67</v>
      </c>
      <c r="I32" s="195">
        <v>29.5</v>
      </c>
      <c r="J32" s="195">
        <v>860.56</v>
      </c>
      <c r="K32" s="195">
        <v>1039.24</v>
      </c>
      <c r="L32" s="195">
        <v>1039.24</v>
      </c>
    </row>
    <row r="33" ht="15.75" customHeight="1">
      <c r="A33" s="183" t="s">
        <v>124</v>
      </c>
      <c r="B33" s="192">
        <v>-58.13</v>
      </c>
      <c r="C33" s="192">
        <v>-55.73</v>
      </c>
      <c r="D33" s="184">
        <v>35.51</v>
      </c>
      <c r="E33" s="192">
        <v>-64.79</v>
      </c>
      <c r="F33" s="192">
        <v>-72.67</v>
      </c>
      <c r="G33" s="192">
        <v>-53.16</v>
      </c>
      <c r="H33" s="192">
        <v>-77.35</v>
      </c>
      <c r="I33" s="192">
        <v>-9.44</v>
      </c>
      <c r="J33" s="192">
        <v>-96.66</v>
      </c>
      <c r="K33" s="192">
        <v>-115.65</v>
      </c>
      <c r="L33" s="192">
        <v>-115.65</v>
      </c>
    </row>
    <row r="34" ht="15.75" customHeight="1">
      <c r="A34" s="194" t="s">
        <v>125</v>
      </c>
      <c r="B34" s="195">
        <v>343.31</v>
      </c>
      <c r="C34" s="195">
        <v>418.08</v>
      </c>
      <c r="D34" s="195">
        <v>586.65</v>
      </c>
      <c r="E34" s="195">
        <v>620.44</v>
      </c>
      <c r="F34" s="195">
        <v>702.26</v>
      </c>
      <c r="G34" s="195">
        <v>509.84</v>
      </c>
      <c r="H34" s="195">
        <v>561.32</v>
      </c>
      <c r="I34" s="195">
        <v>20.06</v>
      </c>
      <c r="J34" s="195">
        <v>763.9</v>
      </c>
      <c r="K34" s="195">
        <v>923.59</v>
      </c>
      <c r="L34" s="195">
        <v>923.59</v>
      </c>
    </row>
    <row r="35" ht="15.75" customHeight="1">
      <c r="A35" s="194" t="s">
        <v>126</v>
      </c>
      <c r="B35" s="195">
        <v>343.31</v>
      </c>
      <c r="C35" s="195">
        <v>418.08</v>
      </c>
      <c r="D35" s="195">
        <v>586.65</v>
      </c>
      <c r="E35" s="195">
        <v>620.44</v>
      </c>
      <c r="F35" s="195">
        <v>702.26</v>
      </c>
      <c r="G35" s="195">
        <v>509.84</v>
      </c>
      <c r="H35" s="195">
        <v>561.32</v>
      </c>
      <c r="I35" s="195">
        <v>20.06</v>
      </c>
      <c r="J35" s="195">
        <v>763.9</v>
      </c>
      <c r="K35" s="195">
        <v>923.59</v>
      </c>
      <c r="L35" s="195">
        <v>923.59</v>
      </c>
    </row>
    <row r="36" ht="15.75" customHeight="1">
      <c r="A36" s="185" t="s">
        <v>26</v>
      </c>
      <c r="B36" s="186">
        <v>343.31</v>
      </c>
      <c r="C36" s="186">
        <v>418.08</v>
      </c>
      <c r="D36" s="186">
        <v>586.65</v>
      </c>
      <c r="E36" s="186">
        <v>620.44</v>
      </c>
      <c r="F36" s="186">
        <v>702.26</v>
      </c>
      <c r="G36" s="186">
        <v>509.84</v>
      </c>
      <c r="H36" s="186">
        <v>561.32</v>
      </c>
      <c r="I36" s="186">
        <v>20.06</v>
      </c>
      <c r="J36" s="186">
        <v>763.9</v>
      </c>
      <c r="K36" s="186">
        <v>923.59</v>
      </c>
      <c r="L36" s="186">
        <v>923.59</v>
      </c>
    </row>
    <row r="37" ht="15.75" customHeight="1">
      <c r="A37" s="185" t="s">
        <v>127</v>
      </c>
      <c r="B37" s="186">
        <v>343.31</v>
      </c>
      <c r="C37" s="186">
        <v>418.08</v>
      </c>
      <c r="D37" s="186">
        <v>586.65</v>
      </c>
      <c r="E37" s="186">
        <v>620.44</v>
      </c>
      <c r="F37" s="186">
        <v>702.26</v>
      </c>
      <c r="G37" s="186">
        <v>509.84</v>
      </c>
      <c r="H37" s="186">
        <v>561.32</v>
      </c>
      <c r="I37" s="186">
        <v>20.06</v>
      </c>
      <c r="J37" s="186">
        <v>763.9</v>
      </c>
      <c r="K37" s="186">
        <v>923.59</v>
      </c>
      <c r="L37" s="186">
        <v>923.59</v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ht="15.75" customHeight="1">
      <c r="A38" s="187" t="s">
        <v>128</v>
      </c>
      <c r="B38" s="189" t="s">
        <v>129</v>
      </c>
      <c r="C38" s="189" t="s">
        <v>130</v>
      </c>
      <c r="D38" s="189" t="s">
        <v>131</v>
      </c>
      <c r="E38" s="189" t="s">
        <v>132</v>
      </c>
      <c r="F38" s="189" t="s">
        <v>133</v>
      </c>
      <c r="G38" s="189" t="s">
        <v>134</v>
      </c>
      <c r="H38" s="189" t="s">
        <v>135</v>
      </c>
      <c r="I38" s="189" t="s">
        <v>136</v>
      </c>
      <c r="J38" s="189" t="s">
        <v>137</v>
      </c>
      <c r="K38" s="189" t="s">
        <v>138</v>
      </c>
      <c r="L38" s="189" t="s">
        <v>138</v>
      </c>
    </row>
    <row r="39" ht="15.75" customHeight="1">
      <c r="A39" s="185" t="s">
        <v>139</v>
      </c>
      <c r="B39" s="186">
        <v>343.31</v>
      </c>
      <c r="C39" s="186">
        <v>418.08</v>
      </c>
      <c r="D39" s="186">
        <v>586.65</v>
      </c>
      <c r="E39" s="186">
        <v>620.44</v>
      </c>
      <c r="F39" s="186">
        <v>702.26</v>
      </c>
      <c r="G39" s="186">
        <v>509.84</v>
      </c>
      <c r="H39" s="186">
        <v>561.32</v>
      </c>
      <c r="I39" s="186">
        <v>20.06</v>
      </c>
      <c r="J39" s="186">
        <v>763.9</v>
      </c>
      <c r="K39" s="186">
        <v>923.59</v>
      </c>
      <c r="L39" s="186">
        <v>923.59</v>
      </c>
    </row>
    <row r="40" ht="15.75" customHeight="1">
      <c r="A40" s="187" t="s">
        <v>140</v>
      </c>
      <c r="B40" s="189" t="s">
        <v>129</v>
      </c>
      <c r="C40" s="189" t="s">
        <v>130</v>
      </c>
      <c r="D40" s="189" t="s">
        <v>131</v>
      </c>
      <c r="E40" s="189" t="s">
        <v>132</v>
      </c>
      <c r="F40" s="189" t="s">
        <v>133</v>
      </c>
      <c r="G40" s="189" t="s">
        <v>134</v>
      </c>
      <c r="H40" s="189" t="s">
        <v>135</v>
      </c>
      <c r="I40" s="189" t="s">
        <v>136</v>
      </c>
      <c r="J40" s="189" t="s">
        <v>137</v>
      </c>
      <c r="K40" s="189" t="s">
        <v>138</v>
      </c>
      <c r="L40" s="189" t="s">
        <v>138</v>
      </c>
    </row>
    <row r="41" ht="15.75" customHeight="1">
      <c r="A41" s="187" t="s">
        <v>141</v>
      </c>
      <c r="B41" s="198"/>
      <c r="C41" s="198"/>
      <c r="D41" s="198"/>
      <c r="E41" s="198"/>
      <c r="F41" s="198"/>
      <c r="G41" s="199"/>
      <c r="H41" s="198"/>
      <c r="I41" s="198"/>
      <c r="J41" s="198"/>
      <c r="K41" s="198"/>
      <c r="L41" s="198"/>
    </row>
    <row r="42" ht="15.75" customHeight="1">
      <c r="A42" s="183" t="s">
        <v>142</v>
      </c>
      <c r="B42" s="184">
        <v>0.58</v>
      </c>
      <c r="C42" s="184">
        <v>0.64</v>
      </c>
      <c r="D42" s="184">
        <v>0.85</v>
      </c>
      <c r="E42" s="184">
        <v>0.89</v>
      </c>
      <c r="F42" s="184">
        <v>1.01</v>
      </c>
      <c r="G42" s="184">
        <v>0.73</v>
      </c>
      <c r="H42" s="184">
        <v>0.81</v>
      </c>
      <c r="I42" s="184">
        <v>0.03</v>
      </c>
      <c r="J42" s="184">
        <v>1.1</v>
      </c>
      <c r="K42" s="184">
        <v>1.33</v>
      </c>
      <c r="L42" s="184">
        <v>1.33</v>
      </c>
    </row>
    <row r="43" ht="15.75" customHeight="1">
      <c r="A43" s="200" t="s">
        <v>71</v>
      </c>
      <c r="B43" s="201"/>
      <c r="C43" s="202" t="s">
        <v>143</v>
      </c>
      <c r="D43" s="202" t="s">
        <v>144</v>
      </c>
      <c r="E43" s="202" t="s">
        <v>145</v>
      </c>
      <c r="F43" s="202" t="s">
        <v>146</v>
      </c>
      <c r="G43" s="203" t="s">
        <v>147</v>
      </c>
      <c r="H43" s="202" t="s">
        <v>148</v>
      </c>
      <c r="I43" s="203" t="s">
        <v>149</v>
      </c>
      <c r="J43" s="202" t="s">
        <v>150</v>
      </c>
      <c r="K43" s="202" t="s">
        <v>151</v>
      </c>
      <c r="L43" s="204"/>
    </row>
    <row r="44" ht="15.75" customHeight="1">
      <c r="A44" s="183" t="s">
        <v>152</v>
      </c>
      <c r="B44" s="184">
        <v>589.91</v>
      </c>
      <c r="C44" s="184">
        <v>650.78</v>
      </c>
      <c r="D44" s="184">
        <v>694.01</v>
      </c>
      <c r="E44" s="184">
        <v>694.01</v>
      </c>
      <c r="F44" s="184">
        <v>694.01</v>
      </c>
      <c r="G44" s="184">
        <v>694.01</v>
      </c>
      <c r="H44" s="184">
        <v>694.01</v>
      </c>
      <c r="I44" s="184">
        <v>694.01</v>
      </c>
      <c r="J44" s="184">
        <v>694.01</v>
      </c>
      <c r="K44" s="184">
        <v>694.01</v>
      </c>
      <c r="L44" s="184">
        <v>694.01</v>
      </c>
    </row>
    <row r="45" ht="15.75" customHeight="1">
      <c r="A45" s="200" t="s">
        <v>71</v>
      </c>
      <c r="B45" s="201"/>
      <c r="C45" s="202" t="s">
        <v>143</v>
      </c>
      <c r="D45" s="202" t="s">
        <v>153</v>
      </c>
      <c r="E45" s="205"/>
      <c r="F45" s="202" t="s">
        <v>154</v>
      </c>
      <c r="G45" s="205"/>
      <c r="H45" s="203" t="s">
        <v>155</v>
      </c>
      <c r="I45" s="205"/>
      <c r="J45" s="205"/>
      <c r="K45" s="205"/>
      <c r="L45" s="204"/>
    </row>
    <row r="46" ht="15.75" customHeight="1">
      <c r="A46" s="183" t="s">
        <v>156</v>
      </c>
      <c r="B46" s="184">
        <v>589.91</v>
      </c>
      <c r="C46" s="184">
        <v>650.78</v>
      </c>
      <c r="D46" s="184">
        <v>694.01</v>
      </c>
      <c r="E46" s="184">
        <v>694.01</v>
      </c>
      <c r="F46" s="184">
        <v>694.01</v>
      </c>
      <c r="G46" s="184">
        <v>694.01</v>
      </c>
      <c r="H46" s="184">
        <v>694.01</v>
      </c>
      <c r="I46" s="184">
        <v>694.01</v>
      </c>
      <c r="J46" s="184">
        <v>694.01</v>
      </c>
      <c r="K46" s="184">
        <v>694.01</v>
      </c>
      <c r="L46" s="184">
        <v>694.01</v>
      </c>
    </row>
    <row r="47" ht="15.75" customHeight="1">
      <c r="A47" s="200" t="s">
        <v>71</v>
      </c>
      <c r="B47" s="201"/>
      <c r="C47" s="202" t="s">
        <v>143</v>
      </c>
      <c r="D47" s="202" t="s">
        <v>153</v>
      </c>
      <c r="E47" s="205"/>
      <c r="F47" s="202" t="s">
        <v>154</v>
      </c>
      <c r="G47" s="205"/>
      <c r="H47" s="203" t="s">
        <v>155</v>
      </c>
      <c r="I47" s="205"/>
      <c r="J47" s="205"/>
      <c r="K47" s="205"/>
      <c r="L47" s="204"/>
    </row>
    <row r="48" ht="15.75" customHeight="1">
      <c r="A48" s="183" t="s">
        <v>157</v>
      </c>
      <c r="B48" s="193"/>
      <c r="C48" s="184">
        <v>0.18</v>
      </c>
      <c r="D48" s="184">
        <v>0.3</v>
      </c>
      <c r="E48" s="184">
        <v>0.31</v>
      </c>
      <c r="F48" s="184">
        <v>0.35</v>
      </c>
      <c r="G48" s="184">
        <v>0.26</v>
      </c>
      <c r="H48" s="184">
        <v>0.28</v>
      </c>
      <c r="I48" s="184">
        <v>0.27</v>
      </c>
      <c r="J48" s="184">
        <v>0.39</v>
      </c>
      <c r="K48" s="184">
        <v>0.47</v>
      </c>
      <c r="L48" s="184">
        <v>0.47</v>
      </c>
    </row>
    <row r="49" ht="15.75" customHeight="1">
      <c r="A49" s="200" t="s">
        <v>71</v>
      </c>
      <c r="B49" s="204"/>
      <c r="C49" s="204"/>
      <c r="D49" s="202" t="s">
        <v>158</v>
      </c>
      <c r="E49" s="202" t="s">
        <v>159</v>
      </c>
      <c r="F49" s="202" t="s">
        <v>160</v>
      </c>
      <c r="G49" s="203" t="s">
        <v>161</v>
      </c>
      <c r="H49" s="202" t="s">
        <v>162</v>
      </c>
      <c r="I49" s="203" t="s">
        <v>163</v>
      </c>
      <c r="J49" s="202" t="s">
        <v>164</v>
      </c>
      <c r="K49" s="202" t="s">
        <v>151</v>
      </c>
      <c r="L49" s="204"/>
    </row>
    <row r="50" ht="15.75" customHeight="1">
      <c r="A50" s="183" t="s">
        <v>165</v>
      </c>
      <c r="B50" s="193"/>
      <c r="C50" s="184" t="s">
        <v>162</v>
      </c>
      <c r="D50" s="184" t="s">
        <v>166</v>
      </c>
      <c r="E50" s="184" t="s">
        <v>167</v>
      </c>
      <c r="F50" s="184" t="s">
        <v>168</v>
      </c>
      <c r="G50" s="184" t="s">
        <v>169</v>
      </c>
      <c r="H50" s="184" t="s">
        <v>170</v>
      </c>
      <c r="I50" s="184" t="s">
        <v>171</v>
      </c>
      <c r="J50" s="184" t="s">
        <v>166</v>
      </c>
      <c r="K50" s="184" t="s">
        <v>172</v>
      </c>
      <c r="L50" s="184" t="s">
        <v>172</v>
      </c>
    </row>
    <row r="51" ht="15.75" customHeight="1">
      <c r="A51" s="183" t="s">
        <v>173</v>
      </c>
      <c r="B51" s="184">
        <v>0.58</v>
      </c>
      <c r="C51" s="184">
        <v>0.64</v>
      </c>
      <c r="D51" s="184">
        <v>0.85</v>
      </c>
      <c r="E51" s="184">
        <v>0.89</v>
      </c>
      <c r="F51" s="184">
        <v>1.01</v>
      </c>
      <c r="G51" s="184">
        <v>0.73</v>
      </c>
      <c r="H51" s="184">
        <v>0.81</v>
      </c>
      <c r="I51" s="184">
        <v>0.03</v>
      </c>
      <c r="J51" s="184">
        <v>1.1</v>
      </c>
      <c r="K51" s="184">
        <v>1.33</v>
      </c>
      <c r="L51" s="184">
        <v>1.33</v>
      </c>
    </row>
    <row r="52" ht="15.75" customHeight="1">
      <c r="A52" s="183" t="s">
        <v>174</v>
      </c>
      <c r="B52" s="184">
        <v>559.03</v>
      </c>
      <c r="C52" s="184">
        <v>618.53</v>
      </c>
      <c r="D52" s="184">
        <v>756.35</v>
      </c>
      <c r="E52" s="184">
        <v>961.69</v>
      </c>
      <c r="F52" s="184">
        <v>1120.66</v>
      </c>
      <c r="G52" s="184">
        <v>1191.29</v>
      </c>
      <c r="H52" s="184">
        <v>1158.73</v>
      </c>
      <c r="I52" s="184">
        <v>1110.6</v>
      </c>
      <c r="J52" s="184">
        <v>1133.67</v>
      </c>
      <c r="K52" s="184">
        <v>1191.43</v>
      </c>
      <c r="L52" s="184">
        <v>1191.43</v>
      </c>
    </row>
    <row r="53" ht="15.75" customHeight="1">
      <c r="A53" s="200" t="s">
        <v>71</v>
      </c>
      <c r="B53" s="201"/>
      <c r="C53" s="202" t="s">
        <v>175</v>
      </c>
      <c r="D53" s="202" t="s">
        <v>176</v>
      </c>
      <c r="E53" s="202" t="s">
        <v>93</v>
      </c>
      <c r="F53" s="202" t="s">
        <v>177</v>
      </c>
      <c r="G53" s="202" t="s">
        <v>95</v>
      </c>
      <c r="H53" s="203" t="s">
        <v>96</v>
      </c>
      <c r="I53" s="203" t="s">
        <v>178</v>
      </c>
      <c r="J53" s="202" t="s">
        <v>179</v>
      </c>
      <c r="K53" s="202" t="s">
        <v>180</v>
      </c>
      <c r="L53" s="204"/>
    </row>
    <row r="54" ht="15.75" customHeight="1">
      <c r="A54" s="183" t="s">
        <v>181</v>
      </c>
      <c r="B54" s="184">
        <v>561.33</v>
      </c>
      <c r="C54" s="184">
        <v>621.11</v>
      </c>
      <c r="D54" s="184">
        <v>758.96</v>
      </c>
      <c r="E54" s="184">
        <v>963.94</v>
      </c>
      <c r="F54" s="184">
        <v>1121.14</v>
      </c>
      <c r="G54" s="184">
        <v>1191.58</v>
      </c>
      <c r="H54" s="184">
        <v>1159.15</v>
      </c>
      <c r="I54" s="184">
        <v>1111.1</v>
      </c>
      <c r="J54" s="184">
        <v>1134.16</v>
      </c>
      <c r="K54" s="184">
        <v>1191.89</v>
      </c>
      <c r="L54" s="184">
        <v>1191.89</v>
      </c>
    </row>
    <row r="55" ht="15.75" customHeight="1">
      <c r="A55" s="183" t="s">
        <v>182</v>
      </c>
      <c r="B55" s="184">
        <v>5.04</v>
      </c>
      <c r="C55" s="184">
        <v>5.12</v>
      </c>
      <c r="D55" s="184">
        <v>5.05</v>
      </c>
      <c r="E55" s="184">
        <v>5.38</v>
      </c>
      <c r="F55" s="184">
        <v>5.67</v>
      </c>
      <c r="G55" s="184">
        <v>1.01</v>
      </c>
      <c r="H55" s="184">
        <v>0.91</v>
      </c>
      <c r="I55" s="184">
        <v>5.06</v>
      </c>
      <c r="J55" s="184">
        <v>6.12</v>
      </c>
      <c r="K55" s="184">
        <v>6.17</v>
      </c>
      <c r="L55" s="184">
        <v>6.17</v>
      </c>
    </row>
    <row r="56" ht="15.75" customHeight="1">
      <c r="A56" s="183" t="s">
        <v>24</v>
      </c>
      <c r="B56" s="184" t="s">
        <v>183</v>
      </c>
      <c r="C56" s="184" t="s">
        <v>184</v>
      </c>
      <c r="D56" s="192" t="s">
        <v>185</v>
      </c>
      <c r="E56" s="184" t="s">
        <v>186</v>
      </c>
      <c r="F56" s="184" t="s">
        <v>187</v>
      </c>
      <c r="G56" s="184" t="s">
        <v>187</v>
      </c>
      <c r="H56" s="184" t="s">
        <v>188</v>
      </c>
      <c r="I56" s="184" t="s">
        <v>168</v>
      </c>
      <c r="J56" s="184" t="s">
        <v>189</v>
      </c>
      <c r="K56" s="184" t="s">
        <v>75</v>
      </c>
      <c r="L56" s="184" t="s">
        <v>75</v>
      </c>
    </row>
    <row r="57" ht="15.75" customHeight="1">
      <c r="A57" s="187" t="s">
        <v>190</v>
      </c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</row>
    <row r="58" ht="15.75" customHeight="1">
      <c r="A58" s="183" t="s">
        <v>191</v>
      </c>
      <c r="B58" s="207"/>
      <c r="C58" s="207"/>
      <c r="D58" s="207"/>
      <c r="E58" s="207"/>
      <c r="F58" s="207"/>
      <c r="G58" s="207"/>
      <c r="H58" s="207"/>
      <c r="I58" s="207"/>
      <c r="J58" s="207"/>
      <c r="K58" s="193"/>
      <c r="L58" s="193"/>
    </row>
    <row r="59" ht="15.75" customHeight="1">
      <c r="A59" s="183" t="s">
        <v>192</v>
      </c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</row>
    <row r="60" ht="15.75" customHeight="1">
      <c r="A60" s="183" t="s">
        <v>193</v>
      </c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</row>
    <row r="61" ht="15.75" customHeight="1">
      <c r="A61" s="208" t="s">
        <v>194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208" t="s">
        <v>195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</row>
    <row r="63" ht="15.75" customHeight="1">
      <c r="A63" s="209" t="s">
        <v>196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A64" s="209" t="s">
        <v>197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  <hyperlink r:id="rId2" ref="B10"/>
    <hyperlink r:id="rId3" ref="B18"/>
    <hyperlink r:id="rId4" ref="B43"/>
    <hyperlink r:id="rId5" ref="B45"/>
    <hyperlink r:id="rId6" ref="B47"/>
    <hyperlink r:id="rId7" ref="B53"/>
    <hyperlink r:id="rId8" ref="A63"/>
    <hyperlink r:id="rId9" ref="A64"/>
  </hyperlinks>
  <printOptions/>
  <pageMargins bottom="0.75" footer="0.0" header="0.0" left="0.7" right="0.7" top="0.75"/>
  <pageSetup paperSize="9" orientation="portrait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78" t="s">
        <v>198</v>
      </c>
      <c r="B1" s="179">
        <v>42369.0</v>
      </c>
      <c r="C1" s="179">
        <v>42735.0</v>
      </c>
      <c r="D1" s="179">
        <v>43100.0</v>
      </c>
      <c r="E1" s="179">
        <v>43465.0</v>
      </c>
      <c r="F1" s="179">
        <v>43830.0</v>
      </c>
      <c r="G1" s="179">
        <v>44196.0</v>
      </c>
      <c r="H1" s="179">
        <v>44561.0</v>
      </c>
      <c r="I1" s="179">
        <v>44926.0</v>
      </c>
      <c r="J1" s="179">
        <v>45291.0</v>
      </c>
      <c r="K1" s="179">
        <v>45657.0</v>
      </c>
      <c r="L1" s="180" t="s">
        <v>44</v>
      </c>
    </row>
    <row r="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>
      <c r="A3" s="183" t="s">
        <v>199</v>
      </c>
      <c r="B3" s="210">
        <v>506.83</v>
      </c>
      <c r="C3" s="210">
        <v>558.48</v>
      </c>
      <c r="D3" s="210">
        <v>305.29</v>
      </c>
      <c r="E3" s="210">
        <v>242.98</v>
      </c>
      <c r="F3" s="210">
        <v>287.13</v>
      </c>
      <c r="G3" s="210">
        <v>226.32</v>
      </c>
      <c r="H3" s="210">
        <v>486.1</v>
      </c>
      <c r="I3" s="210">
        <v>396.87</v>
      </c>
      <c r="J3" s="210">
        <v>392.48</v>
      </c>
      <c r="K3" s="210">
        <v>671.33</v>
      </c>
      <c r="L3" s="210">
        <v>671.33</v>
      </c>
    </row>
    <row r="4">
      <c r="A4" s="183" t="s">
        <v>200</v>
      </c>
      <c r="B4" s="184">
        <v>0.72</v>
      </c>
      <c r="C4" s="184">
        <v>0.67</v>
      </c>
      <c r="D4" s="184">
        <v>0.61</v>
      </c>
      <c r="E4" s="184">
        <v>0.6</v>
      </c>
      <c r="F4" s="184">
        <v>0.68</v>
      </c>
      <c r="G4" s="184">
        <v>181.94</v>
      </c>
      <c r="H4" s="184">
        <v>1.51</v>
      </c>
      <c r="I4" s="184">
        <v>0.7</v>
      </c>
      <c r="J4" s="184">
        <v>0.72</v>
      </c>
      <c r="K4" s="184">
        <v>0.7</v>
      </c>
      <c r="L4" s="184">
        <v>0.7</v>
      </c>
    </row>
    <row r="5">
      <c r="A5" s="183" t="s">
        <v>201</v>
      </c>
      <c r="B5" s="193"/>
      <c r="C5" s="193"/>
      <c r="D5" s="193"/>
      <c r="E5" s="184">
        <v>2.59</v>
      </c>
      <c r="F5" s="184">
        <v>0.52</v>
      </c>
      <c r="G5" s="193"/>
      <c r="H5" s="193"/>
      <c r="I5" s="184">
        <v>10.72</v>
      </c>
      <c r="J5" s="184">
        <v>0.57</v>
      </c>
      <c r="K5" s="193"/>
      <c r="L5" s="193"/>
    </row>
    <row r="6">
      <c r="A6" s="185" t="s">
        <v>202</v>
      </c>
      <c r="B6" s="186">
        <v>507.55</v>
      </c>
      <c r="C6" s="186">
        <v>559.15</v>
      </c>
      <c r="D6" s="186">
        <v>305.9</v>
      </c>
      <c r="E6" s="186">
        <v>246.17</v>
      </c>
      <c r="F6" s="186">
        <v>288.33</v>
      </c>
      <c r="G6" s="186">
        <v>408.25</v>
      </c>
      <c r="H6" s="186">
        <v>487.61</v>
      </c>
      <c r="I6" s="186">
        <v>408.29</v>
      </c>
      <c r="J6" s="186">
        <v>393.76</v>
      </c>
      <c r="K6" s="186">
        <v>672.03</v>
      </c>
      <c r="L6" s="186">
        <v>672.03</v>
      </c>
    </row>
    <row r="7">
      <c r="A7" s="183" t="s">
        <v>203</v>
      </c>
      <c r="B7" s="184">
        <v>0.4</v>
      </c>
      <c r="C7" s="193"/>
      <c r="D7" s="184">
        <v>11.09</v>
      </c>
      <c r="E7" s="184">
        <v>7.08</v>
      </c>
      <c r="F7" s="184">
        <v>18.23</v>
      </c>
      <c r="G7" s="184">
        <v>142.68</v>
      </c>
      <c r="H7" s="184">
        <v>68.95</v>
      </c>
      <c r="I7" s="184">
        <v>294.84</v>
      </c>
      <c r="J7" s="184">
        <v>142.14</v>
      </c>
      <c r="K7" s="184">
        <v>793.58</v>
      </c>
      <c r="L7" s="184">
        <v>793.58</v>
      </c>
    </row>
    <row r="8">
      <c r="A8" s="183" t="s">
        <v>204</v>
      </c>
      <c r="B8" s="184">
        <v>22.1</v>
      </c>
      <c r="C8" s="184">
        <v>7.37</v>
      </c>
      <c r="D8" s="184">
        <v>13.57</v>
      </c>
      <c r="E8" s="184">
        <v>1.03</v>
      </c>
      <c r="F8" s="184">
        <v>105.75</v>
      </c>
      <c r="G8" s="184">
        <v>92.27</v>
      </c>
      <c r="H8" s="184">
        <v>103.24</v>
      </c>
      <c r="I8" s="184">
        <v>132.73</v>
      </c>
      <c r="J8" s="184">
        <v>284.21</v>
      </c>
      <c r="K8" s="184">
        <v>245.58</v>
      </c>
      <c r="L8" s="184">
        <v>245.58</v>
      </c>
    </row>
    <row r="9">
      <c r="A9" s="185" t="s">
        <v>205</v>
      </c>
      <c r="B9" s="186">
        <v>22.5</v>
      </c>
      <c r="C9" s="186">
        <v>7.37</v>
      </c>
      <c r="D9" s="186">
        <v>24.66</v>
      </c>
      <c r="E9" s="186">
        <v>8.11</v>
      </c>
      <c r="F9" s="186">
        <v>123.98</v>
      </c>
      <c r="G9" s="186">
        <v>234.95</v>
      </c>
      <c r="H9" s="186">
        <v>172.19</v>
      </c>
      <c r="I9" s="186">
        <v>427.57</v>
      </c>
      <c r="J9" s="186">
        <v>426.35</v>
      </c>
      <c r="K9" s="186">
        <v>1039.16</v>
      </c>
      <c r="L9" s="186">
        <v>1039.16</v>
      </c>
    </row>
    <row r="10">
      <c r="A10" s="183" t="s">
        <v>206</v>
      </c>
      <c r="B10" s="184">
        <v>1.54</v>
      </c>
      <c r="C10" s="184">
        <v>2.58</v>
      </c>
      <c r="D10" s="184">
        <v>2.97</v>
      </c>
      <c r="E10" s="184">
        <v>2.45</v>
      </c>
      <c r="F10" s="184">
        <v>2.53</v>
      </c>
      <c r="G10" s="184">
        <v>3.22</v>
      </c>
      <c r="H10" s="184">
        <v>2.42</v>
      </c>
      <c r="I10" s="184">
        <v>1.47</v>
      </c>
      <c r="J10" s="184">
        <v>2.28</v>
      </c>
      <c r="K10" s="184">
        <v>2.0</v>
      </c>
      <c r="L10" s="184">
        <v>2.0</v>
      </c>
    </row>
    <row r="11">
      <c r="A11" s="183" t="s">
        <v>207</v>
      </c>
      <c r="B11" s="184">
        <v>222.22</v>
      </c>
      <c r="C11" s="184">
        <v>250.57</v>
      </c>
      <c r="D11" s="184">
        <v>238.54</v>
      </c>
      <c r="E11" s="193"/>
      <c r="F11" s="184">
        <v>324.43</v>
      </c>
      <c r="G11" s="184">
        <v>9.34</v>
      </c>
      <c r="H11" s="184">
        <v>10.46</v>
      </c>
      <c r="I11" s="184">
        <v>7.88</v>
      </c>
      <c r="J11" s="184">
        <v>8.87</v>
      </c>
      <c r="K11" s="184">
        <v>21.57</v>
      </c>
      <c r="L11" s="184">
        <v>21.57</v>
      </c>
    </row>
    <row r="12">
      <c r="A12" s="185" t="s">
        <v>208</v>
      </c>
      <c r="B12" s="186">
        <v>753.81</v>
      </c>
      <c r="C12" s="186">
        <v>819.67</v>
      </c>
      <c r="D12" s="186">
        <v>572.07</v>
      </c>
      <c r="E12" s="186">
        <v>256.73</v>
      </c>
      <c r="F12" s="186">
        <v>739.27</v>
      </c>
      <c r="G12" s="186">
        <v>655.76</v>
      </c>
      <c r="H12" s="186">
        <v>672.67</v>
      </c>
      <c r="I12" s="186">
        <v>845.21</v>
      </c>
      <c r="J12" s="186">
        <v>831.27</v>
      </c>
      <c r="K12" s="186">
        <v>1734.76</v>
      </c>
      <c r="L12" s="186">
        <v>1734.76</v>
      </c>
    </row>
    <row r="13">
      <c r="A13" s="183" t="s">
        <v>209</v>
      </c>
      <c r="B13" s="184">
        <v>10901.95</v>
      </c>
      <c r="C13" s="184">
        <v>11836.07</v>
      </c>
      <c r="D13" s="184">
        <v>15054.57</v>
      </c>
      <c r="E13" s="184">
        <v>16779.17</v>
      </c>
      <c r="F13" s="184">
        <v>18518.31</v>
      </c>
      <c r="G13" s="184">
        <v>21640.43</v>
      </c>
      <c r="H13" s="184">
        <v>23062.96</v>
      </c>
      <c r="I13" s="184">
        <v>23964.21</v>
      </c>
      <c r="J13" s="184">
        <v>24035.21</v>
      </c>
      <c r="K13" s="184">
        <v>23016.42</v>
      </c>
      <c r="L13" s="184">
        <v>23016.42</v>
      </c>
    </row>
    <row r="14">
      <c r="A14" s="183" t="s">
        <v>210</v>
      </c>
      <c r="B14" s="192">
        <v>-1424.85</v>
      </c>
      <c r="C14" s="192">
        <v>-1398.05</v>
      </c>
      <c r="D14" s="192">
        <v>-1624.68</v>
      </c>
      <c r="E14" s="192">
        <v>-1819.39</v>
      </c>
      <c r="F14" s="192">
        <v>-2070.2</v>
      </c>
      <c r="G14" s="192">
        <v>-2779.77</v>
      </c>
      <c r="H14" s="192">
        <v>-3417.11</v>
      </c>
      <c r="I14" s="192">
        <v>-4840.26</v>
      </c>
      <c r="J14" s="192">
        <v>-4962.8</v>
      </c>
      <c r="K14" s="192">
        <v>-4974.73</v>
      </c>
      <c r="L14" s="192">
        <v>-4974.73</v>
      </c>
    </row>
    <row r="15">
      <c r="A15" s="185" t="s">
        <v>211</v>
      </c>
      <c r="B15" s="186">
        <v>9477.09</v>
      </c>
      <c r="C15" s="186">
        <v>10438.02</v>
      </c>
      <c r="D15" s="186">
        <v>13429.89</v>
      </c>
      <c r="E15" s="186">
        <v>14959.78</v>
      </c>
      <c r="F15" s="186">
        <v>16448.11</v>
      </c>
      <c r="G15" s="186">
        <v>18860.66</v>
      </c>
      <c r="H15" s="186">
        <v>19645.85</v>
      </c>
      <c r="I15" s="186">
        <v>19123.95</v>
      </c>
      <c r="J15" s="186">
        <v>19072.41</v>
      </c>
      <c r="K15" s="186">
        <v>18041.69</v>
      </c>
      <c r="L15" s="186">
        <v>18041.69</v>
      </c>
    </row>
    <row r="16">
      <c r="A16" s="183" t="s">
        <v>212</v>
      </c>
      <c r="B16" s="184">
        <v>2.01</v>
      </c>
      <c r="C16" s="184">
        <v>16.65</v>
      </c>
      <c r="D16" s="184">
        <v>22.02</v>
      </c>
      <c r="E16" s="184">
        <v>14.38</v>
      </c>
      <c r="F16" s="184">
        <v>1.85</v>
      </c>
      <c r="G16" s="184">
        <v>11.07</v>
      </c>
      <c r="H16" s="193"/>
      <c r="I16" s="184">
        <v>12.57</v>
      </c>
      <c r="J16" s="184">
        <v>14.08</v>
      </c>
      <c r="K16" s="184">
        <v>16.24</v>
      </c>
      <c r="L16" s="184">
        <v>16.24</v>
      </c>
    </row>
    <row r="17">
      <c r="A17" s="183" t="s">
        <v>213</v>
      </c>
      <c r="B17" s="193"/>
      <c r="C17" s="184">
        <v>2.77</v>
      </c>
      <c r="D17" s="184">
        <v>10.38</v>
      </c>
      <c r="E17" s="184">
        <v>0.91</v>
      </c>
      <c r="F17" s="193"/>
      <c r="G17" s="184">
        <v>697.58</v>
      </c>
      <c r="H17" s="184">
        <v>778.22</v>
      </c>
      <c r="I17" s="184">
        <v>511.53</v>
      </c>
      <c r="J17" s="184">
        <v>2479.33</v>
      </c>
      <c r="K17" s="184">
        <v>3058.38</v>
      </c>
      <c r="L17" s="184">
        <v>3058.38</v>
      </c>
    </row>
    <row r="18">
      <c r="A18" s="183" t="s">
        <v>214</v>
      </c>
      <c r="B18" s="193"/>
      <c r="C18" s="193"/>
      <c r="D18" s="193"/>
      <c r="E18" s="193"/>
      <c r="F18" s="193"/>
      <c r="G18" s="193"/>
      <c r="H18" s="193"/>
      <c r="I18" s="193"/>
      <c r="J18" s="184">
        <v>21.89</v>
      </c>
      <c r="K18" s="184">
        <v>21.89</v>
      </c>
      <c r="L18" s="184">
        <v>21.89</v>
      </c>
    </row>
    <row r="19">
      <c r="A19" s="183" t="s">
        <v>215</v>
      </c>
      <c r="B19" s="193"/>
      <c r="C19" s="184">
        <v>0.21</v>
      </c>
      <c r="D19" s="184">
        <v>0.14</v>
      </c>
      <c r="E19" s="184">
        <v>0.15</v>
      </c>
      <c r="F19" s="184">
        <v>0.17</v>
      </c>
      <c r="G19" s="184">
        <v>0.24</v>
      </c>
      <c r="H19" s="184">
        <v>0.15</v>
      </c>
      <c r="I19" s="184">
        <v>0.16</v>
      </c>
      <c r="J19" s="184">
        <v>0.19</v>
      </c>
      <c r="K19" s="184">
        <v>0.21</v>
      </c>
      <c r="L19" s="184">
        <v>0.21</v>
      </c>
    </row>
    <row r="20">
      <c r="A20" s="183" t="s">
        <v>216</v>
      </c>
      <c r="B20" s="184">
        <v>0.65</v>
      </c>
      <c r="C20" s="184">
        <v>0.65</v>
      </c>
      <c r="D20" s="184">
        <v>1.09</v>
      </c>
      <c r="E20" s="184">
        <v>1.29</v>
      </c>
      <c r="F20" s="184">
        <v>1.54</v>
      </c>
      <c r="G20" s="184">
        <v>1.76</v>
      </c>
      <c r="H20" s="193"/>
      <c r="I20" s="193"/>
      <c r="J20" s="193"/>
      <c r="K20" s="193"/>
      <c r="L20" s="193"/>
    </row>
    <row r="21" ht="15.75" customHeight="1">
      <c r="A21" s="183" t="s">
        <v>217</v>
      </c>
      <c r="B21" s="184">
        <v>2240.34</v>
      </c>
      <c r="C21" s="184">
        <v>2166.58</v>
      </c>
      <c r="D21" s="184">
        <v>2004.28</v>
      </c>
      <c r="E21" s="184">
        <v>3022.99</v>
      </c>
      <c r="F21" s="184">
        <v>2573.49</v>
      </c>
      <c r="G21" s="184">
        <v>3341.27</v>
      </c>
      <c r="H21" s="184">
        <v>2782.46</v>
      </c>
      <c r="I21" s="184">
        <v>1577.96</v>
      </c>
      <c r="J21" s="184">
        <v>1750.44</v>
      </c>
      <c r="K21" s="184">
        <v>2179.83</v>
      </c>
      <c r="L21" s="184">
        <v>2179.83</v>
      </c>
    </row>
    <row r="22" ht="15.75" customHeight="1">
      <c r="A22" s="194" t="s">
        <v>218</v>
      </c>
      <c r="B22" s="195">
        <v>12473.91</v>
      </c>
      <c r="C22" s="195">
        <v>13444.56</v>
      </c>
      <c r="D22" s="195">
        <v>16039.86</v>
      </c>
      <c r="E22" s="195">
        <v>18256.22</v>
      </c>
      <c r="F22" s="195">
        <v>19764.43</v>
      </c>
      <c r="G22" s="195">
        <v>23568.34</v>
      </c>
      <c r="H22" s="195">
        <v>23879.36</v>
      </c>
      <c r="I22" s="195">
        <v>22071.38</v>
      </c>
      <c r="J22" s="195">
        <v>24169.61</v>
      </c>
      <c r="K22" s="195">
        <v>25052.99</v>
      </c>
      <c r="L22" s="195">
        <v>25052.99</v>
      </c>
    </row>
    <row r="23" ht="15.75" customHeight="1">
      <c r="A23" s="183" t="s">
        <v>219</v>
      </c>
      <c r="B23" s="184">
        <v>4.57</v>
      </c>
      <c r="C23" s="184">
        <v>3.04</v>
      </c>
      <c r="D23" s="184">
        <v>2.52</v>
      </c>
      <c r="E23" s="184">
        <v>0.26</v>
      </c>
      <c r="F23" s="184">
        <v>0.07</v>
      </c>
      <c r="G23" s="184">
        <v>2.34</v>
      </c>
      <c r="H23" s="184">
        <v>2.44</v>
      </c>
      <c r="I23" s="184">
        <v>0.03</v>
      </c>
      <c r="J23" s="184">
        <v>0.25</v>
      </c>
      <c r="K23" s="184">
        <v>0.3</v>
      </c>
      <c r="L23" s="184">
        <v>0.3</v>
      </c>
    </row>
    <row r="24" ht="15.75" customHeight="1">
      <c r="A24" s="183" t="s">
        <v>220</v>
      </c>
      <c r="B24" s="184">
        <v>99.35</v>
      </c>
      <c r="C24" s="184">
        <v>109.61</v>
      </c>
      <c r="D24" s="184">
        <v>124.59</v>
      </c>
      <c r="E24" s="184">
        <v>153.94</v>
      </c>
      <c r="F24" s="184">
        <v>201.63</v>
      </c>
      <c r="G24" s="184">
        <v>181.14</v>
      </c>
      <c r="H24" s="184">
        <v>177.63</v>
      </c>
      <c r="I24" s="184">
        <v>140.95</v>
      </c>
      <c r="J24" s="184">
        <v>159.44</v>
      </c>
      <c r="K24" s="184">
        <v>187.33</v>
      </c>
      <c r="L24" s="184">
        <v>187.33</v>
      </c>
    </row>
    <row r="25" ht="15.75" customHeight="1">
      <c r="A25" s="183" t="s">
        <v>221</v>
      </c>
      <c r="B25" s="184">
        <v>963.68</v>
      </c>
      <c r="C25" s="184">
        <v>902.25</v>
      </c>
      <c r="D25" s="184">
        <v>1457.45</v>
      </c>
      <c r="E25" s="184">
        <v>1439.79</v>
      </c>
      <c r="F25" s="184">
        <v>1770.64</v>
      </c>
      <c r="G25" s="184">
        <v>1782.47</v>
      </c>
      <c r="H25" s="184">
        <v>1861.58</v>
      </c>
      <c r="I25" s="184">
        <v>2420.18</v>
      </c>
      <c r="J25" s="184">
        <v>3102.12</v>
      </c>
      <c r="K25" s="184">
        <v>2613.56</v>
      </c>
      <c r="L25" s="184">
        <v>2613.56</v>
      </c>
    </row>
    <row r="26" ht="15.75" customHeight="1">
      <c r="A26" s="183" t="s">
        <v>222</v>
      </c>
      <c r="B26" s="184">
        <v>9.15</v>
      </c>
      <c r="C26" s="184">
        <v>9.54</v>
      </c>
      <c r="D26" s="184">
        <v>33.48</v>
      </c>
      <c r="E26" s="193"/>
      <c r="F26" s="184">
        <v>1.98</v>
      </c>
      <c r="G26" s="184">
        <v>2.21</v>
      </c>
      <c r="H26" s="184">
        <v>1.49</v>
      </c>
      <c r="I26" s="184">
        <v>2.52</v>
      </c>
      <c r="J26" s="184">
        <v>2.5</v>
      </c>
      <c r="K26" s="184">
        <v>2.5</v>
      </c>
      <c r="L26" s="184">
        <v>2.5</v>
      </c>
    </row>
    <row r="27" ht="15.75" customHeight="1">
      <c r="A27" s="183" t="s">
        <v>223</v>
      </c>
      <c r="B27" s="184">
        <v>0.87</v>
      </c>
      <c r="C27" s="184">
        <v>0.21</v>
      </c>
      <c r="D27" s="184">
        <v>0.96</v>
      </c>
      <c r="E27" s="184">
        <v>0.6</v>
      </c>
      <c r="F27" s="184">
        <v>0.43</v>
      </c>
      <c r="G27" s="184">
        <v>0.18</v>
      </c>
      <c r="H27" s="184">
        <v>1.34</v>
      </c>
      <c r="I27" s="184">
        <v>1.33</v>
      </c>
      <c r="J27" s="184">
        <v>0.3</v>
      </c>
      <c r="K27" s="184">
        <v>6.42</v>
      </c>
      <c r="L27" s="184">
        <v>6.42</v>
      </c>
    </row>
    <row r="28" ht="15.75" customHeight="1">
      <c r="A28" s="183" t="s">
        <v>224</v>
      </c>
      <c r="B28" s="184">
        <v>62.24</v>
      </c>
      <c r="C28" s="184">
        <v>89.7</v>
      </c>
      <c r="D28" s="184">
        <v>66.65</v>
      </c>
      <c r="E28" s="184">
        <v>63.57</v>
      </c>
      <c r="F28" s="184">
        <v>62.4</v>
      </c>
      <c r="G28" s="184">
        <v>134.91</v>
      </c>
      <c r="H28" s="184">
        <v>104.25</v>
      </c>
      <c r="I28" s="184">
        <v>123.86</v>
      </c>
      <c r="J28" s="184">
        <v>93.95</v>
      </c>
      <c r="K28" s="184">
        <v>92.16</v>
      </c>
      <c r="L28" s="184">
        <v>92.16</v>
      </c>
    </row>
    <row r="29" ht="15.75" customHeight="1">
      <c r="A29" s="183" t="s">
        <v>225</v>
      </c>
      <c r="B29" s="184">
        <v>75.46</v>
      </c>
      <c r="C29" s="184">
        <v>75.48</v>
      </c>
      <c r="D29" s="184">
        <v>38.77</v>
      </c>
      <c r="E29" s="184">
        <v>50.35</v>
      </c>
      <c r="F29" s="184">
        <v>103.74</v>
      </c>
      <c r="G29" s="184">
        <v>54.1</v>
      </c>
      <c r="H29" s="184">
        <v>56.83</v>
      </c>
      <c r="I29" s="184">
        <v>30.22</v>
      </c>
      <c r="J29" s="184">
        <v>43.12</v>
      </c>
      <c r="K29" s="184">
        <v>26.77</v>
      </c>
      <c r="L29" s="184">
        <v>26.77</v>
      </c>
    </row>
    <row r="30" ht="15.75" customHeight="1">
      <c r="A30" s="185" t="s">
        <v>226</v>
      </c>
      <c r="B30" s="186">
        <v>1215.32</v>
      </c>
      <c r="C30" s="186">
        <v>1189.83</v>
      </c>
      <c r="D30" s="186">
        <v>1724.41</v>
      </c>
      <c r="E30" s="186">
        <v>1708.51</v>
      </c>
      <c r="F30" s="186">
        <v>2140.89</v>
      </c>
      <c r="G30" s="186">
        <v>2157.34</v>
      </c>
      <c r="H30" s="186">
        <v>2205.55</v>
      </c>
      <c r="I30" s="186">
        <v>2719.08</v>
      </c>
      <c r="J30" s="186">
        <v>3401.69</v>
      </c>
      <c r="K30" s="186">
        <v>2929.03</v>
      </c>
      <c r="L30" s="186">
        <v>2929.03</v>
      </c>
    </row>
    <row r="31" ht="15.75" customHeight="1">
      <c r="A31" s="183" t="s">
        <v>227</v>
      </c>
      <c r="B31" s="184">
        <v>7794.75</v>
      </c>
      <c r="C31" s="184">
        <v>7749.25</v>
      </c>
      <c r="D31" s="184">
        <v>9325.4</v>
      </c>
      <c r="E31" s="184">
        <v>10962.68</v>
      </c>
      <c r="F31" s="184">
        <v>11757.79</v>
      </c>
      <c r="G31" s="184">
        <v>15134.0</v>
      </c>
      <c r="H31" s="184">
        <v>14948.04</v>
      </c>
      <c r="I31" s="184">
        <v>12721.43</v>
      </c>
      <c r="J31" s="184">
        <v>13434.48</v>
      </c>
      <c r="K31" s="184">
        <v>13982.88</v>
      </c>
      <c r="L31" s="184">
        <v>13982.88</v>
      </c>
    </row>
    <row r="32" ht="15.75" customHeight="1">
      <c r="A32" s="183" t="s">
        <v>228</v>
      </c>
      <c r="B32" s="184">
        <v>67.66</v>
      </c>
      <c r="C32" s="184">
        <v>58.12</v>
      </c>
      <c r="D32" s="184">
        <v>24.64</v>
      </c>
      <c r="E32" s="193"/>
      <c r="F32" s="184">
        <v>8.59</v>
      </c>
      <c r="G32" s="184">
        <v>7.24</v>
      </c>
      <c r="H32" s="184">
        <v>1.27</v>
      </c>
      <c r="I32" s="184">
        <v>14.14</v>
      </c>
      <c r="J32" s="184">
        <v>12.02</v>
      </c>
      <c r="K32" s="184">
        <v>12.22</v>
      </c>
      <c r="L32" s="184">
        <v>12.22</v>
      </c>
    </row>
    <row r="33" ht="15.75" customHeight="1">
      <c r="A33" s="183" t="s">
        <v>229</v>
      </c>
      <c r="B33" s="184">
        <v>16.87</v>
      </c>
      <c r="C33" s="184">
        <v>37.26</v>
      </c>
      <c r="D33" s="184">
        <v>44.83</v>
      </c>
      <c r="E33" s="184">
        <v>60.45</v>
      </c>
      <c r="F33" s="184">
        <v>55.71</v>
      </c>
      <c r="G33" s="184">
        <v>66.88</v>
      </c>
      <c r="H33" s="184">
        <v>35.17</v>
      </c>
      <c r="I33" s="184">
        <v>45.69</v>
      </c>
      <c r="J33" s="184">
        <v>69.2</v>
      </c>
      <c r="K33" s="184">
        <v>94.47</v>
      </c>
      <c r="L33" s="184">
        <v>94.47</v>
      </c>
    </row>
    <row r="34" ht="15.75" customHeight="1">
      <c r="A34" s="183" t="s">
        <v>230</v>
      </c>
      <c r="B34" s="184">
        <v>277.01</v>
      </c>
      <c r="C34" s="184">
        <v>332.48</v>
      </c>
      <c r="D34" s="184">
        <v>296.34</v>
      </c>
      <c r="E34" s="184">
        <v>304.8</v>
      </c>
      <c r="F34" s="184">
        <v>334.35</v>
      </c>
      <c r="G34" s="184">
        <v>464.95</v>
      </c>
      <c r="H34" s="184">
        <v>547.21</v>
      </c>
      <c r="I34" s="184">
        <v>557.6</v>
      </c>
      <c r="J34" s="184">
        <v>647.25</v>
      </c>
      <c r="K34" s="184">
        <v>740.21</v>
      </c>
      <c r="L34" s="184">
        <v>740.21</v>
      </c>
    </row>
    <row r="35" ht="15.75" customHeight="1">
      <c r="A35" s="183" t="s">
        <v>231</v>
      </c>
      <c r="B35" s="184">
        <v>662.59</v>
      </c>
      <c r="C35" s="184">
        <v>695.46</v>
      </c>
      <c r="D35" s="184">
        <v>805.48</v>
      </c>
      <c r="E35" s="184">
        <v>1020.76</v>
      </c>
      <c r="F35" s="184">
        <v>886.2</v>
      </c>
      <c r="G35" s="184">
        <v>961.13</v>
      </c>
      <c r="H35" s="184">
        <v>876.22</v>
      </c>
      <c r="I35" s="184">
        <v>811.34</v>
      </c>
      <c r="J35" s="184">
        <v>856.51</v>
      </c>
      <c r="K35" s="184">
        <v>931.65</v>
      </c>
      <c r="L35" s="184">
        <v>931.65</v>
      </c>
    </row>
    <row r="36" ht="15.75" customHeight="1">
      <c r="A36" s="194" t="s">
        <v>232</v>
      </c>
      <c r="B36" s="195">
        <v>10034.19</v>
      </c>
      <c r="C36" s="195">
        <v>10062.39</v>
      </c>
      <c r="D36" s="195">
        <v>12221.1</v>
      </c>
      <c r="E36" s="195">
        <v>14057.2</v>
      </c>
      <c r="F36" s="195">
        <v>15183.51</v>
      </c>
      <c r="G36" s="195">
        <v>18791.54</v>
      </c>
      <c r="H36" s="195">
        <v>18613.45</v>
      </c>
      <c r="I36" s="195">
        <v>16869.28</v>
      </c>
      <c r="J36" s="195">
        <v>18421.15</v>
      </c>
      <c r="K36" s="195">
        <v>18690.45</v>
      </c>
      <c r="L36" s="195">
        <v>18690.45</v>
      </c>
    </row>
    <row r="37" ht="15.75" customHeight="1">
      <c r="A37" s="183" t="s">
        <v>233</v>
      </c>
      <c r="B37" s="184">
        <v>607.6</v>
      </c>
      <c r="C37" s="184">
        <v>1157.79</v>
      </c>
      <c r="D37" s="184">
        <v>1157.79</v>
      </c>
      <c r="E37" s="184">
        <v>1157.79</v>
      </c>
      <c r="F37" s="184">
        <v>1157.79</v>
      </c>
      <c r="G37" s="184">
        <v>1157.79</v>
      </c>
      <c r="H37" s="184">
        <v>1157.79</v>
      </c>
      <c r="I37" s="184">
        <v>1157.79</v>
      </c>
      <c r="J37" s="184">
        <v>1157.79</v>
      </c>
      <c r="K37" s="184">
        <v>1157.79</v>
      </c>
      <c r="L37" s="184">
        <v>1157.79</v>
      </c>
    </row>
    <row r="38" ht="15.75" customHeight="1">
      <c r="A38" s="183" t="s">
        <v>234</v>
      </c>
      <c r="B38" s="184">
        <v>1832.12</v>
      </c>
      <c r="C38" s="184">
        <v>2207.86</v>
      </c>
      <c r="D38" s="184">
        <v>2639.88</v>
      </c>
      <c r="E38" s="184">
        <v>3037.96</v>
      </c>
      <c r="F38" s="184">
        <v>3515.85</v>
      </c>
      <c r="G38" s="184">
        <v>3779.24</v>
      </c>
      <c r="H38" s="184">
        <v>4182.95</v>
      </c>
      <c r="I38" s="184">
        <v>4021.04</v>
      </c>
      <c r="J38" s="184">
        <v>4583.61</v>
      </c>
      <c r="K38" s="184">
        <v>5180.39</v>
      </c>
      <c r="L38" s="184">
        <v>5180.39</v>
      </c>
    </row>
    <row r="39" ht="15.75" customHeight="1">
      <c r="A39" s="183" t="s">
        <v>235</v>
      </c>
      <c r="B39" s="193"/>
      <c r="C39" s="184">
        <v>16.52</v>
      </c>
      <c r="D39" s="184">
        <v>21.08</v>
      </c>
      <c r="E39" s="184">
        <v>3.27</v>
      </c>
      <c r="F39" s="192">
        <v>-92.72</v>
      </c>
      <c r="G39" s="192">
        <v>-160.24</v>
      </c>
      <c r="H39" s="192">
        <v>-74.83</v>
      </c>
      <c r="I39" s="184">
        <v>23.27</v>
      </c>
      <c r="J39" s="184">
        <v>7.06</v>
      </c>
      <c r="K39" s="184">
        <v>24.36</v>
      </c>
      <c r="L39" s="184">
        <v>24.36</v>
      </c>
    </row>
    <row r="40" ht="15.75" customHeight="1">
      <c r="A40" s="185" t="s">
        <v>236</v>
      </c>
      <c r="B40" s="186">
        <v>2439.72</v>
      </c>
      <c r="C40" s="186">
        <v>3382.17</v>
      </c>
      <c r="D40" s="186">
        <v>3818.76</v>
      </c>
      <c r="E40" s="186">
        <v>4199.03</v>
      </c>
      <c r="F40" s="186">
        <v>4580.91</v>
      </c>
      <c r="G40" s="186">
        <v>4776.8</v>
      </c>
      <c r="H40" s="186">
        <v>5265.91</v>
      </c>
      <c r="I40" s="186">
        <v>5202.1</v>
      </c>
      <c r="J40" s="186">
        <v>5748.46</v>
      </c>
      <c r="K40" s="186">
        <v>6362.54</v>
      </c>
      <c r="L40" s="186">
        <v>6362.54</v>
      </c>
    </row>
    <row r="41" ht="15.75" customHeight="1">
      <c r="A41" s="194" t="s">
        <v>237</v>
      </c>
      <c r="B41" s="195">
        <v>2439.72</v>
      </c>
      <c r="C41" s="195">
        <v>3382.17</v>
      </c>
      <c r="D41" s="195">
        <v>3818.76</v>
      </c>
      <c r="E41" s="195">
        <v>4199.03</v>
      </c>
      <c r="F41" s="195">
        <v>4580.91</v>
      </c>
      <c r="G41" s="195">
        <v>4776.8</v>
      </c>
      <c r="H41" s="195">
        <v>5265.91</v>
      </c>
      <c r="I41" s="195">
        <v>5202.1</v>
      </c>
      <c r="J41" s="195">
        <v>5748.46</v>
      </c>
      <c r="K41" s="195">
        <v>6362.54</v>
      </c>
      <c r="L41" s="195">
        <v>6362.54</v>
      </c>
    </row>
    <row r="42" ht="15.75" customHeight="1">
      <c r="A42" s="194" t="s">
        <v>238</v>
      </c>
      <c r="B42" s="195">
        <v>12473.91</v>
      </c>
      <c r="C42" s="195">
        <v>13444.56</v>
      </c>
      <c r="D42" s="195">
        <v>16039.86</v>
      </c>
      <c r="E42" s="195">
        <v>18256.22</v>
      </c>
      <c r="F42" s="195">
        <v>19764.43</v>
      </c>
      <c r="G42" s="195">
        <v>23568.34</v>
      </c>
      <c r="H42" s="195">
        <v>23879.36</v>
      </c>
      <c r="I42" s="195">
        <v>22071.38</v>
      </c>
      <c r="J42" s="195">
        <v>24169.61</v>
      </c>
      <c r="K42" s="195">
        <v>25052.99</v>
      </c>
      <c r="L42" s="195">
        <v>25052.99</v>
      </c>
    </row>
    <row r="43" ht="15.75" customHeight="1">
      <c r="A43" s="187" t="s">
        <v>141</v>
      </c>
      <c r="B43" s="211">
        <v>-709.1</v>
      </c>
      <c r="C43" s="211">
        <v>-73.3</v>
      </c>
      <c r="D43" s="211">
        <v>-61.8</v>
      </c>
      <c r="E43" s="211">
        <v>-79.4</v>
      </c>
      <c r="F43" s="211">
        <v>-90.5</v>
      </c>
      <c r="G43" s="211">
        <v>-100.7</v>
      </c>
      <c r="H43" s="211">
        <v>-101.2</v>
      </c>
      <c r="I43" s="211">
        <v>-117.4</v>
      </c>
      <c r="J43" s="211">
        <v>-116.9</v>
      </c>
      <c r="K43" s="211">
        <v>-91.1</v>
      </c>
      <c r="L43" s="211">
        <v>-91.1</v>
      </c>
    </row>
    <row r="44" ht="15.75" customHeight="1">
      <c r="A44" s="183" t="s">
        <v>239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84">
        <v>694.01</v>
      </c>
    </row>
    <row r="45" ht="15.75" customHeight="1">
      <c r="A45" s="183" t="s">
        <v>240</v>
      </c>
      <c r="B45" s="184">
        <v>4.14</v>
      </c>
      <c r="C45" s="184">
        <v>4.87</v>
      </c>
      <c r="D45" s="184">
        <v>5.5</v>
      </c>
      <c r="E45" s="184">
        <v>6.05</v>
      </c>
      <c r="F45" s="184">
        <v>6.6</v>
      </c>
      <c r="G45" s="184">
        <v>6.88</v>
      </c>
      <c r="H45" s="184">
        <v>7.59</v>
      </c>
      <c r="I45" s="184">
        <v>7.5</v>
      </c>
      <c r="J45" s="184">
        <v>8.28</v>
      </c>
      <c r="K45" s="184">
        <v>9.17</v>
      </c>
      <c r="L45" s="184">
        <v>9.17</v>
      </c>
    </row>
    <row r="46" ht="15.75" customHeight="1">
      <c r="A46" s="183" t="s">
        <v>241</v>
      </c>
      <c r="B46" s="184">
        <v>2439.72</v>
      </c>
      <c r="C46" s="184">
        <v>3382.17</v>
      </c>
      <c r="D46" s="184">
        <v>3818.76</v>
      </c>
      <c r="E46" s="184">
        <v>4199.03</v>
      </c>
      <c r="F46" s="184">
        <v>4580.91</v>
      </c>
      <c r="G46" s="184">
        <v>4776.8</v>
      </c>
      <c r="H46" s="184">
        <v>5265.91</v>
      </c>
      <c r="I46" s="184">
        <v>5202.1</v>
      </c>
      <c r="J46" s="184">
        <v>5748.46</v>
      </c>
      <c r="K46" s="184">
        <v>6362.54</v>
      </c>
      <c r="L46" s="184">
        <v>6362.54</v>
      </c>
    </row>
    <row r="47" ht="15.75" customHeight="1">
      <c r="A47" s="183" t="s">
        <v>242</v>
      </c>
      <c r="B47" s="184">
        <v>4.14</v>
      </c>
      <c r="C47" s="184">
        <v>4.87</v>
      </c>
      <c r="D47" s="184">
        <v>5.5</v>
      </c>
      <c r="E47" s="184">
        <v>6.05</v>
      </c>
      <c r="F47" s="184">
        <v>6.6</v>
      </c>
      <c r="G47" s="184">
        <v>6.88</v>
      </c>
      <c r="H47" s="184">
        <v>7.59</v>
      </c>
      <c r="I47" s="184">
        <v>7.5</v>
      </c>
      <c r="J47" s="184">
        <v>8.28</v>
      </c>
      <c r="K47" s="184">
        <v>9.17</v>
      </c>
      <c r="L47" s="184">
        <v>9.17</v>
      </c>
    </row>
    <row r="48" ht="15.75" customHeight="1">
      <c r="A48" s="183" t="s">
        <v>243</v>
      </c>
      <c r="B48" s="184">
        <v>8835.23</v>
      </c>
      <c r="C48" s="184">
        <v>8719.15</v>
      </c>
      <c r="D48" s="184">
        <v>10840.96</v>
      </c>
      <c r="E48" s="184">
        <v>12402.48</v>
      </c>
      <c r="F48" s="184">
        <v>13539.0</v>
      </c>
      <c r="G48" s="184">
        <v>16925.92</v>
      </c>
      <c r="H48" s="184">
        <v>16812.38</v>
      </c>
      <c r="I48" s="184">
        <v>15158.27</v>
      </c>
      <c r="J48" s="184">
        <v>16551.12</v>
      </c>
      <c r="K48" s="184">
        <v>16611.16</v>
      </c>
      <c r="L48" s="184">
        <v>16611.16</v>
      </c>
    </row>
    <row r="49" ht="15.75" customHeight="1">
      <c r="A49" s="183" t="s">
        <v>244</v>
      </c>
      <c r="B49" s="184">
        <v>8327.69</v>
      </c>
      <c r="C49" s="184">
        <v>8159.99</v>
      </c>
      <c r="D49" s="184">
        <v>10535.06</v>
      </c>
      <c r="E49" s="184">
        <v>12156.3</v>
      </c>
      <c r="F49" s="184">
        <v>13250.67</v>
      </c>
      <c r="G49" s="184">
        <v>16517.67</v>
      </c>
      <c r="H49" s="184">
        <v>16324.77</v>
      </c>
      <c r="I49" s="184">
        <v>14749.97</v>
      </c>
      <c r="J49" s="184">
        <v>16157.36</v>
      </c>
      <c r="K49" s="184">
        <v>15939.13</v>
      </c>
      <c r="L49" s="184">
        <v>15939.13</v>
      </c>
    </row>
    <row r="50" ht="15.75" customHeight="1">
      <c r="A50" s="183" t="s">
        <v>245</v>
      </c>
      <c r="B50" s="193"/>
      <c r="C50" s="212"/>
      <c r="D50" s="212"/>
      <c r="E50" s="212"/>
      <c r="F50" s="212"/>
      <c r="G50" s="212"/>
      <c r="H50" s="212"/>
      <c r="I50" s="212"/>
      <c r="J50" s="212"/>
      <c r="K50" s="212"/>
      <c r="L50" s="212"/>
    </row>
    <row r="51" ht="15.75" customHeight="1">
      <c r="A51" s="208" t="s">
        <v>194</v>
      </c>
      <c r="B51" s="198">
        <v>2.64</v>
      </c>
      <c r="C51" s="198">
        <v>2.68</v>
      </c>
      <c r="D51" s="198">
        <v>2.62</v>
      </c>
      <c r="E51" s="198">
        <v>2.56</v>
      </c>
      <c r="F51" s="198">
        <v>2.86</v>
      </c>
      <c r="G51" s="198">
        <v>2.78</v>
      </c>
      <c r="H51" s="198">
        <v>3.31</v>
      </c>
      <c r="I51" s="198">
        <v>4.25</v>
      </c>
      <c r="J51" s="198">
        <v>5.61</v>
      </c>
      <c r="K51" s="198">
        <v>7.0</v>
      </c>
      <c r="L51" s="198">
        <v>7.0</v>
      </c>
    </row>
    <row r="52" ht="15.75" customHeight="1">
      <c r="A52" s="208" t="s">
        <v>195</v>
      </c>
      <c r="B52" s="198">
        <v>247.3</v>
      </c>
      <c r="C52" s="198">
        <v>363.8</v>
      </c>
      <c r="D52" s="198">
        <v>367.3</v>
      </c>
      <c r="E52" s="198">
        <v>356.7</v>
      </c>
      <c r="F52" s="198">
        <v>594.2</v>
      </c>
      <c r="G52" s="198">
        <v>648.6</v>
      </c>
      <c r="H52" s="198">
        <v>639.0</v>
      </c>
      <c r="I52" s="198">
        <v>635.2</v>
      </c>
      <c r="J52" s="198">
        <v>631.2</v>
      </c>
      <c r="K52" s="198">
        <v>642.9</v>
      </c>
      <c r="L52" s="198">
        <v>642.9</v>
      </c>
    </row>
    <row r="53" ht="15.75" customHeight="1">
      <c r="A53" s="209" t="s">
        <v>246</v>
      </c>
      <c r="B53" s="211">
        <v>-373.4</v>
      </c>
      <c r="C53" s="211">
        <v>-98.9</v>
      </c>
      <c r="D53" s="211">
        <v>-64.2</v>
      </c>
      <c r="E53" s="198">
        <v>30.8</v>
      </c>
      <c r="F53" s="198">
        <v>315.7</v>
      </c>
      <c r="G53" s="198">
        <v>339.1</v>
      </c>
      <c r="H53" s="198">
        <v>47.2</v>
      </c>
      <c r="I53" s="198">
        <v>276.3</v>
      </c>
      <c r="J53" s="198">
        <v>37.9</v>
      </c>
      <c r="K53" s="198">
        <v>147.8</v>
      </c>
      <c r="L53" s="198">
        <v>147.8</v>
      </c>
    </row>
    <row r="54" ht="15.75" customHeight="1">
      <c r="A54" s="209" t="s">
        <v>247</v>
      </c>
      <c r="B54" s="213"/>
      <c r="C54" s="213"/>
      <c r="D54" s="213"/>
      <c r="E54" s="199"/>
      <c r="F54" s="213"/>
      <c r="G54" s="213"/>
      <c r="H54" s="213"/>
      <c r="I54" s="213"/>
      <c r="J54" s="213"/>
      <c r="K54" s="213"/>
      <c r="L54" s="213"/>
    </row>
    <row r="55" ht="15.75" customHeight="1">
      <c r="A55" s="214" t="s">
        <v>245</v>
      </c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</row>
    <row r="56" ht="15.75" customHeight="1">
      <c r="A56" s="215" t="s">
        <v>194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</row>
    <row r="57" ht="15.75" customHeight="1">
      <c r="A57" s="215" t="s">
        <v>195</v>
      </c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</row>
    <row r="58" ht="15.75" customHeight="1">
      <c r="A58" s="216" t="s">
        <v>248</v>
      </c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</row>
    <row r="59" ht="15.75" customHeight="1">
      <c r="A59" s="216" t="s">
        <v>249</v>
      </c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</row>
    <row r="60" ht="15.75" customHeight="1"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</row>
    <row r="61" ht="15.75" customHeight="1"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</row>
    <row r="62" ht="15.75" customHeight="1"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</row>
    <row r="63" ht="15.75" customHeight="1"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</row>
    <row r="64" ht="15.75" customHeight="1"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</row>
    <row r="65" ht="15.75" customHeight="1"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50"/>
    <hyperlink r:id="rId2" ref="D50"/>
    <hyperlink r:id="rId3" ref="E50"/>
    <hyperlink r:id="rId4" ref="F50"/>
    <hyperlink r:id="rId5" ref="G50"/>
    <hyperlink r:id="rId6" ref="H50"/>
    <hyperlink r:id="rId7" ref="I50"/>
    <hyperlink r:id="rId8" ref="J50"/>
    <hyperlink r:id="rId9" ref="K50"/>
    <hyperlink r:id="rId10" ref="L50"/>
    <hyperlink r:id="rId11" ref="A53"/>
    <hyperlink r:id="rId12" ref="A54"/>
    <hyperlink r:id="rId13" ref="B54"/>
    <hyperlink r:id="rId14" ref="C54"/>
    <hyperlink r:id="rId15" ref="D54"/>
    <hyperlink r:id="rId16" ref="F54"/>
    <hyperlink r:id="rId17" ref="G54"/>
    <hyperlink r:id="rId18" ref="H54"/>
    <hyperlink r:id="rId19" ref="I54"/>
    <hyperlink r:id="rId20" ref="J54"/>
    <hyperlink r:id="rId21" ref="K54"/>
    <hyperlink r:id="rId22" ref="L54"/>
    <hyperlink r:id="rId23" ref="B55"/>
    <hyperlink r:id="rId24" ref="C55"/>
    <hyperlink r:id="rId25" ref="D55"/>
    <hyperlink r:id="rId26" ref="E55"/>
    <hyperlink r:id="rId27" ref="F55"/>
    <hyperlink r:id="rId28" ref="G55"/>
    <hyperlink r:id="rId29" ref="H55"/>
    <hyperlink r:id="rId30" ref="I55"/>
    <hyperlink r:id="rId31" ref="J55"/>
    <hyperlink r:id="rId32" ref="K55"/>
    <hyperlink r:id="rId33" ref="L55"/>
    <hyperlink r:id="rId34" ref="A58"/>
    <hyperlink r:id="rId35" ref="A59"/>
  </hyperlinks>
  <printOptions/>
  <pageMargins bottom="0.75" footer="0.0" header="0.0" left="0.7" right="0.7" top="0.75"/>
  <pageSetup paperSize="9" orientation="portrait"/>
  <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78" t="s">
        <v>250</v>
      </c>
      <c r="B1" s="179">
        <v>42369.0</v>
      </c>
      <c r="C1" s="179">
        <v>42735.0</v>
      </c>
      <c r="D1" s="179">
        <v>43100.0</v>
      </c>
      <c r="E1" s="179">
        <v>43465.0</v>
      </c>
      <c r="F1" s="179">
        <v>43830.0</v>
      </c>
      <c r="G1" s="179">
        <v>44196.0</v>
      </c>
      <c r="H1" s="179">
        <v>44561.0</v>
      </c>
      <c r="I1" s="179">
        <v>44926.0</v>
      </c>
      <c r="J1" s="179">
        <v>45291.0</v>
      </c>
      <c r="K1" s="179">
        <v>45657.0</v>
      </c>
      <c r="L1" s="180" t="s">
        <v>44</v>
      </c>
    </row>
    <row r="2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>
      <c r="A3" s="185" t="s">
        <v>26</v>
      </c>
      <c r="B3" s="217">
        <v>343.31</v>
      </c>
      <c r="C3" s="217">
        <v>418.08</v>
      </c>
      <c r="D3" s="217">
        <v>586.65</v>
      </c>
      <c r="E3" s="217">
        <v>620.44</v>
      </c>
      <c r="F3" s="217">
        <v>702.26</v>
      </c>
      <c r="G3" s="217">
        <v>509.84</v>
      </c>
      <c r="H3" s="217">
        <v>561.32</v>
      </c>
      <c r="I3" s="217">
        <v>20.06</v>
      </c>
      <c r="J3" s="217">
        <v>763.9</v>
      </c>
      <c r="K3" s="217">
        <v>923.59</v>
      </c>
      <c r="L3" s="217">
        <v>923.59</v>
      </c>
    </row>
    <row r="4">
      <c r="A4" s="183" t="s">
        <v>87</v>
      </c>
      <c r="B4" s="184">
        <v>2.09</v>
      </c>
      <c r="C4" s="184">
        <v>1.74</v>
      </c>
      <c r="D4" s="184">
        <v>1.56</v>
      </c>
      <c r="E4" s="184">
        <v>2.13</v>
      </c>
      <c r="F4" s="184">
        <v>3.98</v>
      </c>
      <c r="G4" s="184">
        <v>4.19</v>
      </c>
      <c r="H4" s="184">
        <v>3.58</v>
      </c>
      <c r="I4" s="184">
        <v>3.31</v>
      </c>
      <c r="J4" s="184">
        <v>3.98</v>
      </c>
      <c r="K4" s="184">
        <v>4.62</v>
      </c>
      <c r="L4" s="184">
        <v>4.62</v>
      </c>
    </row>
    <row r="5">
      <c r="A5" s="185" t="s">
        <v>251</v>
      </c>
      <c r="B5" s="186">
        <v>2.09</v>
      </c>
      <c r="C5" s="186">
        <v>1.74</v>
      </c>
      <c r="D5" s="186">
        <v>1.56</v>
      </c>
      <c r="E5" s="186">
        <v>2.13</v>
      </c>
      <c r="F5" s="186">
        <v>3.98</v>
      </c>
      <c r="G5" s="186">
        <v>4.19</v>
      </c>
      <c r="H5" s="186">
        <v>3.58</v>
      </c>
      <c r="I5" s="186">
        <v>3.31</v>
      </c>
      <c r="J5" s="186">
        <v>3.98</v>
      </c>
      <c r="K5" s="186">
        <v>4.62</v>
      </c>
      <c r="L5" s="186">
        <v>4.62</v>
      </c>
    </row>
    <row r="6">
      <c r="A6" s="183" t="s">
        <v>252</v>
      </c>
      <c r="B6" s="184">
        <v>398.34</v>
      </c>
      <c r="C6" s="184">
        <v>395.15</v>
      </c>
      <c r="D6" s="184">
        <v>480.01</v>
      </c>
      <c r="E6" s="184">
        <v>564.08</v>
      </c>
      <c r="F6" s="184">
        <v>630.61</v>
      </c>
      <c r="G6" s="184">
        <v>700.71</v>
      </c>
      <c r="H6" s="184">
        <v>786.98</v>
      </c>
      <c r="I6" s="184">
        <v>809.39</v>
      </c>
      <c r="J6" s="184">
        <v>812.29</v>
      </c>
      <c r="K6" s="184">
        <v>807.12</v>
      </c>
      <c r="L6" s="184">
        <v>807.12</v>
      </c>
    </row>
    <row r="7">
      <c r="A7" s="183" t="s">
        <v>253</v>
      </c>
      <c r="B7" s="192">
        <v>-70.14</v>
      </c>
      <c r="C7" s="192">
        <v>-90.93</v>
      </c>
      <c r="D7" s="192">
        <v>-77.75</v>
      </c>
      <c r="E7" s="192">
        <v>-90.82</v>
      </c>
      <c r="F7" s="192">
        <v>-134.29</v>
      </c>
      <c r="G7" s="192">
        <v>-44.36</v>
      </c>
      <c r="H7" s="192">
        <v>-43.77</v>
      </c>
      <c r="I7" s="192">
        <v>-63.87</v>
      </c>
      <c r="J7" s="192">
        <v>-77.85</v>
      </c>
      <c r="K7" s="192">
        <v>-117.59</v>
      </c>
      <c r="L7" s="192">
        <v>-117.59</v>
      </c>
    </row>
    <row r="8">
      <c r="A8" s="183" t="s">
        <v>254</v>
      </c>
      <c r="B8" s="193"/>
      <c r="C8" s="193"/>
      <c r="D8" s="193"/>
      <c r="E8" s="193"/>
      <c r="F8" s="184">
        <v>24.75</v>
      </c>
      <c r="G8" s="184">
        <v>78.73</v>
      </c>
      <c r="H8" s="193"/>
      <c r="I8" s="193"/>
      <c r="J8" s="192">
        <v>-2.88</v>
      </c>
      <c r="K8" s="184">
        <v>2.3</v>
      </c>
      <c r="L8" s="184">
        <v>2.3</v>
      </c>
    </row>
    <row r="9">
      <c r="A9" s="183" t="s">
        <v>255</v>
      </c>
      <c r="B9" s="184">
        <v>43.9</v>
      </c>
      <c r="C9" s="184">
        <v>4.8</v>
      </c>
      <c r="D9" s="184">
        <v>10.6</v>
      </c>
      <c r="E9" s="184">
        <v>0.06</v>
      </c>
      <c r="F9" s="193"/>
      <c r="G9" s="184">
        <v>108.6</v>
      </c>
      <c r="H9" s="184">
        <v>145.8</v>
      </c>
      <c r="I9" s="184">
        <v>855.99</v>
      </c>
      <c r="J9" s="184">
        <v>8.8</v>
      </c>
      <c r="K9" s="192">
        <v>-163.6</v>
      </c>
      <c r="L9" s="192">
        <v>-163.6</v>
      </c>
    </row>
    <row r="10">
      <c r="A10" s="183" t="s">
        <v>256</v>
      </c>
      <c r="B10" s="193"/>
      <c r="C10" s="193"/>
      <c r="D10" s="193"/>
      <c r="E10" s="184">
        <v>1.93</v>
      </c>
      <c r="F10" s="184">
        <v>6.09</v>
      </c>
      <c r="G10" s="184">
        <v>10.26</v>
      </c>
      <c r="H10" s="184">
        <v>8.55</v>
      </c>
      <c r="I10" s="184">
        <v>8.75</v>
      </c>
      <c r="J10" s="184">
        <v>7.38</v>
      </c>
      <c r="K10" s="184">
        <v>12.77</v>
      </c>
      <c r="L10" s="184">
        <v>12.77</v>
      </c>
    </row>
    <row r="11">
      <c r="A11" s="183" t="s">
        <v>257</v>
      </c>
      <c r="B11" s="193"/>
      <c r="C11" s="193"/>
      <c r="D11" s="193"/>
      <c r="E11" s="193"/>
      <c r="F11" s="193"/>
      <c r="G11" s="184">
        <v>43.3</v>
      </c>
      <c r="H11" s="192">
        <v>-7.92</v>
      </c>
      <c r="I11" s="184">
        <v>1.24</v>
      </c>
      <c r="J11" s="193"/>
      <c r="K11" s="193"/>
      <c r="L11" s="193"/>
    </row>
    <row r="12">
      <c r="A12" s="183" t="s">
        <v>258</v>
      </c>
      <c r="B12" s="184">
        <v>233.87</v>
      </c>
      <c r="C12" s="184">
        <v>293.13</v>
      </c>
      <c r="D12" s="184">
        <v>240.91</v>
      </c>
      <c r="E12" s="184">
        <v>417.96</v>
      </c>
      <c r="F12" s="184">
        <v>506.99</v>
      </c>
      <c r="G12" s="184">
        <v>478.16</v>
      </c>
      <c r="H12" s="184">
        <v>512.94</v>
      </c>
      <c r="I12" s="184">
        <v>290.84</v>
      </c>
      <c r="J12" s="184">
        <v>722.19</v>
      </c>
      <c r="K12" s="184">
        <v>766.8</v>
      </c>
      <c r="L12" s="184">
        <v>766.8</v>
      </c>
    </row>
    <row r="13">
      <c r="A13" s="183" t="s">
        <v>259</v>
      </c>
      <c r="B13" s="192">
        <v>-10.38</v>
      </c>
      <c r="C13" s="184">
        <v>4.51</v>
      </c>
      <c r="D13" s="192">
        <v>-26.99</v>
      </c>
      <c r="E13" s="210">
        <v>16.56</v>
      </c>
      <c r="F13" s="192">
        <v>-151.87</v>
      </c>
      <c r="G13" s="218">
        <v>-102.46</v>
      </c>
      <c r="H13" s="192">
        <v>-126.48</v>
      </c>
      <c r="I13" s="184">
        <v>1.78</v>
      </c>
      <c r="J13" s="192">
        <v>-33.11</v>
      </c>
      <c r="K13" s="184">
        <v>197.46</v>
      </c>
      <c r="L13" s="184">
        <v>197.46</v>
      </c>
    </row>
    <row r="14">
      <c r="A14" s="183" t="s">
        <v>260</v>
      </c>
      <c r="B14" s="210">
        <v>37.85</v>
      </c>
      <c r="C14" s="184">
        <v>6.59</v>
      </c>
      <c r="D14" s="218">
        <v>-6.49</v>
      </c>
      <c r="E14" s="184">
        <v>11.46</v>
      </c>
      <c r="F14" s="184">
        <v>1.51</v>
      </c>
      <c r="G14" s="218">
        <v>-28.23</v>
      </c>
      <c r="H14" s="184">
        <v>12.38</v>
      </c>
      <c r="I14" s="192">
        <v>-74.77</v>
      </c>
      <c r="J14" s="192">
        <v>-9.31</v>
      </c>
      <c r="K14" s="192">
        <v>-5.66</v>
      </c>
      <c r="L14" s="192">
        <v>-5.66</v>
      </c>
    </row>
    <row r="15">
      <c r="A15" s="183" t="s">
        <v>261</v>
      </c>
      <c r="B15" s="184">
        <v>19.62</v>
      </c>
      <c r="C15" s="184">
        <v>27.46</v>
      </c>
      <c r="D15" s="192">
        <v>-23.05</v>
      </c>
      <c r="E15" s="192">
        <v>-3.08</v>
      </c>
      <c r="F15" s="192">
        <v>-1.17</v>
      </c>
      <c r="G15" s="184">
        <v>19.07</v>
      </c>
      <c r="H15" s="192">
        <v>-23.03</v>
      </c>
      <c r="I15" s="184">
        <v>28.48</v>
      </c>
      <c r="J15" s="192">
        <v>-7.13</v>
      </c>
      <c r="K15" s="184">
        <v>11.53</v>
      </c>
      <c r="L15" s="184">
        <v>11.53</v>
      </c>
    </row>
    <row r="16">
      <c r="A16" s="183" t="s">
        <v>262</v>
      </c>
      <c r="B16" s="184">
        <v>113.98</v>
      </c>
      <c r="C16" s="184">
        <v>45.5</v>
      </c>
      <c r="D16" s="184">
        <v>85.93</v>
      </c>
      <c r="E16" s="184">
        <v>181.96</v>
      </c>
      <c r="F16" s="184">
        <v>56.52</v>
      </c>
      <c r="G16" s="184">
        <v>48.6</v>
      </c>
      <c r="H16" s="192">
        <v>-25.95</v>
      </c>
      <c r="I16" s="184">
        <v>127.35</v>
      </c>
      <c r="J16" s="184">
        <v>94.94</v>
      </c>
      <c r="K16" s="184">
        <v>126.95</v>
      </c>
      <c r="L16" s="184">
        <v>126.95</v>
      </c>
    </row>
    <row r="17">
      <c r="A17" s="194" t="s">
        <v>263</v>
      </c>
      <c r="B17" s="195">
        <v>1112.43</v>
      </c>
      <c r="C17" s="195">
        <v>1106.04</v>
      </c>
      <c r="D17" s="195">
        <v>1271.38</v>
      </c>
      <c r="E17" s="195">
        <v>1722.67</v>
      </c>
      <c r="F17" s="195">
        <v>1645.37</v>
      </c>
      <c r="G17" s="195">
        <v>1826.39</v>
      </c>
      <c r="H17" s="195">
        <v>1804.37</v>
      </c>
      <c r="I17" s="195">
        <v>2008.55</v>
      </c>
      <c r="J17" s="195">
        <v>2283.2</v>
      </c>
      <c r="K17" s="195">
        <v>2566.28</v>
      </c>
      <c r="L17" s="195">
        <v>2566.28</v>
      </c>
    </row>
    <row r="18">
      <c r="A18" s="200" t="s">
        <v>264</v>
      </c>
      <c r="B18" s="202">
        <v>161.07</v>
      </c>
      <c r="C18" s="202">
        <v>84.07</v>
      </c>
      <c r="D18" s="202">
        <v>29.4</v>
      </c>
      <c r="E18" s="202">
        <v>206.89</v>
      </c>
      <c r="F18" s="203">
        <v>-95.01</v>
      </c>
      <c r="G18" s="203">
        <v>-63.03</v>
      </c>
      <c r="H18" s="203">
        <v>-163.09</v>
      </c>
      <c r="I18" s="202">
        <v>82.84</v>
      </c>
      <c r="J18" s="202">
        <v>45.39</v>
      </c>
      <c r="K18" s="202">
        <v>330.28</v>
      </c>
      <c r="L18" s="202">
        <v>330.28</v>
      </c>
    </row>
    <row r="19">
      <c r="A19" s="183" t="s">
        <v>265</v>
      </c>
      <c r="B19" s="192">
        <v>-3409.92</v>
      </c>
      <c r="C19" s="192">
        <v>-2895.32</v>
      </c>
      <c r="D19" s="192">
        <v>-4433.48</v>
      </c>
      <c r="E19" s="192">
        <v>-4143.29</v>
      </c>
      <c r="F19" s="192">
        <v>-3197.25</v>
      </c>
      <c r="G19" s="192">
        <v>-4641.08</v>
      </c>
      <c r="H19" s="192">
        <v>-2124.35</v>
      </c>
      <c r="I19" s="192">
        <v>-1207.99</v>
      </c>
      <c r="J19" s="192">
        <v>-3640.16</v>
      </c>
      <c r="K19" s="192">
        <v>-2471.85</v>
      </c>
      <c r="L19" s="192">
        <v>-2471.85</v>
      </c>
    </row>
    <row r="20">
      <c r="A20" s="183" t="s">
        <v>266</v>
      </c>
      <c r="B20" s="184">
        <v>2092.32</v>
      </c>
      <c r="C20" s="184">
        <v>1695.06</v>
      </c>
      <c r="D20" s="184">
        <v>1239.17</v>
      </c>
      <c r="E20" s="184">
        <v>1421.65</v>
      </c>
      <c r="F20" s="184">
        <v>1265.69</v>
      </c>
      <c r="G20" s="184">
        <v>375.87</v>
      </c>
      <c r="H20" s="184">
        <v>825.26</v>
      </c>
      <c r="I20" s="184">
        <v>1309.19</v>
      </c>
      <c r="J20" s="184">
        <v>808.07</v>
      </c>
      <c r="K20" s="184">
        <v>1170.41</v>
      </c>
      <c r="L20" s="184">
        <v>1170.41</v>
      </c>
    </row>
    <row r="21" ht="15.75" customHeight="1">
      <c r="A21" s="183" t="s">
        <v>267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</row>
    <row r="22" ht="15.75" customHeight="1">
      <c r="A22" s="183" t="s">
        <v>268</v>
      </c>
      <c r="B22" s="193"/>
      <c r="C22" s="193"/>
      <c r="D22" s="193"/>
      <c r="E22" s="193"/>
      <c r="F22" s="193"/>
      <c r="G22" s="184">
        <v>10.7</v>
      </c>
      <c r="H22" s="184">
        <v>243.74</v>
      </c>
      <c r="I22" s="184">
        <v>91.84</v>
      </c>
      <c r="J22" s="184">
        <v>30.08</v>
      </c>
      <c r="K22" s="184">
        <v>15.04</v>
      </c>
      <c r="L22" s="184">
        <v>15.04</v>
      </c>
    </row>
    <row r="23" ht="15.75" customHeight="1">
      <c r="A23" s="194" t="s">
        <v>269</v>
      </c>
      <c r="B23" s="196">
        <v>-1317.6</v>
      </c>
      <c r="C23" s="196">
        <v>-1200.26</v>
      </c>
      <c r="D23" s="196">
        <v>-3194.31</v>
      </c>
      <c r="E23" s="196">
        <v>-2721.64</v>
      </c>
      <c r="F23" s="196">
        <v>-1931.56</v>
      </c>
      <c r="G23" s="196">
        <v>-4254.51</v>
      </c>
      <c r="H23" s="196">
        <v>-1055.36</v>
      </c>
      <c r="I23" s="195">
        <v>193.04</v>
      </c>
      <c r="J23" s="196">
        <v>-2802.01</v>
      </c>
      <c r="K23" s="196">
        <v>-1286.41</v>
      </c>
      <c r="L23" s="196">
        <v>-1286.41</v>
      </c>
    </row>
    <row r="24" ht="15.75" customHeight="1">
      <c r="A24" s="183" t="s">
        <v>270</v>
      </c>
      <c r="B24" s="184">
        <v>2114.03</v>
      </c>
      <c r="C24" s="184">
        <v>1950.36</v>
      </c>
      <c r="D24" s="184">
        <v>3421.23</v>
      </c>
      <c r="E24" s="184">
        <v>2784.0</v>
      </c>
      <c r="F24" s="184">
        <v>3067.96</v>
      </c>
      <c r="G24" s="184">
        <v>5055.0</v>
      </c>
      <c r="H24" s="184">
        <v>2170.0</v>
      </c>
      <c r="I24" s="184">
        <v>1685.0</v>
      </c>
      <c r="J24" s="184">
        <v>3840.0</v>
      </c>
      <c r="K24" s="184">
        <v>3680.0</v>
      </c>
      <c r="L24" s="184">
        <v>3680.0</v>
      </c>
    </row>
    <row r="25" ht="15.75" customHeight="1">
      <c r="A25" s="183" t="s">
        <v>271</v>
      </c>
      <c r="B25" s="192">
        <v>-1577.78</v>
      </c>
      <c r="C25" s="192">
        <v>-2070.59</v>
      </c>
      <c r="D25" s="192">
        <v>-1318.48</v>
      </c>
      <c r="E25" s="192">
        <v>-1247.38</v>
      </c>
      <c r="F25" s="192">
        <v>-2032.26</v>
      </c>
      <c r="G25" s="192">
        <v>-1759.96</v>
      </c>
      <c r="H25" s="192">
        <v>-2176.32</v>
      </c>
      <c r="I25" s="192">
        <v>-3296.29</v>
      </c>
      <c r="J25" s="192">
        <v>-2452.99</v>
      </c>
      <c r="K25" s="192">
        <v>-3603.64</v>
      </c>
      <c r="L25" s="192">
        <v>-3603.64</v>
      </c>
    </row>
    <row r="26" ht="15.75" customHeight="1">
      <c r="A26" s="183" t="s">
        <v>272</v>
      </c>
      <c r="B26" s="193"/>
      <c r="C26" s="184">
        <v>562.78</v>
      </c>
      <c r="D26" s="193"/>
      <c r="E26" s="193"/>
      <c r="F26" s="193"/>
      <c r="G26" s="193"/>
      <c r="H26" s="193"/>
      <c r="I26" s="193"/>
      <c r="J26" s="193"/>
      <c r="K26" s="193"/>
      <c r="L26" s="193"/>
    </row>
    <row r="27" ht="15.75" customHeight="1">
      <c r="A27" s="183" t="s">
        <v>273</v>
      </c>
      <c r="B27" s="193"/>
      <c r="C27" s="192">
        <v>-42.34</v>
      </c>
      <c r="D27" s="192">
        <v>-154.63</v>
      </c>
      <c r="E27" s="192">
        <v>-222.36</v>
      </c>
      <c r="F27" s="192">
        <v>-224.37</v>
      </c>
      <c r="G27" s="192">
        <v>-246.44</v>
      </c>
      <c r="H27" s="192">
        <v>-157.61</v>
      </c>
      <c r="I27" s="192">
        <v>-181.97</v>
      </c>
      <c r="J27" s="192">
        <v>-201.33</v>
      </c>
      <c r="K27" s="192">
        <v>-326.81</v>
      </c>
      <c r="L27" s="192">
        <v>-326.81</v>
      </c>
    </row>
    <row r="28" ht="15.75" customHeight="1">
      <c r="A28" s="183" t="s">
        <v>274</v>
      </c>
      <c r="B28" s="193"/>
      <c r="C28" s="192">
        <v>-42.34</v>
      </c>
      <c r="D28" s="192">
        <v>-154.63</v>
      </c>
      <c r="E28" s="192">
        <v>-222.36</v>
      </c>
      <c r="F28" s="192">
        <v>-224.37</v>
      </c>
      <c r="G28" s="192">
        <v>-246.44</v>
      </c>
      <c r="H28" s="192">
        <v>-157.61</v>
      </c>
      <c r="I28" s="192">
        <v>-181.97</v>
      </c>
      <c r="J28" s="192">
        <v>-201.33</v>
      </c>
      <c r="K28" s="192">
        <v>-326.81</v>
      </c>
      <c r="L28" s="192">
        <v>-326.81</v>
      </c>
    </row>
    <row r="29" ht="15.75" customHeight="1">
      <c r="A29" s="183" t="s">
        <v>275</v>
      </c>
      <c r="B29" s="192">
        <v>-191.84</v>
      </c>
      <c r="C29" s="192">
        <v>-283.67</v>
      </c>
      <c r="D29" s="192">
        <v>-177.07</v>
      </c>
      <c r="E29" s="192">
        <v>-334.41</v>
      </c>
      <c r="F29" s="192">
        <v>-496.2</v>
      </c>
      <c r="G29" s="192">
        <v>-464.59</v>
      </c>
      <c r="H29" s="192">
        <v>-507.75</v>
      </c>
      <c r="I29" s="192">
        <v>-501.3</v>
      </c>
      <c r="J29" s="192">
        <v>-666.96</v>
      </c>
      <c r="K29" s="192">
        <v>-749.91</v>
      </c>
      <c r="L29" s="192">
        <v>-749.91</v>
      </c>
    </row>
    <row r="30" ht="15.75" customHeight="1">
      <c r="A30" s="194" t="s">
        <v>276</v>
      </c>
      <c r="B30" s="195">
        <v>344.42</v>
      </c>
      <c r="C30" s="195">
        <v>116.55</v>
      </c>
      <c r="D30" s="195">
        <v>1771.06</v>
      </c>
      <c r="E30" s="195">
        <v>979.85</v>
      </c>
      <c r="F30" s="195">
        <v>315.12</v>
      </c>
      <c r="G30" s="195">
        <v>2584.01</v>
      </c>
      <c r="H30" s="196">
        <v>-671.68</v>
      </c>
      <c r="I30" s="196">
        <v>-2294.56</v>
      </c>
      <c r="J30" s="195">
        <v>518.72</v>
      </c>
      <c r="K30" s="196">
        <v>-1000.36</v>
      </c>
      <c r="L30" s="196">
        <v>-1000.36</v>
      </c>
    </row>
    <row r="31" ht="15.75" customHeight="1">
      <c r="A31" s="194" t="s">
        <v>277</v>
      </c>
      <c r="B31" s="195">
        <v>139.25</v>
      </c>
      <c r="C31" s="195">
        <v>22.33</v>
      </c>
      <c r="D31" s="196">
        <v>-151.87</v>
      </c>
      <c r="E31" s="196">
        <v>-19.11</v>
      </c>
      <c r="F31" s="195">
        <v>28.93</v>
      </c>
      <c r="G31" s="195">
        <v>155.89</v>
      </c>
      <c r="H31" s="195">
        <v>77.33</v>
      </c>
      <c r="I31" s="196">
        <v>-92.97</v>
      </c>
      <c r="J31" s="196">
        <v>-0.09</v>
      </c>
      <c r="K31" s="195">
        <v>279.51</v>
      </c>
      <c r="L31" s="195">
        <v>279.51</v>
      </c>
    </row>
    <row r="32" ht="15.75" customHeight="1">
      <c r="A32" s="187" t="s">
        <v>141</v>
      </c>
      <c r="B32" s="211">
        <v>-3.9</v>
      </c>
      <c r="C32" s="211">
        <v>-9.7</v>
      </c>
      <c r="D32" s="211">
        <v>-16.2</v>
      </c>
      <c r="E32" s="211">
        <v>-44.9</v>
      </c>
      <c r="F32" s="211">
        <v>-13.8</v>
      </c>
      <c r="G32" s="211">
        <v>-13.6</v>
      </c>
      <c r="H32" s="199"/>
      <c r="I32" s="211">
        <v>-17.8</v>
      </c>
      <c r="J32" s="211">
        <v>-33.6</v>
      </c>
      <c r="K32" s="211">
        <v>-344.0</v>
      </c>
      <c r="L32" s="211">
        <v>-344.0</v>
      </c>
    </row>
    <row r="33" ht="15.75" customHeight="1">
      <c r="A33" s="185" t="s">
        <v>278</v>
      </c>
      <c r="B33" s="219">
        <v>-2297.48</v>
      </c>
      <c r="C33" s="219">
        <v>-1789.28</v>
      </c>
      <c r="D33" s="219">
        <v>-3162.1</v>
      </c>
      <c r="E33" s="219">
        <v>-2420.62</v>
      </c>
      <c r="F33" s="219">
        <v>-1551.89</v>
      </c>
      <c r="G33" s="219">
        <v>-2814.69</v>
      </c>
      <c r="H33" s="219">
        <v>-319.98</v>
      </c>
      <c r="I33" s="186">
        <v>800.56</v>
      </c>
      <c r="J33" s="219">
        <v>-1356.95</v>
      </c>
      <c r="K33" s="186">
        <v>94.42</v>
      </c>
      <c r="L33" s="186">
        <v>94.42</v>
      </c>
    </row>
    <row r="34" ht="15.75" customHeight="1">
      <c r="A34" s="187" t="s">
        <v>71</v>
      </c>
      <c r="B34" s="188"/>
      <c r="C34" s="189" t="s">
        <v>279</v>
      </c>
      <c r="D34" s="189" t="s">
        <v>280</v>
      </c>
      <c r="E34" s="189" t="s">
        <v>281</v>
      </c>
      <c r="F34" s="189" t="s">
        <v>282</v>
      </c>
      <c r="G34" s="189" t="s">
        <v>283</v>
      </c>
      <c r="H34" s="189" t="s">
        <v>284</v>
      </c>
      <c r="I34" s="189" t="s">
        <v>285</v>
      </c>
      <c r="J34" s="190" t="s">
        <v>286</v>
      </c>
      <c r="K34" s="189" t="s">
        <v>287</v>
      </c>
      <c r="L34" s="191"/>
    </row>
    <row r="35" ht="15.75" customHeight="1">
      <c r="A35" s="187" t="s">
        <v>288</v>
      </c>
      <c r="B35" s="190" t="s">
        <v>289</v>
      </c>
      <c r="C35" s="190" t="s">
        <v>290</v>
      </c>
      <c r="D35" s="190" t="s">
        <v>291</v>
      </c>
      <c r="E35" s="190" t="s">
        <v>292</v>
      </c>
      <c r="F35" s="190" t="s">
        <v>293</v>
      </c>
      <c r="G35" s="190" t="s">
        <v>294</v>
      </c>
      <c r="H35" s="190" t="s">
        <v>295</v>
      </c>
      <c r="I35" s="189" t="s">
        <v>296</v>
      </c>
      <c r="J35" s="190" t="s">
        <v>297</v>
      </c>
      <c r="K35" s="189" t="s">
        <v>298</v>
      </c>
      <c r="L35" s="189" t="s">
        <v>298</v>
      </c>
    </row>
    <row r="36" ht="15.75" customHeight="1">
      <c r="A36" s="183" t="s">
        <v>299</v>
      </c>
      <c r="B36" s="184">
        <v>232.14</v>
      </c>
      <c r="C36" s="184">
        <v>371.39</v>
      </c>
      <c r="D36" s="184">
        <v>393.72</v>
      </c>
      <c r="E36" s="184">
        <v>241.85</v>
      </c>
      <c r="F36" s="184">
        <v>222.73</v>
      </c>
      <c r="G36" s="184">
        <v>251.66</v>
      </c>
      <c r="H36" s="184">
        <v>407.56</v>
      </c>
      <c r="I36" s="184">
        <v>484.89</v>
      </c>
      <c r="J36" s="184">
        <v>391.91</v>
      </c>
      <c r="K36" s="184">
        <v>391.82</v>
      </c>
      <c r="L36" s="184">
        <v>391.82</v>
      </c>
    </row>
    <row r="37" ht="15.75" customHeight="1">
      <c r="A37" s="183" t="s">
        <v>300</v>
      </c>
      <c r="B37" s="184">
        <v>371.39</v>
      </c>
      <c r="C37" s="184">
        <v>393.72</v>
      </c>
      <c r="D37" s="184">
        <v>241.85</v>
      </c>
      <c r="E37" s="184">
        <v>222.73</v>
      </c>
      <c r="F37" s="184">
        <v>251.66</v>
      </c>
      <c r="G37" s="184">
        <v>407.56</v>
      </c>
      <c r="H37" s="184">
        <v>484.89</v>
      </c>
      <c r="I37" s="184">
        <v>391.91</v>
      </c>
      <c r="J37" s="184">
        <v>391.82</v>
      </c>
      <c r="K37" s="184">
        <v>671.33</v>
      </c>
      <c r="L37" s="184">
        <v>671.33</v>
      </c>
    </row>
    <row r="38" ht="15.75" customHeight="1">
      <c r="A38" s="183" t="s">
        <v>301</v>
      </c>
      <c r="B38" s="184">
        <v>171.44</v>
      </c>
      <c r="C38" s="184">
        <v>217.86</v>
      </c>
      <c r="D38" s="184">
        <v>257.61</v>
      </c>
      <c r="E38" s="184">
        <v>361.33</v>
      </c>
      <c r="F38" s="184">
        <v>442.67</v>
      </c>
      <c r="G38" s="184">
        <v>471.07</v>
      </c>
      <c r="H38" s="184">
        <v>477.68</v>
      </c>
      <c r="I38" s="184">
        <v>492.02</v>
      </c>
      <c r="J38" s="184">
        <v>639.79</v>
      </c>
      <c r="K38" s="184">
        <v>714.99</v>
      </c>
      <c r="L38" s="184">
        <v>714.99</v>
      </c>
    </row>
    <row r="39" ht="15.75" customHeight="1">
      <c r="A39" s="183" t="s">
        <v>302</v>
      </c>
      <c r="B39" s="184">
        <v>0.31</v>
      </c>
      <c r="C39" s="184">
        <v>1.1</v>
      </c>
      <c r="D39" s="184">
        <v>0.8</v>
      </c>
      <c r="E39" s="184">
        <v>55.93</v>
      </c>
      <c r="F39" s="184">
        <v>32.91</v>
      </c>
      <c r="G39" s="184">
        <v>1.07</v>
      </c>
      <c r="H39" s="192">
        <v>-81.82</v>
      </c>
      <c r="I39" s="184">
        <v>8.61</v>
      </c>
      <c r="J39" s="184">
        <v>6.77</v>
      </c>
      <c r="K39" s="184">
        <v>17.99</v>
      </c>
      <c r="L39" s="184">
        <v>17.99</v>
      </c>
    </row>
    <row r="40" ht="15.75" customHeight="1">
      <c r="A40" s="183" t="s">
        <v>303</v>
      </c>
      <c r="B40" s="192">
        <v>-3.89</v>
      </c>
      <c r="C40" s="192">
        <v>-2.75</v>
      </c>
      <c r="D40" s="192">
        <v>-4.56</v>
      </c>
      <c r="E40" s="192">
        <v>-3.49</v>
      </c>
      <c r="F40" s="192">
        <v>-2.24</v>
      </c>
      <c r="G40" s="192">
        <v>-4.06</v>
      </c>
      <c r="H40" s="192">
        <v>-0.46</v>
      </c>
      <c r="I40" s="184">
        <v>1.15</v>
      </c>
      <c r="J40" s="192">
        <v>-1.96</v>
      </c>
      <c r="K40" s="184">
        <v>0.14</v>
      </c>
      <c r="L40" s="184">
        <v>0.14</v>
      </c>
    </row>
    <row r="41" ht="15.75" customHeight="1">
      <c r="A41" s="208" t="s">
        <v>194</v>
      </c>
      <c r="B41" s="220">
        <v>193.0</v>
      </c>
      <c r="C41" s="220">
        <v>191.0</v>
      </c>
      <c r="D41" s="220">
        <v>257.2</v>
      </c>
      <c r="E41" s="220">
        <v>276.1</v>
      </c>
      <c r="F41" s="220">
        <v>453.9</v>
      </c>
      <c r="G41" s="220">
        <v>463.9</v>
      </c>
      <c r="H41" s="220">
        <v>1165.0</v>
      </c>
      <c r="I41" s="221">
        <v>-130.1</v>
      </c>
      <c r="J41" s="220">
        <v>388.9</v>
      </c>
      <c r="K41" s="220">
        <v>617.1</v>
      </c>
      <c r="L41" s="220">
        <v>617.1</v>
      </c>
    </row>
    <row r="42" ht="15.75" customHeight="1">
      <c r="A42" s="208" t="s">
        <v>195</v>
      </c>
      <c r="B42" s="222"/>
      <c r="C42" s="223" t="s">
        <v>304</v>
      </c>
      <c r="D42" s="224" t="s">
        <v>305</v>
      </c>
      <c r="E42" s="224" t="s">
        <v>306</v>
      </c>
      <c r="F42" s="224" t="s">
        <v>307</v>
      </c>
      <c r="G42" s="224" t="s">
        <v>308</v>
      </c>
      <c r="H42" s="224" t="s">
        <v>309</v>
      </c>
      <c r="I42" s="223" t="s">
        <v>310</v>
      </c>
      <c r="J42" s="224" t="s">
        <v>311</v>
      </c>
      <c r="K42" s="224" t="s">
        <v>312</v>
      </c>
      <c r="L42" s="225"/>
    </row>
    <row r="43" ht="15.75" customHeight="1">
      <c r="A43" s="209" t="s">
        <v>313</v>
      </c>
      <c r="B43" s="224" t="s">
        <v>148</v>
      </c>
      <c r="C43" s="224" t="s">
        <v>162</v>
      </c>
      <c r="D43" s="224" t="s">
        <v>314</v>
      </c>
      <c r="E43" s="224" t="s">
        <v>315</v>
      </c>
      <c r="F43" s="224" t="s">
        <v>316</v>
      </c>
      <c r="G43" s="224" t="s">
        <v>317</v>
      </c>
      <c r="H43" s="224" t="s">
        <v>172</v>
      </c>
      <c r="I43" s="223" t="s">
        <v>318</v>
      </c>
      <c r="J43" s="224" t="s">
        <v>319</v>
      </c>
      <c r="K43" s="224" t="s">
        <v>320</v>
      </c>
      <c r="L43" s="224" t="s">
        <v>320</v>
      </c>
    </row>
    <row r="44" ht="15.75" customHeight="1">
      <c r="A44" s="209" t="s">
        <v>321</v>
      </c>
      <c r="B44" s="198">
        <v>364.2</v>
      </c>
      <c r="C44" s="198">
        <v>676.9</v>
      </c>
      <c r="D44" s="198">
        <v>507.2</v>
      </c>
      <c r="E44" s="198">
        <v>440.5</v>
      </c>
      <c r="F44" s="198">
        <v>336.3</v>
      </c>
      <c r="G44" s="198">
        <v>278.5</v>
      </c>
      <c r="H44" s="198">
        <v>309.5</v>
      </c>
      <c r="I44" s="198">
        <v>591.8</v>
      </c>
      <c r="J44" s="198">
        <v>652.5</v>
      </c>
      <c r="K44" s="198">
        <v>812.3</v>
      </c>
      <c r="L44" s="198">
        <v>812.3</v>
      </c>
    </row>
    <row r="45" ht="15.75" customHeight="1">
      <c r="A45" s="214" t="s">
        <v>300</v>
      </c>
      <c r="B45" s="198">
        <v>676.9</v>
      </c>
      <c r="C45" s="226">
        <v>507.2</v>
      </c>
      <c r="D45" s="198">
        <v>440.5</v>
      </c>
      <c r="E45" s="198">
        <v>336.3</v>
      </c>
      <c r="F45" s="226">
        <v>278.5</v>
      </c>
      <c r="G45" s="198">
        <v>309.5</v>
      </c>
      <c r="H45" s="198">
        <v>591.8</v>
      </c>
      <c r="I45" s="198">
        <v>652.5</v>
      </c>
      <c r="J45" s="198">
        <v>812.3</v>
      </c>
      <c r="K45" s="198">
        <v>882.1</v>
      </c>
      <c r="L45" s="198">
        <v>882.1</v>
      </c>
    </row>
    <row r="46" ht="15.75" customHeight="1">
      <c r="A46" s="214" t="s">
        <v>301</v>
      </c>
      <c r="B46" s="198">
        <v>15.3</v>
      </c>
      <c r="C46" s="198">
        <v>15.2</v>
      </c>
      <c r="D46" s="198">
        <v>20.7</v>
      </c>
      <c r="E46" s="198">
        <v>22.0</v>
      </c>
      <c r="F46" s="198">
        <v>25.8</v>
      </c>
      <c r="G46" s="198">
        <v>37.8</v>
      </c>
      <c r="H46" s="198">
        <v>35.2</v>
      </c>
      <c r="I46" s="198">
        <v>36.3</v>
      </c>
      <c r="J46" s="198">
        <v>40.6</v>
      </c>
      <c r="K46" s="198">
        <v>39.3</v>
      </c>
      <c r="L46" s="198">
        <v>39.3</v>
      </c>
    </row>
    <row r="47" ht="15.75" customHeight="1">
      <c r="A47" s="214" t="s">
        <v>302</v>
      </c>
      <c r="B47" s="198">
        <v>89.8</v>
      </c>
      <c r="C47" s="198">
        <v>39.8</v>
      </c>
      <c r="D47" s="198">
        <v>27.9</v>
      </c>
      <c r="E47" s="198">
        <v>21.1</v>
      </c>
      <c r="F47" s="198">
        <v>6.8</v>
      </c>
      <c r="G47" s="198">
        <v>26.5</v>
      </c>
      <c r="H47" s="198">
        <v>22.2</v>
      </c>
      <c r="I47" s="198">
        <v>61.1</v>
      </c>
      <c r="J47" s="198">
        <v>110.7</v>
      </c>
      <c r="K47" s="198">
        <v>301.2</v>
      </c>
      <c r="L47" s="198">
        <v>301.2</v>
      </c>
    </row>
    <row r="48" ht="15.75" customHeight="1">
      <c r="A48" s="214" t="s">
        <v>303</v>
      </c>
      <c r="B48" s="198">
        <v>0.37</v>
      </c>
      <c r="C48" s="198">
        <v>0.36</v>
      </c>
      <c r="D48" s="198">
        <v>0.48</v>
      </c>
      <c r="E48" s="198">
        <v>0.51</v>
      </c>
      <c r="F48" s="198">
        <v>0.84</v>
      </c>
      <c r="G48" s="198">
        <v>0.77</v>
      </c>
      <c r="H48" s="198">
        <v>1.89</v>
      </c>
      <c r="I48" s="211">
        <v>-0.25</v>
      </c>
      <c r="J48" s="198">
        <v>0.51</v>
      </c>
      <c r="K48" s="198">
        <v>0.89</v>
      </c>
      <c r="L48" s="198">
        <v>0.89</v>
      </c>
    </row>
    <row r="49" ht="15.75" customHeight="1">
      <c r="A49" s="215" t="s">
        <v>194</v>
      </c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</row>
    <row r="50" ht="15.75" customHeight="1">
      <c r="A50" s="215" t="s">
        <v>195</v>
      </c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</row>
    <row r="51" ht="15.75" customHeight="1">
      <c r="A51" s="216" t="s">
        <v>322</v>
      </c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</row>
    <row r="52" ht="15.75" customHeight="1">
      <c r="A52" s="216" t="s">
        <v>323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ht="15.75" customHeight="1">
      <c r="A53" s="197"/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</row>
    <row r="54" ht="15.75" customHeight="1">
      <c r="A54" s="197"/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</row>
    <row r="55" ht="15.75" customHeight="1">
      <c r="A55" s="197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</row>
    <row r="56" ht="15.75" customHeight="1">
      <c r="A56" s="197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</row>
    <row r="57" ht="15.75" customHeight="1">
      <c r="A57" s="197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</row>
    <row r="58" ht="15.75" customHeight="1">
      <c r="A58" s="197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</row>
    <row r="59" ht="15.75" customHeight="1">
      <c r="A59" s="197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</row>
    <row r="60" ht="15.75" customHeight="1">
      <c r="A60" s="197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</row>
    <row r="61" ht="15.75" customHeight="1">
      <c r="A61" s="197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197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</row>
    <row r="63" ht="15.75" customHeight="1">
      <c r="A63" s="197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</row>
    <row r="64" ht="15.75" customHeight="1">
      <c r="A64" s="197"/>
      <c r="B64" s="11"/>
      <c r="C64" s="11"/>
      <c r="D64" s="11"/>
      <c r="E64" s="11"/>
      <c r="F64" s="11"/>
      <c r="G64" s="11"/>
      <c r="H64" s="11"/>
      <c r="I64" s="11"/>
      <c r="J64" s="11"/>
      <c r="K64" s="206"/>
      <c r="L64" s="206"/>
    </row>
    <row r="65" ht="15.75" customHeight="1">
      <c r="A65" s="197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</row>
    <row r="66" ht="15.75" customHeight="1">
      <c r="A66" s="197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197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197"/>
      <c r="B68" s="11"/>
      <c r="C68" s="11"/>
      <c r="D68" s="11"/>
      <c r="E68" s="11"/>
      <c r="F68" s="11"/>
      <c r="G68" s="11"/>
      <c r="H68" s="11"/>
      <c r="I68" s="11"/>
      <c r="J68" s="11"/>
      <c r="K68" s="206"/>
      <c r="L68" s="206"/>
    </row>
    <row r="69" ht="15.75" customHeight="1">
      <c r="A69" s="197"/>
      <c r="B69" s="11"/>
      <c r="C69" s="11"/>
      <c r="D69" s="11"/>
      <c r="E69" s="11"/>
      <c r="F69" s="11"/>
      <c r="G69" s="11"/>
      <c r="H69" s="11"/>
      <c r="I69" s="11"/>
      <c r="J69" s="11"/>
      <c r="K69" s="206"/>
      <c r="L69" s="206"/>
    </row>
    <row r="70" ht="15.75" customHeight="1">
      <c r="A70" s="197"/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</row>
    <row r="71" ht="15.75" customHeight="1">
      <c r="A71" s="197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197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197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197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197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197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197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19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197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197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19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197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197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197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197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197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197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197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197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197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197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197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197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197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197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197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19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19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19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4"/>
    <hyperlink r:id="rId2" ref="B42"/>
    <hyperlink r:id="rId3" ref="A43"/>
    <hyperlink r:id="rId4" ref="A44"/>
    <hyperlink r:id="rId5" ref="A51"/>
    <hyperlink r:id="rId6" ref="A52"/>
  </hyperlinks>
  <printOptions/>
  <pageMargins bottom="0.75" footer="0.0" header="0.0" left="0.7" right="0.7" top="0.75"/>
  <pageSetup paperSize="9" orientation="portrait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76"/>
      <c r="D1" s="76"/>
      <c r="E1" s="76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4" t="s">
        <v>324</v>
      </c>
      <c r="C2" s="94" t="s">
        <v>325</v>
      </c>
      <c r="D2" s="94" t="s">
        <v>326</v>
      </c>
      <c r="E2" s="94" t="s">
        <v>327</v>
      </c>
      <c r="F2" s="227"/>
      <c r="G2" s="227"/>
      <c r="H2" s="227"/>
      <c r="I2" s="227"/>
      <c r="J2" s="227"/>
      <c r="K2" s="227"/>
      <c r="L2" s="227"/>
      <c r="M2" s="228"/>
      <c r="N2" s="228"/>
      <c r="O2" s="229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30" t="s">
        <v>174</v>
      </c>
      <c r="C3" s="231" t="s">
        <v>328</v>
      </c>
      <c r="D3" s="231" t="s">
        <v>329</v>
      </c>
      <c r="E3" s="231" t="s">
        <v>330</v>
      </c>
      <c r="F3" s="232"/>
      <c r="G3" s="232"/>
      <c r="H3" s="232"/>
      <c r="I3" s="232"/>
      <c r="J3" s="232"/>
      <c r="K3" s="232"/>
      <c r="L3" s="232"/>
      <c r="M3" s="232"/>
      <c r="N3" s="232"/>
      <c r="O3" s="76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33" t="s">
        <v>331</v>
      </c>
      <c r="C4" s="234" t="s">
        <v>332</v>
      </c>
      <c r="D4" s="234" t="s">
        <v>333</v>
      </c>
      <c r="E4" s="234" t="s">
        <v>334</v>
      </c>
      <c r="F4" s="232"/>
      <c r="G4" s="232"/>
      <c r="H4" s="232"/>
      <c r="I4" s="232"/>
      <c r="J4" s="232"/>
      <c r="K4" s="232"/>
      <c r="L4" s="232"/>
      <c r="M4" s="232"/>
      <c r="N4" s="232"/>
      <c r="O4" s="76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30" t="s">
        <v>335</v>
      </c>
      <c r="C5" s="231" t="s">
        <v>336</v>
      </c>
      <c r="D5" s="231" t="s">
        <v>337</v>
      </c>
      <c r="E5" s="231" t="s">
        <v>338</v>
      </c>
      <c r="F5" s="232"/>
      <c r="G5" s="232"/>
      <c r="H5" s="232"/>
      <c r="I5" s="232"/>
      <c r="J5" s="232"/>
      <c r="K5" s="232"/>
      <c r="L5" s="232"/>
      <c r="M5" s="232"/>
      <c r="N5" s="232"/>
      <c r="O5" s="76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33" t="s">
        <v>26</v>
      </c>
      <c r="C6" s="234" t="s">
        <v>339</v>
      </c>
      <c r="D6" s="234" t="s">
        <v>340</v>
      </c>
      <c r="E6" s="234"/>
      <c r="F6" s="232"/>
      <c r="G6" s="232"/>
      <c r="H6" s="232"/>
      <c r="I6" s="232"/>
      <c r="J6" s="232"/>
      <c r="K6" s="232"/>
      <c r="L6" s="232"/>
      <c r="M6" s="232"/>
      <c r="N6" s="232"/>
      <c r="O6" s="76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30" t="s">
        <v>40</v>
      </c>
      <c r="C7" s="235" t="s">
        <v>341</v>
      </c>
      <c r="D7" s="231"/>
      <c r="E7" s="231"/>
      <c r="F7" s="232"/>
      <c r="G7" s="232"/>
      <c r="H7" s="232"/>
      <c r="I7" s="232"/>
      <c r="J7" s="232"/>
      <c r="K7" s="232"/>
      <c r="L7" s="232"/>
      <c r="M7" s="232"/>
      <c r="N7" s="232"/>
      <c r="O7" s="76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32"/>
      <c r="G8" s="232"/>
      <c r="H8" s="232"/>
      <c r="I8" s="232"/>
      <c r="J8" s="232"/>
      <c r="K8" s="232"/>
      <c r="L8" s="232"/>
      <c r="M8" s="232"/>
      <c r="N8" s="232"/>
      <c r="O8" s="76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70" t="s">
        <v>36</v>
      </c>
      <c r="C9" s="94" t="s">
        <v>325</v>
      </c>
      <c r="D9" s="94" t="s">
        <v>326</v>
      </c>
      <c r="E9" s="94" t="s">
        <v>327</v>
      </c>
      <c r="F9" s="232"/>
      <c r="G9" s="232"/>
      <c r="H9" s="232"/>
      <c r="I9" s="232"/>
      <c r="J9" s="232"/>
      <c r="K9" s="232"/>
      <c r="L9" s="232"/>
      <c r="M9" s="232"/>
      <c r="N9" s="232"/>
      <c r="O9" s="76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30" t="s">
        <v>342</v>
      </c>
      <c r="C10" s="231" t="s">
        <v>343</v>
      </c>
      <c r="D10" s="235"/>
      <c r="E10" s="236"/>
      <c r="F10" s="232"/>
      <c r="G10" s="232"/>
      <c r="H10" s="232"/>
      <c r="I10" s="232"/>
      <c r="J10" s="232"/>
      <c r="K10" s="232"/>
      <c r="L10" s="232"/>
      <c r="M10" s="232"/>
      <c r="N10" s="232"/>
      <c r="O10" s="76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33" t="s">
        <v>344</v>
      </c>
      <c r="C11" s="237" t="s">
        <v>345</v>
      </c>
      <c r="D11" s="237"/>
      <c r="E11" s="238"/>
      <c r="F11" s="232"/>
      <c r="G11" s="232"/>
      <c r="H11" s="232"/>
      <c r="I11" s="232"/>
      <c r="J11" s="232"/>
      <c r="K11" s="232"/>
      <c r="L11" s="232"/>
      <c r="M11" s="232"/>
      <c r="N11" s="232"/>
      <c r="O11" s="76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30" t="s">
        <v>346</v>
      </c>
      <c r="C12" s="231" t="s">
        <v>347</v>
      </c>
      <c r="D12" s="231" t="s">
        <v>348</v>
      </c>
      <c r="E12" s="239"/>
      <c r="F12" s="232"/>
      <c r="G12" s="232"/>
      <c r="H12" s="232"/>
      <c r="I12" s="232"/>
      <c r="J12" s="232"/>
      <c r="K12" s="232"/>
      <c r="L12" s="232"/>
      <c r="M12" s="232"/>
      <c r="N12" s="232"/>
      <c r="O12" s="76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33" t="s">
        <v>349</v>
      </c>
      <c r="C13" s="237" t="s">
        <v>350</v>
      </c>
      <c r="D13" s="237"/>
      <c r="E13" s="238"/>
      <c r="F13" s="232"/>
      <c r="G13" s="232"/>
      <c r="H13" s="232"/>
      <c r="I13" s="232"/>
      <c r="J13" s="232"/>
      <c r="K13" s="232"/>
      <c r="L13" s="232"/>
      <c r="M13" s="232"/>
      <c r="N13" s="232"/>
      <c r="O13" s="76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30" t="s">
        <v>351</v>
      </c>
      <c r="C14" s="235" t="s">
        <v>352</v>
      </c>
      <c r="D14" s="235"/>
      <c r="E14" s="236"/>
      <c r="F14" s="232"/>
      <c r="G14" s="232"/>
      <c r="H14" s="232"/>
      <c r="I14" s="232"/>
      <c r="J14" s="232"/>
      <c r="K14" s="232"/>
      <c r="L14" s="232"/>
      <c r="M14" s="232"/>
      <c r="N14" s="232"/>
      <c r="O14" s="76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33" t="s">
        <v>353</v>
      </c>
      <c r="C15" s="237" t="s">
        <v>354</v>
      </c>
      <c r="D15" s="237"/>
      <c r="E15" s="238"/>
      <c r="F15" s="232"/>
      <c r="G15" s="232"/>
      <c r="H15" s="232"/>
      <c r="I15" s="232"/>
      <c r="J15" s="232"/>
      <c r="K15" s="232"/>
      <c r="L15" s="232"/>
      <c r="M15" s="232"/>
      <c r="N15" s="232"/>
      <c r="O15" s="76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30" t="s">
        <v>48</v>
      </c>
      <c r="C16" s="235" t="s">
        <v>355</v>
      </c>
      <c r="D16" s="235" t="s">
        <v>356</v>
      </c>
      <c r="E16" s="236"/>
      <c r="F16" s="232"/>
      <c r="G16" s="232"/>
      <c r="H16" s="232"/>
      <c r="I16" s="232"/>
      <c r="J16" s="232"/>
      <c r="K16" s="232"/>
      <c r="L16" s="232"/>
      <c r="M16" s="232"/>
      <c r="N16" s="232"/>
      <c r="O16" s="76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40"/>
      <c r="G17" s="240"/>
      <c r="H17" s="240"/>
      <c r="I17" s="240"/>
      <c r="J17" s="240"/>
      <c r="K17" s="240"/>
      <c r="L17" s="240"/>
      <c r="M17" s="240"/>
      <c r="N17" s="240"/>
      <c r="O17" s="241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70" t="s">
        <v>357</v>
      </c>
      <c r="C18" s="94" t="s">
        <v>325</v>
      </c>
      <c r="D18" s="94" t="s">
        <v>326</v>
      </c>
      <c r="E18" s="94" t="s">
        <v>327</v>
      </c>
      <c r="F18" s="242"/>
      <c r="G18" s="242"/>
      <c r="H18" s="242"/>
      <c r="I18" s="242"/>
      <c r="J18" s="242"/>
      <c r="K18" s="242"/>
      <c r="L18" s="242"/>
      <c r="M18" s="242"/>
      <c r="N18" s="242"/>
      <c r="O18" s="241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30" t="s">
        <v>174</v>
      </c>
      <c r="C19" s="235" t="s">
        <v>358</v>
      </c>
      <c r="D19" s="235"/>
      <c r="E19" s="236"/>
      <c r="F19" s="232"/>
      <c r="G19" s="232"/>
      <c r="H19" s="232"/>
      <c r="I19" s="232"/>
      <c r="J19" s="232"/>
      <c r="K19" s="232"/>
      <c r="L19" s="232"/>
      <c r="M19" s="232"/>
      <c r="N19" s="232"/>
      <c r="O19" s="241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33" t="s">
        <v>331</v>
      </c>
      <c r="C20" s="237" t="s">
        <v>359</v>
      </c>
      <c r="D20" s="237"/>
      <c r="E20" s="238"/>
      <c r="F20" s="232"/>
      <c r="G20" s="232"/>
      <c r="H20" s="232"/>
      <c r="I20" s="232"/>
      <c r="J20" s="232"/>
      <c r="K20" s="232"/>
      <c r="L20" s="232"/>
      <c r="M20" s="232"/>
      <c r="N20" s="232"/>
      <c r="O20" s="241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30" t="s">
        <v>360</v>
      </c>
      <c r="C21" s="235" t="s">
        <v>361</v>
      </c>
      <c r="D21" s="235"/>
      <c r="E21" s="236"/>
      <c r="F21" s="232"/>
      <c r="G21" s="232"/>
      <c r="H21" s="232"/>
      <c r="I21" s="232"/>
      <c r="J21" s="232"/>
      <c r="K21" s="232"/>
      <c r="L21" s="232"/>
      <c r="M21" s="232"/>
      <c r="N21" s="232"/>
      <c r="O21" s="241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33" t="s">
        <v>362</v>
      </c>
      <c r="C22" s="237" t="s">
        <v>363</v>
      </c>
      <c r="D22" s="237"/>
      <c r="E22" s="238"/>
      <c r="F22" s="232"/>
      <c r="G22" s="232"/>
      <c r="H22" s="232"/>
      <c r="I22" s="232"/>
      <c r="J22" s="232"/>
      <c r="K22" s="232"/>
      <c r="L22" s="232"/>
      <c r="M22" s="232"/>
      <c r="N22" s="232"/>
      <c r="O22" s="241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30"/>
      <c r="C23" s="235"/>
      <c r="D23" s="235"/>
      <c r="E23" s="236"/>
      <c r="F23" s="232"/>
      <c r="G23" s="232"/>
      <c r="H23" s="232"/>
      <c r="I23" s="232"/>
      <c r="J23" s="232"/>
      <c r="K23" s="232"/>
      <c r="L23" s="232"/>
      <c r="M23" s="232"/>
      <c r="N23" s="232"/>
      <c r="O23" s="241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70" t="s">
        <v>364</v>
      </c>
      <c r="C24" s="94" t="s">
        <v>325</v>
      </c>
      <c r="D24" s="94" t="s">
        <v>326</v>
      </c>
      <c r="E24" s="94" t="s">
        <v>327</v>
      </c>
      <c r="F24" s="228"/>
      <c r="G24" s="228"/>
      <c r="H24" s="228"/>
      <c r="I24" s="228"/>
      <c r="J24" s="228"/>
      <c r="K24" s="228"/>
      <c r="L24" s="228"/>
      <c r="M24" s="228"/>
      <c r="N24" s="228"/>
      <c r="O24" s="76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30" t="s">
        <v>365</v>
      </c>
      <c r="C25" s="243" t="s">
        <v>366</v>
      </c>
      <c r="D25" s="243" t="s">
        <v>367</v>
      </c>
      <c r="E25" s="244"/>
      <c r="F25" s="245"/>
      <c r="G25" s="142"/>
      <c r="H25" s="142"/>
      <c r="I25" s="246"/>
      <c r="J25" s="246"/>
      <c r="K25" s="246"/>
      <c r="L25" s="246"/>
      <c r="M25" s="246"/>
      <c r="N25" s="246"/>
      <c r="O25" s="241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33" t="s">
        <v>33</v>
      </c>
      <c r="C26" s="247" t="s">
        <v>368</v>
      </c>
      <c r="D26" s="247"/>
      <c r="E26" s="248"/>
      <c r="F26" s="245"/>
      <c r="G26" s="142"/>
      <c r="H26" s="142"/>
      <c r="I26" s="246"/>
      <c r="J26" s="246"/>
      <c r="K26" s="246"/>
      <c r="L26" s="246"/>
      <c r="M26" s="246"/>
      <c r="N26" s="246"/>
      <c r="O26" s="241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30" t="s">
        <v>31</v>
      </c>
      <c r="C27" s="243" t="s">
        <v>369</v>
      </c>
      <c r="D27" s="249"/>
      <c r="E27" s="244"/>
      <c r="F27" s="245"/>
      <c r="G27" s="142"/>
      <c r="H27" s="142"/>
      <c r="I27" s="246"/>
      <c r="J27" s="246"/>
      <c r="K27" s="246"/>
      <c r="L27" s="246"/>
      <c r="M27" s="246"/>
      <c r="N27" s="246"/>
      <c r="O27" s="229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30"/>
      <c r="C28" s="243"/>
      <c r="D28" s="249"/>
      <c r="E28" s="244"/>
      <c r="F28" s="241"/>
      <c r="G28" s="241"/>
      <c r="H28" s="241"/>
      <c r="I28" s="246"/>
      <c r="J28" s="246"/>
      <c r="K28" s="246"/>
      <c r="L28" s="246"/>
      <c r="M28" s="246"/>
      <c r="N28" s="246"/>
      <c r="O28" s="229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70" t="s">
        <v>362</v>
      </c>
      <c r="C29" s="94" t="s">
        <v>325</v>
      </c>
      <c r="D29" s="94" t="s">
        <v>326</v>
      </c>
      <c r="E29" s="94" t="s">
        <v>327</v>
      </c>
      <c r="F29" s="245"/>
      <c r="G29" s="142"/>
      <c r="H29" s="142"/>
      <c r="I29" s="246"/>
      <c r="J29" s="246"/>
      <c r="K29" s="246"/>
      <c r="L29" s="246"/>
      <c r="M29" s="246"/>
      <c r="N29" s="246"/>
      <c r="O29" s="229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30" t="s">
        <v>370</v>
      </c>
      <c r="C30" s="231" t="s">
        <v>371</v>
      </c>
      <c r="D30" s="244" t="s">
        <v>372</v>
      </c>
      <c r="E30" s="244" t="s">
        <v>373</v>
      </c>
      <c r="F30" s="228"/>
      <c r="G30" s="228"/>
      <c r="H30" s="228"/>
      <c r="I30" s="228"/>
      <c r="J30" s="228"/>
      <c r="K30" s="228"/>
      <c r="L30" s="228"/>
      <c r="M30" s="228"/>
      <c r="N30" s="228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33" t="s">
        <v>374</v>
      </c>
      <c r="C31" s="234" t="s">
        <v>375</v>
      </c>
      <c r="D31" s="247" t="s">
        <v>376</v>
      </c>
      <c r="E31" s="248" t="s">
        <v>377</v>
      </c>
      <c r="F31" s="228"/>
      <c r="G31" s="228"/>
      <c r="H31" s="228"/>
      <c r="I31" s="228"/>
      <c r="J31" s="228"/>
      <c r="K31" s="228"/>
      <c r="L31" s="228"/>
      <c r="M31" s="228"/>
      <c r="N31" s="228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30" t="s">
        <v>378</v>
      </c>
      <c r="C32" s="231" t="s">
        <v>379</v>
      </c>
      <c r="D32" s="231" t="s">
        <v>380</v>
      </c>
      <c r="E32" s="244"/>
      <c r="F32" s="228"/>
      <c r="G32" s="228"/>
      <c r="H32" s="228"/>
      <c r="I32" s="228"/>
      <c r="J32" s="228"/>
      <c r="K32" s="228"/>
      <c r="L32" s="228"/>
      <c r="M32" s="228"/>
      <c r="N32" s="228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33" t="s">
        <v>362</v>
      </c>
      <c r="C33" s="234" t="s">
        <v>381</v>
      </c>
      <c r="D33" s="248"/>
      <c r="E33" s="248"/>
      <c r="F33" s="228"/>
      <c r="G33" s="228"/>
      <c r="H33" s="228"/>
      <c r="I33" s="228"/>
      <c r="J33" s="228"/>
      <c r="K33" s="228"/>
      <c r="L33" s="228"/>
      <c r="M33" s="228"/>
      <c r="N33" s="228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50"/>
      <c r="C34" s="112"/>
      <c r="D34" s="112"/>
      <c r="E34" s="11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50"/>
      <c r="C35" s="112"/>
      <c r="D35" s="112"/>
      <c r="E35" s="11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51"/>
      <c r="C36" s="112"/>
      <c r="D36" s="112"/>
      <c r="E36" s="11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51"/>
      <c r="C37" s="112"/>
      <c r="D37" s="112"/>
      <c r="E37" s="11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51"/>
      <c r="C38" s="112"/>
      <c r="D38" s="112"/>
      <c r="E38" s="11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51"/>
      <c r="C39" s="112"/>
      <c r="D39" s="112"/>
      <c r="E39" s="11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51"/>
      <c r="C40" s="112"/>
      <c r="D40" s="112"/>
      <c r="E40" s="11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51"/>
      <c r="C41" s="112"/>
      <c r="D41" s="112"/>
      <c r="E41" s="11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51"/>
      <c r="C42" s="112"/>
      <c r="D42" s="112"/>
      <c r="E42" s="11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51"/>
      <c r="C43" s="112"/>
      <c r="D43" s="112"/>
      <c r="E43" s="11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51"/>
      <c r="C44" s="112"/>
      <c r="D44" s="112"/>
      <c r="E44" s="11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51"/>
      <c r="C45" s="112"/>
      <c r="D45" s="112"/>
      <c r="E45" s="11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51"/>
      <c r="C46" s="112"/>
      <c r="D46" s="112"/>
      <c r="E46" s="11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51"/>
      <c r="C47" s="112"/>
      <c r="D47" s="112"/>
      <c r="E47" s="11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51"/>
      <c r="C48" s="112"/>
      <c r="D48" s="112"/>
      <c r="E48" s="11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51"/>
      <c r="C49" s="112"/>
      <c r="D49" s="112"/>
      <c r="E49" s="11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51"/>
      <c r="C50" s="112"/>
      <c r="D50" s="112"/>
      <c r="E50" s="11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51"/>
      <c r="C51" s="112"/>
      <c r="D51" s="112"/>
      <c r="E51" s="11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51"/>
      <c r="C52" s="112"/>
      <c r="D52" s="112"/>
      <c r="E52" s="11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51"/>
      <c r="C53" s="112"/>
      <c r="D53" s="112"/>
      <c r="E53" s="11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51"/>
      <c r="C54" s="112"/>
      <c r="D54" s="112"/>
      <c r="E54" s="11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52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52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52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52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52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52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52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52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52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52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4"/>
      <c r="D65" s="74"/>
      <c r="E65" s="74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4"/>
      <c r="D66" s="74"/>
      <c r="E66" s="74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4"/>
      <c r="D67" s="74"/>
      <c r="E67" s="74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4"/>
      <c r="D68" s="74"/>
      <c r="E68" s="74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4"/>
      <c r="D69" s="74"/>
      <c r="E69" s="74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4"/>
      <c r="D70" s="74"/>
      <c r="E70" s="74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4"/>
      <c r="D71" s="74"/>
      <c r="E71" s="74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4"/>
      <c r="D72" s="74"/>
      <c r="E72" s="74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4"/>
      <c r="D73" s="74"/>
      <c r="E73" s="74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4"/>
      <c r="D74" s="74"/>
      <c r="E74" s="74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4"/>
      <c r="D75" s="74"/>
      <c r="E75" s="74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4"/>
      <c r="D76" s="74"/>
      <c r="E76" s="74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4"/>
      <c r="D77" s="74"/>
      <c r="E77" s="74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4"/>
      <c r="D78" s="74"/>
      <c r="E78" s="74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4"/>
      <c r="D79" s="74"/>
      <c r="E79" s="7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4"/>
      <c r="D80" s="74"/>
      <c r="E80" s="74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4"/>
      <c r="D81" s="74"/>
      <c r="E81" s="7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4"/>
      <c r="D82" s="74"/>
      <c r="E82" s="74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4"/>
      <c r="D83" s="74"/>
      <c r="E83" s="74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4"/>
      <c r="D84" s="74"/>
      <c r="E84" s="74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4"/>
      <c r="D85" s="74"/>
      <c r="E85" s="74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4"/>
      <c r="D86" s="74"/>
      <c r="E86" s="74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4"/>
      <c r="D87" s="74"/>
      <c r="E87" s="74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4"/>
      <c r="D88" s="74"/>
      <c r="E88" s="74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4"/>
      <c r="D89" s="74"/>
      <c r="E89" s="74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4"/>
      <c r="D90" s="74"/>
      <c r="E90" s="74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4"/>
      <c r="D91" s="74"/>
      <c r="E91" s="74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4"/>
      <c r="D92" s="74"/>
      <c r="E92" s="74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4"/>
      <c r="D93" s="74"/>
      <c r="E93" s="74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4"/>
      <c r="D94" s="74"/>
      <c r="E94" s="74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4"/>
      <c r="D95" s="74"/>
      <c r="E95" s="7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4"/>
      <c r="D96" s="74"/>
      <c r="E96" s="7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4"/>
      <c r="D97" s="74"/>
      <c r="E97" s="7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4"/>
      <c r="D98" s="74"/>
      <c r="E98" s="74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4"/>
      <c r="D99" s="74"/>
      <c r="E99" s="74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4"/>
      <c r="D100" s="74"/>
      <c r="E100" s="74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4"/>
      <c r="D101" s="74"/>
      <c r="E101" s="74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4"/>
      <c r="D102" s="74"/>
      <c r="E102" s="74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4"/>
      <c r="D103" s="74"/>
      <c r="E103" s="7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4"/>
      <c r="D104" s="74"/>
      <c r="E104" s="7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4"/>
      <c r="D105" s="74"/>
      <c r="E105" s="74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4"/>
      <c r="D106" s="74"/>
      <c r="E106" s="7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4"/>
      <c r="D107" s="74"/>
      <c r="E107" s="74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4"/>
      <c r="D108" s="74"/>
      <c r="E108" s="74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4"/>
      <c r="D109" s="74"/>
      <c r="E109" s="74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4"/>
      <c r="D110" s="74"/>
      <c r="E110" s="74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4"/>
      <c r="D111" s="74"/>
      <c r="E111" s="7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4"/>
      <c r="D112" s="74"/>
      <c r="E112" s="74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4"/>
      <c r="D113" s="74"/>
      <c r="E113" s="74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4"/>
      <c r="D114" s="74"/>
      <c r="E114" s="74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4"/>
      <c r="D115" s="74"/>
      <c r="E115" s="74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4"/>
      <c r="D116" s="74"/>
      <c r="E116" s="74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4"/>
      <c r="D117" s="74"/>
      <c r="E117" s="74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4"/>
      <c r="D118" s="74"/>
      <c r="E118" s="74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4"/>
      <c r="D119" s="74"/>
      <c r="E119" s="7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4"/>
      <c r="D120" s="74"/>
      <c r="E120" s="74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4"/>
      <c r="D121" s="74"/>
      <c r="E121" s="74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4"/>
      <c r="D122" s="74"/>
      <c r="E122" s="74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4"/>
      <c r="D123" s="74"/>
      <c r="E123" s="74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4"/>
      <c r="D124" s="74"/>
      <c r="E124" s="74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4"/>
      <c r="D125" s="74"/>
      <c r="E125" s="74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4"/>
      <c r="D126" s="74"/>
      <c r="E126" s="74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4"/>
      <c r="D127" s="74"/>
      <c r="E127" s="7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4"/>
      <c r="D128" s="74"/>
      <c r="E128" s="74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4"/>
      <c r="D129" s="74"/>
      <c r="E129" s="74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4"/>
      <c r="D130" s="74"/>
      <c r="E130" s="74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4"/>
      <c r="D131" s="74"/>
      <c r="E131" s="74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4"/>
      <c r="D132" s="74"/>
      <c r="E132" s="74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4"/>
      <c r="D133" s="74"/>
      <c r="E133" s="74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4"/>
      <c r="D134" s="74"/>
      <c r="E134" s="74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4"/>
      <c r="D135" s="74"/>
      <c r="E135" s="7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4"/>
      <c r="D136" s="74"/>
      <c r="E136" s="74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4"/>
      <c r="D137" s="74"/>
      <c r="E137" s="74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4"/>
      <c r="D138" s="74"/>
      <c r="E138" s="74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4"/>
      <c r="D139" s="74"/>
      <c r="E139" s="74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4"/>
      <c r="D140" s="74"/>
      <c r="E140" s="74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4"/>
      <c r="D141" s="74"/>
      <c r="E141" s="74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4"/>
      <c r="D142" s="74"/>
      <c r="E142" s="74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4"/>
      <c r="D143" s="74"/>
      <c r="E143" s="74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4"/>
      <c r="D144" s="74"/>
      <c r="E144" s="74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4"/>
      <c r="D145" s="74"/>
      <c r="E145" s="74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4"/>
      <c r="D146" s="74"/>
      <c r="E146" s="74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4"/>
      <c r="D147" s="74"/>
      <c r="E147" s="74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4"/>
      <c r="D148" s="74"/>
      <c r="E148" s="74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4"/>
      <c r="D149" s="74"/>
      <c r="E149" s="74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4"/>
      <c r="D150" s="74"/>
      <c r="E150" s="74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4"/>
      <c r="D151" s="74"/>
      <c r="E151" s="74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4"/>
      <c r="D152" s="74"/>
      <c r="E152" s="74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4"/>
      <c r="D153" s="74"/>
      <c r="E153" s="74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4"/>
      <c r="D154" s="74"/>
      <c r="E154" s="74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4"/>
      <c r="D155" s="74"/>
      <c r="E155" s="74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4"/>
      <c r="D156" s="74"/>
      <c r="E156" s="74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4"/>
      <c r="D157" s="74"/>
      <c r="E157" s="74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4"/>
      <c r="D158" s="74"/>
      <c r="E158" s="74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4"/>
      <c r="D159" s="74"/>
      <c r="E159" s="74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4"/>
      <c r="D160" s="74"/>
      <c r="E160" s="74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4"/>
      <c r="D161" s="74"/>
      <c r="E161" s="74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4"/>
      <c r="D162" s="74"/>
      <c r="E162" s="74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4"/>
      <c r="D163" s="74"/>
      <c r="E163" s="74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4"/>
      <c r="D164" s="74"/>
      <c r="E164" s="74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4"/>
      <c r="D165" s="74"/>
      <c r="E165" s="74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4"/>
      <c r="D166" s="74"/>
      <c r="E166" s="74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4"/>
      <c r="D167" s="74"/>
      <c r="E167" s="74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4"/>
      <c r="D168" s="74"/>
      <c r="E168" s="74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4"/>
      <c r="D169" s="74"/>
      <c r="E169" s="74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4"/>
      <c r="D170" s="74"/>
      <c r="E170" s="74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4"/>
      <c r="D171" s="74"/>
      <c r="E171" s="74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4"/>
      <c r="D172" s="74"/>
      <c r="E172" s="74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4"/>
      <c r="D173" s="74"/>
      <c r="E173" s="74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4"/>
      <c r="D174" s="74"/>
      <c r="E174" s="74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4"/>
      <c r="D175" s="74"/>
      <c r="E175" s="74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4"/>
      <c r="D176" s="74"/>
      <c r="E176" s="74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4"/>
      <c r="D177" s="74"/>
      <c r="E177" s="74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4"/>
      <c r="D178" s="74"/>
      <c r="E178" s="74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4"/>
      <c r="D179" s="74"/>
      <c r="E179" s="74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4"/>
      <c r="D180" s="74"/>
      <c r="E180" s="74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4"/>
      <c r="D181" s="74"/>
      <c r="E181" s="74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4"/>
      <c r="D182" s="74"/>
      <c r="E182" s="74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4"/>
      <c r="D183" s="74"/>
      <c r="E183" s="74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4"/>
      <c r="D184" s="74"/>
      <c r="E184" s="74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4"/>
      <c r="D185" s="74"/>
      <c r="E185" s="74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4"/>
      <c r="D186" s="74"/>
      <c r="E186" s="74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4"/>
      <c r="D187" s="74"/>
      <c r="E187" s="74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4"/>
      <c r="D188" s="74"/>
      <c r="E188" s="74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4"/>
      <c r="D189" s="74"/>
      <c r="E189" s="74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4"/>
      <c r="D190" s="74"/>
      <c r="E190" s="74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4"/>
      <c r="D191" s="74"/>
      <c r="E191" s="74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4"/>
      <c r="D192" s="74"/>
      <c r="E192" s="74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4"/>
      <c r="D193" s="74"/>
      <c r="E193" s="74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4"/>
      <c r="D194" s="74"/>
      <c r="E194" s="74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4"/>
      <c r="D195" s="74"/>
      <c r="E195" s="74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4"/>
      <c r="D196" s="74"/>
      <c r="E196" s="74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4"/>
      <c r="D197" s="74"/>
      <c r="E197" s="74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4"/>
      <c r="D198" s="74"/>
      <c r="E198" s="74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4"/>
      <c r="D199" s="74"/>
      <c r="E199" s="74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4"/>
      <c r="D200" s="74"/>
      <c r="E200" s="74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4"/>
      <c r="D201" s="74"/>
      <c r="E201" s="74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4"/>
      <c r="D202" s="74"/>
      <c r="E202" s="74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4"/>
      <c r="D203" s="74"/>
      <c r="E203" s="74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4"/>
      <c r="D204" s="74"/>
      <c r="E204" s="74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4"/>
      <c r="D205" s="74"/>
      <c r="E205" s="74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4"/>
      <c r="D206" s="74"/>
      <c r="E206" s="74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4"/>
      <c r="D207" s="74"/>
      <c r="E207" s="74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4"/>
      <c r="D208" s="74"/>
      <c r="E208" s="74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4"/>
      <c r="D209" s="74"/>
      <c r="E209" s="74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4"/>
      <c r="D210" s="74"/>
      <c r="E210" s="74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4"/>
      <c r="D211" s="74"/>
      <c r="E211" s="74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4"/>
      <c r="D212" s="74"/>
      <c r="E212" s="74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4"/>
      <c r="D213" s="74"/>
      <c r="E213" s="74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4"/>
      <c r="D214" s="74"/>
      <c r="E214" s="74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4"/>
      <c r="D215" s="74"/>
      <c r="E215" s="74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4"/>
      <c r="D216" s="74"/>
      <c r="E216" s="74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4"/>
      <c r="D217" s="74"/>
      <c r="E217" s="74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4"/>
      <c r="D218" s="74"/>
      <c r="E218" s="74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4"/>
      <c r="D219" s="74"/>
      <c r="E219" s="74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4"/>
      <c r="D220" s="74"/>
      <c r="E220" s="74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4"/>
      <c r="D221" s="74"/>
      <c r="E221" s="74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4"/>
      <c r="D222" s="74"/>
      <c r="E222" s="74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4"/>
      <c r="D223" s="74"/>
      <c r="E223" s="74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4"/>
      <c r="D224" s="74"/>
      <c r="E224" s="74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4"/>
      <c r="D225" s="74"/>
      <c r="E225" s="74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4"/>
      <c r="D226" s="74"/>
      <c r="E226" s="74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4"/>
      <c r="D227" s="74"/>
      <c r="E227" s="74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4"/>
      <c r="D228" s="74"/>
      <c r="E228" s="74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4"/>
      <c r="D229" s="74"/>
      <c r="E229" s="74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4"/>
      <c r="D230" s="74"/>
      <c r="E230" s="74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4"/>
      <c r="D231" s="74"/>
      <c r="E231" s="74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4"/>
      <c r="D232" s="74"/>
      <c r="E232" s="74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4"/>
      <c r="D233" s="74"/>
      <c r="E233" s="74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</row>
    <row r="2"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</row>
    <row r="3">
      <c r="A3" s="254" t="s">
        <v>36</v>
      </c>
      <c r="B3" s="255" t="str">
        <f>'1.IS'!L2</f>
        <v>2025e</v>
      </c>
      <c r="C3" s="255" t="str">
        <f>'1.IS'!M2</f>
        <v>2026e</v>
      </c>
      <c r="D3" s="255" t="str">
        <f>'1.IS'!N2</f>
        <v>2027e</v>
      </c>
      <c r="E3" s="255" t="str">
        <f>'1.IS'!O2</f>
        <v>2028e</v>
      </c>
      <c r="F3" s="255" t="str">
        <f>'1.IS'!P2</f>
        <v>2029e</v>
      </c>
      <c r="G3" s="256"/>
      <c r="H3" s="256"/>
      <c r="I3" s="256"/>
      <c r="J3" s="256"/>
      <c r="K3" s="256"/>
      <c r="L3" s="253"/>
    </row>
    <row r="4">
      <c r="A4" s="93" t="s">
        <v>382</v>
      </c>
      <c r="B4" s="257">
        <f>'4.Valoración'!$D$7</f>
        <v>7.95</v>
      </c>
      <c r="C4" s="257">
        <f>'4.Valoración'!$D$7</f>
        <v>7.95</v>
      </c>
      <c r="D4" s="257">
        <f>'4.Valoración'!$D$7</f>
        <v>7.95</v>
      </c>
      <c r="E4" s="257">
        <f>'4.Valoración'!$D$7</f>
        <v>7.95</v>
      </c>
      <c r="F4" s="257">
        <f>'4.Valoración'!$D$7</f>
        <v>7.95</v>
      </c>
      <c r="G4" s="253"/>
      <c r="H4" s="253"/>
      <c r="I4" s="253"/>
      <c r="J4" s="253"/>
      <c r="K4" s="253"/>
      <c r="L4" s="253"/>
    </row>
    <row r="5"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</row>
    <row r="6">
      <c r="B6" s="258"/>
      <c r="C6" s="253"/>
      <c r="D6" s="253"/>
      <c r="E6" s="253"/>
      <c r="F6" s="253"/>
      <c r="G6" s="253"/>
      <c r="H6" s="253"/>
      <c r="I6" s="253"/>
      <c r="J6" s="253"/>
      <c r="K6" s="253"/>
      <c r="L6" s="253"/>
    </row>
    <row r="7">
      <c r="A7" s="254" t="s">
        <v>383</v>
      </c>
      <c r="B7" s="255">
        <f>'1.IS'!B2</f>
        <v>2015</v>
      </c>
      <c r="C7" s="255">
        <f>'1.IS'!C2</f>
        <v>2016</v>
      </c>
      <c r="D7" s="255">
        <f>'1.IS'!D2</f>
        <v>2017</v>
      </c>
      <c r="E7" s="255">
        <f>'1.IS'!E2</f>
        <v>2018</v>
      </c>
      <c r="F7" s="255">
        <f>'1.IS'!F2</f>
        <v>2019</v>
      </c>
      <c r="G7" s="255">
        <f>'1.IS'!G2</f>
        <v>2020</v>
      </c>
      <c r="H7" s="255">
        <f>'1.IS'!H2</f>
        <v>2021</v>
      </c>
      <c r="I7" s="255">
        <f>'1.IS'!I2</f>
        <v>2022</v>
      </c>
      <c r="J7" s="255">
        <f>'1.IS'!J2</f>
        <v>2023</v>
      </c>
      <c r="K7" s="255">
        <f>'1.IS'!K2</f>
        <v>2024</v>
      </c>
      <c r="L7" s="259" t="s">
        <v>384</v>
      </c>
    </row>
    <row r="8">
      <c r="A8" s="1" t="s">
        <v>385</v>
      </c>
      <c r="B8" s="253">
        <f>IFERROR(ABS(VLOOKUP("Common &amp; Preferred Stock Dividends Paid*",'9.TIKR_CF'!$A:$K,COLUMN(B8),FALSE)),"0")</f>
        <v>0</v>
      </c>
      <c r="C8" s="253">
        <f>IFERROR(ABS(VLOOKUP("Common &amp; Preferred Stock Dividends Paid*",'9.TIKR_CF'!$A:$K,COLUMN(C8),FALSE)),"0")</f>
        <v>42.34</v>
      </c>
      <c r="D8" s="253">
        <f>IFERROR(ABS(VLOOKUP("Common &amp; Preferred Stock Dividends Paid*",'9.TIKR_CF'!$A:$K,COLUMN(D8),FALSE)),"0")</f>
        <v>154.63</v>
      </c>
      <c r="E8" s="253">
        <f>IFERROR(ABS(VLOOKUP("Common &amp; Preferred Stock Dividends Paid*",'9.TIKR_CF'!$A:$K,COLUMN(E8),FALSE)),"0")</f>
        <v>222.36</v>
      </c>
      <c r="F8" s="253">
        <f>IFERROR(ABS(VLOOKUP("Common &amp; Preferred Stock Dividends Paid*",'9.TIKR_CF'!$A:$K,COLUMN(F8),FALSE)),"0")</f>
        <v>224.37</v>
      </c>
      <c r="G8" s="253">
        <f>IFERROR(ABS(VLOOKUP("Common &amp; Preferred Stock Dividends Paid*",'9.TIKR_CF'!$A:$K,COLUMN(G8),FALSE)),"0")</f>
        <v>246.44</v>
      </c>
      <c r="H8" s="253">
        <f>IFERROR(ABS(VLOOKUP("Common &amp; Preferred Stock Dividends Paid*",'9.TIKR_CF'!$A:$K,COLUMN(H8),FALSE)),"0")</f>
        <v>157.61</v>
      </c>
      <c r="I8" s="253">
        <f>IFERROR(ABS(VLOOKUP("Common &amp; Preferred Stock Dividends Paid*",'9.TIKR_CF'!$A:$K,COLUMN(I8),FALSE)),"0")</f>
        <v>181.97</v>
      </c>
      <c r="J8" s="253">
        <f>IFERROR(ABS(VLOOKUP("Common &amp; Preferred Stock Dividends Paid*",'9.TIKR_CF'!$A:$K,COLUMN(J8),FALSE)),"0")</f>
        <v>201.33</v>
      </c>
      <c r="K8" s="253">
        <f>IFERROR(ABS(VLOOKUP("Common &amp; Preferred Stock Dividends Paid*",'9.TIKR_CF'!$A:$K,COLUMN(K8),FALSE)),"0")</f>
        <v>326.81</v>
      </c>
      <c r="L8" s="260">
        <f t="shared" ref="L8:L11" si="1">SUM(B8:K8)</f>
        <v>1757.86</v>
      </c>
    </row>
    <row r="9">
      <c r="A9" s="1" t="s">
        <v>386</v>
      </c>
      <c r="B9" s="253" t="str">
        <f>IFERROR(ABS(VLOOKUP("Repurchase of Common Stock*",'9.TIKR_CF'!$A:$K,COLUMN(B9),FALSE)),"0")</f>
        <v>0</v>
      </c>
      <c r="C9" s="253" t="str">
        <f>IFERROR(ABS(VLOOKUP("Repurchase of Common Stock*",'9.TIKR_CF'!$A:$K,COLUMN(C9),FALSE)),"0")</f>
        <v>0</v>
      </c>
      <c r="D9" s="253" t="str">
        <f>IFERROR(ABS(VLOOKUP("Repurchase of Common Stock*",'9.TIKR_CF'!$A:$K,COLUMN(D9),FALSE)),"0")</f>
        <v>0</v>
      </c>
      <c r="E9" s="253" t="str">
        <f>IFERROR(ABS(VLOOKUP("Repurchase of Common Stock*",'9.TIKR_CF'!$A:$K,COLUMN(E9),FALSE)),"0")</f>
        <v>0</v>
      </c>
      <c r="F9" s="253" t="str">
        <f>IFERROR(ABS(VLOOKUP("Repurchase of Common Stock*",'9.TIKR_CF'!$A:$K,COLUMN(F9),FALSE)),"0")</f>
        <v>0</v>
      </c>
      <c r="G9" s="253" t="str">
        <f>IFERROR(ABS(VLOOKUP("Repurchase of Common Stock*",'9.TIKR_CF'!$A:$K,COLUMN(G9),FALSE)),"0")</f>
        <v>0</v>
      </c>
      <c r="H9" s="253" t="str">
        <f>IFERROR(ABS(VLOOKUP("Repurchase of Common Stock*",'9.TIKR_CF'!$A:$K,COLUMN(H9),FALSE)),"0")</f>
        <v>0</v>
      </c>
      <c r="I9" s="253" t="str">
        <f>IFERROR(ABS(VLOOKUP("Repurchase of Common Stock*",'9.TIKR_CF'!$A:$K,COLUMN(I9),FALSE)),"0")</f>
        <v>0</v>
      </c>
      <c r="J9" s="253" t="str">
        <f>IFERROR(ABS(VLOOKUP("Repurchase of Common Stock*",'9.TIKR_CF'!$A:$K,COLUMN(J9),FALSE)),"0")</f>
        <v>0</v>
      </c>
      <c r="K9" s="253" t="str">
        <f>IFERROR(ABS(VLOOKUP("Repurchase of Common Stock*",'9.TIKR_CF'!$A:$K,COLUMN(K9),FALSE)),"0")</f>
        <v>0</v>
      </c>
      <c r="L9" s="260">
        <f t="shared" si="1"/>
        <v>0</v>
      </c>
    </row>
    <row r="10">
      <c r="A10" s="1" t="s">
        <v>387</v>
      </c>
      <c r="B10" s="261">
        <f>ABS(IFERROR(VLOOKUP("Cash Acquisitions*",'9.TIKR_CF'!$A:$K,COLUMN(B10),FALSE),"0"))</f>
        <v>0</v>
      </c>
      <c r="C10" s="261">
        <f>ABS(IFERROR(VLOOKUP("Cash Acquisitions*",'9.TIKR_CF'!$A:$K,COLUMN(C10),FALSE),"0"))</f>
        <v>0</v>
      </c>
      <c r="D10" s="261">
        <f>ABS(IFERROR(VLOOKUP("Cash Acquisitions*",'9.TIKR_CF'!$A:$K,COLUMN(D10),FALSE),"0"))</f>
        <v>0</v>
      </c>
      <c r="E10" s="261">
        <f>ABS(IFERROR(VLOOKUP("Cash Acquisitions*",'9.TIKR_CF'!$A:$K,COLUMN(E10),FALSE),"0"))</f>
        <v>0</v>
      </c>
      <c r="F10" s="261">
        <f>ABS(IFERROR(VLOOKUP("Cash Acquisitions*",'9.TIKR_CF'!$A:$K,COLUMN(F10),FALSE),"0"))</f>
        <v>0</v>
      </c>
      <c r="G10" s="261">
        <f>ABS(IFERROR(VLOOKUP("Cash Acquisitions*",'9.TIKR_CF'!$A:$K,COLUMN(G10),FALSE),"0"))</f>
        <v>0</v>
      </c>
      <c r="H10" s="261">
        <f>ABS(IFERROR(VLOOKUP("Cash Acquisitions*",'9.TIKR_CF'!$A:$K,COLUMN(H10),FALSE),"0"))</f>
        <v>0</v>
      </c>
      <c r="I10" s="261">
        <f>ABS(IFERROR(VLOOKUP("Cash Acquisitions*",'9.TIKR_CF'!$A:$K,COLUMN(I10),FALSE),"0"))</f>
        <v>0</v>
      </c>
      <c r="J10" s="261">
        <f>ABS(IFERROR(VLOOKUP("Cash Acquisitions*",'9.TIKR_CF'!$A:$K,COLUMN(J10),FALSE),"0"))</f>
        <v>0</v>
      </c>
      <c r="K10" s="261">
        <f>ABS(IFERROR(VLOOKUP("Cash Acquisitions*",'9.TIKR_CF'!$A:$K,COLUMN(K10),FALSE),"0"))</f>
        <v>0</v>
      </c>
      <c r="L10" s="260">
        <f t="shared" si="1"/>
        <v>0</v>
      </c>
    </row>
    <row r="11">
      <c r="A11" s="1" t="s">
        <v>388</v>
      </c>
      <c r="B11" s="253">
        <f>IFERROR(ABS(VLOOKUP("Total Debt Repaid*",'9.TIKR_CF'!$A:$K,COLUMN(B11),FALSE))-VLOOKUP("Total Debt Issued*",'9.TIKR_CF'!$A:$K,COLUMN(B11),FALSE),0)</f>
        <v>-536.25</v>
      </c>
      <c r="C11" s="253">
        <f>IFERROR(ABS(VLOOKUP("Total Debt Repaid*",'9.TIKR_CF'!$A:$K,COLUMN(C11),FALSE))-VLOOKUP("Total Debt Issued*",'9.TIKR_CF'!$A:$K,COLUMN(C11),FALSE),0)</f>
        <v>120.23</v>
      </c>
      <c r="D11" s="253">
        <f>IFERROR(ABS(VLOOKUP("Total Debt Repaid*",'9.TIKR_CF'!$A:$K,COLUMN(D11),FALSE))-VLOOKUP("Total Debt Issued*",'9.TIKR_CF'!$A:$K,COLUMN(D11),FALSE),0)</f>
        <v>-2102.75</v>
      </c>
      <c r="E11" s="253">
        <f>IFERROR(ABS(VLOOKUP("Total Debt Repaid*",'9.TIKR_CF'!$A:$K,COLUMN(E11),FALSE))-VLOOKUP("Total Debt Issued*",'9.TIKR_CF'!$A:$K,COLUMN(E11),FALSE),0)</f>
        <v>-1536.62</v>
      </c>
      <c r="F11" s="253">
        <f>IFERROR(ABS(VLOOKUP("Total Debt Repaid*",'9.TIKR_CF'!$A:$K,COLUMN(F11),FALSE))-VLOOKUP("Total Debt Issued*",'9.TIKR_CF'!$A:$K,COLUMN(F11),FALSE),0)</f>
        <v>-1035.7</v>
      </c>
      <c r="G11" s="253">
        <f>IFERROR(ABS(VLOOKUP("Total Debt Repaid*",'9.TIKR_CF'!$A:$K,COLUMN(G11),FALSE))-VLOOKUP("Total Debt Issued*",'9.TIKR_CF'!$A:$K,COLUMN(G11),FALSE),0)</f>
        <v>-3295.04</v>
      </c>
      <c r="H11" s="253">
        <f>IFERROR(ABS(VLOOKUP("Total Debt Repaid*",'9.TIKR_CF'!$A:$K,COLUMN(H11),FALSE))-VLOOKUP("Total Debt Issued*",'9.TIKR_CF'!$A:$K,COLUMN(H11),FALSE),0)</f>
        <v>6.32</v>
      </c>
      <c r="I11" s="253">
        <f>IFERROR(ABS(VLOOKUP("Total Debt Repaid*",'9.TIKR_CF'!$A:$K,COLUMN(I11),FALSE))-VLOOKUP("Total Debt Issued*",'9.TIKR_CF'!$A:$K,COLUMN(I11),FALSE),0)</f>
        <v>1611.29</v>
      </c>
      <c r="J11" s="253">
        <f>IFERROR(ABS(VLOOKUP("Total Debt Repaid*",'9.TIKR_CF'!$A:$K,COLUMN(J11),FALSE))-VLOOKUP("Total Debt Issued*",'9.TIKR_CF'!$A:$K,COLUMN(J11),FALSE),0)</f>
        <v>-1387.01</v>
      </c>
      <c r="K11" s="253">
        <f>IFERROR(ABS(VLOOKUP("Total Debt Repaid*",'9.TIKR_CF'!$A:$K,COLUMN(K11),FALSE))-VLOOKUP("Total Debt Issued*",'9.TIKR_CF'!$A:$K,COLUMN(K11),FALSE),0)</f>
        <v>-76.36</v>
      </c>
      <c r="L11" s="260">
        <f t="shared" si="1"/>
        <v>-8231.89</v>
      </c>
    </row>
    <row r="12"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</row>
    <row r="13">
      <c r="A13" s="181" t="s">
        <v>389</v>
      </c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3"/>
    </row>
    <row r="14">
      <c r="A14" s="254"/>
      <c r="B14" s="255">
        <f>'1.IS'!C$2</f>
        <v>2016</v>
      </c>
      <c r="C14" s="255">
        <f>'1.IS'!D$2</f>
        <v>2017</v>
      </c>
      <c r="D14" s="255">
        <f>'1.IS'!E$2</f>
        <v>2018</v>
      </c>
      <c r="E14" s="255">
        <f>'1.IS'!F$2</f>
        <v>2019</v>
      </c>
      <c r="F14" s="255">
        <f>'1.IS'!G$2</f>
        <v>2020</v>
      </c>
      <c r="G14" s="255">
        <f>'1.IS'!H$2</f>
        <v>2021</v>
      </c>
      <c r="H14" s="255">
        <f>'1.IS'!I$2</f>
        <v>2022</v>
      </c>
      <c r="I14" s="255">
        <f>'1.IS'!J$2</f>
        <v>2023</v>
      </c>
      <c r="J14" s="255">
        <f>'1.IS'!K$2</f>
        <v>2024</v>
      </c>
      <c r="K14" s="255"/>
      <c r="L14" s="262"/>
    </row>
    <row r="15">
      <c r="A15" s="9" t="s">
        <v>390</v>
      </c>
      <c r="B15" s="263">
        <f>'1.IS'!C4</f>
        <v>0.07954064196</v>
      </c>
      <c r="C15" s="263">
        <f>'1.IS'!D4</f>
        <v>0.1980859236</v>
      </c>
      <c r="D15" s="263">
        <f>'1.IS'!E4</f>
        <v>0.2361236969</v>
      </c>
      <c r="E15" s="263">
        <f>'1.IS'!F4</f>
        <v>0.1110214441</v>
      </c>
      <c r="F15" s="263">
        <f>'1.IS'!G4</f>
        <v>0.087806555</v>
      </c>
      <c r="G15" s="263">
        <f>'1.IS'!H4</f>
        <v>0.04094562841</v>
      </c>
      <c r="H15" s="263">
        <f>'1.IS'!I4</f>
        <v>-0.05921065518</v>
      </c>
      <c r="I15" s="263">
        <f>'1.IS'!J4</f>
        <v>0.07541326616</v>
      </c>
      <c r="J15" s="263">
        <f>'1.IS'!K4</f>
        <v>0.03712666431</v>
      </c>
      <c r="K15" s="253"/>
      <c r="L15" s="263"/>
    </row>
    <row r="16">
      <c r="A16" s="9" t="s">
        <v>40</v>
      </c>
      <c r="B16" s="263"/>
      <c r="C16" s="263"/>
      <c r="D16" s="263"/>
      <c r="E16" s="263"/>
      <c r="F16" s="263"/>
      <c r="G16" s="263"/>
      <c r="H16" s="263"/>
      <c r="I16" s="263"/>
      <c r="J16" s="263"/>
      <c r="K16" s="253"/>
      <c r="L16" s="263"/>
    </row>
    <row r="17">
      <c r="A17" s="14"/>
      <c r="B17" s="264"/>
      <c r="C17" s="264"/>
      <c r="D17" s="264"/>
      <c r="E17" s="264"/>
      <c r="F17" s="264"/>
      <c r="G17" s="264"/>
      <c r="H17" s="264"/>
      <c r="I17" s="264"/>
      <c r="J17" s="253"/>
      <c r="K17" s="253"/>
      <c r="L17" s="253"/>
    </row>
    <row r="18">
      <c r="B18" s="253"/>
      <c r="C18" s="253"/>
      <c r="D18" s="253"/>
      <c r="E18" s="253"/>
      <c r="F18" s="253"/>
      <c r="G18" s="253"/>
      <c r="H18" s="253"/>
      <c r="I18" s="253"/>
      <c r="J18" s="253"/>
      <c r="K18" s="253"/>
      <c r="L18" s="253"/>
    </row>
    <row r="19">
      <c r="A19" s="254" t="s">
        <v>391</v>
      </c>
      <c r="B19" s="262">
        <f>'1.IS'!B2</f>
        <v>2015</v>
      </c>
      <c r="C19" s="262">
        <f>'1.IS'!C2</f>
        <v>2016</v>
      </c>
      <c r="D19" s="262">
        <f>'1.IS'!D2</f>
        <v>2017</v>
      </c>
      <c r="E19" s="262">
        <f>'1.IS'!E2</f>
        <v>2018</v>
      </c>
      <c r="F19" s="262">
        <f>'1.IS'!F2</f>
        <v>2019</v>
      </c>
      <c r="G19" s="262">
        <f>'1.IS'!G2</f>
        <v>2020</v>
      </c>
      <c r="H19" s="262">
        <f>'1.IS'!H2</f>
        <v>2021</v>
      </c>
      <c r="I19" s="262">
        <f>'1.IS'!I2</f>
        <v>2022</v>
      </c>
      <c r="J19" s="262">
        <f>'1.IS'!J2</f>
        <v>2023</v>
      </c>
      <c r="K19" s="262">
        <f>'1.IS'!K2</f>
        <v>2024</v>
      </c>
      <c r="L19" s="259" t="s">
        <v>60</v>
      </c>
    </row>
    <row r="20">
      <c r="A20" s="9" t="s">
        <v>392</v>
      </c>
      <c r="B20" s="253"/>
      <c r="C20" s="253">
        <f>IF('1.IS'!C4&lt;0,1,0)</f>
        <v>0</v>
      </c>
      <c r="D20" s="253">
        <f>IF('1.IS'!D4&lt;0,1,0)</f>
        <v>0</v>
      </c>
      <c r="E20" s="253">
        <f>IF('1.IS'!E4&lt;0,1,0)</f>
        <v>0</v>
      </c>
      <c r="F20" s="253">
        <f>IF('1.IS'!F4&lt;0,1,0)</f>
        <v>0</v>
      </c>
      <c r="G20" s="253">
        <f>IF('1.IS'!G4&lt;0,1,0)</f>
        <v>0</v>
      </c>
      <c r="H20" s="253">
        <f>IF('1.IS'!H4&lt;0,1,0)</f>
        <v>0</v>
      </c>
      <c r="I20" s="253">
        <f>IF('1.IS'!I4&lt;0,1,0)</f>
        <v>1</v>
      </c>
      <c r="J20" s="253">
        <f>IF('1.IS'!J4&lt;0,1,0)</f>
        <v>0</v>
      </c>
      <c r="K20" s="253">
        <f>IF('1.IS'!K4&lt;0,1,0)</f>
        <v>0</v>
      </c>
      <c r="L20" s="265">
        <f t="shared" ref="L20:L23" si="2">SUM(B20:K20)</f>
        <v>1</v>
      </c>
    </row>
    <row r="21" ht="15.75" customHeight="1">
      <c r="A21" s="9" t="s">
        <v>393</v>
      </c>
      <c r="B21" s="253"/>
      <c r="C21" s="253">
        <f>IF('1.IS'!C6&lt;'1.IS'!B6,1,0)</f>
        <v>0</v>
      </c>
      <c r="D21" s="253">
        <f>IF('1.IS'!D6&lt;'1.IS'!C6,1,0)</f>
        <v>1</v>
      </c>
      <c r="E21" s="253">
        <f>IF('1.IS'!E6&lt;'1.IS'!D6,1,0)</f>
        <v>0</v>
      </c>
      <c r="F21" s="253">
        <f>IF('1.IS'!F6&lt;'1.IS'!E6,1,0)</f>
        <v>0</v>
      </c>
      <c r="G21" s="253">
        <f>IF('1.IS'!G6&lt;'1.IS'!F6,1,0)</f>
        <v>1</v>
      </c>
      <c r="H21" s="253">
        <f>IF('1.IS'!H6&lt;'1.IS'!G6,1,0)</f>
        <v>0</v>
      </c>
      <c r="I21" s="253">
        <f>IF('1.IS'!I6&lt;'1.IS'!H6,1,0)</f>
        <v>1</v>
      </c>
      <c r="J21" s="253">
        <f>IF('1.IS'!J6&lt;'1.IS'!I6,1,0)</f>
        <v>0</v>
      </c>
      <c r="K21" s="253">
        <f>IF('1.IS'!K6&lt;'1.IS'!J6,1,0)</f>
        <v>0</v>
      </c>
      <c r="L21" s="265">
        <f t="shared" si="2"/>
        <v>3</v>
      </c>
    </row>
    <row r="22" ht="15.75" customHeight="1">
      <c r="A22" s="9" t="s">
        <v>64</v>
      </c>
      <c r="B22" s="253">
        <f>IF('1.IS'!B9&lt;0,1,0)</f>
        <v>0</v>
      </c>
      <c r="C22" s="253">
        <f>IF('1.IS'!C9&lt;0,1,0)</f>
        <v>0</v>
      </c>
      <c r="D22" s="253">
        <f>IF('1.IS'!D9&lt;0,1,0)</f>
        <v>0</v>
      </c>
      <c r="E22" s="253">
        <f>IF('1.IS'!E9&lt;0,1,0)</f>
        <v>0</v>
      </c>
      <c r="F22" s="253">
        <f>IF('1.IS'!F9&lt;0,1,0)</f>
        <v>0</v>
      </c>
      <c r="G22" s="253">
        <f>IF('1.IS'!G9&lt;0,1,0)</f>
        <v>0</v>
      </c>
      <c r="H22" s="253">
        <f>IF('1.IS'!H9&lt;0,1,0)</f>
        <v>0</v>
      </c>
      <c r="I22" s="253">
        <f>IF('1.IS'!I9&lt;0,1,0)</f>
        <v>0</v>
      </c>
      <c r="J22" s="253">
        <f>IF('1.IS'!J9&lt;0,1,0)</f>
        <v>0</v>
      </c>
      <c r="K22" s="253">
        <f>IF('1.IS'!K9&lt;0,1,0)</f>
        <v>0</v>
      </c>
      <c r="L22" s="265">
        <f t="shared" si="2"/>
        <v>0</v>
      </c>
    </row>
    <row r="23" ht="15.75" customHeight="1">
      <c r="A23" s="9" t="s">
        <v>65</v>
      </c>
      <c r="B23" s="253">
        <f>IF('1.IS'!B18&lt;10%,1,0)</f>
        <v>0</v>
      </c>
      <c r="C23" s="253">
        <f>IF('1.IS'!C18&lt;10%,1,0)</f>
        <v>0</v>
      </c>
      <c r="D23" s="253">
        <f>IF('1.IS'!D18&lt;10%,1,0)</f>
        <v>0</v>
      </c>
      <c r="E23" s="253">
        <f>IF('1.IS'!E18&lt;10%,1,0)</f>
        <v>0</v>
      </c>
      <c r="F23" s="253">
        <f>IF('1.IS'!F18&lt;10%,1,0)</f>
        <v>0</v>
      </c>
      <c r="G23" s="253">
        <f>IF('1.IS'!G18&lt;10%,1,0)</f>
        <v>0</v>
      </c>
      <c r="H23" s="253">
        <f>IF('1.IS'!H18&lt;10%,1,0)</f>
        <v>0</v>
      </c>
      <c r="I23" s="253">
        <f>IF('1.IS'!I18&lt;10%,1,0)</f>
        <v>1</v>
      </c>
      <c r="J23" s="253">
        <f>IF('1.IS'!J18&lt;10%,1,0)</f>
        <v>0</v>
      </c>
      <c r="K23" s="253">
        <f>IF('1.IS'!K18&lt;10%,1,0)</f>
        <v>0</v>
      </c>
      <c r="L23" s="265">
        <f t="shared" si="2"/>
        <v>1</v>
      </c>
    </row>
    <row r="24" ht="15.75" customHeight="1">
      <c r="B24" s="253"/>
      <c r="C24" s="253"/>
      <c r="D24" s="253"/>
      <c r="E24" s="253"/>
      <c r="F24" s="253"/>
      <c r="G24" s="253"/>
      <c r="H24" s="253"/>
      <c r="I24" s="253"/>
      <c r="J24" s="253"/>
      <c r="K24" s="253"/>
      <c r="L24" s="253"/>
    </row>
    <row r="25" ht="15.75" customHeight="1">
      <c r="A25" s="254" t="s">
        <v>36</v>
      </c>
      <c r="B25" s="262">
        <f>'1.IS'!B2</f>
        <v>2015</v>
      </c>
      <c r="C25" s="262">
        <f>'1.IS'!C2</f>
        <v>2016</v>
      </c>
      <c r="D25" s="262">
        <f>'1.IS'!D2</f>
        <v>2017</v>
      </c>
      <c r="E25" s="262">
        <f>'1.IS'!E2</f>
        <v>2018</v>
      </c>
      <c r="F25" s="262">
        <f>'1.IS'!F2</f>
        <v>2019</v>
      </c>
      <c r="G25" s="262">
        <f>'1.IS'!G2</f>
        <v>2020</v>
      </c>
      <c r="H25" s="262">
        <f>'1.IS'!H2</f>
        <v>2021</v>
      </c>
      <c r="I25" s="262">
        <f>'1.IS'!I2</f>
        <v>2022</v>
      </c>
      <c r="J25" s="262">
        <f>'1.IS'!J2</f>
        <v>2023</v>
      </c>
      <c r="K25" s="262">
        <f>'1.IS'!K2</f>
        <v>2024</v>
      </c>
      <c r="L25" s="262" t="str">
        <f>'1.IS'!L2</f>
        <v>2025e</v>
      </c>
      <c r="M25" s="262" t="str">
        <f>'1.IS'!M2</f>
        <v>2026e</v>
      </c>
      <c r="N25" s="262" t="str">
        <f>'1.IS'!N2</f>
        <v>2027e</v>
      </c>
      <c r="O25" s="262" t="str">
        <f>'1.IS'!O2</f>
        <v>2028e</v>
      </c>
      <c r="P25" s="262" t="str">
        <f>'1.IS'!P2</f>
        <v>2029e</v>
      </c>
    </row>
    <row r="26" ht="15.75" customHeight="1">
      <c r="A26" s="9" t="s">
        <v>394</v>
      </c>
      <c r="B26" s="266">
        <f>VLOOKUP("Total Equity*",'8.TIKR_BS'!$A:$K,COLUMN(B2),FALSE)</f>
        <v>2439.72</v>
      </c>
      <c r="C26" s="266">
        <f>VLOOKUP("Total Equity*",'8.TIKR_BS'!$A:$K,COLUMN(C2),FALSE)</f>
        <v>3382.17</v>
      </c>
      <c r="D26" s="266">
        <f>VLOOKUP("Total Equity*",'8.TIKR_BS'!$A:$K,COLUMN(D2),FALSE)</f>
        <v>3818.76</v>
      </c>
      <c r="E26" s="266">
        <f>VLOOKUP("Total Equity*",'8.TIKR_BS'!$A:$K,COLUMN(E2),FALSE)</f>
        <v>4199.03</v>
      </c>
      <c r="F26" s="266">
        <f>VLOOKUP("Total Equity*",'8.TIKR_BS'!$A:$K,COLUMN(F2),FALSE)</f>
        <v>4580.91</v>
      </c>
      <c r="G26" s="266">
        <f>VLOOKUP("Total Equity*",'8.TIKR_BS'!$A:$K,COLUMN(G2),FALSE)</f>
        <v>4776.8</v>
      </c>
      <c r="H26" s="266">
        <f>VLOOKUP("Total Equity*",'8.TIKR_BS'!$A:$K,COLUMN(H2),FALSE)</f>
        <v>5265.91</v>
      </c>
      <c r="I26" s="266">
        <f>VLOOKUP("Total Equity*",'8.TIKR_BS'!$A:$K,COLUMN(I2),FALSE)</f>
        <v>5202.1</v>
      </c>
      <c r="J26" s="266">
        <f>VLOOKUP("Total Equity*",'8.TIKR_BS'!$A:$K,COLUMN(J2),FALSE)</f>
        <v>5748.46</v>
      </c>
      <c r="K26" s="266">
        <f>VLOOKUP("Total Equity*",'8.TIKR_BS'!$A:$K,COLUMN(K2),FALSE)</f>
        <v>6362.54</v>
      </c>
      <c r="L26" s="266">
        <f>K26+'1.IS'!L9</f>
        <v>7016.51269</v>
      </c>
      <c r="M26" s="266">
        <f>L26+'1.IS'!M9</f>
        <v>7683.564834</v>
      </c>
      <c r="N26" s="266">
        <f>M26+'1.IS'!N9</f>
        <v>8363.95802</v>
      </c>
      <c r="O26" s="266">
        <f>N26+'1.IS'!O9</f>
        <v>9057.959071</v>
      </c>
      <c r="P26" s="266">
        <f>O26+'1.IS'!P9</f>
        <v>9765.840142</v>
      </c>
    </row>
    <row r="27" ht="15.75" customHeight="1">
      <c r="B27" s="253"/>
      <c r="C27" s="253"/>
      <c r="D27" s="253"/>
      <c r="E27" s="253"/>
      <c r="F27" s="253"/>
      <c r="G27" s="253"/>
      <c r="H27" s="253"/>
      <c r="I27" s="253"/>
      <c r="J27" s="253"/>
      <c r="K27" s="253"/>
      <c r="L27" s="253"/>
    </row>
    <row r="28" ht="15.75" customHeight="1">
      <c r="A28" s="254" t="s">
        <v>34</v>
      </c>
      <c r="B28" s="262">
        <f>'1.IS'!B2</f>
        <v>2015</v>
      </c>
      <c r="C28" s="262">
        <f>'1.IS'!C2</f>
        <v>2016</v>
      </c>
      <c r="D28" s="262">
        <f>'1.IS'!D2</f>
        <v>2017</v>
      </c>
      <c r="E28" s="262">
        <f>'1.IS'!E2</f>
        <v>2018</v>
      </c>
      <c r="F28" s="262">
        <f>'1.IS'!F2</f>
        <v>2019</v>
      </c>
      <c r="G28" s="262">
        <f>'1.IS'!G2</f>
        <v>2020</v>
      </c>
      <c r="H28" s="262">
        <f>'1.IS'!H2</f>
        <v>2021</v>
      </c>
      <c r="I28" s="262">
        <f>'1.IS'!I2</f>
        <v>2022</v>
      </c>
      <c r="J28" s="262">
        <f>'1.IS'!J2</f>
        <v>2023</v>
      </c>
      <c r="K28" s="262">
        <f>'1.IS'!K2</f>
        <v>2024</v>
      </c>
      <c r="L28" s="253"/>
    </row>
    <row r="29" ht="15.75" customHeight="1">
      <c r="A29" s="9" t="s">
        <v>35</v>
      </c>
      <c r="B29" s="267">
        <f>VLOOKUP("Total Liabilities*",'8.TIKR_BS'!$A:$K,COLUMN(B2),FALSE)/B26</f>
        <v>4.112844917</v>
      </c>
      <c r="C29" s="267">
        <f>VLOOKUP("Total Liabilities*",'8.TIKR_BS'!$A:$K,COLUMN(C2),FALSE)/C26</f>
        <v>2.975128394</v>
      </c>
      <c r="D29" s="267">
        <f>VLOOKUP("Total Liabilities*",'8.TIKR_BS'!$A:$K,COLUMN(D2),FALSE)/D26</f>
        <v>3.200279672</v>
      </c>
      <c r="E29" s="267">
        <f>VLOOKUP("Total Liabilities*",'8.TIKR_BS'!$A:$K,COLUMN(E2),FALSE)/E26</f>
        <v>3.347725546</v>
      </c>
      <c r="F29" s="267">
        <f>VLOOKUP("Total Liabilities*",'8.TIKR_BS'!$A:$K,COLUMN(F2),FALSE)/F26</f>
        <v>3.314518294</v>
      </c>
      <c r="G29" s="267">
        <f>VLOOKUP("Total Liabilities*",'8.TIKR_BS'!$A:$K,COLUMN(G2),FALSE)/G26</f>
        <v>3.933918104</v>
      </c>
      <c r="H29" s="267">
        <f>VLOOKUP("Total Liabilities*",'8.TIKR_BS'!$A:$K,COLUMN(H2),FALSE)/H26</f>
        <v>3.534707202</v>
      </c>
      <c r="I29" s="267">
        <f>VLOOKUP("Total Liabilities*",'8.TIKR_BS'!$A:$K,COLUMN(I2),FALSE)/I26</f>
        <v>3.242782722</v>
      </c>
      <c r="J29" s="267">
        <f>VLOOKUP("Total Liabilities*",'8.TIKR_BS'!$A:$K,COLUMN(J2),FALSE)/J26</f>
        <v>3.204536519</v>
      </c>
      <c r="K29" s="267">
        <f>VLOOKUP("Total Liabilities*",'8.TIKR_BS'!$A:$K,COLUMN(K2),FALSE)/K26</f>
        <v>2.937576817</v>
      </c>
      <c r="L29" s="253"/>
    </row>
    <row r="30" ht="15.75" customHeight="1">
      <c r="B30" s="253"/>
      <c r="C30" s="253"/>
      <c r="D30" s="253"/>
      <c r="E30" s="253"/>
      <c r="F30" s="253"/>
      <c r="G30" s="253"/>
      <c r="H30" s="253"/>
      <c r="I30" s="253"/>
      <c r="J30" s="253"/>
      <c r="K30" s="253"/>
      <c r="L30" s="253"/>
    </row>
    <row r="31" ht="15.75" customHeight="1">
      <c r="B31" s="253"/>
      <c r="C31" s="253"/>
      <c r="D31" s="253"/>
      <c r="E31" s="253"/>
      <c r="F31" s="253"/>
      <c r="G31" s="253"/>
      <c r="H31" s="253"/>
      <c r="I31" s="253"/>
      <c r="J31" s="253"/>
      <c r="K31" s="253"/>
      <c r="L31" s="253"/>
    </row>
    <row r="32" ht="15.75" customHeight="1">
      <c r="B32" s="253"/>
      <c r="C32" s="253"/>
      <c r="D32" s="253"/>
      <c r="E32" s="253"/>
      <c r="F32" s="253"/>
      <c r="G32" s="253"/>
      <c r="H32" s="253"/>
      <c r="I32" s="253"/>
      <c r="J32" s="253"/>
      <c r="K32" s="253"/>
      <c r="L32" s="253"/>
    </row>
    <row r="33" ht="15.75" customHeight="1">
      <c r="B33" s="253"/>
      <c r="C33" s="253"/>
      <c r="D33" s="253"/>
      <c r="E33" s="253"/>
      <c r="F33" s="253"/>
      <c r="G33" s="253"/>
      <c r="H33" s="253"/>
      <c r="I33" s="253"/>
      <c r="J33" s="253"/>
      <c r="K33" s="253"/>
      <c r="L33" s="253"/>
    </row>
    <row r="34" ht="15.75" customHeight="1"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53"/>
    </row>
    <row r="35" ht="15.75" customHeight="1"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3"/>
    </row>
    <row r="36" ht="15.75" customHeight="1">
      <c r="B36" s="253"/>
      <c r="C36" s="253"/>
      <c r="D36" s="253"/>
      <c r="E36" s="253"/>
      <c r="F36" s="253"/>
      <c r="G36" s="253"/>
      <c r="H36" s="253"/>
      <c r="I36" s="253"/>
      <c r="J36" s="253"/>
      <c r="K36" s="253"/>
      <c r="L36" s="253"/>
    </row>
    <row r="37" ht="15.75" customHeight="1">
      <c r="B37" s="253"/>
      <c r="C37" s="253"/>
      <c r="D37" s="253"/>
      <c r="E37" s="253"/>
      <c r="F37" s="253"/>
      <c r="G37" s="253"/>
      <c r="H37" s="253"/>
      <c r="I37" s="253"/>
      <c r="J37" s="253"/>
      <c r="K37" s="253"/>
      <c r="L37" s="253"/>
    </row>
    <row r="38" ht="15.75" customHeight="1">
      <c r="B38" s="253"/>
      <c r="C38" s="253"/>
      <c r="D38" s="253"/>
      <c r="E38" s="253"/>
      <c r="F38" s="253"/>
      <c r="G38" s="253"/>
      <c r="H38" s="253"/>
      <c r="I38" s="253"/>
      <c r="J38" s="253"/>
      <c r="K38" s="253"/>
      <c r="L38" s="253"/>
    </row>
    <row r="39" ht="15.75" customHeight="1">
      <c r="B39" s="253"/>
      <c r="C39" s="253"/>
      <c r="D39" s="253"/>
      <c r="E39" s="253"/>
      <c r="F39" s="253"/>
      <c r="G39" s="253"/>
      <c r="H39" s="253"/>
      <c r="I39" s="253"/>
      <c r="J39" s="253"/>
      <c r="K39" s="253"/>
      <c r="L39" s="253"/>
    </row>
    <row r="40" ht="15.75" customHeight="1">
      <c r="B40" s="253"/>
      <c r="C40" s="253"/>
      <c r="D40" s="253"/>
      <c r="E40" s="253"/>
      <c r="F40" s="253"/>
      <c r="G40" s="253"/>
      <c r="H40" s="253"/>
      <c r="I40" s="253"/>
      <c r="J40" s="253"/>
      <c r="K40" s="253"/>
      <c r="L40" s="253"/>
    </row>
    <row r="41" ht="15.75" customHeight="1"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</row>
    <row r="42" ht="15.75" customHeight="1"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</row>
    <row r="43" ht="15.75" customHeight="1"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</row>
    <row r="44" ht="15.75" customHeight="1"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</row>
    <row r="45" ht="15.75" customHeight="1"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</row>
    <row r="46" ht="15.75" customHeight="1"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</row>
    <row r="47" ht="15.75" customHeight="1"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</row>
    <row r="48" ht="15.75" customHeight="1">
      <c r="B48" s="253"/>
      <c r="C48" s="253"/>
      <c r="D48" s="253"/>
      <c r="E48" s="253"/>
      <c r="F48" s="253"/>
      <c r="G48" s="253"/>
      <c r="H48" s="253"/>
      <c r="I48" s="253"/>
      <c r="J48" s="253"/>
      <c r="K48" s="253"/>
      <c r="L48" s="253"/>
    </row>
    <row r="49" ht="15.75" customHeight="1"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</row>
    <row r="50" ht="15.75" customHeight="1">
      <c r="B50" s="253"/>
      <c r="C50" s="253"/>
      <c r="D50" s="253"/>
      <c r="E50" s="253"/>
      <c r="F50" s="253"/>
      <c r="G50" s="253"/>
      <c r="H50" s="253"/>
      <c r="I50" s="253"/>
      <c r="J50" s="253"/>
      <c r="K50" s="253"/>
      <c r="L50" s="253"/>
    </row>
    <row r="51" ht="15.75" customHeight="1">
      <c r="B51" s="253"/>
      <c r="C51" s="253"/>
      <c r="D51" s="253"/>
      <c r="E51" s="253"/>
      <c r="F51" s="253"/>
      <c r="G51" s="253"/>
      <c r="H51" s="253"/>
      <c r="I51" s="253"/>
      <c r="J51" s="253"/>
      <c r="K51" s="253"/>
      <c r="L51" s="253"/>
    </row>
    <row r="52" ht="15.75" customHeight="1">
      <c r="B52" s="253"/>
      <c r="C52" s="253"/>
      <c r="D52" s="253"/>
      <c r="E52" s="253"/>
      <c r="F52" s="253"/>
      <c r="G52" s="253"/>
      <c r="H52" s="253"/>
      <c r="I52" s="253"/>
      <c r="J52" s="253"/>
      <c r="K52" s="253"/>
      <c r="L52" s="253"/>
    </row>
    <row r="53" ht="15.75" customHeight="1">
      <c r="B53" s="253"/>
      <c r="C53" s="253"/>
      <c r="D53" s="253"/>
      <c r="E53" s="253"/>
      <c r="F53" s="253"/>
      <c r="G53" s="253"/>
      <c r="H53" s="253"/>
      <c r="I53" s="253"/>
      <c r="J53" s="253"/>
      <c r="K53" s="253"/>
      <c r="L53" s="253"/>
    </row>
    <row r="54" ht="15.75" customHeight="1">
      <c r="B54" s="253"/>
      <c r="C54" s="253"/>
      <c r="D54" s="253"/>
      <c r="E54" s="253"/>
      <c r="F54" s="253"/>
      <c r="G54" s="253"/>
      <c r="H54" s="253"/>
      <c r="I54" s="253"/>
      <c r="J54" s="253"/>
      <c r="K54" s="253"/>
      <c r="L54" s="253"/>
    </row>
    <row r="55" ht="15.75" customHeight="1">
      <c r="B55" s="253"/>
      <c r="C55" s="253"/>
      <c r="D55" s="253"/>
      <c r="E55" s="253"/>
      <c r="F55" s="253"/>
      <c r="G55" s="253"/>
      <c r="H55" s="253"/>
      <c r="I55" s="253"/>
      <c r="J55" s="253"/>
      <c r="K55" s="253"/>
      <c r="L55" s="253"/>
    </row>
    <row r="56" ht="15.75" customHeight="1">
      <c r="B56" s="253"/>
      <c r="C56" s="253"/>
      <c r="D56" s="253"/>
      <c r="E56" s="253"/>
      <c r="F56" s="253"/>
      <c r="G56" s="253"/>
      <c r="H56" s="253"/>
      <c r="I56" s="253"/>
      <c r="J56" s="253"/>
      <c r="K56" s="253"/>
      <c r="L56" s="253"/>
    </row>
    <row r="57" ht="15.75" customHeight="1">
      <c r="B57" s="253"/>
      <c r="C57" s="253"/>
      <c r="D57" s="253"/>
      <c r="E57" s="253"/>
      <c r="F57" s="253"/>
      <c r="G57" s="253"/>
      <c r="H57" s="253"/>
      <c r="I57" s="253"/>
      <c r="J57" s="253"/>
      <c r="K57" s="253"/>
      <c r="L57" s="253"/>
    </row>
    <row r="58" ht="15.75" customHeight="1">
      <c r="B58" s="253"/>
      <c r="C58" s="253"/>
      <c r="D58" s="253"/>
      <c r="E58" s="253"/>
      <c r="F58" s="253"/>
      <c r="G58" s="253"/>
      <c r="H58" s="253"/>
      <c r="I58" s="253"/>
      <c r="J58" s="253"/>
      <c r="K58" s="253"/>
      <c r="L58" s="253"/>
    </row>
    <row r="59" ht="15.75" customHeight="1">
      <c r="B59" s="253"/>
      <c r="C59" s="253"/>
      <c r="D59" s="253"/>
      <c r="E59" s="253"/>
      <c r="F59" s="253"/>
      <c r="G59" s="253"/>
      <c r="H59" s="253"/>
      <c r="I59" s="253"/>
      <c r="J59" s="253"/>
      <c r="K59" s="253"/>
      <c r="L59" s="253"/>
    </row>
    <row r="60" ht="15.75" customHeight="1">
      <c r="B60" s="253"/>
      <c r="C60" s="253"/>
      <c r="D60" s="253"/>
      <c r="E60" s="253"/>
      <c r="F60" s="253"/>
      <c r="G60" s="253"/>
      <c r="H60" s="253"/>
      <c r="I60" s="253"/>
      <c r="J60" s="253"/>
      <c r="K60" s="253"/>
      <c r="L60" s="253"/>
    </row>
    <row r="61" ht="15.75" customHeight="1">
      <c r="B61" s="253"/>
      <c r="C61" s="253"/>
      <c r="D61" s="253"/>
      <c r="E61" s="253"/>
      <c r="F61" s="253"/>
      <c r="G61" s="253"/>
      <c r="H61" s="253"/>
      <c r="I61" s="253"/>
      <c r="J61" s="253"/>
      <c r="K61" s="253"/>
      <c r="L61" s="253"/>
    </row>
    <row r="62" ht="15.75" customHeight="1">
      <c r="B62" s="253"/>
      <c r="C62" s="253"/>
      <c r="D62" s="253"/>
      <c r="E62" s="253"/>
      <c r="F62" s="253"/>
      <c r="G62" s="253"/>
      <c r="H62" s="253"/>
      <c r="I62" s="253"/>
      <c r="J62" s="253"/>
      <c r="K62" s="253"/>
      <c r="L62" s="253"/>
    </row>
    <row r="63" ht="15.75" customHeight="1">
      <c r="B63" s="253"/>
      <c r="C63" s="253"/>
      <c r="D63" s="253"/>
      <c r="E63" s="253"/>
      <c r="F63" s="253"/>
      <c r="G63" s="253"/>
      <c r="H63" s="253"/>
      <c r="I63" s="253"/>
      <c r="J63" s="253"/>
      <c r="K63" s="253"/>
      <c r="L63" s="253"/>
    </row>
    <row r="64" ht="15.75" customHeight="1">
      <c r="B64" s="253"/>
      <c r="C64" s="253"/>
      <c r="D64" s="253"/>
      <c r="E64" s="253"/>
      <c r="F64" s="253"/>
      <c r="G64" s="253"/>
      <c r="H64" s="253"/>
      <c r="I64" s="253"/>
      <c r="J64" s="253"/>
      <c r="K64" s="253"/>
      <c r="L64" s="253"/>
    </row>
    <row r="65" ht="15.75" customHeight="1">
      <c r="B65" s="253"/>
      <c r="C65" s="253"/>
      <c r="D65" s="253"/>
      <c r="E65" s="253"/>
      <c r="F65" s="253"/>
      <c r="G65" s="253"/>
      <c r="H65" s="253"/>
      <c r="I65" s="253"/>
      <c r="J65" s="253"/>
      <c r="K65" s="253"/>
      <c r="L65" s="253"/>
    </row>
    <row r="66" ht="15.75" customHeight="1">
      <c r="B66" s="253"/>
      <c r="C66" s="253"/>
      <c r="D66" s="253"/>
      <c r="E66" s="253"/>
      <c r="F66" s="253"/>
      <c r="G66" s="253"/>
      <c r="H66" s="253"/>
      <c r="I66" s="253"/>
      <c r="J66" s="253"/>
      <c r="K66" s="253"/>
      <c r="L66" s="253"/>
    </row>
    <row r="67" ht="15.75" customHeight="1">
      <c r="B67" s="253"/>
      <c r="C67" s="253"/>
      <c r="D67" s="253"/>
      <c r="E67" s="253"/>
      <c r="F67" s="253"/>
      <c r="G67" s="253"/>
      <c r="H67" s="253"/>
      <c r="I67" s="253"/>
      <c r="J67" s="253"/>
      <c r="K67" s="253"/>
      <c r="L67" s="253"/>
    </row>
    <row r="68" ht="15.75" customHeight="1">
      <c r="B68" s="253"/>
      <c r="C68" s="253"/>
      <c r="D68" s="253"/>
      <c r="E68" s="253"/>
      <c r="F68" s="253"/>
      <c r="G68" s="253"/>
      <c r="H68" s="253"/>
      <c r="I68" s="253"/>
      <c r="J68" s="253"/>
      <c r="K68" s="253"/>
      <c r="L68" s="253"/>
    </row>
    <row r="69" ht="15.75" customHeight="1">
      <c r="B69" s="253"/>
      <c r="C69" s="253"/>
      <c r="D69" s="253"/>
      <c r="E69" s="253"/>
      <c r="F69" s="253"/>
      <c r="G69" s="253"/>
      <c r="H69" s="253"/>
      <c r="I69" s="253"/>
      <c r="J69" s="253"/>
      <c r="K69" s="253"/>
      <c r="L69" s="253"/>
    </row>
    <row r="70" ht="15.75" customHeight="1">
      <c r="B70" s="253"/>
      <c r="C70" s="253"/>
      <c r="D70" s="253"/>
      <c r="E70" s="253"/>
      <c r="F70" s="253"/>
      <c r="G70" s="253"/>
      <c r="H70" s="253"/>
      <c r="I70" s="253"/>
      <c r="J70" s="253"/>
      <c r="K70" s="253"/>
      <c r="L70" s="253"/>
    </row>
    <row r="71" ht="15.75" customHeight="1">
      <c r="B71" s="253"/>
      <c r="C71" s="253"/>
      <c r="D71" s="253"/>
      <c r="E71" s="253"/>
      <c r="F71" s="253"/>
      <c r="G71" s="253"/>
      <c r="H71" s="253"/>
      <c r="I71" s="253"/>
      <c r="J71" s="253"/>
      <c r="K71" s="253"/>
      <c r="L71" s="253"/>
    </row>
    <row r="72" ht="15.75" customHeight="1">
      <c r="B72" s="253"/>
      <c r="C72" s="253"/>
      <c r="D72" s="253"/>
      <c r="E72" s="253"/>
      <c r="F72" s="253"/>
      <c r="G72" s="253"/>
      <c r="H72" s="253"/>
      <c r="I72" s="253"/>
      <c r="J72" s="253"/>
      <c r="K72" s="253"/>
      <c r="L72" s="253"/>
    </row>
    <row r="73" ht="15.75" customHeight="1">
      <c r="B73" s="253"/>
      <c r="C73" s="253"/>
      <c r="D73" s="253"/>
      <c r="E73" s="253"/>
      <c r="F73" s="253"/>
      <c r="G73" s="253"/>
      <c r="H73" s="253"/>
      <c r="I73" s="253"/>
      <c r="J73" s="253"/>
      <c r="K73" s="253"/>
      <c r="L73" s="253"/>
    </row>
    <row r="74" ht="15.75" customHeight="1">
      <c r="B74" s="253"/>
      <c r="C74" s="253"/>
      <c r="D74" s="253"/>
      <c r="E74" s="253"/>
      <c r="F74" s="253"/>
      <c r="G74" s="253"/>
      <c r="H74" s="253"/>
      <c r="I74" s="253"/>
      <c r="J74" s="253"/>
      <c r="K74" s="253"/>
      <c r="L74" s="253"/>
    </row>
    <row r="75" ht="15.75" customHeight="1">
      <c r="B75" s="253"/>
      <c r="C75" s="253"/>
      <c r="D75" s="253"/>
      <c r="E75" s="253"/>
      <c r="F75" s="253"/>
      <c r="G75" s="253"/>
      <c r="H75" s="253"/>
      <c r="I75" s="253"/>
      <c r="J75" s="253"/>
      <c r="K75" s="253"/>
      <c r="L75" s="253"/>
    </row>
    <row r="76" ht="15.75" customHeight="1">
      <c r="B76" s="253"/>
      <c r="C76" s="253"/>
      <c r="D76" s="253"/>
      <c r="E76" s="253"/>
      <c r="F76" s="253"/>
      <c r="G76" s="253"/>
      <c r="H76" s="253"/>
      <c r="I76" s="253"/>
      <c r="J76" s="253"/>
      <c r="K76" s="253"/>
      <c r="L76" s="253"/>
    </row>
    <row r="77" ht="15.75" customHeight="1">
      <c r="B77" s="253"/>
      <c r="C77" s="253"/>
      <c r="D77" s="253"/>
      <c r="E77" s="253"/>
      <c r="F77" s="253"/>
      <c r="G77" s="253"/>
      <c r="H77" s="253"/>
      <c r="I77" s="253"/>
      <c r="J77" s="253"/>
      <c r="K77" s="253"/>
      <c r="L77" s="253"/>
    </row>
    <row r="78" ht="15.75" customHeight="1">
      <c r="B78" s="253"/>
      <c r="C78" s="253"/>
      <c r="D78" s="253"/>
      <c r="E78" s="253"/>
      <c r="F78" s="253"/>
      <c r="G78" s="253"/>
      <c r="H78" s="253"/>
      <c r="I78" s="253"/>
      <c r="J78" s="253"/>
      <c r="K78" s="253"/>
      <c r="L78" s="253"/>
    </row>
    <row r="79" ht="15.75" customHeight="1"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</row>
    <row r="80" ht="15.75" customHeight="1">
      <c r="B80" s="253"/>
      <c r="C80" s="253"/>
      <c r="D80" s="253"/>
      <c r="E80" s="253"/>
      <c r="F80" s="253"/>
      <c r="G80" s="253"/>
      <c r="H80" s="253"/>
      <c r="I80" s="253"/>
      <c r="J80" s="253"/>
      <c r="K80" s="253"/>
      <c r="L80" s="253"/>
    </row>
    <row r="81" ht="15.75" customHeight="1">
      <c r="B81" s="253"/>
      <c r="C81" s="253"/>
      <c r="D81" s="253"/>
      <c r="E81" s="253"/>
      <c r="F81" s="253"/>
      <c r="G81" s="253"/>
      <c r="H81" s="253"/>
      <c r="I81" s="253"/>
      <c r="J81" s="253"/>
      <c r="K81" s="253"/>
      <c r="L81" s="253"/>
    </row>
    <row r="82" ht="15.75" customHeight="1">
      <c r="B82" s="253"/>
      <c r="C82" s="253"/>
      <c r="D82" s="253"/>
      <c r="E82" s="253"/>
      <c r="F82" s="253"/>
      <c r="G82" s="253"/>
      <c r="H82" s="253"/>
      <c r="I82" s="253"/>
      <c r="J82" s="253"/>
      <c r="K82" s="253"/>
      <c r="L82" s="253"/>
    </row>
    <row r="83" ht="15.75" customHeight="1">
      <c r="B83" s="253"/>
      <c r="C83" s="253"/>
      <c r="D83" s="253"/>
      <c r="E83" s="253"/>
      <c r="F83" s="253"/>
      <c r="G83" s="253"/>
      <c r="H83" s="253"/>
      <c r="I83" s="253"/>
      <c r="J83" s="253"/>
      <c r="K83" s="253"/>
      <c r="L83" s="253"/>
    </row>
    <row r="84" ht="15.75" customHeight="1">
      <c r="B84" s="253"/>
      <c r="C84" s="253"/>
      <c r="D84" s="253"/>
      <c r="E84" s="253"/>
      <c r="F84" s="253"/>
      <c r="G84" s="253"/>
      <c r="H84" s="253"/>
      <c r="I84" s="253"/>
      <c r="J84" s="253"/>
      <c r="K84" s="253"/>
      <c r="L84" s="253"/>
    </row>
    <row r="85" ht="15.75" customHeight="1">
      <c r="B85" s="253"/>
      <c r="C85" s="253"/>
      <c r="D85" s="253"/>
      <c r="E85" s="253"/>
      <c r="F85" s="253"/>
      <c r="G85" s="253"/>
      <c r="H85" s="253"/>
      <c r="I85" s="253"/>
      <c r="J85" s="253"/>
      <c r="K85" s="253"/>
      <c r="L85" s="253"/>
    </row>
    <row r="86" ht="15.75" customHeight="1">
      <c r="B86" s="253"/>
      <c r="C86" s="253"/>
      <c r="D86" s="253"/>
      <c r="E86" s="253"/>
      <c r="F86" s="253"/>
      <c r="G86" s="253"/>
      <c r="H86" s="253"/>
      <c r="I86" s="253"/>
      <c r="J86" s="253"/>
      <c r="K86" s="253"/>
      <c r="L86" s="253"/>
    </row>
    <row r="87" ht="15.75" customHeight="1">
      <c r="B87" s="253"/>
      <c r="C87" s="253"/>
      <c r="D87" s="253"/>
      <c r="E87" s="253"/>
      <c r="F87" s="253"/>
      <c r="G87" s="253"/>
      <c r="H87" s="253"/>
      <c r="I87" s="253"/>
      <c r="J87" s="253"/>
      <c r="K87" s="253"/>
      <c r="L87" s="253"/>
    </row>
    <row r="88" ht="15.75" customHeight="1">
      <c r="B88" s="253"/>
      <c r="C88" s="253"/>
      <c r="D88" s="253"/>
      <c r="E88" s="253"/>
      <c r="F88" s="253"/>
      <c r="G88" s="253"/>
      <c r="H88" s="253"/>
      <c r="I88" s="253"/>
      <c r="J88" s="253"/>
      <c r="K88" s="253"/>
      <c r="L88" s="253"/>
    </row>
    <row r="89" ht="15.75" customHeight="1">
      <c r="B89" s="253"/>
      <c r="C89" s="253"/>
      <c r="D89" s="253"/>
      <c r="E89" s="253"/>
      <c r="F89" s="253"/>
      <c r="G89" s="253"/>
      <c r="H89" s="253"/>
      <c r="I89" s="253"/>
      <c r="J89" s="253"/>
      <c r="K89" s="253"/>
      <c r="L89" s="253"/>
    </row>
    <row r="90" ht="15.75" customHeight="1">
      <c r="B90" s="253"/>
      <c r="C90" s="253"/>
      <c r="D90" s="253"/>
      <c r="E90" s="253"/>
      <c r="F90" s="253"/>
      <c r="G90" s="253"/>
      <c r="H90" s="253"/>
      <c r="I90" s="253"/>
      <c r="J90" s="253"/>
      <c r="K90" s="253"/>
      <c r="L90" s="253"/>
    </row>
    <row r="91" ht="15.75" customHeight="1">
      <c r="B91" s="253"/>
      <c r="C91" s="253"/>
      <c r="D91" s="253"/>
      <c r="E91" s="253"/>
      <c r="F91" s="253"/>
      <c r="G91" s="253"/>
      <c r="H91" s="253"/>
      <c r="I91" s="253"/>
      <c r="J91" s="253"/>
      <c r="K91" s="253"/>
      <c r="L91" s="253"/>
    </row>
    <row r="92" ht="15.75" customHeight="1">
      <c r="B92" s="253"/>
      <c r="C92" s="253"/>
      <c r="D92" s="253"/>
      <c r="E92" s="253"/>
      <c r="F92" s="253"/>
      <c r="G92" s="253"/>
      <c r="H92" s="253"/>
      <c r="I92" s="253"/>
      <c r="J92" s="253"/>
      <c r="K92" s="253"/>
      <c r="L92" s="253"/>
    </row>
    <row r="93" ht="15.75" customHeight="1">
      <c r="B93" s="253"/>
      <c r="C93" s="253"/>
      <c r="D93" s="253"/>
      <c r="E93" s="253"/>
      <c r="F93" s="253"/>
      <c r="G93" s="253"/>
      <c r="H93" s="253"/>
      <c r="I93" s="253"/>
      <c r="J93" s="253"/>
      <c r="K93" s="253"/>
      <c r="L93" s="253"/>
    </row>
    <row r="94" ht="15.75" customHeight="1">
      <c r="B94" s="253"/>
      <c r="C94" s="253"/>
      <c r="D94" s="253"/>
      <c r="E94" s="253"/>
      <c r="F94" s="253"/>
      <c r="G94" s="253"/>
      <c r="H94" s="253"/>
      <c r="I94" s="253"/>
      <c r="J94" s="253"/>
      <c r="K94" s="253"/>
      <c r="L94" s="253"/>
    </row>
    <row r="95" ht="15.75" customHeight="1">
      <c r="B95" s="253"/>
      <c r="C95" s="253"/>
      <c r="D95" s="253"/>
      <c r="E95" s="253"/>
      <c r="F95" s="253"/>
      <c r="G95" s="253"/>
      <c r="H95" s="253"/>
      <c r="I95" s="253"/>
      <c r="J95" s="253"/>
      <c r="K95" s="253"/>
      <c r="L95" s="253"/>
    </row>
    <row r="96" ht="15.75" customHeight="1">
      <c r="B96" s="253"/>
      <c r="C96" s="253"/>
      <c r="D96" s="253"/>
      <c r="E96" s="253"/>
      <c r="F96" s="253"/>
      <c r="G96" s="253"/>
      <c r="H96" s="253"/>
      <c r="I96" s="253"/>
      <c r="J96" s="253"/>
      <c r="K96" s="253"/>
      <c r="L96" s="253"/>
    </row>
    <row r="97" ht="15.75" customHeight="1">
      <c r="B97" s="253"/>
      <c r="C97" s="253"/>
      <c r="D97" s="253"/>
      <c r="E97" s="253"/>
      <c r="F97" s="253"/>
      <c r="G97" s="253"/>
      <c r="H97" s="253"/>
      <c r="I97" s="253"/>
      <c r="J97" s="253"/>
      <c r="K97" s="253"/>
      <c r="L97" s="253"/>
    </row>
    <row r="98" ht="15.75" customHeight="1">
      <c r="B98" s="253"/>
      <c r="C98" s="253"/>
      <c r="D98" s="253"/>
      <c r="E98" s="253"/>
      <c r="F98" s="253"/>
      <c r="G98" s="253"/>
      <c r="H98" s="253"/>
      <c r="I98" s="253"/>
      <c r="J98" s="253"/>
      <c r="K98" s="253"/>
      <c r="L98" s="253"/>
    </row>
    <row r="99" ht="15.75" customHeight="1">
      <c r="B99" s="253"/>
      <c r="C99" s="253"/>
      <c r="D99" s="253"/>
      <c r="E99" s="253"/>
      <c r="F99" s="253"/>
      <c r="G99" s="253"/>
      <c r="H99" s="253"/>
      <c r="I99" s="253"/>
      <c r="J99" s="253"/>
      <c r="K99" s="253"/>
      <c r="L99" s="253"/>
    </row>
    <row r="100" ht="15.75" customHeight="1">
      <c r="B100" s="253"/>
      <c r="C100" s="253"/>
      <c r="D100" s="253"/>
      <c r="E100" s="253"/>
      <c r="F100" s="253"/>
      <c r="G100" s="253"/>
      <c r="H100" s="253"/>
      <c r="I100" s="253"/>
      <c r="J100" s="253"/>
      <c r="K100" s="253"/>
      <c r="L100" s="253"/>
    </row>
    <row r="101" ht="15.75" customHeight="1">
      <c r="B101" s="253"/>
      <c r="C101" s="253"/>
      <c r="D101" s="253"/>
      <c r="E101" s="253"/>
      <c r="F101" s="253"/>
      <c r="G101" s="253"/>
      <c r="H101" s="253"/>
      <c r="I101" s="253"/>
      <c r="J101" s="253"/>
      <c r="K101" s="253"/>
      <c r="L101" s="253"/>
    </row>
    <row r="102" ht="15.75" customHeight="1">
      <c r="B102" s="253"/>
      <c r="C102" s="253"/>
      <c r="D102" s="253"/>
      <c r="E102" s="253"/>
      <c r="F102" s="253"/>
      <c r="G102" s="253"/>
      <c r="H102" s="253"/>
      <c r="I102" s="253"/>
      <c r="J102" s="253"/>
      <c r="K102" s="253"/>
      <c r="L102" s="253"/>
    </row>
    <row r="103" ht="15.75" customHeight="1">
      <c r="B103" s="253"/>
      <c r="C103" s="253"/>
      <c r="D103" s="253"/>
      <c r="E103" s="253"/>
      <c r="F103" s="253"/>
      <c r="G103" s="253"/>
      <c r="H103" s="253"/>
      <c r="I103" s="253"/>
      <c r="J103" s="253"/>
      <c r="K103" s="253"/>
      <c r="L103" s="253"/>
    </row>
    <row r="104" ht="15.75" customHeight="1">
      <c r="B104" s="253"/>
      <c r="C104" s="253"/>
      <c r="D104" s="253"/>
      <c r="E104" s="253"/>
      <c r="F104" s="253"/>
      <c r="G104" s="253"/>
      <c r="H104" s="253"/>
      <c r="I104" s="253"/>
      <c r="J104" s="253"/>
      <c r="K104" s="253"/>
      <c r="L104" s="253"/>
    </row>
    <row r="105" ht="15.75" customHeight="1">
      <c r="B105" s="253"/>
      <c r="C105" s="253"/>
      <c r="D105" s="253"/>
      <c r="E105" s="253"/>
      <c r="F105" s="253"/>
      <c r="G105" s="253"/>
      <c r="H105" s="253"/>
      <c r="I105" s="253"/>
      <c r="J105" s="253"/>
      <c r="K105" s="253"/>
      <c r="L105" s="253"/>
    </row>
    <row r="106" ht="15.75" customHeight="1">
      <c r="B106" s="253"/>
      <c r="C106" s="253"/>
      <c r="D106" s="253"/>
      <c r="E106" s="253"/>
      <c r="F106" s="253"/>
      <c r="G106" s="253"/>
      <c r="H106" s="253"/>
      <c r="I106" s="253"/>
      <c r="J106" s="253"/>
      <c r="K106" s="253"/>
      <c r="L106" s="253"/>
    </row>
    <row r="107" ht="15.75" customHeight="1">
      <c r="B107" s="253"/>
      <c r="C107" s="253"/>
      <c r="D107" s="253"/>
      <c r="E107" s="253"/>
      <c r="F107" s="253"/>
      <c r="G107" s="253"/>
      <c r="H107" s="253"/>
      <c r="I107" s="253"/>
      <c r="J107" s="253"/>
      <c r="K107" s="253"/>
      <c r="L107" s="253"/>
    </row>
    <row r="108" ht="15.75" customHeight="1">
      <c r="B108" s="253"/>
      <c r="C108" s="253"/>
      <c r="D108" s="253"/>
      <c r="E108" s="253"/>
      <c r="F108" s="253"/>
      <c r="G108" s="253"/>
      <c r="H108" s="253"/>
      <c r="I108" s="253"/>
      <c r="J108" s="253"/>
      <c r="K108" s="253"/>
      <c r="L108" s="253"/>
    </row>
    <row r="109" ht="15.75" customHeight="1">
      <c r="B109" s="253"/>
      <c r="C109" s="253"/>
      <c r="D109" s="253"/>
      <c r="E109" s="253"/>
      <c r="F109" s="253"/>
      <c r="G109" s="253"/>
      <c r="H109" s="253"/>
      <c r="I109" s="253"/>
      <c r="J109" s="253"/>
      <c r="K109" s="253"/>
      <c r="L109" s="253"/>
    </row>
    <row r="110" ht="15.75" customHeight="1">
      <c r="B110" s="253"/>
      <c r="C110" s="253"/>
      <c r="D110" s="253"/>
      <c r="E110" s="253"/>
      <c r="F110" s="253"/>
      <c r="G110" s="253"/>
      <c r="H110" s="253"/>
      <c r="I110" s="253"/>
      <c r="J110" s="253"/>
      <c r="K110" s="253"/>
      <c r="L110" s="253"/>
    </row>
    <row r="111" ht="15.75" customHeight="1">
      <c r="B111" s="253"/>
      <c r="C111" s="253"/>
      <c r="D111" s="253"/>
      <c r="E111" s="253"/>
      <c r="F111" s="253"/>
      <c r="G111" s="253"/>
      <c r="H111" s="253"/>
      <c r="I111" s="253"/>
      <c r="J111" s="253"/>
      <c r="K111" s="253"/>
      <c r="L111" s="253"/>
    </row>
    <row r="112" ht="15.75" customHeight="1">
      <c r="B112" s="253"/>
      <c r="C112" s="253"/>
      <c r="D112" s="253"/>
      <c r="E112" s="253"/>
      <c r="F112" s="253"/>
      <c r="G112" s="253"/>
      <c r="H112" s="253"/>
      <c r="I112" s="253"/>
      <c r="J112" s="253"/>
      <c r="K112" s="253"/>
      <c r="L112" s="253"/>
    </row>
    <row r="113" ht="15.75" customHeight="1">
      <c r="B113" s="253"/>
      <c r="C113" s="253"/>
      <c r="D113" s="253"/>
      <c r="E113" s="253"/>
      <c r="F113" s="253"/>
      <c r="G113" s="253"/>
      <c r="H113" s="253"/>
      <c r="I113" s="253"/>
      <c r="J113" s="253"/>
      <c r="K113" s="253"/>
      <c r="L113" s="253"/>
    </row>
    <row r="114" ht="15.75" customHeight="1">
      <c r="B114" s="253"/>
      <c r="C114" s="253"/>
      <c r="D114" s="253"/>
      <c r="E114" s="253"/>
      <c r="F114" s="253"/>
      <c r="G114" s="253"/>
      <c r="H114" s="253"/>
      <c r="I114" s="253"/>
      <c r="J114" s="253"/>
      <c r="K114" s="253"/>
      <c r="L114" s="253"/>
    </row>
    <row r="115" ht="15.75" customHeight="1">
      <c r="B115" s="253"/>
      <c r="C115" s="253"/>
      <c r="D115" s="253"/>
      <c r="E115" s="253"/>
      <c r="F115" s="253"/>
      <c r="G115" s="253"/>
      <c r="H115" s="253"/>
      <c r="I115" s="253"/>
      <c r="J115" s="253"/>
      <c r="K115" s="253"/>
      <c r="L115" s="253"/>
    </row>
    <row r="116" ht="15.75" customHeight="1">
      <c r="B116" s="253"/>
      <c r="C116" s="253"/>
      <c r="D116" s="253"/>
      <c r="E116" s="253"/>
      <c r="F116" s="253"/>
      <c r="G116" s="253"/>
      <c r="H116" s="253"/>
      <c r="I116" s="253"/>
      <c r="J116" s="253"/>
      <c r="K116" s="253"/>
      <c r="L116" s="253"/>
    </row>
    <row r="117" ht="15.75" customHeight="1">
      <c r="B117" s="253"/>
      <c r="C117" s="253"/>
      <c r="D117" s="253"/>
      <c r="E117" s="253"/>
      <c r="F117" s="253"/>
      <c r="G117" s="253"/>
      <c r="H117" s="253"/>
      <c r="I117" s="253"/>
      <c r="J117" s="253"/>
      <c r="K117" s="253"/>
      <c r="L117" s="253"/>
    </row>
    <row r="118" ht="15.75" customHeight="1">
      <c r="B118" s="253"/>
      <c r="C118" s="253"/>
      <c r="D118" s="253"/>
      <c r="E118" s="253"/>
      <c r="F118" s="253"/>
      <c r="G118" s="253"/>
      <c r="H118" s="253"/>
      <c r="I118" s="253"/>
      <c r="J118" s="253"/>
      <c r="K118" s="253"/>
      <c r="L118" s="253"/>
    </row>
    <row r="119" ht="15.75" customHeight="1">
      <c r="B119" s="253"/>
      <c r="C119" s="253"/>
      <c r="D119" s="253"/>
      <c r="E119" s="253"/>
      <c r="F119" s="253"/>
      <c r="G119" s="253"/>
      <c r="H119" s="253"/>
      <c r="I119" s="253"/>
      <c r="J119" s="253"/>
      <c r="K119" s="253"/>
      <c r="L119" s="253"/>
    </row>
    <row r="120" ht="15.75" customHeight="1">
      <c r="B120" s="253"/>
      <c r="C120" s="253"/>
      <c r="D120" s="253"/>
      <c r="E120" s="253"/>
      <c r="F120" s="253"/>
      <c r="G120" s="253"/>
      <c r="H120" s="253"/>
      <c r="I120" s="253"/>
      <c r="J120" s="253"/>
      <c r="K120" s="253"/>
      <c r="L120" s="253"/>
    </row>
    <row r="121" ht="15.75" customHeight="1">
      <c r="B121" s="253"/>
      <c r="C121" s="253"/>
      <c r="D121" s="253"/>
      <c r="E121" s="253"/>
      <c r="F121" s="253"/>
      <c r="G121" s="253"/>
      <c r="H121" s="253"/>
      <c r="I121" s="253"/>
      <c r="J121" s="253"/>
      <c r="K121" s="253"/>
      <c r="L121" s="253"/>
    </row>
    <row r="122" ht="15.75" customHeight="1">
      <c r="B122" s="253"/>
      <c r="C122" s="253"/>
      <c r="D122" s="253"/>
      <c r="E122" s="253"/>
      <c r="F122" s="253"/>
      <c r="G122" s="253"/>
      <c r="H122" s="253"/>
      <c r="I122" s="253"/>
      <c r="J122" s="253"/>
      <c r="K122" s="253"/>
      <c r="L122" s="253"/>
    </row>
    <row r="123" ht="15.75" customHeight="1">
      <c r="B123" s="253"/>
      <c r="C123" s="253"/>
      <c r="D123" s="253"/>
      <c r="E123" s="253"/>
      <c r="F123" s="253"/>
      <c r="G123" s="253"/>
      <c r="H123" s="253"/>
      <c r="I123" s="253"/>
      <c r="J123" s="253"/>
      <c r="K123" s="253"/>
      <c r="L123" s="253"/>
    </row>
    <row r="124" ht="15.75" customHeight="1">
      <c r="B124" s="253"/>
      <c r="C124" s="253"/>
      <c r="D124" s="253"/>
      <c r="E124" s="253"/>
      <c r="F124" s="253"/>
      <c r="G124" s="253"/>
      <c r="H124" s="253"/>
      <c r="I124" s="253"/>
      <c r="J124" s="253"/>
      <c r="K124" s="253"/>
      <c r="L124" s="253"/>
    </row>
    <row r="125" ht="15.75" customHeight="1">
      <c r="B125" s="253"/>
      <c r="C125" s="253"/>
      <c r="D125" s="253"/>
      <c r="E125" s="253"/>
      <c r="F125" s="253"/>
      <c r="G125" s="253"/>
      <c r="H125" s="253"/>
      <c r="I125" s="253"/>
      <c r="J125" s="253"/>
      <c r="K125" s="253"/>
      <c r="L125" s="253"/>
    </row>
    <row r="126" ht="15.75" customHeight="1">
      <c r="B126" s="253"/>
      <c r="C126" s="253"/>
      <c r="D126" s="253"/>
      <c r="E126" s="253"/>
      <c r="F126" s="253"/>
      <c r="G126" s="253"/>
      <c r="H126" s="253"/>
      <c r="I126" s="253"/>
      <c r="J126" s="253"/>
      <c r="K126" s="253"/>
      <c r="L126" s="253"/>
    </row>
    <row r="127" ht="15.75" customHeight="1">
      <c r="B127" s="253"/>
      <c r="C127" s="253"/>
      <c r="D127" s="253"/>
      <c r="E127" s="253"/>
      <c r="F127" s="253"/>
      <c r="G127" s="253"/>
      <c r="H127" s="253"/>
      <c r="I127" s="253"/>
      <c r="J127" s="253"/>
      <c r="K127" s="253"/>
      <c r="L127" s="253"/>
    </row>
    <row r="128" ht="15.75" customHeight="1">
      <c r="B128" s="253"/>
      <c r="C128" s="253"/>
      <c r="D128" s="253"/>
      <c r="E128" s="253"/>
      <c r="F128" s="253"/>
      <c r="G128" s="253"/>
      <c r="H128" s="253"/>
      <c r="I128" s="253"/>
      <c r="J128" s="253"/>
      <c r="K128" s="253"/>
      <c r="L128" s="253"/>
    </row>
    <row r="129" ht="15.75" customHeight="1">
      <c r="B129" s="253"/>
      <c r="C129" s="253"/>
      <c r="D129" s="253"/>
      <c r="E129" s="253"/>
      <c r="F129" s="253"/>
      <c r="G129" s="253"/>
      <c r="H129" s="253"/>
      <c r="I129" s="253"/>
      <c r="J129" s="253"/>
      <c r="K129" s="253"/>
      <c r="L129" s="253"/>
    </row>
    <row r="130" ht="15.75" customHeight="1">
      <c r="B130" s="253"/>
      <c r="C130" s="253"/>
      <c r="D130" s="253"/>
      <c r="E130" s="253"/>
      <c r="F130" s="253"/>
      <c r="G130" s="253"/>
      <c r="H130" s="253"/>
      <c r="I130" s="253"/>
      <c r="J130" s="253"/>
      <c r="K130" s="253"/>
      <c r="L130" s="253"/>
    </row>
    <row r="131" ht="15.75" customHeight="1">
      <c r="B131" s="253"/>
      <c r="C131" s="253"/>
      <c r="D131" s="253"/>
      <c r="E131" s="253"/>
      <c r="F131" s="253"/>
      <c r="G131" s="253"/>
      <c r="H131" s="253"/>
      <c r="I131" s="253"/>
      <c r="J131" s="253"/>
      <c r="K131" s="253"/>
      <c r="L131" s="253"/>
    </row>
    <row r="132" ht="15.75" customHeight="1">
      <c r="B132" s="253"/>
      <c r="C132" s="253"/>
      <c r="D132" s="253"/>
      <c r="E132" s="253"/>
      <c r="F132" s="253"/>
      <c r="G132" s="253"/>
      <c r="H132" s="253"/>
      <c r="I132" s="253"/>
      <c r="J132" s="253"/>
      <c r="K132" s="253"/>
      <c r="L132" s="253"/>
    </row>
    <row r="133" ht="15.75" customHeight="1">
      <c r="B133" s="253"/>
      <c r="C133" s="253"/>
      <c r="D133" s="253"/>
      <c r="E133" s="253"/>
      <c r="F133" s="253"/>
      <c r="G133" s="253"/>
      <c r="H133" s="253"/>
      <c r="I133" s="253"/>
      <c r="J133" s="253"/>
      <c r="K133" s="253"/>
      <c r="L133" s="253"/>
    </row>
    <row r="134" ht="15.75" customHeight="1">
      <c r="B134" s="253"/>
      <c r="C134" s="253"/>
      <c r="D134" s="253"/>
      <c r="E134" s="253"/>
      <c r="F134" s="253"/>
      <c r="G134" s="253"/>
      <c r="H134" s="253"/>
      <c r="I134" s="253"/>
      <c r="J134" s="253"/>
      <c r="K134" s="253"/>
      <c r="L134" s="253"/>
    </row>
    <row r="135" ht="15.75" customHeight="1">
      <c r="B135" s="253"/>
      <c r="C135" s="253"/>
      <c r="D135" s="253"/>
      <c r="E135" s="253"/>
      <c r="F135" s="253"/>
      <c r="G135" s="253"/>
      <c r="H135" s="253"/>
      <c r="I135" s="253"/>
      <c r="J135" s="253"/>
      <c r="K135" s="253"/>
      <c r="L135" s="253"/>
    </row>
    <row r="136" ht="15.75" customHeight="1">
      <c r="B136" s="253"/>
      <c r="C136" s="253"/>
      <c r="D136" s="253"/>
      <c r="E136" s="253"/>
      <c r="F136" s="253"/>
      <c r="G136" s="253"/>
      <c r="H136" s="253"/>
      <c r="I136" s="253"/>
      <c r="J136" s="253"/>
      <c r="K136" s="253"/>
      <c r="L136" s="253"/>
    </row>
    <row r="137" ht="15.75" customHeight="1">
      <c r="B137" s="253"/>
      <c r="C137" s="253"/>
      <c r="D137" s="253"/>
      <c r="E137" s="253"/>
      <c r="F137" s="253"/>
      <c r="G137" s="253"/>
      <c r="H137" s="253"/>
      <c r="I137" s="253"/>
      <c r="J137" s="253"/>
      <c r="K137" s="253"/>
      <c r="L137" s="253"/>
    </row>
    <row r="138" ht="15.75" customHeight="1">
      <c r="B138" s="253"/>
      <c r="C138" s="253"/>
      <c r="D138" s="253"/>
      <c r="E138" s="253"/>
      <c r="F138" s="253"/>
      <c r="G138" s="253"/>
      <c r="H138" s="253"/>
      <c r="I138" s="253"/>
      <c r="J138" s="253"/>
      <c r="K138" s="253"/>
      <c r="L138" s="253"/>
    </row>
    <row r="139" ht="15.75" customHeight="1"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</row>
    <row r="140" ht="15.75" customHeight="1">
      <c r="B140" s="253"/>
      <c r="C140" s="253"/>
      <c r="D140" s="253"/>
      <c r="E140" s="253"/>
      <c r="F140" s="253"/>
      <c r="G140" s="253"/>
      <c r="H140" s="253"/>
      <c r="I140" s="253"/>
      <c r="J140" s="253"/>
      <c r="K140" s="253"/>
      <c r="L140" s="253"/>
    </row>
    <row r="141" ht="15.75" customHeight="1">
      <c r="B141" s="253"/>
      <c r="C141" s="253"/>
      <c r="D141" s="253"/>
      <c r="E141" s="253"/>
      <c r="F141" s="253"/>
      <c r="G141" s="253"/>
      <c r="H141" s="253"/>
      <c r="I141" s="253"/>
      <c r="J141" s="253"/>
      <c r="K141" s="253"/>
      <c r="L141" s="253"/>
    </row>
    <row r="142" ht="15.75" customHeight="1">
      <c r="B142" s="253"/>
      <c r="C142" s="253"/>
      <c r="D142" s="253"/>
      <c r="E142" s="253"/>
      <c r="F142" s="253"/>
      <c r="G142" s="253"/>
      <c r="H142" s="253"/>
      <c r="I142" s="253"/>
      <c r="J142" s="253"/>
      <c r="K142" s="253"/>
      <c r="L142" s="253"/>
    </row>
    <row r="143" ht="15.75" customHeight="1">
      <c r="B143" s="253"/>
      <c r="C143" s="253"/>
      <c r="D143" s="253"/>
      <c r="E143" s="253"/>
      <c r="F143" s="253"/>
      <c r="G143" s="253"/>
      <c r="H143" s="253"/>
      <c r="I143" s="253"/>
      <c r="J143" s="253"/>
      <c r="K143" s="253"/>
      <c r="L143" s="253"/>
    </row>
    <row r="144" ht="15.75" customHeight="1">
      <c r="B144" s="253"/>
      <c r="C144" s="253"/>
      <c r="D144" s="253"/>
      <c r="E144" s="253"/>
      <c r="F144" s="253"/>
      <c r="G144" s="253"/>
      <c r="H144" s="253"/>
      <c r="I144" s="253"/>
      <c r="J144" s="253"/>
      <c r="K144" s="253"/>
      <c r="L144" s="253"/>
    </row>
    <row r="145" ht="15.75" customHeight="1">
      <c r="B145" s="253"/>
      <c r="C145" s="253"/>
      <c r="D145" s="253"/>
      <c r="E145" s="253"/>
      <c r="F145" s="253"/>
      <c r="G145" s="253"/>
      <c r="H145" s="253"/>
      <c r="I145" s="253"/>
      <c r="J145" s="253"/>
      <c r="K145" s="253"/>
      <c r="L145" s="253"/>
    </row>
    <row r="146" ht="15.75" customHeight="1">
      <c r="B146" s="253"/>
      <c r="C146" s="253"/>
      <c r="D146" s="253"/>
      <c r="E146" s="253"/>
      <c r="F146" s="253"/>
      <c r="G146" s="253"/>
      <c r="H146" s="253"/>
      <c r="I146" s="253"/>
      <c r="J146" s="253"/>
      <c r="K146" s="253"/>
      <c r="L146" s="253"/>
    </row>
    <row r="147" ht="15.75" customHeight="1">
      <c r="B147" s="253"/>
      <c r="C147" s="253"/>
      <c r="D147" s="253"/>
      <c r="E147" s="253"/>
      <c r="F147" s="253"/>
      <c r="G147" s="253"/>
      <c r="H147" s="253"/>
      <c r="I147" s="253"/>
      <c r="J147" s="253"/>
      <c r="K147" s="253"/>
      <c r="L147" s="253"/>
    </row>
    <row r="148" ht="15.75" customHeight="1">
      <c r="B148" s="253"/>
      <c r="C148" s="253"/>
      <c r="D148" s="253"/>
      <c r="E148" s="253"/>
      <c r="F148" s="253"/>
      <c r="G148" s="253"/>
      <c r="H148" s="253"/>
      <c r="I148" s="253"/>
      <c r="J148" s="253"/>
      <c r="K148" s="253"/>
      <c r="L148" s="253"/>
    </row>
    <row r="149" ht="15.75" customHeight="1">
      <c r="B149" s="253"/>
      <c r="C149" s="253"/>
      <c r="D149" s="253"/>
      <c r="E149" s="253"/>
      <c r="F149" s="253"/>
      <c r="G149" s="253"/>
      <c r="H149" s="253"/>
      <c r="I149" s="253"/>
      <c r="J149" s="253"/>
      <c r="K149" s="253"/>
      <c r="L149" s="253"/>
    </row>
    <row r="150" ht="15.75" customHeight="1">
      <c r="B150" s="253"/>
      <c r="C150" s="253"/>
      <c r="D150" s="253"/>
      <c r="E150" s="253"/>
      <c r="F150" s="253"/>
      <c r="G150" s="253"/>
      <c r="H150" s="253"/>
      <c r="I150" s="253"/>
      <c r="J150" s="253"/>
      <c r="K150" s="253"/>
      <c r="L150" s="253"/>
    </row>
    <row r="151" ht="15.75" customHeight="1">
      <c r="B151" s="253"/>
      <c r="C151" s="253"/>
      <c r="D151" s="253"/>
      <c r="E151" s="253"/>
      <c r="F151" s="253"/>
      <c r="G151" s="253"/>
      <c r="H151" s="253"/>
      <c r="I151" s="253"/>
      <c r="J151" s="253"/>
      <c r="K151" s="253"/>
      <c r="L151" s="253"/>
    </row>
    <row r="152" ht="15.75" customHeight="1">
      <c r="B152" s="253"/>
      <c r="C152" s="253"/>
      <c r="D152" s="253"/>
      <c r="E152" s="253"/>
      <c r="F152" s="253"/>
      <c r="G152" s="253"/>
      <c r="H152" s="253"/>
      <c r="I152" s="253"/>
      <c r="J152" s="253"/>
      <c r="K152" s="253"/>
      <c r="L152" s="253"/>
    </row>
    <row r="153" ht="15.75" customHeight="1">
      <c r="B153" s="253"/>
      <c r="C153" s="253"/>
      <c r="D153" s="253"/>
      <c r="E153" s="253"/>
      <c r="F153" s="253"/>
      <c r="G153" s="253"/>
      <c r="H153" s="253"/>
      <c r="I153" s="253"/>
      <c r="J153" s="253"/>
      <c r="K153" s="253"/>
      <c r="L153" s="253"/>
    </row>
    <row r="154" ht="15.75" customHeight="1">
      <c r="B154" s="253"/>
      <c r="C154" s="253"/>
      <c r="D154" s="253"/>
      <c r="E154" s="253"/>
      <c r="F154" s="253"/>
      <c r="G154" s="253"/>
      <c r="H154" s="253"/>
      <c r="I154" s="253"/>
      <c r="J154" s="253"/>
      <c r="K154" s="253"/>
      <c r="L154" s="253"/>
    </row>
    <row r="155" ht="15.75" customHeight="1">
      <c r="B155" s="253"/>
      <c r="C155" s="253"/>
      <c r="D155" s="253"/>
      <c r="E155" s="253"/>
      <c r="F155" s="253"/>
      <c r="G155" s="253"/>
      <c r="H155" s="253"/>
      <c r="I155" s="253"/>
      <c r="J155" s="253"/>
      <c r="K155" s="253"/>
      <c r="L155" s="253"/>
    </row>
    <row r="156" ht="15.75" customHeight="1">
      <c r="B156" s="253"/>
      <c r="C156" s="253"/>
      <c r="D156" s="253"/>
      <c r="E156" s="253"/>
      <c r="F156" s="253"/>
      <c r="G156" s="253"/>
      <c r="H156" s="253"/>
      <c r="I156" s="253"/>
      <c r="J156" s="253"/>
      <c r="K156" s="253"/>
      <c r="L156" s="253"/>
    </row>
    <row r="157" ht="15.75" customHeight="1">
      <c r="B157" s="253"/>
      <c r="C157" s="253"/>
      <c r="D157" s="253"/>
      <c r="E157" s="253"/>
      <c r="F157" s="253"/>
      <c r="G157" s="253"/>
      <c r="H157" s="253"/>
      <c r="I157" s="253"/>
      <c r="J157" s="253"/>
      <c r="K157" s="253"/>
      <c r="L157" s="253"/>
    </row>
    <row r="158" ht="15.75" customHeight="1">
      <c r="B158" s="253"/>
      <c r="C158" s="253"/>
      <c r="D158" s="253"/>
      <c r="E158" s="253"/>
      <c r="F158" s="253"/>
      <c r="G158" s="253"/>
      <c r="H158" s="253"/>
      <c r="I158" s="253"/>
      <c r="J158" s="253"/>
      <c r="K158" s="253"/>
      <c r="L158" s="253"/>
    </row>
    <row r="159" ht="15.75" customHeight="1">
      <c r="B159" s="253"/>
      <c r="C159" s="253"/>
      <c r="D159" s="253"/>
      <c r="E159" s="253"/>
      <c r="F159" s="253"/>
      <c r="G159" s="253"/>
      <c r="H159" s="253"/>
      <c r="I159" s="253"/>
      <c r="J159" s="253"/>
      <c r="K159" s="253"/>
      <c r="L159" s="253"/>
    </row>
    <row r="160" ht="15.75" customHeight="1">
      <c r="B160" s="253"/>
      <c r="C160" s="253"/>
      <c r="D160" s="253"/>
      <c r="E160" s="253"/>
      <c r="F160" s="253"/>
      <c r="G160" s="253"/>
      <c r="H160" s="253"/>
      <c r="I160" s="253"/>
      <c r="J160" s="253"/>
      <c r="K160" s="253"/>
      <c r="L160" s="253"/>
    </row>
    <row r="161" ht="15.75" customHeight="1">
      <c r="B161" s="253"/>
      <c r="C161" s="253"/>
      <c r="D161" s="253"/>
      <c r="E161" s="253"/>
      <c r="F161" s="253"/>
      <c r="G161" s="253"/>
      <c r="H161" s="253"/>
      <c r="I161" s="253"/>
      <c r="J161" s="253"/>
      <c r="K161" s="253"/>
      <c r="L161" s="253"/>
    </row>
    <row r="162" ht="15.75" customHeight="1">
      <c r="B162" s="253"/>
      <c r="C162" s="253"/>
      <c r="D162" s="253"/>
      <c r="E162" s="253"/>
      <c r="F162" s="253"/>
      <c r="G162" s="253"/>
      <c r="H162" s="253"/>
      <c r="I162" s="253"/>
      <c r="J162" s="253"/>
      <c r="K162" s="253"/>
      <c r="L162" s="253"/>
    </row>
    <row r="163" ht="15.75" customHeight="1">
      <c r="B163" s="253"/>
      <c r="C163" s="253"/>
      <c r="D163" s="253"/>
      <c r="E163" s="253"/>
      <c r="F163" s="253"/>
      <c r="G163" s="253"/>
      <c r="H163" s="253"/>
      <c r="I163" s="253"/>
      <c r="J163" s="253"/>
      <c r="K163" s="253"/>
      <c r="L163" s="253"/>
    </row>
    <row r="164" ht="15.75" customHeight="1">
      <c r="B164" s="253"/>
      <c r="C164" s="253"/>
      <c r="D164" s="253"/>
      <c r="E164" s="253"/>
      <c r="F164" s="253"/>
      <c r="G164" s="253"/>
      <c r="H164" s="253"/>
      <c r="I164" s="253"/>
      <c r="J164" s="253"/>
      <c r="K164" s="253"/>
      <c r="L164" s="253"/>
    </row>
    <row r="165" ht="15.75" customHeight="1">
      <c r="B165" s="253"/>
      <c r="C165" s="253"/>
      <c r="D165" s="253"/>
      <c r="E165" s="253"/>
      <c r="F165" s="253"/>
      <c r="G165" s="253"/>
      <c r="H165" s="253"/>
      <c r="I165" s="253"/>
      <c r="J165" s="253"/>
      <c r="K165" s="253"/>
      <c r="L165" s="253"/>
    </row>
    <row r="166" ht="15.75" customHeight="1">
      <c r="B166" s="253"/>
      <c r="C166" s="253"/>
      <c r="D166" s="253"/>
      <c r="E166" s="253"/>
      <c r="F166" s="253"/>
      <c r="G166" s="253"/>
      <c r="H166" s="253"/>
      <c r="I166" s="253"/>
      <c r="J166" s="253"/>
      <c r="K166" s="253"/>
      <c r="L166" s="253"/>
    </row>
    <row r="167" ht="15.75" customHeight="1">
      <c r="B167" s="253"/>
      <c r="C167" s="253"/>
      <c r="D167" s="253"/>
      <c r="E167" s="253"/>
      <c r="F167" s="253"/>
      <c r="G167" s="253"/>
      <c r="H167" s="253"/>
      <c r="I167" s="253"/>
      <c r="J167" s="253"/>
      <c r="K167" s="253"/>
      <c r="L167" s="253"/>
    </row>
    <row r="168" ht="15.75" customHeight="1">
      <c r="B168" s="253"/>
      <c r="C168" s="253"/>
      <c r="D168" s="253"/>
      <c r="E168" s="253"/>
      <c r="F168" s="253"/>
      <c r="G168" s="253"/>
      <c r="H168" s="253"/>
      <c r="I168" s="253"/>
      <c r="J168" s="253"/>
      <c r="K168" s="253"/>
      <c r="L168" s="253"/>
    </row>
    <row r="169" ht="15.75" customHeight="1">
      <c r="B169" s="253"/>
      <c r="C169" s="253"/>
      <c r="D169" s="253"/>
      <c r="E169" s="253"/>
      <c r="F169" s="253"/>
      <c r="G169" s="253"/>
      <c r="H169" s="253"/>
      <c r="I169" s="253"/>
      <c r="J169" s="253"/>
      <c r="K169" s="253"/>
      <c r="L169" s="253"/>
    </row>
    <row r="170" ht="15.75" customHeight="1">
      <c r="B170" s="253"/>
      <c r="C170" s="253"/>
      <c r="D170" s="253"/>
      <c r="E170" s="253"/>
      <c r="F170" s="253"/>
      <c r="G170" s="253"/>
      <c r="H170" s="253"/>
      <c r="I170" s="253"/>
      <c r="J170" s="253"/>
      <c r="K170" s="253"/>
      <c r="L170" s="253"/>
    </row>
    <row r="171" ht="15.75" customHeight="1">
      <c r="B171" s="253"/>
      <c r="C171" s="253"/>
      <c r="D171" s="253"/>
      <c r="E171" s="253"/>
      <c r="F171" s="253"/>
      <c r="G171" s="253"/>
      <c r="H171" s="253"/>
      <c r="I171" s="253"/>
      <c r="J171" s="253"/>
      <c r="K171" s="253"/>
      <c r="L171" s="253"/>
    </row>
    <row r="172" ht="15.75" customHeight="1">
      <c r="B172" s="253"/>
      <c r="C172" s="253"/>
      <c r="D172" s="253"/>
      <c r="E172" s="253"/>
      <c r="F172" s="253"/>
      <c r="G172" s="253"/>
      <c r="H172" s="253"/>
      <c r="I172" s="253"/>
      <c r="J172" s="253"/>
      <c r="K172" s="253"/>
      <c r="L172" s="253"/>
    </row>
    <row r="173" ht="15.75" customHeight="1">
      <c r="B173" s="253"/>
      <c r="C173" s="253"/>
      <c r="D173" s="253"/>
      <c r="E173" s="253"/>
      <c r="F173" s="253"/>
      <c r="G173" s="253"/>
      <c r="H173" s="253"/>
      <c r="I173" s="253"/>
      <c r="J173" s="253"/>
      <c r="K173" s="253"/>
      <c r="L173" s="253"/>
    </row>
    <row r="174" ht="15.75" customHeight="1">
      <c r="B174" s="253"/>
      <c r="C174" s="253"/>
      <c r="D174" s="253"/>
      <c r="E174" s="253"/>
      <c r="F174" s="253"/>
      <c r="G174" s="253"/>
      <c r="H174" s="253"/>
      <c r="I174" s="253"/>
      <c r="J174" s="253"/>
      <c r="K174" s="253"/>
      <c r="L174" s="253"/>
    </row>
    <row r="175" ht="15.75" customHeight="1">
      <c r="B175" s="253"/>
      <c r="C175" s="253"/>
      <c r="D175" s="253"/>
      <c r="E175" s="253"/>
      <c r="F175" s="253"/>
      <c r="G175" s="253"/>
      <c r="H175" s="253"/>
      <c r="I175" s="253"/>
      <c r="J175" s="253"/>
      <c r="K175" s="253"/>
      <c r="L175" s="253"/>
    </row>
    <row r="176" ht="15.75" customHeight="1">
      <c r="B176" s="253"/>
      <c r="C176" s="253"/>
      <c r="D176" s="253"/>
      <c r="E176" s="253"/>
      <c r="F176" s="253"/>
      <c r="G176" s="253"/>
      <c r="H176" s="253"/>
      <c r="I176" s="253"/>
      <c r="J176" s="253"/>
      <c r="K176" s="253"/>
      <c r="L176" s="253"/>
    </row>
    <row r="177" ht="15.75" customHeight="1">
      <c r="B177" s="253"/>
      <c r="C177" s="253"/>
      <c r="D177" s="253"/>
      <c r="E177" s="253"/>
      <c r="F177" s="253"/>
      <c r="G177" s="253"/>
      <c r="H177" s="253"/>
      <c r="I177" s="253"/>
      <c r="J177" s="253"/>
      <c r="K177" s="253"/>
      <c r="L177" s="253"/>
    </row>
    <row r="178" ht="15.75" customHeight="1">
      <c r="B178" s="253"/>
      <c r="C178" s="253"/>
      <c r="D178" s="253"/>
      <c r="E178" s="253"/>
      <c r="F178" s="253"/>
      <c r="G178" s="253"/>
      <c r="H178" s="253"/>
      <c r="I178" s="253"/>
      <c r="J178" s="253"/>
      <c r="K178" s="253"/>
      <c r="L178" s="253"/>
    </row>
    <row r="179" ht="15.75" customHeight="1">
      <c r="B179" s="253"/>
      <c r="C179" s="253"/>
      <c r="D179" s="253"/>
      <c r="E179" s="253"/>
      <c r="F179" s="253"/>
      <c r="G179" s="253"/>
      <c r="H179" s="253"/>
      <c r="I179" s="253"/>
      <c r="J179" s="253"/>
      <c r="K179" s="253"/>
      <c r="L179" s="253"/>
    </row>
    <row r="180" ht="15.75" customHeight="1">
      <c r="B180" s="253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</row>
    <row r="181" ht="15.75" customHeight="1">
      <c r="B181" s="253"/>
      <c r="C181" s="253"/>
      <c r="D181" s="253"/>
      <c r="E181" s="253"/>
      <c r="F181" s="253"/>
      <c r="G181" s="253"/>
      <c r="H181" s="253"/>
      <c r="I181" s="253"/>
      <c r="J181" s="253"/>
      <c r="K181" s="253"/>
      <c r="L181" s="253"/>
    </row>
    <row r="182" ht="15.75" customHeight="1">
      <c r="B182" s="253"/>
      <c r="C182" s="253"/>
      <c r="D182" s="253"/>
      <c r="E182" s="253"/>
      <c r="F182" s="253"/>
      <c r="G182" s="253"/>
      <c r="H182" s="253"/>
      <c r="I182" s="253"/>
      <c r="J182" s="253"/>
      <c r="K182" s="253"/>
      <c r="L182" s="253"/>
    </row>
    <row r="183" ht="15.75" customHeight="1">
      <c r="B183" s="253"/>
      <c r="C183" s="253"/>
      <c r="D183" s="253"/>
      <c r="E183" s="253"/>
      <c r="F183" s="253"/>
      <c r="G183" s="253"/>
      <c r="H183" s="253"/>
      <c r="I183" s="253"/>
      <c r="J183" s="253"/>
      <c r="K183" s="253"/>
      <c r="L183" s="253"/>
    </row>
    <row r="184" ht="15.75" customHeight="1">
      <c r="B184" s="253"/>
      <c r="C184" s="253"/>
      <c r="D184" s="253"/>
      <c r="E184" s="253"/>
      <c r="F184" s="253"/>
      <c r="G184" s="253"/>
      <c r="H184" s="253"/>
      <c r="I184" s="253"/>
      <c r="J184" s="253"/>
      <c r="K184" s="253"/>
      <c r="L184" s="253"/>
    </row>
    <row r="185" ht="15.75" customHeight="1">
      <c r="B185" s="253"/>
      <c r="C185" s="253"/>
      <c r="D185" s="253"/>
      <c r="E185" s="253"/>
      <c r="F185" s="253"/>
      <c r="G185" s="253"/>
      <c r="H185" s="253"/>
      <c r="I185" s="253"/>
      <c r="J185" s="253"/>
      <c r="K185" s="253"/>
      <c r="L185" s="253"/>
    </row>
    <row r="186" ht="15.75" customHeight="1">
      <c r="B186" s="253"/>
      <c r="C186" s="253"/>
      <c r="D186" s="253"/>
      <c r="E186" s="253"/>
      <c r="F186" s="253"/>
      <c r="G186" s="253"/>
      <c r="H186" s="253"/>
      <c r="I186" s="253"/>
      <c r="J186" s="253"/>
      <c r="K186" s="253"/>
      <c r="L186" s="253"/>
    </row>
    <row r="187" ht="15.75" customHeight="1">
      <c r="B187" s="253"/>
      <c r="C187" s="253"/>
      <c r="D187" s="253"/>
      <c r="E187" s="253"/>
      <c r="F187" s="253"/>
      <c r="G187" s="253"/>
      <c r="H187" s="253"/>
      <c r="I187" s="253"/>
      <c r="J187" s="253"/>
      <c r="K187" s="253"/>
      <c r="L187" s="253"/>
    </row>
    <row r="188" ht="15.75" customHeight="1">
      <c r="B188" s="253"/>
      <c r="C188" s="253"/>
      <c r="D188" s="253"/>
      <c r="E188" s="253"/>
      <c r="F188" s="253"/>
      <c r="G188" s="253"/>
      <c r="H188" s="253"/>
      <c r="I188" s="253"/>
      <c r="J188" s="253"/>
      <c r="K188" s="253"/>
      <c r="L188" s="253"/>
    </row>
    <row r="189" ht="15.75" customHeight="1">
      <c r="B189" s="253"/>
      <c r="C189" s="253"/>
      <c r="D189" s="253"/>
      <c r="E189" s="253"/>
      <c r="F189" s="253"/>
      <c r="G189" s="253"/>
      <c r="H189" s="253"/>
      <c r="I189" s="253"/>
      <c r="J189" s="253"/>
      <c r="K189" s="253"/>
      <c r="L189" s="253"/>
    </row>
    <row r="190" ht="15.75" customHeight="1">
      <c r="B190" s="253"/>
      <c r="C190" s="253"/>
      <c r="D190" s="253"/>
      <c r="E190" s="253"/>
      <c r="F190" s="253"/>
      <c r="G190" s="253"/>
      <c r="H190" s="253"/>
      <c r="I190" s="253"/>
      <c r="J190" s="253"/>
      <c r="K190" s="253"/>
      <c r="L190" s="253"/>
    </row>
    <row r="191" ht="15.75" customHeight="1">
      <c r="B191" s="253"/>
      <c r="C191" s="253"/>
      <c r="D191" s="253"/>
      <c r="E191" s="253"/>
      <c r="F191" s="253"/>
      <c r="G191" s="253"/>
      <c r="H191" s="253"/>
      <c r="I191" s="253"/>
      <c r="J191" s="253"/>
      <c r="K191" s="253"/>
      <c r="L191" s="253"/>
    </row>
    <row r="192" ht="15.75" customHeight="1">
      <c r="B192" s="253"/>
      <c r="C192" s="253"/>
      <c r="D192" s="253"/>
      <c r="E192" s="253"/>
      <c r="F192" s="253"/>
      <c r="G192" s="253"/>
      <c r="H192" s="253"/>
      <c r="I192" s="253"/>
      <c r="J192" s="253"/>
      <c r="K192" s="253"/>
      <c r="L192" s="253"/>
    </row>
    <row r="193" ht="15.75" customHeight="1">
      <c r="B193" s="253"/>
      <c r="C193" s="253"/>
      <c r="D193" s="253"/>
      <c r="E193" s="253"/>
      <c r="F193" s="253"/>
      <c r="G193" s="253"/>
      <c r="H193" s="253"/>
      <c r="I193" s="253"/>
      <c r="J193" s="253"/>
      <c r="K193" s="253"/>
      <c r="L193" s="253"/>
    </row>
    <row r="194" ht="15.75" customHeight="1">
      <c r="B194" s="253"/>
      <c r="C194" s="253"/>
      <c r="D194" s="253"/>
      <c r="E194" s="253"/>
      <c r="F194" s="253"/>
      <c r="G194" s="253"/>
      <c r="H194" s="253"/>
      <c r="I194" s="253"/>
      <c r="J194" s="253"/>
      <c r="K194" s="253"/>
      <c r="L194" s="253"/>
    </row>
    <row r="195" ht="15.75" customHeight="1">
      <c r="B195" s="253"/>
      <c r="C195" s="253"/>
      <c r="D195" s="253"/>
      <c r="E195" s="253"/>
      <c r="F195" s="253"/>
      <c r="G195" s="253"/>
      <c r="H195" s="253"/>
      <c r="I195" s="253"/>
      <c r="J195" s="253"/>
      <c r="K195" s="253"/>
      <c r="L195" s="253"/>
    </row>
    <row r="196" ht="15.75" customHeight="1">
      <c r="B196" s="253"/>
      <c r="C196" s="253"/>
      <c r="D196" s="253"/>
      <c r="E196" s="253"/>
      <c r="F196" s="253"/>
      <c r="G196" s="253"/>
      <c r="H196" s="253"/>
      <c r="I196" s="253"/>
      <c r="J196" s="253"/>
      <c r="K196" s="253"/>
      <c r="L196" s="253"/>
    </row>
    <row r="197" ht="15.75" customHeight="1">
      <c r="B197" s="253"/>
      <c r="C197" s="253"/>
      <c r="D197" s="253"/>
      <c r="E197" s="253"/>
      <c r="F197" s="253"/>
      <c r="G197" s="253"/>
      <c r="H197" s="253"/>
      <c r="I197" s="253"/>
      <c r="J197" s="253"/>
      <c r="K197" s="253"/>
      <c r="L197" s="253"/>
    </row>
    <row r="198" ht="15.75" customHeight="1">
      <c r="B198" s="253"/>
      <c r="C198" s="253"/>
      <c r="D198" s="253"/>
      <c r="E198" s="253"/>
      <c r="F198" s="253"/>
      <c r="G198" s="253"/>
      <c r="H198" s="253"/>
      <c r="I198" s="253"/>
      <c r="J198" s="253"/>
      <c r="K198" s="253"/>
      <c r="L198" s="253"/>
    </row>
    <row r="199" ht="15.75" customHeight="1">
      <c r="B199" s="253"/>
      <c r="C199" s="253"/>
      <c r="D199" s="253"/>
      <c r="E199" s="253"/>
      <c r="F199" s="253"/>
      <c r="G199" s="253"/>
      <c r="H199" s="253"/>
      <c r="I199" s="253"/>
      <c r="J199" s="253"/>
      <c r="K199" s="253"/>
      <c r="L199" s="253"/>
    </row>
    <row r="200" ht="15.75" customHeight="1">
      <c r="B200" s="253"/>
      <c r="C200" s="253"/>
      <c r="D200" s="253"/>
      <c r="E200" s="253"/>
      <c r="F200" s="253"/>
      <c r="G200" s="253"/>
      <c r="H200" s="253"/>
      <c r="I200" s="253"/>
      <c r="J200" s="253"/>
      <c r="K200" s="253"/>
      <c r="L200" s="253"/>
    </row>
    <row r="201" ht="15.75" customHeight="1">
      <c r="B201" s="253"/>
      <c r="C201" s="253"/>
      <c r="D201" s="253"/>
      <c r="E201" s="253"/>
      <c r="F201" s="253"/>
      <c r="G201" s="253"/>
      <c r="H201" s="253"/>
      <c r="I201" s="253"/>
      <c r="J201" s="253"/>
      <c r="K201" s="253"/>
      <c r="L201" s="253"/>
    </row>
    <row r="202" ht="15.75" customHeight="1">
      <c r="B202" s="253"/>
      <c r="C202" s="253"/>
      <c r="D202" s="253"/>
      <c r="E202" s="253"/>
      <c r="F202" s="253"/>
      <c r="G202" s="253"/>
      <c r="H202" s="253"/>
      <c r="I202" s="253"/>
      <c r="J202" s="253"/>
      <c r="K202" s="253"/>
      <c r="L202" s="253"/>
    </row>
    <row r="203" ht="15.75" customHeight="1">
      <c r="B203" s="253"/>
      <c r="C203" s="253"/>
      <c r="D203" s="253"/>
      <c r="E203" s="253"/>
      <c r="F203" s="253"/>
      <c r="G203" s="253"/>
      <c r="H203" s="253"/>
      <c r="I203" s="253"/>
      <c r="J203" s="253"/>
      <c r="K203" s="253"/>
      <c r="L203" s="253"/>
    </row>
    <row r="204" ht="15.75" customHeight="1">
      <c r="B204" s="253"/>
      <c r="C204" s="253"/>
      <c r="D204" s="253"/>
      <c r="E204" s="253"/>
      <c r="F204" s="253"/>
      <c r="G204" s="253"/>
      <c r="H204" s="253"/>
      <c r="I204" s="253"/>
      <c r="J204" s="253"/>
      <c r="K204" s="253"/>
      <c r="L204" s="253"/>
    </row>
    <row r="205" ht="15.75" customHeight="1">
      <c r="B205" s="253"/>
      <c r="C205" s="253"/>
      <c r="D205" s="253"/>
      <c r="E205" s="253"/>
      <c r="F205" s="253"/>
      <c r="G205" s="253"/>
      <c r="H205" s="253"/>
      <c r="I205" s="253"/>
      <c r="J205" s="253"/>
      <c r="K205" s="253"/>
      <c r="L205" s="253"/>
    </row>
    <row r="206" ht="15.75" customHeight="1">
      <c r="B206" s="253"/>
      <c r="C206" s="253"/>
      <c r="D206" s="253"/>
      <c r="E206" s="253"/>
      <c r="F206" s="253"/>
      <c r="G206" s="253"/>
      <c r="H206" s="253"/>
      <c r="I206" s="253"/>
      <c r="J206" s="253"/>
      <c r="K206" s="253"/>
      <c r="L206" s="253"/>
    </row>
    <row r="207" ht="15.75" customHeight="1">
      <c r="B207" s="253"/>
      <c r="C207" s="253"/>
      <c r="D207" s="253"/>
      <c r="E207" s="253"/>
      <c r="F207" s="253"/>
      <c r="G207" s="253"/>
      <c r="H207" s="253"/>
      <c r="I207" s="253"/>
      <c r="J207" s="253"/>
      <c r="K207" s="253"/>
      <c r="L207" s="253"/>
    </row>
    <row r="208" ht="15.75" customHeight="1">
      <c r="B208" s="253"/>
      <c r="C208" s="253"/>
      <c r="D208" s="253"/>
      <c r="E208" s="253"/>
      <c r="F208" s="253"/>
      <c r="G208" s="253"/>
      <c r="H208" s="253"/>
      <c r="I208" s="253"/>
      <c r="J208" s="253"/>
      <c r="K208" s="253"/>
      <c r="L208" s="253"/>
    </row>
    <row r="209" ht="15.75" customHeight="1">
      <c r="B209" s="253"/>
      <c r="C209" s="253"/>
      <c r="D209" s="253"/>
      <c r="E209" s="253"/>
      <c r="F209" s="253"/>
      <c r="G209" s="253"/>
      <c r="H209" s="253"/>
      <c r="I209" s="253"/>
      <c r="J209" s="253"/>
      <c r="K209" s="253"/>
      <c r="L209" s="253"/>
    </row>
    <row r="210" ht="15.75" customHeight="1">
      <c r="B210" s="253"/>
      <c r="C210" s="253"/>
      <c r="D210" s="253"/>
      <c r="E210" s="253"/>
      <c r="F210" s="253"/>
      <c r="G210" s="253"/>
      <c r="H210" s="253"/>
      <c r="I210" s="253"/>
      <c r="J210" s="253"/>
      <c r="K210" s="253"/>
      <c r="L210" s="253"/>
    </row>
    <row r="211" ht="15.75" customHeight="1">
      <c r="B211" s="253"/>
      <c r="C211" s="253"/>
      <c r="D211" s="253"/>
      <c r="E211" s="253"/>
      <c r="F211" s="253"/>
      <c r="G211" s="253"/>
      <c r="H211" s="253"/>
      <c r="I211" s="253"/>
      <c r="J211" s="253"/>
      <c r="K211" s="253"/>
      <c r="L211" s="253"/>
    </row>
    <row r="212" ht="15.75" customHeight="1">
      <c r="B212" s="253"/>
      <c r="C212" s="253"/>
      <c r="D212" s="253"/>
      <c r="E212" s="253"/>
      <c r="F212" s="253"/>
      <c r="G212" s="253"/>
      <c r="H212" s="253"/>
      <c r="I212" s="253"/>
      <c r="J212" s="253"/>
      <c r="K212" s="253"/>
      <c r="L212" s="253"/>
    </row>
    <row r="213" ht="15.75" customHeight="1">
      <c r="B213" s="253"/>
      <c r="C213" s="253"/>
      <c r="D213" s="253"/>
      <c r="E213" s="253"/>
      <c r="F213" s="253"/>
      <c r="G213" s="253"/>
      <c r="H213" s="253"/>
      <c r="I213" s="253"/>
      <c r="J213" s="253"/>
      <c r="K213" s="253"/>
      <c r="L213" s="253"/>
    </row>
    <row r="214" ht="15.75" customHeight="1">
      <c r="B214" s="253"/>
      <c r="C214" s="253"/>
      <c r="D214" s="253"/>
      <c r="E214" s="253"/>
      <c r="F214" s="253"/>
      <c r="G214" s="253"/>
      <c r="H214" s="253"/>
      <c r="I214" s="253"/>
      <c r="J214" s="253"/>
      <c r="K214" s="253"/>
      <c r="L214" s="253"/>
    </row>
    <row r="215" ht="15.75" customHeight="1">
      <c r="B215" s="253"/>
      <c r="C215" s="253"/>
      <c r="D215" s="253"/>
      <c r="E215" s="253"/>
      <c r="F215" s="253"/>
      <c r="G215" s="253"/>
      <c r="H215" s="253"/>
      <c r="I215" s="253"/>
      <c r="J215" s="253"/>
      <c r="K215" s="253"/>
      <c r="L215" s="253"/>
    </row>
    <row r="216" ht="15.75" customHeight="1">
      <c r="B216" s="253"/>
      <c r="C216" s="253"/>
      <c r="D216" s="253"/>
      <c r="E216" s="253"/>
      <c r="F216" s="253"/>
      <c r="G216" s="253"/>
      <c r="H216" s="253"/>
      <c r="I216" s="253"/>
      <c r="J216" s="253"/>
      <c r="K216" s="253"/>
      <c r="L216" s="253"/>
    </row>
    <row r="217" ht="15.75" customHeight="1">
      <c r="B217" s="253"/>
      <c r="C217" s="253"/>
      <c r="D217" s="253"/>
      <c r="E217" s="253"/>
      <c r="F217" s="253"/>
      <c r="G217" s="253"/>
      <c r="H217" s="253"/>
      <c r="I217" s="253"/>
      <c r="J217" s="253"/>
      <c r="K217" s="253"/>
      <c r="L217" s="253"/>
    </row>
    <row r="218" ht="15.75" customHeight="1">
      <c r="B218" s="253"/>
      <c r="C218" s="253"/>
      <c r="D218" s="253"/>
      <c r="E218" s="253"/>
      <c r="F218" s="253"/>
      <c r="G218" s="253"/>
      <c r="H218" s="253"/>
      <c r="I218" s="253"/>
      <c r="J218" s="253"/>
      <c r="K218" s="253"/>
      <c r="L218" s="253"/>
    </row>
    <row r="219" ht="15.75" customHeight="1">
      <c r="B219" s="253"/>
      <c r="C219" s="253"/>
      <c r="D219" s="253"/>
      <c r="E219" s="253"/>
      <c r="F219" s="253"/>
      <c r="G219" s="253"/>
      <c r="H219" s="253"/>
      <c r="I219" s="253"/>
      <c r="J219" s="253"/>
      <c r="K219" s="253"/>
      <c r="L219" s="253"/>
    </row>
    <row r="220" ht="15.75" customHeight="1">
      <c r="B220" s="253"/>
      <c r="C220" s="253"/>
      <c r="D220" s="253"/>
      <c r="E220" s="253"/>
      <c r="F220" s="253"/>
      <c r="G220" s="253"/>
      <c r="H220" s="253"/>
      <c r="I220" s="253"/>
      <c r="J220" s="253"/>
      <c r="K220" s="253"/>
      <c r="L220" s="253"/>
    </row>
    <row r="221" ht="15.75" customHeight="1">
      <c r="B221" s="253"/>
      <c r="C221" s="253"/>
      <c r="D221" s="253"/>
      <c r="E221" s="253"/>
      <c r="F221" s="253"/>
      <c r="G221" s="253"/>
      <c r="H221" s="253"/>
      <c r="I221" s="253"/>
      <c r="J221" s="253"/>
      <c r="K221" s="253"/>
      <c r="L221" s="253"/>
    </row>
    <row r="222" ht="15.75" customHeight="1">
      <c r="B222" s="253"/>
      <c r="C222" s="253"/>
      <c r="D222" s="253"/>
      <c r="E222" s="253"/>
      <c r="F222" s="253"/>
      <c r="G222" s="253"/>
      <c r="H222" s="253"/>
      <c r="I222" s="253"/>
      <c r="J222" s="253"/>
      <c r="K222" s="253"/>
      <c r="L222" s="253"/>
    </row>
    <row r="223" ht="15.75" customHeight="1">
      <c r="B223" s="253"/>
      <c r="C223" s="253"/>
      <c r="D223" s="253"/>
      <c r="E223" s="253"/>
      <c r="F223" s="253"/>
      <c r="G223" s="253"/>
      <c r="H223" s="253"/>
      <c r="I223" s="253"/>
      <c r="J223" s="253"/>
      <c r="K223" s="253"/>
      <c r="L223" s="253"/>
    </row>
    <row r="224" ht="15.75" customHeight="1">
      <c r="B224" s="253"/>
      <c r="C224" s="253"/>
      <c r="D224" s="253"/>
      <c r="E224" s="253"/>
      <c r="F224" s="253"/>
      <c r="G224" s="253"/>
      <c r="H224" s="253"/>
      <c r="I224" s="253"/>
      <c r="J224" s="253"/>
      <c r="K224" s="253"/>
      <c r="L224" s="253"/>
    </row>
    <row r="225" ht="15.75" customHeight="1">
      <c r="B225" s="253"/>
      <c r="C225" s="253"/>
      <c r="D225" s="253"/>
      <c r="E225" s="253"/>
      <c r="F225" s="253"/>
      <c r="G225" s="253"/>
      <c r="H225" s="253"/>
      <c r="I225" s="253"/>
      <c r="J225" s="253"/>
      <c r="K225" s="253"/>
      <c r="L225" s="253"/>
    </row>
    <row r="226" ht="15.75" customHeight="1">
      <c r="B226" s="253"/>
      <c r="C226" s="253"/>
      <c r="D226" s="253"/>
      <c r="E226" s="253"/>
      <c r="F226" s="253"/>
      <c r="G226" s="253"/>
      <c r="H226" s="253"/>
      <c r="I226" s="253"/>
      <c r="J226" s="253"/>
      <c r="K226" s="253"/>
      <c r="L226" s="253"/>
    </row>
    <row r="227" ht="15.75" customHeight="1">
      <c r="B227" s="253"/>
      <c r="C227" s="253"/>
      <c r="D227" s="253"/>
      <c r="E227" s="253"/>
      <c r="F227" s="253"/>
      <c r="G227" s="253"/>
      <c r="H227" s="253"/>
      <c r="I227" s="253"/>
      <c r="J227" s="253"/>
      <c r="K227" s="253"/>
      <c r="L227" s="253"/>
    </row>
    <row r="228" ht="15.75" customHeight="1">
      <c r="B228" s="253"/>
      <c r="C228" s="253"/>
      <c r="D228" s="253"/>
      <c r="E228" s="253"/>
      <c r="F228" s="253"/>
      <c r="G228" s="253"/>
      <c r="H228" s="253"/>
      <c r="I228" s="253"/>
      <c r="J228" s="253"/>
      <c r="K228" s="253"/>
      <c r="L228" s="253"/>
    </row>
    <row r="229" ht="15.75" customHeight="1">
      <c r="B229" s="253"/>
      <c r="C229" s="253"/>
      <c r="D229" s="253"/>
      <c r="E229" s="253"/>
      <c r="F229" s="253"/>
      <c r="G229" s="253"/>
      <c r="H229" s="253"/>
      <c r="I229" s="253"/>
      <c r="J229" s="253"/>
      <c r="K229" s="253"/>
      <c r="L229" s="253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