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<sst xmlns="http://schemas.openxmlformats.org/spreadsheetml/2006/main" count="555" uniqueCount="444">
  <si>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</si>
  <si>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</si>
  <si>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</si>
  <si>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</si>
  <si>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</si>
  <si>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</si>
  <si>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</si>
  <si>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</si>
  <si>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</si>
  <si>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</si>
  <si>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</si>
  <si>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</si>
  <si>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</si>
  <si>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</si>
  <si>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</si>
  <si>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</si>
  <si>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</si>
  <si>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</si>
  <si>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</si>
  <si>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</si>
  <si>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</si>
  <si>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</si>
  <si>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</si>
  <si>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</si>
  <si>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</si>
  <si>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</si>
  <si>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</si>
  <si>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</si>
  <si>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</si>
  <si>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</si>
  <si>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</si>
  <si>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</si>
  <si>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</si>
  <si>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</si>
  <si>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</si>
  <si>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</si>
  <si>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</si>
  <si>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</si>
  <si>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</si>
  <si>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</si>
  <si>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</si>
  <si>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</si>
  <si>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</si>
  <si>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</si>
  <si>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</si>
  <si>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</si>
  <si>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</si>
  <si>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</si>
  <si>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</si>
  <si>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</si>
  <si>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</si>
  <si>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</si>
  <si>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</si>
  <si>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</si>
  <si>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</si>
  <si>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</si>
  <si>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</si>
  <si>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</si>
  <si>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</si>
  <si>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</si>
  <si>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</si>
  <si>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</si>
  <si>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</si>
  <si>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</si>
  <si>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</si>
  <si>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</si>
  <si>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</si>
  <si>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</si>
  <si>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</si>
  <si>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</si>
  <si>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</si>
  <si>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</si>
  <si>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</si>
  <si>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</si>
  <si>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</si>
  <si>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</si>
  <si>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</si>
  <si>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</si>
  <si>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</si>
  <si>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</si>
  <si>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</si>
  <si>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</si>
  <si>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</si>
  <si>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</si>
  <si>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</si>
  <si>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</si>
  <si>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</si>
  <si>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</si>
  <si>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</si>
  <si>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</si>
  <si>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</si>
  <si>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</si>
  <si>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</si>
  <si>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</si>
  <si>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</si>
  <si>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</si>
  <si>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</si>
  <si>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</si>
  <si>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</si>
  <si>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</si>
  <si>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</si>
  <si>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</si>
  <si>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</si>
  <si>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</si>
  <si>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</si>
  <si>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</si>
  <si>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</si>
  <si>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</si>
  <si>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</si>
  <si>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</si>
  <si>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</si>
  <si>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</si>
  <si>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</si>
  <si>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</si>
  <si>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</si>
  <si>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</si>
  <si>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</si>
  <si>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</si>
  <si>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</si>
  <si>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</si>
  <si>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</si>
  <si>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</si>
  <si>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</si>
  <si>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</si>
  <si>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</si>
  <si>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</si>
  <si>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</si>
  <si>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</si>
  <si>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</si>
  <si>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</si>
  <si>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24,7 %</t>
  </si>
  <si>
    <t>47,2 %</t>
  </si>
  <si>
    <t>41,1 %</t>
  </si>
  <si>
    <t>23,6 %</t>
  </si>
  <si>
    <t>16,7 %</t>
  </si>
  <si>
    <t>28,8 %</t>
  </si>
  <si>
    <t>Cost of Goods Sold</t>
  </si>
  <si>
    <t>Gross Profit</t>
  </si>
  <si>
    <t>16,3 %</t>
  </si>
  <si>
    <t>48,0 %</t>
  </si>
  <si>
    <t>62,5 %</t>
  </si>
  <si>
    <t>24,5 %</t>
  </si>
  <si>
    <t>19,8 %</t>
  </si>
  <si>
    <t>28,2 %</t>
  </si>
  <si>
    <t>% Gross Margins</t>
  </si>
  <si>
    <t>72,2 %</t>
  </si>
  <si>
    <t>67,4 %</t>
  </si>
  <si>
    <t>67,7 %</t>
  </si>
  <si>
    <t>78,0 %</t>
  </si>
  <si>
    <t>78,6 %</t>
  </si>
  <si>
    <t>80,6 %</t>
  </si>
  <si>
    <t>80,2 %</t>
  </si>
  <si>
    <t>Selling General &amp; Admin Expenses</t>
  </si>
  <si>
    <t>R&amp;D Expenses</t>
  </si>
  <si>
    <t>Total Operating Expenses</t>
  </si>
  <si>
    <t>Operating Income</t>
  </si>
  <si>
    <t>3,9 %</t>
  </si>
  <si>
    <t>103,6 %</t>
  </si>
  <si>
    <t>65,0 %</t>
  </si>
  <si>
    <t>60,8 %</t>
  </si>
  <si>
    <t>174,4 %</t>
  </si>
  <si>
    <t>158,7 %</t>
  </si>
  <si>
    <t>% Operating Margins</t>
  </si>
  <si>
    <t>(100,7 %)</t>
  </si>
  <si>
    <t>(77,6 %)</t>
  </si>
  <si>
    <t>(107,4 %)</t>
  </si>
  <si>
    <t>(26,7 %)</t>
  </si>
  <si>
    <t>(8,5 %)</t>
  </si>
  <si>
    <t>5,4 %</t>
  </si>
  <si>
    <t>10,8 %</t>
  </si>
  <si>
    <t>Interest And Investment Income</t>
  </si>
  <si>
    <t>Currency Exchange Gains (Loss)</t>
  </si>
  <si>
    <t>Other Non Operating Income (Expenses)</t>
  </si>
  <si>
    <t>EBT Excl. Unusual Items</t>
  </si>
  <si>
    <t>Gain (Loss) On Sale Of Investments</t>
  </si>
  <si>
    <t>Asset Writedown</t>
  </si>
  <si>
    <t>EBT Incl. Unusual Items</t>
  </si>
  <si>
    <t>Income Tax Expense</t>
  </si>
  <si>
    <t>Earnings From Continuing Operations</t>
  </si>
  <si>
    <t>Net Income to Company</t>
  </si>
  <si>
    <t>Minority Interest</t>
  </si>
  <si>
    <t>Preferred Dividend and Other Adjustments</t>
  </si>
  <si>
    <t>Net Income to Common Incl Extra Items</t>
  </si>
  <si>
    <t>% Net Income to Common Incl Extra Items Margins</t>
  </si>
  <si>
    <t>(100,5 %)</t>
  </si>
  <si>
    <t>(79,2 %)</t>
  </si>
  <si>
    <t>(106,7 %)</t>
  </si>
  <si>
    <t>(33,7 %)</t>
  </si>
  <si>
    <t>(19,6 %)</t>
  </si>
  <si>
    <t>9,4 %</t>
  </si>
  <si>
    <t>16,1 %</t>
  </si>
  <si>
    <t>Net Income to Common Excl. Extra Items</t>
  </si>
  <si>
    <t>% Net Income to Common Excl. Extra Items Margins</t>
  </si>
  <si>
    <t>Supplementary Data:</t>
  </si>
  <si>
    <t>Diluted EPS Excl Extra Items</t>
  </si>
  <si>
    <t>12,9 %</t>
  </si>
  <si>
    <t>17,3 %</t>
  </si>
  <si>
    <t>77,4 %</t>
  </si>
  <si>
    <t>33,1 %</t>
  </si>
  <si>
    <t>149,7 %</t>
  </si>
  <si>
    <t>111,1 %</t>
  </si>
  <si>
    <t>Weighted Average Diluted Shares Outstanding</t>
  </si>
  <si>
    <t>6,1 %</t>
  </si>
  <si>
    <t>69,7 %</t>
  </si>
  <si>
    <t>96,4 %</t>
  </si>
  <si>
    <t>7,3 %</t>
  </si>
  <si>
    <t>11,3 %</t>
  </si>
  <si>
    <t>6,7 %</t>
  </si>
  <si>
    <t>Weighted Average Basic Shares Outstanding</t>
  </si>
  <si>
    <t>7,4 %</t>
  </si>
  <si>
    <t>69,5 %</t>
  </si>
  <si>
    <t>96,7 %</t>
  </si>
  <si>
    <t>4,1 %</t>
  </si>
  <si>
    <t>4,8 %</t>
  </si>
  <si>
    <t>Basic EPS</t>
  </si>
  <si>
    <t>3,7 %</t>
  </si>
  <si>
    <t>105,6 %</t>
  </si>
  <si>
    <t>65,8 %</t>
  </si>
  <si>
    <t>210,6 %</t>
  </si>
  <si>
    <t>123,1 %</t>
  </si>
  <si>
    <t>EBITDAR</t>
  </si>
  <si>
    <t>R&amp;D Expense</t>
  </si>
  <si>
    <t>Selling and Marketing Expense</t>
  </si>
  <si>
    <t>General and Administrative Expense</t>
  </si>
  <si>
    <t>Effective Tax Rate %</t>
  </si>
  <si>
    <t>(1,6 %)</t>
  </si>
  <si>
    <t>(2,2 %)</t>
  </si>
  <si>
    <t>1,1 %</t>
  </si>
  <si>
    <t>(6,5 %)</t>
  </si>
  <si>
    <t>(2,8 %)</t>
  </si>
  <si>
    <t>8,3 %</t>
  </si>
  <si>
    <t>4,3 %</t>
  </si>
  <si>
    <t>Price Factors:</t>
  </si>
  <si>
    <t>Market Cap</t>
  </si>
  <si>
    <t>Price Close</t>
  </si>
  <si>
    <t>23,55 US$</t>
  </si>
  <si>
    <t>18,21 US$</t>
  </si>
  <si>
    <t>6,42 US$</t>
  </si>
  <si>
    <t>17,17 US$</t>
  </si>
  <si>
    <t>75,63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</si>
  <si>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</si>
  <si>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</si>
  <si>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</si>
  <si>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</si>
  <si>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</si>
  <si>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</si>
  <si>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</si>
  <si>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</si>
  <si>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Total Cash And Short Term Investments</t>
  </si>
  <si>
    <t>Accounts Receivable</t>
  </si>
  <si>
    <t>Total Receivables</t>
  </si>
  <si>
    <t>Prepaid Expenses</t>
  </si>
  <si>
    <t>Restricted Cash</t>
  </si>
  <si>
    <t>Other Current Assets</t>
  </si>
  <si>
    <t>Total Current Assets</t>
  </si>
  <si>
    <t>Gross Property Plant And Equipment</t>
  </si>
  <si>
    <t>Accumulated Depreciation</t>
  </si>
  <si>
    <t>Net Property Plant And Equipment</t>
  </si>
  <si>
    <t>Long-term Investments</t>
  </si>
  <si>
    <t>Other Long-Term Assets</t>
  </si>
  <si>
    <t>Total Assets</t>
  </si>
  <si>
    <t>Accounts Payable</t>
  </si>
  <si>
    <t>Accrued Expenses</t>
  </si>
  <si>
    <t>Current Portion of Capital Lease Obligations</t>
  </si>
  <si>
    <t>Current Income Taxes Payable</t>
  </si>
  <si>
    <t>Unearned Revenue Current</t>
  </si>
  <si>
    <t>Other Current Liabilities</t>
  </si>
  <si>
    <t>Total Current Liabilities</t>
  </si>
  <si>
    <t>Long-Term Debt</t>
  </si>
  <si>
    <t>Capital Leases</t>
  </si>
  <si>
    <t>Unearned Revenue Non Current</t>
  </si>
  <si>
    <t>Other Non Current Liabilities</t>
  </si>
  <si>
    <t>Total Liabilities</t>
  </si>
  <si>
    <t>Preferred Stock Convertible</t>
  </si>
  <si>
    <t>Total Preferred Equity</t>
  </si>
  <si>
    <t>Common Stock</t>
  </si>
  <si>
    <t>Additional Paid In Capital</t>
  </si>
  <si>
    <t>Retained Earnings</t>
  </si>
  <si>
    <t>Treasury Stock</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</si>
  <si>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</si>
  <si>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</si>
  <si>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</si>
  <si>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</si>
  <si>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</si>
  <si>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</si>
  <si>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</si>
  <si>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</si>
  <si>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</si>
  <si>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</si>
  <si>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Total Minority Interest</t>
  </si>
  <si>
    <t>Equity Method Investments</t>
  </si>
  <si>
    <t>Construction In Progress</t>
  </si>
  <si>
    <t>Full Time Employees</t>
  </si>
  <si>
    <r>
      <rPr>
        <rFont val="Roboto, sans-serif"/>
        <b/>
        <color rgb="FF1155CC"/>
        <u/>
      </rPr>
      <t>Terms</t>
    </r>
  </si>
  <si>
    <r>
      <rPr>
        <rFont val="Roboto, sans-serif"/>
        <b/>
        <color rgb="FF1155CC"/>
        <u/>
      </rPr>
      <t>Privacy</t>
    </r>
  </si>
  <si>
    <t>Cash Flow Statement | TIKR.com</t>
  </si>
  <si>
    <t>Amortization of Goodwill and Intangible Assets</t>
  </si>
  <si>
    <t>Total Depreciation &amp; Amortization</t>
  </si>
  <si>
    <t>(Gain) Loss From Sale Of Asset</t>
  </si>
  <si>
    <t>(Gain) Loss on Sale of Investments</t>
  </si>
  <si>
    <t>Asset Writedown &amp; Restructuring Costs</t>
  </si>
  <si>
    <t>Stock-Based Compensation</t>
  </si>
  <si>
    <t>Other Operating Activities</t>
  </si>
  <si>
    <t>Change In Accounts Receivable</t>
  </si>
  <si>
    <t>Change In Accounts Payable</t>
  </si>
  <si>
    <t>Change in Unearned Revenues</t>
  </si>
  <si>
    <t>Change in Other Net Operating Assets</t>
  </si>
  <si>
    <t>Cash from Operations</t>
  </si>
  <si>
    <t>Memo: Change in Net Working Capital</t>
  </si>
  <si>
    <t>Capital Expenditure</t>
  </si>
  <si>
    <t>Sale of Property, Plant, and Equipment</t>
  </si>
  <si>
    <t>Investment in Marketable and Equity Securities</t>
  </si>
  <si>
    <t>Other Investing Activities</t>
  </si>
  <si>
    <t>Cash from Investing</t>
  </si>
  <si>
    <t>Total Debt Issued</t>
  </si>
  <si>
    <t>Total Debt Repaid</t>
  </si>
  <si>
    <t>Issuance of Common Stock</t>
  </si>
  <si>
    <t>Repurchase of Common Stock</t>
  </si>
  <si>
    <t>Issuance of Preferred Stock</t>
  </si>
  <si>
    <t>Repurchase of Preferred Stock</t>
  </si>
  <si>
    <t>Other Financing Activities</t>
  </si>
  <si>
    <t>Cash from Financing</t>
  </si>
  <si>
    <t>Foreign Exchange Rate Adjustments</t>
  </si>
  <si>
    <t>Free Cash Flow</t>
  </si>
  <si>
    <t>227,7 %</t>
  </si>
  <si>
    <t>73,2 %</t>
  </si>
  <si>
    <t>204,0 %</t>
  </si>
  <si>
    <t>(42,8 %)</t>
  </si>
  <si>
    <t>279,4 %</t>
  </si>
  <si>
    <t>63,7 %</t>
  </si>
  <si>
    <t>% Free Cash Flow Margins</t>
  </si>
  <si>
    <t>(9,1 %)</t>
  </si>
  <si>
    <t>(24,0 %)</t>
  </si>
  <si>
    <t>(28,3 %)</t>
  </si>
  <si>
    <t>20,8 %</t>
  </si>
  <si>
    <t>9,6 %</t>
  </si>
  <si>
    <t>31,3 %</t>
  </si>
  <si>
    <t>39,8 %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</si>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</sst>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38">
    <font>
      <sz val="11.0"/>
      <color theme="1"/>
      <name val="Calibri"/>
      <scheme val="minor"/>
    </font>
    <font>
      <color theme="1"/>
      <name val="Calibri"/>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b/>
      <sz val="12.0"/>
      <color rgb="FF1F497D"/>
      <name val="Arial"/>
    </font>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sz val="11.0"/>
      <color rgb="FF000000"/>
      <name val="Roboto"/>
    </font>
    <font>
      <b/>
      <i/>
      <sz val="11.0"/>
      <color rgb="FFE1E4EA"/>
      <name val="Roboto"/>
    </font>
    <font>
      <sz val="11.0"/>
      <color rgb="FFF44336"/>
      <name val="Roboto"/>
    </font>
    <font>
      <b/>
      <sz val="11.0"/>
      <color rgb="FFF44336"/>
      <name val="Roboto"/>
    </font>
    <font>
      <b/>
      <i/>
      <sz val="11.0"/>
      <color rgb="FFF44336"/>
      <name val="Roboto"/>
    </font>
    <font>
      <sz val="11.0"/>
      <color rgb="FF000000"/>
      <name val="Roboto"/>
    </font>
    <font>
      <i/>
      <sz val="11.0"/>
      <color rgb="FFFFFFFF"/>
      <name val="Roboto"/>
    </font>
    <font>
      <i/>
      <sz val="11.0"/>
      <color rgb="FF000000"/>
      <name val="Roboto"/>
    </font>
    <font>
      <i/>
      <sz val="11.0"/>
      <color rgb="FFE1E4EA"/>
      <name val="Roboto"/>
    </font>
    <font>
      <b/>
      <color rgb="FFE1E4EA"/>
      <name val="Roboto"/>
    </font>
    <font>
      <b/>
      <u/>
      <color rgb="FFE1E4EA"/>
      <name val="Roboto"/>
    </font>
    <font>
      <b/>
      <sz val="11.0"/>
      <color rgb="FF000000"/>
      <name val="Roboto"/>
    </font>
    <font>
      <u/>
      <sz val="11.0"/>
      <color rgb="FF0000FF"/>
      <name val="Roboto"/>
    </font>
    <font>
      <i/>
      <sz val="11.0"/>
      <color rgb="FFF44336"/>
      <name val="Roboto"/>
    </font>
    <font>
      <b/>
      <i/>
      <sz val="12.0"/>
      <color theme="1"/>
      <name val="Ebrima"/>
    </font>
  </fonts>
  <fills count="13">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2F3033"/>
        <bgColor rgb="FF2F3033"/>
      </patternFill>
    </fill>
    <fill>
      <patternFill patternType="solid">
        <fgColor rgb="FFD8D8D8"/>
        <bgColor rgb="FFD8D8D8"/>
      </patternFill>
    </fill>
  </fills>
  <borders count="63">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16">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vertical="center"/>
    </xf>
    <xf borderId="9" fillId="3" fontId="10"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vertical="center"/>
    </xf>
    <xf borderId="2" fillId="3" fontId="12" numFmtId="165" xfId="0" applyAlignment="1" applyBorder="1" applyFont="1" applyNumberFormat="1">
      <alignment horizontal="center" vertical="center"/>
    </xf>
    <xf borderId="6" fillId="3" fontId="12" numFmtId="165" xfId="0" applyAlignment="1" applyBorder="1" applyFont="1" applyNumberFormat="1">
      <alignment horizontal="center"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9"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9" fillId="3" fontId="11" numFmtId="164" xfId="0" applyAlignment="1" applyBorder="1" applyFont="1" applyNumberFormat="1">
      <alignment horizontal="center" vertical="center"/>
    </xf>
    <xf borderId="10" fillId="3" fontId="10" numFmtId="164" xfId="0" applyAlignment="1" applyBorder="1" applyFont="1" applyNumberFormat="1">
      <alignment horizontal="center"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0" numFmtId="167" xfId="0" applyAlignment="1" applyBorder="1" applyFont="1" applyNumberFormat="1">
      <alignment horizontal="center"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8" fillId="5" fontId="11" numFmtId="9" xfId="0" applyAlignment="1" applyBorder="1" applyFont="1" applyNumberFormat="1">
      <alignment horizontal="center" vertical="center"/>
    </xf>
    <xf borderId="9" fillId="5" fontId="11" numFmtId="9" xfId="0" applyAlignment="1" applyBorder="1" applyFont="1" applyNumberFormat="1">
      <alignment horizontal="center" vertical="center"/>
    </xf>
    <xf borderId="10" fillId="5" fontId="11" numFmtId="9" xfId="0" applyAlignment="1" applyBorder="1" applyFont="1" applyNumberFormat="1">
      <alignment horizontal="center" vertical="center"/>
    </xf>
    <xf borderId="18" fillId="0" fontId="8" numFmtId="9"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0" numFmtId="169" xfId="0" applyAlignment="1" applyBorder="1" applyFill="1" applyFont="1" applyNumberFormat="1">
      <alignment horizontal="center" vertical="center"/>
    </xf>
    <xf borderId="9" fillId="6" fontId="10" numFmtId="169" xfId="0" applyAlignment="1" applyBorder="1" applyFont="1" applyNumberFormat="1">
      <alignment horizontal="center" vertical="center"/>
    </xf>
    <xf borderId="10" fillId="6" fontId="10"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3" numFmtId="0" xfId="0" applyBorder="1" applyFont="1"/>
    <xf borderId="42" fillId="5" fontId="10" numFmtId="4" xfId="0" applyAlignment="1" applyBorder="1" applyFont="1" applyNumberFormat="1">
      <alignment horizontal="center"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3" fillId="5" fontId="10"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4" fillId="5" fontId="10" numFmtId="170" xfId="0" applyAlignment="1" applyBorder="1" applyFont="1" applyNumberFormat="1">
      <alignment horizontal="center" readingOrder="0" vertical="center"/>
    </xf>
    <xf borderId="0" fillId="0" fontId="14"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44" fillId="5" fontId="11"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5"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6" fillId="4" fontId="7" numFmtId="0" xfId="0" applyAlignment="1" applyBorder="1" applyFont="1">
      <alignment horizontal="center" shrinkToFit="0" vertical="center" wrapText="1"/>
    </xf>
    <xf borderId="47" fillId="2" fontId="7" numFmtId="0" xfId="0" applyAlignment="1" applyBorder="1" applyFont="1">
      <alignment horizontal="center" shrinkToFit="0" vertical="center" wrapText="1"/>
    </xf>
    <xf borderId="48" fillId="0" fontId="13" numFmtId="0" xfId="0" applyBorder="1" applyFont="1"/>
    <xf borderId="49"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0" fillId="3" fontId="8" numFmtId="0" xfId="0" applyAlignment="1" applyBorder="1" applyFont="1">
      <alignment horizontal="left" vertical="center"/>
    </xf>
    <xf borderId="51" fillId="0" fontId="8" numFmtId="4" xfId="0" applyAlignment="1" applyBorder="1" applyFont="1" applyNumberFormat="1">
      <alignment horizontal="center" vertical="center"/>
    </xf>
    <xf borderId="52" fillId="3" fontId="8" numFmtId="4" xfId="0" applyAlignment="1" applyBorder="1" applyFont="1" applyNumberFormat="1">
      <alignment horizontal="center" vertical="center"/>
    </xf>
    <xf borderId="53" fillId="3" fontId="8" numFmtId="0" xfId="0" applyAlignment="1" applyBorder="1" applyFont="1">
      <alignment horizontal="left" vertical="center"/>
    </xf>
    <xf borderId="54" fillId="0" fontId="8" numFmtId="9" xfId="0" applyAlignment="1" applyBorder="1" applyFont="1" applyNumberFormat="1">
      <alignment horizontal="center" vertical="center"/>
    </xf>
    <xf borderId="2" fillId="7" fontId="15" numFmtId="0" xfId="0" applyAlignment="1" applyBorder="1" applyFill="1" applyFont="1">
      <alignment horizontal="left" vertical="center"/>
    </xf>
    <xf borderId="2" fillId="7" fontId="15" numFmtId="4" xfId="0" applyAlignment="1" applyBorder="1" applyFont="1" applyNumberFormat="1">
      <alignment horizontal="center" vertical="center"/>
    </xf>
    <xf borderId="49" fillId="7" fontId="16" numFmtId="4" xfId="0" applyAlignment="1" applyBorder="1" applyFont="1" applyNumberFormat="1">
      <alignment horizontal="center" vertical="center"/>
    </xf>
    <xf borderId="15" fillId="7" fontId="15" numFmtId="0" xfId="0" applyAlignment="1" applyBorder="1" applyFont="1">
      <alignment horizontal="left" vertical="center"/>
    </xf>
    <xf borderId="34" fillId="0" fontId="15" numFmtId="9" xfId="0" applyAlignment="1" applyBorder="1" applyFont="1" applyNumberFormat="1">
      <alignment horizontal="center" vertical="center"/>
    </xf>
    <xf borderId="15" fillId="7" fontId="15" numFmtId="9" xfId="0" applyAlignment="1" applyBorder="1" applyFont="1" applyNumberFormat="1">
      <alignment horizontal="center" vertical="center"/>
    </xf>
    <xf borderId="55" fillId="7" fontId="16" numFmtId="9" xfId="0" applyAlignment="1" applyBorder="1" applyFont="1" applyNumberFormat="1">
      <alignment horizontal="center" vertical="center"/>
    </xf>
    <xf borderId="56" fillId="8" fontId="8" numFmtId="0" xfId="0" applyAlignment="1" applyBorder="1" applyFill="1" applyFont="1">
      <alignment horizontal="left" vertical="center"/>
    </xf>
    <xf borderId="42" fillId="5" fontId="11" numFmtId="9" xfId="0" applyAlignment="1" applyBorder="1" applyFont="1" applyNumberFormat="1">
      <alignment horizontal="center" vertical="center"/>
    </xf>
    <xf borderId="56" fillId="3" fontId="8" numFmtId="4" xfId="0" applyAlignment="1" applyBorder="1" applyFont="1" applyNumberFormat="1">
      <alignment horizontal="center" vertical="center"/>
    </xf>
    <xf borderId="57" fillId="3" fontId="8" numFmtId="9" xfId="0" applyAlignment="1" applyBorder="1" applyFont="1" applyNumberFormat="1">
      <alignment horizontal="center" vertical="center"/>
    </xf>
    <xf borderId="58" fillId="0" fontId="13" numFmtId="0" xfId="0" applyBorder="1" applyFont="1"/>
    <xf borderId="0" fillId="0" fontId="6" numFmtId="9" xfId="0" applyAlignment="1" applyFont="1" applyNumberFormat="1">
      <alignment horizontal="center"/>
    </xf>
    <xf borderId="0" fillId="0" fontId="6" numFmtId="0" xfId="0" applyAlignment="1" applyFont="1">
      <alignment horizontal="left"/>
    </xf>
    <xf borderId="59" fillId="0" fontId="15" numFmtId="0" xfId="0" applyAlignment="1" applyBorder="1" applyFont="1">
      <alignment horizontal="left" vertical="center"/>
    </xf>
    <xf borderId="60"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59"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7" numFmtId="0" xfId="0" applyAlignment="1" applyFill="1" applyFont="1">
      <alignment horizontal="left" shrinkToFit="0" wrapText="0"/>
    </xf>
    <xf borderId="0" fillId="9" fontId="17" numFmtId="171" xfId="0" applyAlignment="1" applyFont="1" applyNumberFormat="1">
      <alignment horizontal="right" shrinkToFit="0" wrapText="0"/>
    </xf>
    <xf borderId="0" fillId="9" fontId="17" numFmtId="0" xfId="0" applyAlignment="1" applyFont="1">
      <alignment horizontal="right" shrinkToFit="0" wrapText="0"/>
    </xf>
    <xf borderId="0" fillId="0" fontId="18" numFmtId="0" xfId="0" applyFont="1"/>
    <xf borderId="0" fillId="0" fontId="18" numFmtId="172" xfId="0" applyAlignment="1" applyFont="1" applyNumberFormat="1">
      <alignment horizontal="center"/>
    </xf>
    <xf borderId="0" fillId="10" fontId="19" numFmtId="0" xfId="0" applyAlignment="1" applyFill="1" applyFont="1">
      <alignment horizontal="left" shrinkToFit="0" wrapText="0"/>
    </xf>
    <xf borderId="0" fillId="10" fontId="20" numFmtId="4" xfId="0" applyAlignment="1" applyFont="1" applyNumberFormat="1">
      <alignment horizontal="right" shrinkToFit="0" wrapText="0"/>
    </xf>
    <xf borderId="0" fillId="10" fontId="17" numFmtId="0" xfId="0" applyAlignment="1" applyFont="1">
      <alignment horizontal="left" shrinkToFit="0" wrapText="0"/>
    </xf>
    <xf borderId="0" fillId="10" fontId="21" numFmtId="4" xfId="0" applyAlignment="1" applyFont="1" applyNumberFormat="1">
      <alignment horizontal="right" shrinkToFit="0" wrapText="0"/>
    </xf>
    <xf borderId="0" fillId="10" fontId="22" numFmtId="0" xfId="0" applyAlignment="1" applyFont="1">
      <alignment horizontal="left" shrinkToFit="0" wrapText="0"/>
    </xf>
    <xf borderId="0" fillId="10" fontId="23" numFmtId="4" xfId="0" applyAlignment="1" applyFont="1" applyNumberFormat="1">
      <alignment horizontal="right" shrinkToFit="0" wrapText="0"/>
    </xf>
    <xf borderId="0" fillId="10" fontId="24" numFmtId="4" xfId="0" applyAlignment="1" applyFont="1" applyNumberFormat="1">
      <alignment horizontal="right" shrinkToFit="0" wrapText="0"/>
    </xf>
    <xf borderId="0" fillId="10" fontId="25" numFmtId="4" xfId="0" applyAlignment="1" applyFont="1" applyNumberFormat="1">
      <alignment horizontal="right" shrinkToFit="0" wrapText="0"/>
    </xf>
    <xf borderId="61" fillId="10" fontId="17" numFmtId="0" xfId="0" applyAlignment="1" applyBorder="1" applyFont="1">
      <alignment horizontal="left" shrinkToFit="0" wrapText="0"/>
    </xf>
    <xf borderId="61" fillId="10" fontId="21" numFmtId="4" xfId="0" applyAlignment="1" applyBorder="1" applyFont="1" applyNumberFormat="1">
      <alignment horizontal="right" shrinkToFit="0" wrapText="0"/>
    </xf>
    <xf borderId="61" fillId="10" fontId="26" numFmtId="4" xfId="0" applyAlignment="1" applyBorder="1" applyFont="1" applyNumberFormat="1">
      <alignment horizontal="right" shrinkToFit="0" wrapText="0"/>
    </xf>
    <xf borderId="0" fillId="10" fontId="26" numFmtId="4" xfId="0" applyAlignment="1" applyFont="1" applyNumberFormat="1">
      <alignment horizontal="right" shrinkToFit="0" wrapText="0"/>
    </xf>
    <xf borderId="0" fillId="10" fontId="27" numFmtId="4" xfId="0" applyAlignment="1" applyFont="1" applyNumberFormat="1">
      <alignment horizontal="right" shrinkToFit="0" wrapText="0"/>
    </xf>
    <xf borderId="0" fillId="10" fontId="28" numFmtId="4" xfId="0" applyAlignment="1" applyFont="1" applyNumberFormat="1">
      <alignment horizontal="right" shrinkToFit="0" wrapText="0"/>
    </xf>
    <xf borderId="0" fillId="0" fontId="6" numFmtId="4" xfId="0" applyAlignment="1" applyFont="1" applyNumberFormat="1">
      <alignment horizontal="center"/>
    </xf>
    <xf borderId="0" fillId="10" fontId="29" numFmtId="0" xfId="0" applyAlignment="1" applyFont="1">
      <alignment horizontal="left" shrinkToFit="0" wrapText="0"/>
    </xf>
    <xf borderId="0" fillId="10" fontId="30" numFmtId="4" xfId="0" applyAlignment="1" applyFont="1" applyNumberFormat="1">
      <alignment horizontal="right" shrinkToFit="0" wrapText="0"/>
    </xf>
    <xf borderId="0" fillId="10" fontId="31" numFmtId="4" xfId="0" applyAlignment="1" applyFont="1" applyNumberFormat="1">
      <alignment horizontal="right" shrinkToFit="0" wrapText="0"/>
    </xf>
    <xf borderId="0" fillId="10" fontId="20" numFmtId="0" xfId="0" applyAlignment="1" applyFont="1">
      <alignment horizontal="right" shrinkToFit="0" wrapText="0"/>
    </xf>
    <xf borderId="0" fillId="11" fontId="32" numFmtId="0" xfId="0" applyAlignment="1" applyFill="1" applyFont="1">
      <alignment shrinkToFit="0" wrapText="1"/>
    </xf>
    <xf borderId="0" fillId="11" fontId="33" numFmtId="0" xfId="0" applyAlignment="1" applyFont="1">
      <alignment shrinkToFit="0" wrapText="1"/>
    </xf>
    <xf borderId="0" fillId="10" fontId="34" numFmtId="4" xfId="0" applyAlignment="1" applyFont="1" applyNumberFormat="1">
      <alignment horizontal="right" shrinkToFit="0" wrapText="0"/>
    </xf>
    <xf borderId="0" fillId="0" fontId="35" numFmtId="4" xfId="0" applyAlignment="1" applyFont="1" applyNumberFormat="1">
      <alignment horizontal="right" shrinkToFit="0" wrapText="0"/>
    </xf>
    <xf borderId="0" fillId="10" fontId="26" numFmtId="0" xfId="0" applyAlignment="1" applyFont="1">
      <alignment horizontal="right" shrinkToFit="0" wrapText="0"/>
    </xf>
    <xf borderId="0" fillId="10" fontId="21" numFmtId="0" xfId="0" applyAlignment="1" applyFont="1">
      <alignment horizontal="right" shrinkToFit="0" wrapText="0"/>
    </xf>
    <xf borderId="0" fillId="10" fontId="25" numFmtId="0" xfId="0" applyAlignment="1" applyFont="1">
      <alignment horizontal="right" shrinkToFit="0" wrapText="0"/>
    </xf>
    <xf borderId="0" fillId="10" fontId="36" numFmtId="4" xfId="0" applyAlignment="1" applyFont="1" applyNumberFormat="1">
      <alignment horizontal="right" shrinkToFit="0" wrapText="0"/>
    </xf>
    <xf borderId="0" fillId="0" fontId="6" numFmtId="0" xfId="0" applyFont="1"/>
    <xf borderId="2" fillId="3" fontId="14"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4"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4"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4" numFmtId="2" xfId="0" applyAlignment="1" applyBorder="1" applyFont="1" applyNumberFormat="1">
      <alignment horizontal="center" shrinkToFit="0" vertical="center" wrapText="1"/>
    </xf>
    <xf borderId="2" fillId="3" fontId="14" numFmtId="0" xfId="0" applyAlignment="1" applyBorder="1" applyFont="1">
      <alignment horizontal="left" vertical="center"/>
    </xf>
    <xf borderId="2" fillId="3" fontId="14"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7" fillId="3" fontId="14" numFmtId="0" xfId="0" applyAlignment="1" applyBorder="1" applyFont="1">
      <alignment horizontal="left" vertical="center"/>
    </xf>
    <xf borderId="2" fillId="3" fontId="37"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18" numFmtId="0" xfId="0" applyBorder="1" applyFont="1"/>
    <xf borderId="2" fillId="7" fontId="18"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2" fillId="0" fontId="6" numFmtId="0" xfId="0" applyBorder="1" applyFont="1"/>
    <xf borderId="62" fillId="0" fontId="6" numFmtId="3" xfId="0" applyAlignment="1" applyBorder="1" applyFont="1" applyNumberFormat="1">
      <alignment horizontal="right"/>
    </xf>
    <xf borderId="62" fillId="0" fontId="6" numFmtId="0" xfId="0" applyAlignment="1" applyBorder="1" applyFont="1">
      <alignment horizontal="right"/>
    </xf>
    <xf borderId="0" fillId="0" fontId="18" numFmtId="3" xfId="0" applyAlignment="1" applyFont="1" applyNumberFormat="1">
      <alignment horizontal="right"/>
    </xf>
    <xf borderId="62" fillId="0" fontId="6" numFmtId="1" xfId="0" applyAlignment="1" applyBorder="1" applyFont="1" applyNumberFormat="1">
      <alignment horizontal="right"/>
    </xf>
    <xf borderId="0" fillId="0" fontId="18" numFmtId="1" xfId="0" applyAlignment="1" applyFont="1" applyNumberFormat="1">
      <alignment horizontal="right"/>
    </xf>
    <xf borderId="0" fillId="0" fontId="6" numFmtId="4" xfId="0" applyAlignment="1" applyFont="1" applyNumberFormat="1">
      <alignment horizontal="right"/>
    </xf>
    <xf borderId="2" fillId="7" fontId="18" numFmtId="0" xfId="0" applyAlignment="1" applyBorder="1" applyFont="1">
      <alignment horizontal="right"/>
    </xf>
    <xf borderId="0" fillId="0" fontId="6" numFmtId="9" xfId="0" applyAlignment="1" applyFont="1" applyNumberFormat="1">
      <alignment horizontal="right"/>
    </xf>
    <xf borderId="2" fillId="12" fontId="18" numFmtId="1" xfId="0" applyAlignment="1" applyBorder="1" applyFill="1" applyFont="1" applyNumberFormat="1">
      <alignment horizontal="right"/>
    </xf>
    <xf borderId="2" fillId="12" fontId="6" numFmtId="3" xfId="0" applyAlignment="1" applyBorder="1" applyFont="1" applyNumberFormat="1">
      <alignment horizontal="right"/>
    </xf>
    <xf borderId="2" fillId="12" fontId="18"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18"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2"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Intrínseco</a:t>
            </a:r>
          </a:p>
        </c:rich>
      </c:tx>
      <c:overlay val="0"/>
    </c:title>
    <c:plotArea>
      <c:layout/>
      <c:lineChart>
        <c:ser>
          <c:idx val="0"/>
          <c:order val="0"/>
          <c:tx>
            <c:v>EV / FCF </c:v>
          </c:tx>
          <c:spPr>
            <a:ln cmpd="sng" w="28575">
              <a:solidFill>
                <a:schemeClr val="accent1"/>
              </a:solidFill>
            </a:ln>
          </c:spPr>
          <c:marker>
            <c:symbol val="circle"/>
            <c:size val="10"/>
            <c:spPr>
              <a:solidFill>
                <a:schemeClr val="accent1"/>
              </a:solidFill>
              <a:ln cmpd="sng">
                <a:solidFill>
                  <a:schemeClr val="accent1"/>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'4.Valoración'!$B$20:$F$20</c:f>
            </c:strRef>
          </c:cat>
          <c:val>
            <c:numRef>
              <c:f>'4.Valoración'!$B$22:$F$22</c:f>
              <c:numCache/>
            </c:numRef>
          </c:val>
          <c:smooth val="1"/>
        </c:ser>
        <c:ser>
          <c:idx val="1"/>
          <c:order val="1"/>
          <c:tx>
            <c:v>Precio actual</c:v>
          </c:tx>
          <c:spPr>
            <a:ln cmpd="sng" w="28575">
              <a:solidFill>
                <a:schemeClr val="accent6"/>
              </a:solidFill>
              <a:prstDash val="dash"/>
            </a:ln>
          </c:spPr>
          <c:marker>
            <c:symbol val="none"/>
          </c:marker>
          <c:cat>
            <c:strRef>
              <c:f>'4.Valoración'!$B$20:$F$20</c:f>
            </c:strRef>
          </c:cat>
          <c:val>
            <c:numRef>
              <c:f>'TIKR_Cálculos'!$B$15:$F$15</c:f>
              <c:numCache/>
            </c:numRef>
          </c:val>
          <c:smooth val="1"/>
        </c:ser>
        <c:axId val="934855704"/>
        <c:axId val="396344487"/>
      </c:lineChart>
      <c:catAx>
        <c:axId val="9348557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96344487"/>
      </c:catAx>
      <c:valAx>
        <c:axId val="39634448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934855704"/>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Márgenes</a:t>
            </a:r>
          </a:p>
        </c:rich>
      </c:tx>
      <c:overlay val="0"/>
    </c:title>
    <c:plotArea>
      <c:layout/>
      <c:lineChart>
        <c:ser>
          <c:idx val="0"/>
          <c:order val="0"/>
          <c:tx>
            <c:v>EBITDA</c:v>
          </c:tx>
          <c:spPr>
            <a:ln cmpd="sng" w="28575">
              <a:solidFill>
                <a:schemeClr val="accent1"/>
              </a:solidFill>
            </a:ln>
          </c:spPr>
          <c:marker>
            <c:symbol val="none"/>
          </c:marker>
          <c:cat>
            <c:strRef>
              <c:f>'TIKR_Cálculos'!$B$54:$K$54</c:f>
            </c:strRef>
          </c:cat>
          <c:val>
            <c:numRef>
              <c:f>'TIKR_Cálculos'!$B$55:$K$55</c:f>
              <c:numCache/>
            </c:numRef>
          </c:val>
          <c:smooth val="1"/>
        </c:ser>
        <c:ser>
          <c:idx val="1"/>
          <c:order val="1"/>
          <c:tx>
            <c:v>EBIT</c:v>
          </c:tx>
          <c:spPr>
            <a:ln cmpd="sng" w="28575">
              <a:solidFill>
                <a:schemeClr val="accent6"/>
              </a:solidFill>
            </a:ln>
          </c:spPr>
          <c:marker>
            <c:symbol val="none"/>
          </c:marker>
          <c:cat>
            <c:strRef>
              <c:f>'TIKR_Cálculos'!$B$54:$K$54</c:f>
            </c:strRef>
          </c:cat>
          <c:val>
            <c:numRef>
              <c:f>'TIKR_Cálculos'!$B$56:$K$56</c:f>
              <c:numCache/>
            </c:numRef>
          </c:val>
          <c:smooth val="1"/>
        </c:ser>
        <c:ser>
          <c:idx val="2"/>
          <c:order val="2"/>
          <c:tx>
            <c:v>FCF</c:v>
          </c:tx>
          <c:spPr>
            <a:ln cmpd="sng" w="28575">
              <a:solidFill>
                <a:schemeClr val="accent3"/>
              </a:solidFill>
            </a:ln>
          </c:spPr>
          <c:marker>
            <c:symbol val="none"/>
          </c:marker>
          <c:cat>
            <c:strRef>
              <c:f>'TIKR_Cálculos'!$B$54:$K$54</c:f>
            </c:strRef>
          </c:cat>
          <c:val>
            <c:numRef>
              <c:f>'TIKR_Cálculos'!$B$57:$K$57</c:f>
              <c:numCache/>
            </c:numRef>
          </c:val>
          <c:smooth val="1"/>
        </c:ser>
        <c:axId val="347454526"/>
        <c:axId val="1619046517"/>
      </c:lineChart>
      <c:catAx>
        <c:axId val="3474545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619046517"/>
      </c:catAx>
      <c:valAx>
        <c:axId val="161904651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47454526"/>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Crecimiento</a:t>
            </a:r>
          </a:p>
        </c:rich>
      </c:tx>
      <c:overlay val="0"/>
    </c:title>
    <c:plotArea>
      <c:layout/>
      <c:lineChart>
        <c:ser>
          <c:idx val="0"/>
          <c:order val="0"/>
          <c:tx>
            <c:v>Ventas</c:v>
          </c:tx>
          <c:spPr>
            <a:ln cmpd="sng" w="28575">
              <a:solidFill>
                <a:schemeClr val="accent1"/>
              </a:solidFill>
            </a:ln>
          </c:spPr>
          <c:marker>
            <c:symbol val="none"/>
          </c:marker>
          <c:cat>
            <c:strRef>
              <c:f>'TIKR_Cálculos'!$B$48:$J$48</c:f>
            </c:strRef>
          </c:cat>
          <c:val>
            <c:numRef>
              <c:f>'TIKR_Cálculos'!$B$49:$J$49</c:f>
              <c:numCache/>
            </c:numRef>
          </c:val>
          <c:smooth val="1"/>
        </c:ser>
        <c:ser>
          <c:idx val="1"/>
          <c:order val="1"/>
          <c:tx>
            <c:v>EPS</c:v>
          </c:tx>
          <c:spPr>
            <a:ln cmpd="sng" w="28575">
              <a:solidFill>
                <a:schemeClr val="accent6"/>
              </a:solidFill>
            </a:ln>
          </c:spPr>
          <c:marker>
            <c:symbol val="none"/>
          </c:marker>
          <c:cat>
            <c:strRef>
              <c:f>'TIKR_Cálculos'!$B$48:$J$48</c:f>
            </c:strRef>
          </c:cat>
          <c:val>
            <c:numRef>
              <c:f>'TIKR_Cálculos'!$B$50:$J$50</c:f>
              <c:numCache/>
            </c:numRef>
          </c:val>
          <c:smooth val="1"/>
        </c:ser>
        <c:ser>
          <c:idx val="2"/>
          <c:order val="2"/>
          <c:tx>
            <c:v>FCF per share</c:v>
          </c:tx>
          <c:spPr>
            <a:ln cmpd="sng" w="28575">
              <a:solidFill>
                <a:schemeClr val="accent3"/>
              </a:solidFill>
            </a:ln>
          </c:spPr>
          <c:marker>
            <c:symbol val="none"/>
          </c:marker>
          <c:cat>
            <c:strRef>
              <c:f>'TIKR_Cálculos'!$B$48:$J$48</c:f>
            </c:strRef>
          </c:cat>
          <c:val>
            <c:numRef>
              <c:f>'TIKR_Cálculos'!$B$51:$J$51</c:f>
              <c:numCache/>
            </c:numRef>
          </c:val>
          <c:smooth val="1"/>
        </c:ser>
        <c:axId val="1013557810"/>
        <c:axId val="1019016991"/>
      </c:lineChart>
      <c:catAx>
        <c:axId val="10135578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019016991"/>
      </c:catAx>
      <c:valAx>
        <c:axId val="1019016991"/>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013557810"/>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983761767"/>
        <c:axId val="1352676614"/>
      </c:barChart>
      <c:lineChart>
        <c:varyColors val="0"/>
        <c:ser>
          <c:idx val="1"/>
          <c:order val="1"/>
          <c:tx>
            <c:v>ROIC</c:v>
          </c:tx>
          <c:spPr>
            <a:ln cmpd="sng" w="28575">
              <a:solidFill>
                <a:schemeClr val="accent6"/>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'TIKR_Cálculos'!$B$60:$K$60</c:f>
            </c:strRef>
          </c:cat>
          <c:val>
            <c:numRef>
              <c:f>'TIKR_Cálculos'!$B$62:$K$62</c:f>
              <c:numCache/>
            </c:numRef>
          </c:val>
          <c:smooth val="1"/>
        </c:ser>
        <c:axId val="983761767"/>
        <c:axId val="1352676614"/>
      </c:lineChart>
      <c:catAx>
        <c:axId val="9837617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352676614"/>
      </c:catAx>
      <c:valAx>
        <c:axId val="135267661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83761767"/>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v>Costes de ventas y operativos</c:v>
          </c:tx>
          <c:spPr>
            <a:solidFill>
              <a:schemeClr val="accent1"/>
            </a:solidFill>
            <a:ln cmpd="sng">
              <a:solidFill>
                <a:srgbClr val="000000"/>
              </a:solidFill>
            </a:ln>
          </c:spPr>
          <c:cat>
            <c:strRef>
              <c:f>'TIKR_Cálculos'!$B$64:$K$64</c:f>
            </c:strRef>
          </c:cat>
          <c:val>
            <c:numRef>
              <c:f>'TIKR_Cálculos'!$B$65:$K$65</c:f>
              <c:numCache/>
            </c:numRef>
          </c:val>
        </c:ser>
        <c:ser>
          <c:idx val="1"/>
          <c:order val="1"/>
          <c:tx>
            <c:v>CapEx Mant.</c:v>
          </c:tx>
          <c:spPr>
            <a:solidFill>
              <a:schemeClr val="accent6"/>
            </a:solidFill>
            <a:ln cmpd="sng">
              <a:solidFill>
                <a:srgbClr val="000000"/>
              </a:solidFill>
            </a:ln>
          </c:spPr>
          <c:cat>
            <c:strRef>
              <c:f>'TIKR_Cálculos'!$B$64:$K$64</c:f>
            </c:strRef>
          </c:cat>
          <c:val>
            <c:numRef>
              <c:f>'TIKR_Cálculos'!$B$66:$K$66</c:f>
              <c:numCache/>
            </c:numRef>
          </c:val>
        </c:ser>
        <c:ser>
          <c:idx val="2"/>
          <c:order val="2"/>
          <c:tx>
            <c:v>Intereses</c:v>
          </c:tx>
          <c:spPr>
            <a:solidFill>
              <a:schemeClr val="accent3"/>
            </a:solidFill>
            <a:ln cmpd="sng">
              <a:solidFill>
                <a:srgbClr val="000000"/>
              </a:solidFill>
            </a:ln>
          </c:spPr>
          <c:cat>
            <c:strRef>
              <c:f>'TIKR_Cálculos'!$B$64:$K$64</c:f>
            </c:strRef>
          </c:cat>
          <c:val>
            <c:numRef>
              <c:f>'TIKR_Cálculos'!$B$67:$K$67</c:f>
              <c:numCache/>
            </c:numRef>
          </c:val>
        </c:ser>
        <c:ser>
          <c:idx val="3"/>
          <c:order val="3"/>
          <c:tx>
            <c:v>Impuestos y otros</c:v>
          </c:tx>
          <c:spPr>
            <a:solidFill>
              <a:schemeClr val="accent4"/>
            </a:solidFill>
            <a:ln cmpd="sng">
              <a:solidFill>
                <a:srgbClr val="000000"/>
              </a:solidFill>
            </a:ln>
          </c:spPr>
          <c:cat>
            <c:strRef>
              <c:f>'TIKR_Cálculos'!$B$64:$K$64</c:f>
            </c:strRef>
          </c:cat>
          <c:val>
            <c:numRef>
              <c:f>'TIKR_Cálculos'!$B$68:$K$68</c:f>
              <c:numCache/>
            </c:numRef>
          </c:val>
        </c:ser>
        <c:ser>
          <c:idx val="4"/>
          <c:order val="4"/>
          <c:tx>
            <c:v>Cambios de WC</c:v>
          </c:tx>
          <c:spPr>
            <a:solidFill>
              <a:schemeClr val="accent5"/>
            </a:solidFill>
            <a:ln cmpd="sng">
              <a:solidFill>
                <a:srgbClr val="000000"/>
              </a:solidFill>
            </a:ln>
          </c:spPr>
          <c:cat>
            <c:strRef>
              <c:f>'TIKR_Cálculos'!$B$64:$K$64</c:f>
            </c:strRef>
          </c:cat>
          <c:val>
            <c:numRef>
              <c:f>'TIKR_Cálculos'!$B$69:$K$69</c:f>
              <c:numCache/>
            </c:numRef>
          </c:val>
        </c:ser>
        <c:overlap val="100"/>
        <c:axId val="533694379"/>
        <c:axId val="743758837"/>
      </c:barChart>
      <c:catAx>
        <c:axId val="5336943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43758837"/>
      </c:catAx>
      <c:valAx>
        <c:axId val="743758837"/>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33694379"/>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strRef>
              <c:f>'2.FCF'!$A$28</c:f>
            </c:strRef>
          </c:tx>
          <c:cat>
            <c:strRef>
              <c:f>'2.FCF'!$B$27:$K$27</c:f>
            </c:strRef>
          </c:cat>
          <c:val>
            <c:numRef>
              <c:f>'2.FCF'!$B$28:$K$28</c:f>
              <c:numCache/>
            </c:numRef>
          </c:val>
        </c:ser>
        <c:ser>
          <c:idx val="1"/>
          <c:order val="1"/>
          <c:tx>
            <c:strRef>
              <c:f>'2.FCF'!$A$30</c:f>
            </c:strRef>
          </c:tx>
          <c:cat>
            <c:strRef>
              <c:f>'2.FCF'!$B$27:$K$27</c:f>
            </c:strRef>
          </c:cat>
          <c:val>
            <c:numRef>
              <c:f>'2.FCF'!$B$30:$K$30</c:f>
              <c:numCache/>
            </c:numRef>
          </c:val>
        </c:ser>
        <c:ser>
          <c:idx val="2"/>
          <c:order val="2"/>
          <c:tx>
            <c:strRef>
              <c:f>'2.FCF'!$A$31</c:f>
            </c:strRef>
          </c:tx>
          <c:cat>
            <c:strRef>
              <c:f>'2.FCF'!$B$27:$K$27</c:f>
            </c:strRef>
          </c:cat>
          <c:val>
            <c:numRef>
              <c:f>'2.FCF'!$B$31:$K$31</c:f>
              <c:numCache/>
            </c:numRef>
          </c:val>
        </c:ser>
        <c:ser>
          <c:idx val="3"/>
          <c:order val="3"/>
          <c:tx>
            <c:strRef>
              <c:f>'2.FCF'!$A$29</c:f>
            </c:strRef>
          </c:tx>
          <c:cat>
            <c:strRef>
              <c:f>'2.FCF'!$B$27:$K$27</c:f>
            </c:strRef>
          </c:cat>
          <c:val>
            <c:numRef>
              <c:f>'2.FCF'!$B$29:$K$29</c:f>
              <c:numCache/>
            </c:numRef>
          </c:val>
        </c:ser>
        <c:overlap val="100"/>
        <c:axId val="1384548909"/>
        <c:axId val="839861416"/>
      </c:barChart>
      <c:catAx>
        <c:axId val="13845489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39861416"/>
      </c:catAx>
      <c:valAx>
        <c:axId val="839861416"/>
        <c:scaling>
          <c:orientation val="minMax"/>
        </c:scaling>
        <c:delete val="0"/>
        <c:axPos val="l"/>
        <c:tickLblPos val="nextTo"/>
        <c:spPr>
          <a:ln>
            <a:noFill/>
          </a:ln>
        </c:spPr>
        <c:crossAx val="1384548909"/>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4050" y="3218025"/>
          <a:ext cx="723900" cy="1123950"/>
          <a:chOff x="4984050" y="3218025"/>
          <a:chExt cx="723900" cy="1123950"/>
        </a:xfrm>
      </xdr:grpSpPr>
      <xdr:grpSp>
        <xdr:nvGrpSpPr>
          <xdr:cNvPr id="3" name="Shape 3"/>
          <xdr:cNvGrpSpPr/>
        </xdr:nvGrpSpPr>
        <xdr:grpSpPr>
          <a:xfrm>
            <a:off x="4984050" y="3218025"/>
            <a:ext cx="723900" cy="1123950"/>
            <a:chOff x="4988813" y="3222788"/>
            <a:chExt cx="714375" cy="1114425"/>
          </a:xfrm>
        </xdr:grpSpPr>
        <xdr:sp>
          <xdr:nvSpPr>
            <xdr:cNvPr id="4" name="Shape 4"/>
            <xdr:cNvSpPr/>
          </xdr:nvSpPr>
          <xdr:spPr>
            <a:xfrm>
              <a:off x="4988813" y="3222788"/>
              <a:ext cx="714375" cy="1114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0288"/>
          <a:ext cx="723900" cy="3019425"/>
          <a:chOff x="4984050" y="2270288"/>
          <a:chExt cx="723900" cy="3019425"/>
        </a:xfrm>
      </xdr:grpSpPr>
      <xdr:grpSp>
        <xdr:nvGrpSpPr>
          <xdr:cNvPr id="6" name="Shape 6"/>
          <xdr:cNvGrpSpPr/>
        </xdr:nvGrpSpPr>
        <xdr:grpSpPr>
          <a:xfrm>
            <a:off x="4984050" y="2270288"/>
            <a:ext cx="723900" cy="3019425"/>
            <a:chOff x="4984050" y="2275050"/>
            <a:chExt cx="723900" cy="3009900"/>
          </a:xfrm>
        </xdr:grpSpPr>
        <xdr:sp>
          <xdr:nvSpPr>
            <xdr:cNvPr id="4" name="Shape 4"/>
            <xdr:cNvSpPr/>
          </xdr:nvSpPr>
          <xdr:spPr>
            <a:xfrm>
              <a:off x="4984050" y="2275050"/>
              <a:ext cx="723900" cy="3009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 name="Shape 7"/>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3113"/>
          <a:ext cx="723900" cy="3533775"/>
          <a:chOff x="4984050" y="2013113"/>
          <a:chExt cx="723900" cy="3533775"/>
        </a:xfrm>
      </xdr:grpSpPr>
      <xdr:grpSp>
        <xdr:nvGrpSpPr>
          <xdr:cNvPr id="8" name="Shape 8"/>
          <xdr:cNvGrpSpPr/>
        </xdr:nvGrpSpPr>
        <xdr:grpSpPr>
          <a:xfrm>
            <a:off x="4984050" y="2013113"/>
            <a:ext cx="723900" cy="3533775"/>
            <a:chOff x="4984050" y="2017875"/>
            <a:chExt cx="723900" cy="3524250"/>
          </a:xfrm>
        </xdr:grpSpPr>
        <xdr:sp>
          <xdr:nvSpPr>
            <xdr:cNvPr id="4" name="Shape 4"/>
            <xdr:cNvSpPr/>
          </xdr:nvSpPr>
          <xdr:spPr>
            <a:xfrm>
              <a:off x="4984050" y="2017875"/>
              <a:ext cx="723900" cy="35242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9" name="Shape 9"/>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4050" y="3403763"/>
          <a:ext cx="723900" cy="752475"/>
          <a:chOff x="4984050" y="3403763"/>
          <a:chExt cx="723900" cy="752475"/>
        </a:xfrm>
      </xdr:grpSpPr>
      <xdr:grpSp>
        <xdr:nvGrpSpPr>
          <xdr:cNvPr id="10" name="Shape 10"/>
          <xdr:cNvGrpSpPr/>
        </xdr:nvGrpSpPr>
        <xdr:grpSpPr>
          <a:xfrm>
            <a:off x="4984050" y="3403763"/>
            <a:ext cx="723900" cy="752475"/>
            <a:chOff x="4988813" y="3408525"/>
            <a:chExt cx="714375" cy="742950"/>
          </a:xfrm>
        </xdr:grpSpPr>
        <xdr:sp>
          <xdr:nvSpPr>
            <xdr:cNvPr id="4" name="Shape 4"/>
            <xdr:cNvSpPr/>
          </xdr:nvSpPr>
          <xdr:spPr>
            <a:xfrm>
              <a:off x="4988813" y="3408525"/>
              <a:ext cx="714375" cy="742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1" name="Shape 11"/>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17363" y="2265525"/>
          <a:ext cx="1057275" cy="3028950"/>
          <a:chOff x="4817363" y="2265525"/>
          <a:chExt cx="1057275" cy="3028950"/>
        </a:xfrm>
      </xdr:grpSpPr>
      <xdr:grpSp>
        <xdr:nvGrpSpPr>
          <xdr:cNvPr id="12" name="Shape 12"/>
          <xdr:cNvGrpSpPr/>
        </xdr:nvGrpSpPr>
        <xdr:grpSpPr>
          <a:xfrm>
            <a:off x="4817363" y="2265525"/>
            <a:ext cx="1057275" cy="3028950"/>
            <a:chOff x="4822125" y="2270288"/>
            <a:chExt cx="1047750" cy="3019425"/>
          </a:xfrm>
        </xdr:grpSpPr>
        <xdr:sp>
          <xdr:nvSpPr>
            <xdr:cNvPr id="4" name="Shape 4"/>
            <xdr:cNvSpPr/>
          </xdr:nvSpPr>
          <xdr:spPr>
            <a:xfrm>
              <a:off x="4822125" y="2270288"/>
              <a:ext cx="1047750" cy="30194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3" name="Shape 13"/>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428625</xdr:colOff>
      <xdr:row>15</xdr:row>
      <xdr:rowOff>19050</xdr:rowOff>
    </xdr:from>
    <xdr:ext cx="5619750" cy="3114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28575</xdr:colOff>
      <xdr:row>11</xdr:row>
      <xdr:rowOff>171450</xdr:rowOff>
    </xdr:from>
    <xdr:ext cx="1552575" cy="1409700"/>
    <xdr:grpSp>
      <xdr:nvGrpSpPr>
        <xdr:cNvPr id="2" name="Shape 2"/>
        <xdr:cNvGrpSpPr/>
      </xdr:nvGrpSpPr>
      <xdr:grpSpPr>
        <a:xfrm>
          <a:off x="4569713" y="3075150"/>
          <a:ext cx="1552575" cy="1409700"/>
          <a:chOff x="4569713" y="3075150"/>
          <a:chExt cx="1552575" cy="1409700"/>
        </a:xfrm>
      </xdr:grpSpPr>
      <xdr:grpSp>
        <xdr:nvGrpSpPr>
          <xdr:cNvPr id="14" name="Shape 14"/>
          <xdr:cNvGrpSpPr/>
        </xdr:nvGrpSpPr>
        <xdr:grpSpPr>
          <a:xfrm>
            <a:off x="4569713" y="3075150"/>
            <a:ext cx="1552575" cy="1409700"/>
            <a:chOff x="4574475" y="3079913"/>
            <a:chExt cx="1543050" cy="1400175"/>
          </a:xfrm>
        </xdr:grpSpPr>
        <xdr:sp>
          <xdr:nvSpPr>
            <xdr:cNvPr id="4" name="Shape 4"/>
            <xdr:cNvSpPr/>
          </xdr:nvSpPr>
          <xdr:spPr>
            <a:xfrm>
              <a:off x="4574475" y="3079913"/>
              <a:ext cx="1543050" cy="14001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5" name="Shape 15"/>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60950"/>
          <a:ext cx="1552575" cy="38100"/>
          <a:chOff x="4569713" y="3760950"/>
          <a:chExt cx="1552575" cy="38100"/>
        </a:xfrm>
      </xdr:grpSpPr>
      <xdr:grpSp>
        <xdr:nvGrpSpPr>
          <xdr:cNvPr id="16" name="Shape 16"/>
          <xdr:cNvGrpSpPr/>
        </xdr:nvGrpSpPr>
        <xdr:grpSpPr>
          <a:xfrm>
            <a:off x="4569713" y="3760950"/>
            <a:ext cx="1552575" cy="38100"/>
            <a:chOff x="4569713" y="3775238"/>
            <a:chExt cx="1552575" cy="9525"/>
          </a:xfrm>
        </xdr:grpSpPr>
        <xdr:sp>
          <xdr:nvSpPr>
            <xdr:cNvPr id="4" name="Shape 4"/>
            <xdr:cNvSpPr/>
          </xdr:nvSpPr>
          <xdr:spPr>
            <a:xfrm>
              <a:off x="4569713" y="3775238"/>
              <a:ext cx="1552575" cy="95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7" name="Shape 17"/>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16</xdr:row>
      <xdr:rowOff>66675</xdr:rowOff>
    </xdr:from>
    <xdr:ext cx="5486400" cy="34194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581025</xdr:colOff>
      <xdr:row>1</xdr:row>
      <xdr:rowOff>28575</xdr:rowOff>
    </xdr:from>
    <xdr:ext cx="5648325" cy="3114675"/>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1</xdr:row>
      <xdr:rowOff>9525</xdr:rowOff>
    </xdr:from>
    <xdr:ext cx="5467350" cy="3200400"/>
    <xdr:graphicFrame>
      <xdr:nvGraphicFramePr>
        <xdr:cNvPr id="4"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552450</xdr:colOff>
      <xdr:row>15</xdr:row>
      <xdr:rowOff>76200</xdr:rowOff>
    </xdr:from>
    <xdr:ext cx="5524500" cy="3629025"/>
    <xdr:graphicFrame>
      <xdr:nvGraphicFramePr>
        <xdr:cNvPr id="5"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31</xdr:row>
      <xdr:rowOff>228600</xdr:rowOff>
    </xdr:from>
    <xdr:ext cx="5524500" cy="3190875"/>
    <xdr:graphicFrame>
      <xdr:nvGraphicFramePr>
        <xdr:cNvPr id="6" name="Chart 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terms" TargetMode="External"/><Relationship Id="rId2" Type="http://schemas.openxmlformats.org/officeDocument/2006/relationships/hyperlink" Target="https://app.tikr.com/privacypolicy"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terms" TargetMode="External"/><Relationship Id="rId2" Type="http://schemas.openxmlformats.org/officeDocument/2006/relationships/hyperlink" Target="https://app.tikr.com/privacypolicy"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22" Type="http://schemas.openxmlformats.org/officeDocument/2006/relationships/hyperlink" Target="https://app.tikr.com/privacypolicy" TargetMode="External"/><Relationship Id="rId10" Type="http://schemas.openxmlformats.org/officeDocument/2006/relationships/hyperlink" Target="https://app.tikr.com/account/subs?ref=4v1it1" TargetMode="External"/><Relationship Id="rId21" Type="http://schemas.openxmlformats.org/officeDocument/2006/relationships/hyperlink" Target="https://app.tikr.com/terms" TargetMode="External"/><Relationship Id="rId13"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23" Type="http://schemas.openxmlformats.org/officeDocument/2006/relationships/drawing" Target="../drawings/drawing9.xm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s>
  <sheetData>
    <row r="1">
      <c r="A1" s="232" t="s">
        <v>295</v>
      </c>
      <c r="E1" s="233">
        <v>43465.0</v>
      </c>
      <c r="F1" s="233">
        <v>43830.0</v>
      </c>
      <c r="G1" s="233">
        <v>44196.0</v>
      </c>
      <c r="H1" s="233">
        <v>44561.0</v>
      </c>
      <c r="I1" s="233">
        <v>44926.0</v>
      </c>
      <c r="J1" s="233">
        <v>45291.0</v>
      </c>
      <c r="K1" s="233">
        <v>45657.0</v>
      </c>
      <c r="L1" s="234" t="s">
        <v>96</v>
      </c>
    </row>
    <row r="2">
      <c r="A2" s="235"/>
      <c r="E2" s="236"/>
      <c r="F2" s="236"/>
      <c r="G2" s="236"/>
      <c r="H2" s="236"/>
      <c r="I2" s="236"/>
      <c r="J2" s="236"/>
      <c r="K2" s="236"/>
      <c r="L2" s="236"/>
    </row>
    <row r="3">
      <c r="A3" s="239" t="s">
        <v>36</v>
      </c>
      <c r="E3" s="260">
        <v>-580.03</v>
      </c>
      <c r="F3" s="260">
        <v>-579.65</v>
      </c>
      <c r="G3" s="260">
        <v>-1166.39</v>
      </c>
      <c r="H3" s="260">
        <v>-520.38</v>
      </c>
      <c r="I3" s="260">
        <v>-373.71</v>
      </c>
      <c r="J3" s="261">
        <v>209.83</v>
      </c>
      <c r="K3" s="261">
        <v>462.19</v>
      </c>
      <c r="L3" s="261">
        <v>462.19</v>
      </c>
    </row>
    <row r="4">
      <c r="A4" s="237" t="s">
        <v>24</v>
      </c>
      <c r="E4" s="238">
        <v>13.91</v>
      </c>
      <c r="F4" s="238">
        <v>12.26</v>
      </c>
      <c r="G4" s="238">
        <v>13.87</v>
      </c>
      <c r="H4" s="238">
        <v>14.9</v>
      </c>
      <c r="I4" s="238">
        <v>22.52</v>
      </c>
      <c r="J4" s="238">
        <v>23.75</v>
      </c>
      <c r="K4" s="238">
        <v>23.79</v>
      </c>
      <c r="L4" s="238">
        <v>23.79</v>
      </c>
    </row>
    <row r="5">
      <c r="A5" s="237" t="s">
        <v>296</v>
      </c>
      <c r="E5" s="250"/>
      <c r="F5" s="250"/>
      <c r="G5" s="250"/>
      <c r="H5" s="250"/>
      <c r="I5" s="250"/>
      <c r="J5" s="238">
        <v>9.6</v>
      </c>
      <c r="K5" s="238">
        <v>7.8</v>
      </c>
      <c r="L5" s="238">
        <v>7.8</v>
      </c>
    </row>
    <row r="6">
      <c r="A6" s="239" t="s">
        <v>297</v>
      </c>
      <c r="E6" s="240">
        <v>13.91</v>
      </c>
      <c r="F6" s="240">
        <v>12.26</v>
      </c>
      <c r="G6" s="240">
        <v>13.87</v>
      </c>
      <c r="H6" s="240">
        <v>14.9</v>
      </c>
      <c r="I6" s="240">
        <v>22.52</v>
      </c>
      <c r="J6" s="240">
        <v>33.35</v>
      </c>
      <c r="K6" s="240">
        <v>31.59</v>
      </c>
      <c r="L6" s="240">
        <v>31.59</v>
      </c>
    </row>
    <row r="7">
      <c r="A7" s="237" t="s">
        <v>298</v>
      </c>
      <c r="E7" s="250"/>
      <c r="F7" s="238">
        <v>23.41</v>
      </c>
      <c r="G7" s="250"/>
      <c r="H7" s="250"/>
      <c r="I7" s="250"/>
      <c r="J7" s="250"/>
      <c r="K7" s="250"/>
      <c r="L7" s="250"/>
    </row>
    <row r="8">
      <c r="A8" s="237" t="s">
        <v>299</v>
      </c>
      <c r="E8" s="250"/>
      <c r="F8" s="250"/>
      <c r="G8" s="250"/>
      <c r="H8" s="238">
        <v>73.31</v>
      </c>
      <c r="I8" s="238">
        <v>272.11</v>
      </c>
      <c r="J8" s="238">
        <v>13.16</v>
      </c>
      <c r="K8" s="238">
        <v>19.31</v>
      </c>
      <c r="L8" s="238">
        <v>19.31</v>
      </c>
    </row>
    <row r="9">
      <c r="A9" s="237" t="s">
        <v>300</v>
      </c>
      <c r="E9" s="238">
        <v>23.7</v>
      </c>
      <c r="F9" s="250"/>
      <c r="G9" s="250"/>
      <c r="H9" s="250"/>
      <c r="I9" s="250"/>
      <c r="J9" s="250"/>
      <c r="K9" s="250"/>
      <c r="L9" s="250"/>
    </row>
    <row r="10">
      <c r="A10" s="237" t="s">
        <v>301</v>
      </c>
      <c r="E10" s="238">
        <v>248.5</v>
      </c>
      <c r="F10" s="238">
        <v>241.97</v>
      </c>
      <c r="G10" s="238">
        <v>1270.7</v>
      </c>
      <c r="H10" s="238">
        <v>778.22</v>
      </c>
      <c r="I10" s="238">
        <v>564.8</v>
      </c>
      <c r="J10" s="238">
        <v>475.9</v>
      </c>
      <c r="K10" s="238">
        <v>691.64</v>
      </c>
      <c r="L10" s="238">
        <v>691.64</v>
      </c>
    </row>
    <row r="11">
      <c r="A11" s="237" t="s">
        <v>302</v>
      </c>
      <c r="E11" s="244">
        <v>-47.67</v>
      </c>
      <c r="F11" s="244">
        <v>-4.43</v>
      </c>
      <c r="G11" s="238">
        <v>18.94</v>
      </c>
      <c r="H11" s="238">
        <v>79.9</v>
      </c>
      <c r="I11" s="244">
        <v>-0.77</v>
      </c>
      <c r="J11" s="244">
        <v>-26.3</v>
      </c>
      <c r="K11" s="238">
        <v>19.24</v>
      </c>
      <c r="L11" s="238">
        <v>19.24</v>
      </c>
    </row>
    <row r="12">
      <c r="A12" s="237" t="s">
        <v>303</v>
      </c>
      <c r="E12" s="244">
        <v>-10.48</v>
      </c>
      <c r="F12" s="244">
        <v>-23.91</v>
      </c>
      <c r="G12" s="244">
        <v>-108.48</v>
      </c>
      <c r="H12" s="244">
        <v>-35.24</v>
      </c>
      <c r="I12" s="244">
        <v>-72.82</v>
      </c>
      <c r="J12" s="244">
        <v>-106.16</v>
      </c>
      <c r="K12" s="244">
        <v>-211.16</v>
      </c>
      <c r="L12" s="244">
        <v>-211.16</v>
      </c>
    </row>
    <row r="13">
      <c r="A13" s="237" t="s">
        <v>304</v>
      </c>
      <c r="E13" s="255">
        <v>10.97</v>
      </c>
      <c r="F13" s="238">
        <v>23.42</v>
      </c>
      <c r="G13" s="262">
        <v>-34.68</v>
      </c>
      <c r="H13" s="255">
        <v>57.77</v>
      </c>
      <c r="I13" s="244">
        <v>-29.86</v>
      </c>
      <c r="J13" s="262">
        <v>-31.83</v>
      </c>
      <c r="K13" s="244">
        <v>-18.84</v>
      </c>
      <c r="L13" s="244">
        <v>-18.84</v>
      </c>
    </row>
    <row r="14">
      <c r="A14" s="237" t="s">
        <v>305</v>
      </c>
      <c r="E14" s="255">
        <v>173.74</v>
      </c>
      <c r="F14" s="244">
        <v>-134.4</v>
      </c>
      <c r="G14" s="262">
        <v>-30.91</v>
      </c>
      <c r="H14" s="255">
        <v>24.73</v>
      </c>
      <c r="I14" s="244">
        <v>-61.15</v>
      </c>
      <c r="J14" s="255">
        <v>79.51</v>
      </c>
      <c r="K14" s="238">
        <v>22.36</v>
      </c>
      <c r="L14" s="238">
        <v>22.36</v>
      </c>
    </row>
    <row r="15">
      <c r="A15" s="237" t="s">
        <v>306</v>
      </c>
      <c r="E15" s="238">
        <v>128.35</v>
      </c>
      <c r="F15" s="238">
        <v>276.1</v>
      </c>
      <c r="G15" s="244">
        <v>-259.67</v>
      </c>
      <c r="H15" s="244">
        <v>-139.36</v>
      </c>
      <c r="I15" s="244">
        <v>-97.39</v>
      </c>
      <c r="J15" s="238">
        <v>64.72</v>
      </c>
      <c r="K15" s="238">
        <v>137.55</v>
      </c>
      <c r="L15" s="238">
        <v>137.55</v>
      </c>
    </row>
    <row r="16">
      <c r="A16" s="245" t="s">
        <v>307</v>
      </c>
      <c r="E16" s="247">
        <v>-39.01</v>
      </c>
      <c r="F16" s="247">
        <v>-165.22</v>
      </c>
      <c r="G16" s="247">
        <v>-296.61</v>
      </c>
      <c r="H16" s="246">
        <v>333.85</v>
      </c>
      <c r="I16" s="246">
        <v>223.74</v>
      </c>
      <c r="J16" s="246">
        <v>712.18</v>
      </c>
      <c r="K16" s="246">
        <v>1153.87</v>
      </c>
      <c r="L16" s="246">
        <v>1153.87</v>
      </c>
    </row>
    <row r="17">
      <c r="A17" s="252" t="s">
        <v>308</v>
      </c>
      <c r="E17" s="254">
        <v>302.58</v>
      </c>
      <c r="F17" s="254">
        <v>141.23</v>
      </c>
      <c r="G17" s="263">
        <v>-433.73</v>
      </c>
      <c r="H17" s="263">
        <v>-92.1</v>
      </c>
      <c r="I17" s="263">
        <v>-261.22</v>
      </c>
      <c r="J17" s="254">
        <v>6.24</v>
      </c>
      <c r="K17" s="263">
        <v>-70.1</v>
      </c>
      <c r="L17" s="263">
        <v>-70.1</v>
      </c>
    </row>
    <row r="18">
      <c r="A18" s="237" t="s">
        <v>309</v>
      </c>
      <c r="E18" s="244">
        <v>-15.4</v>
      </c>
      <c r="F18" s="244">
        <v>-13.1</v>
      </c>
      <c r="G18" s="244">
        <v>-12.24</v>
      </c>
      <c r="H18" s="244">
        <v>-12.63</v>
      </c>
      <c r="I18" s="244">
        <v>-40.03</v>
      </c>
      <c r="J18" s="244">
        <v>-15.11</v>
      </c>
      <c r="K18" s="244">
        <v>-12.63</v>
      </c>
      <c r="L18" s="244">
        <v>-12.63</v>
      </c>
    </row>
    <row r="19">
      <c r="A19" s="237" t="s">
        <v>310</v>
      </c>
      <c r="E19" s="238">
        <v>8.62</v>
      </c>
      <c r="F19" s="250"/>
      <c r="G19" s="250"/>
      <c r="H19" s="250"/>
      <c r="I19" s="250"/>
      <c r="J19" s="250"/>
      <c r="K19" s="250"/>
      <c r="L19" s="250"/>
    </row>
    <row r="20">
      <c r="A20" s="237" t="s">
        <v>311</v>
      </c>
      <c r="E20" s="250"/>
      <c r="F20" s="244">
        <v>-8.87</v>
      </c>
      <c r="G20" s="250"/>
      <c r="H20" s="244">
        <v>-381.41</v>
      </c>
      <c r="I20" s="244">
        <v>-72.18</v>
      </c>
      <c r="J20" s="244">
        <v>-2747.14</v>
      </c>
      <c r="K20" s="244">
        <v>-322.41</v>
      </c>
      <c r="L20" s="244">
        <v>-322.41</v>
      </c>
    </row>
    <row r="21" ht="15.75" customHeight="1">
      <c r="A21" s="237" t="s">
        <v>312</v>
      </c>
      <c r="E21" s="250"/>
      <c r="F21" s="250"/>
      <c r="G21" s="244">
        <v>-2.68</v>
      </c>
      <c r="H21" s="244">
        <v>-3.87</v>
      </c>
      <c r="I21" s="238">
        <v>66.78</v>
      </c>
      <c r="J21" s="238">
        <v>51.07</v>
      </c>
      <c r="K21" s="244">
        <v>-5.62</v>
      </c>
      <c r="L21" s="244">
        <v>-5.62</v>
      </c>
    </row>
    <row r="22" ht="15.75" customHeight="1">
      <c r="A22" s="245" t="s">
        <v>313</v>
      </c>
      <c r="E22" s="247">
        <v>-6.78</v>
      </c>
      <c r="F22" s="247">
        <v>-21.96</v>
      </c>
      <c r="G22" s="247">
        <v>-14.92</v>
      </c>
      <c r="H22" s="247">
        <v>-397.91</v>
      </c>
      <c r="I22" s="247">
        <v>-45.43</v>
      </c>
      <c r="J22" s="247">
        <v>-2711.18</v>
      </c>
      <c r="K22" s="247">
        <v>-340.66</v>
      </c>
      <c r="L22" s="247">
        <v>-340.66</v>
      </c>
    </row>
    <row r="23" ht="15.75" customHeight="1">
      <c r="A23" s="237" t="s">
        <v>314</v>
      </c>
      <c r="E23" s="250"/>
      <c r="F23" s="238">
        <v>544.41</v>
      </c>
      <c r="G23" s="238">
        <v>199.37</v>
      </c>
      <c r="H23" s="250"/>
      <c r="I23" s="250"/>
      <c r="J23" s="250"/>
      <c r="K23" s="250"/>
      <c r="L23" s="250"/>
    </row>
    <row r="24" ht="15.75" customHeight="1">
      <c r="A24" s="237" t="s">
        <v>315</v>
      </c>
      <c r="E24" s="244">
        <v>-56.49</v>
      </c>
      <c r="F24" s="244">
        <v>-150.0</v>
      </c>
      <c r="G24" s="244">
        <v>-400.0</v>
      </c>
      <c r="H24" s="244">
        <v>-200.0</v>
      </c>
      <c r="I24" s="250"/>
      <c r="J24" s="250"/>
      <c r="K24" s="250"/>
      <c r="L24" s="250"/>
    </row>
    <row r="25" ht="15.75" customHeight="1">
      <c r="A25" s="237" t="s">
        <v>316</v>
      </c>
      <c r="E25" s="238">
        <v>109.15</v>
      </c>
      <c r="F25" s="238">
        <v>116.9</v>
      </c>
      <c r="G25" s="238">
        <v>1241.36</v>
      </c>
      <c r="H25" s="238">
        <v>507.46</v>
      </c>
      <c r="I25" s="238">
        <v>86.09</v>
      </c>
      <c r="J25" s="238">
        <v>218.24</v>
      </c>
      <c r="K25" s="238">
        <v>745.4</v>
      </c>
      <c r="L25" s="238">
        <v>745.4</v>
      </c>
    </row>
    <row r="26" ht="15.75" customHeight="1">
      <c r="A26" s="237" t="s">
        <v>317</v>
      </c>
      <c r="E26" s="244">
        <v>-7.71</v>
      </c>
      <c r="F26" s="244">
        <v>-11.2</v>
      </c>
      <c r="G26" s="250"/>
      <c r="H26" s="250"/>
      <c r="I26" s="250"/>
      <c r="J26" s="250"/>
      <c r="K26" s="244">
        <v>-282.48</v>
      </c>
      <c r="L26" s="244">
        <v>-282.48</v>
      </c>
    </row>
    <row r="27" ht="15.75" customHeight="1">
      <c r="A27" s="237" t="s">
        <v>318</v>
      </c>
      <c r="E27" s="250"/>
      <c r="F27" s="238">
        <v>7.5</v>
      </c>
      <c r="G27" s="250"/>
      <c r="H27" s="250"/>
      <c r="I27" s="250"/>
      <c r="J27" s="250"/>
      <c r="K27" s="250"/>
      <c r="L27" s="250"/>
    </row>
    <row r="28" ht="15.75" customHeight="1">
      <c r="A28" s="237" t="s">
        <v>319</v>
      </c>
      <c r="E28" s="250"/>
      <c r="F28" s="244">
        <v>-181.87</v>
      </c>
      <c r="G28" s="250"/>
      <c r="H28" s="250"/>
      <c r="I28" s="250"/>
      <c r="J28" s="250"/>
      <c r="K28" s="250"/>
      <c r="L28" s="250"/>
    </row>
    <row r="29" ht="15.75" customHeight="1">
      <c r="A29" s="237" t="s">
        <v>320</v>
      </c>
      <c r="E29" s="238">
        <v>1.2</v>
      </c>
      <c r="F29" s="244">
        <v>-1.2</v>
      </c>
      <c r="G29" s="244">
        <v>-4.27</v>
      </c>
      <c r="H29" s="244">
        <v>-0.71</v>
      </c>
      <c r="I29" s="244">
        <v>-0.09</v>
      </c>
      <c r="J29" s="238">
        <v>0.6</v>
      </c>
      <c r="K29" s="238">
        <v>0.44</v>
      </c>
      <c r="L29" s="238">
        <v>0.44</v>
      </c>
    </row>
    <row r="30" ht="15.75" customHeight="1">
      <c r="A30" s="245" t="s">
        <v>321</v>
      </c>
      <c r="E30" s="246">
        <v>46.15</v>
      </c>
      <c r="F30" s="246">
        <v>324.53</v>
      </c>
      <c r="G30" s="246">
        <v>1036.45</v>
      </c>
      <c r="H30" s="246">
        <v>306.75</v>
      </c>
      <c r="I30" s="246">
        <v>86.0</v>
      </c>
      <c r="J30" s="246">
        <v>218.84</v>
      </c>
      <c r="K30" s="246">
        <v>463.36</v>
      </c>
      <c r="L30" s="246">
        <v>463.36</v>
      </c>
    </row>
    <row r="31" ht="15.75" customHeight="1">
      <c r="A31" s="237" t="s">
        <v>322</v>
      </c>
      <c r="E31" s="244">
        <v>-3.7</v>
      </c>
      <c r="F31" s="244">
        <v>-2.23</v>
      </c>
      <c r="G31" s="238">
        <v>1.26</v>
      </c>
      <c r="H31" s="244">
        <v>-3.92</v>
      </c>
      <c r="I31" s="244">
        <v>-3.89</v>
      </c>
      <c r="J31" s="238">
        <v>2.93</v>
      </c>
      <c r="K31" s="244">
        <v>-6.75</v>
      </c>
      <c r="L31" s="244">
        <v>-6.75</v>
      </c>
    </row>
    <row r="32" ht="15.75" customHeight="1">
      <c r="A32" s="245" t="s">
        <v>56</v>
      </c>
      <c r="E32" s="247">
        <v>-3.35</v>
      </c>
      <c r="F32" s="246">
        <v>135.13</v>
      </c>
      <c r="G32" s="246">
        <v>726.18</v>
      </c>
      <c r="H32" s="246">
        <v>238.77</v>
      </c>
      <c r="I32" s="246">
        <v>260.42</v>
      </c>
      <c r="J32" s="247">
        <v>-1777.23</v>
      </c>
      <c r="K32" s="246">
        <v>1269.83</v>
      </c>
      <c r="L32" s="246">
        <v>1269.83</v>
      </c>
    </row>
    <row r="33" ht="15.75" customHeight="1">
      <c r="A33" s="241" t="s">
        <v>193</v>
      </c>
      <c r="E33" s="251"/>
      <c r="F33" s="251"/>
      <c r="G33" s="251"/>
      <c r="H33" s="251"/>
      <c r="I33" s="251"/>
      <c r="J33" s="251"/>
      <c r="K33" s="251"/>
      <c r="L33" s="251"/>
    </row>
    <row r="34" ht="15.75" customHeight="1">
      <c r="A34" s="239" t="s">
        <v>323</v>
      </c>
      <c r="E34" s="248">
        <v>-54.42</v>
      </c>
      <c r="F34" s="248">
        <v>-178.31</v>
      </c>
      <c r="G34" s="248">
        <v>-308.84</v>
      </c>
      <c r="H34" s="240">
        <v>321.22</v>
      </c>
      <c r="I34" s="240">
        <v>183.71</v>
      </c>
      <c r="J34" s="240">
        <v>697.07</v>
      </c>
      <c r="K34" s="240">
        <v>1141.23</v>
      </c>
      <c r="L34" s="240">
        <v>1141.23</v>
      </c>
    </row>
    <row r="35" ht="15.75" customHeight="1">
      <c r="A35" s="241" t="s">
        <v>129</v>
      </c>
      <c r="E35" s="242"/>
      <c r="F35" s="243" t="s">
        <v>324</v>
      </c>
      <c r="G35" s="243" t="s">
        <v>325</v>
      </c>
      <c r="H35" s="243" t="s">
        <v>326</v>
      </c>
      <c r="I35" s="249" t="s">
        <v>327</v>
      </c>
      <c r="J35" s="243" t="s">
        <v>328</v>
      </c>
      <c r="K35" s="243" t="s">
        <v>329</v>
      </c>
      <c r="L35" s="242"/>
    </row>
    <row r="36" ht="15.75" customHeight="1">
      <c r="A36" s="241" t="s">
        <v>330</v>
      </c>
      <c r="E36" s="249" t="s">
        <v>331</v>
      </c>
      <c r="F36" s="249" t="s">
        <v>332</v>
      </c>
      <c r="G36" s="249" t="s">
        <v>333</v>
      </c>
      <c r="H36" s="243" t="s">
        <v>334</v>
      </c>
      <c r="I36" s="243" t="s">
        <v>335</v>
      </c>
      <c r="J36" s="243" t="s">
        <v>336</v>
      </c>
      <c r="K36" s="243" t="s">
        <v>337</v>
      </c>
      <c r="L36" s="243" t="s">
        <v>337</v>
      </c>
    </row>
    <row r="37" ht="15.75" customHeight="1">
      <c r="A37" s="237" t="s">
        <v>338</v>
      </c>
      <c r="E37" s="238">
        <v>1270.18</v>
      </c>
      <c r="F37" s="238">
        <v>1266.84</v>
      </c>
      <c r="G37" s="238">
        <v>1401.96</v>
      </c>
      <c r="H37" s="238">
        <v>2128.15</v>
      </c>
      <c r="I37" s="238">
        <v>2366.91</v>
      </c>
      <c r="J37" s="238">
        <v>2627.34</v>
      </c>
      <c r="K37" s="238">
        <v>850.11</v>
      </c>
      <c r="L37" s="238">
        <v>850.11</v>
      </c>
    </row>
    <row r="38" ht="15.75" customHeight="1">
      <c r="A38" s="237" t="s">
        <v>339</v>
      </c>
      <c r="E38" s="238">
        <v>1266.84</v>
      </c>
      <c r="F38" s="238">
        <v>1401.96</v>
      </c>
      <c r="G38" s="238">
        <v>2128.15</v>
      </c>
      <c r="H38" s="238">
        <v>2366.91</v>
      </c>
      <c r="I38" s="238">
        <v>2627.34</v>
      </c>
      <c r="J38" s="238">
        <v>850.11</v>
      </c>
      <c r="K38" s="238">
        <v>2119.94</v>
      </c>
      <c r="L38" s="238">
        <v>2119.94</v>
      </c>
    </row>
    <row r="39" ht="15.75" customHeight="1">
      <c r="A39" s="237" t="s">
        <v>340</v>
      </c>
      <c r="E39" s="238">
        <v>2.44</v>
      </c>
      <c r="F39" s="238">
        <v>2.71</v>
      </c>
      <c r="G39" s="238">
        <v>11.43</v>
      </c>
      <c r="H39" s="250"/>
      <c r="I39" s="250"/>
      <c r="J39" s="250"/>
      <c r="K39" s="250"/>
      <c r="L39" s="250"/>
    </row>
    <row r="40" ht="15.75" customHeight="1">
      <c r="A40" s="237" t="s">
        <v>341</v>
      </c>
      <c r="E40" s="238">
        <v>17.1</v>
      </c>
      <c r="F40" s="238">
        <v>8.58</v>
      </c>
      <c r="G40" s="238">
        <v>14.28</v>
      </c>
      <c r="H40" s="238">
        <v>4.13</v>
      </c>
      <c r="I40" s="238">
        <v>2.9</v>
      </c>
      <c r="J40" s="238">
        <v>13.52</v>
      </c>
      <c r="K40" s="238">
        <v>2.9</v>
      </c>
      <c r="L40" s="238">
        <v>2.9</v>
      </c>
    </row>
    <row r="41" ht="15.75" customHeight="1">
      <c r="A41" s="237" t="s">
        <v>342</v>
      </c>
      <c r="E41" s="244">
        <v>-0.1</v>
      </c>
      <c r="F41" s="244">
        <v>-0.31</v>
      </c>
      <c r="G41" s="244">
        <v>-0.32</v>
      </c>
      <c r="H41" s="238">
        <v>0.17</v>
      </c>
      <c r="I41" s="238">
        <v>0.09</v>
      </c>
      <c r="J41" s="238">
        <v>0.32</v>
      </c>
      <c r="K41" s="238">
        <v>0.51</v>
      </c>
      <c r="L41" s="238">
        <v>0.51</v>
      </c>
    </row>
    <row r="42" ht="15.75" customHeight="1">
      <c r="A42" s="256" t="s">
        <v>241</v>
      </c>
      <c r="B42" s="251"/>
      <c r="C42" s="251"/>
      <c r="D42" s="251"/>
      <c r="E42" s="251"/>
      <c r="F42" s="251"/>
      <c r="G42" s="251"/>
      <c r="H42" s="251"/>
      <c r="I42" s="251"/>
      <c r="J42" s="251"/>
      <c r="K42" s="251"/>
      <c r="L42" s="251"/>
    </row>
    <row r="43" ht="15.75" customHeight="1">
      <c r="A43" s="256" t="s">
        <v>242</v>
      </c>
      <c r="B43" s="251"/>
      <c r="C43" s="251"/>
      <c r="D43" s="251"/>
      <c r="E43" s="251"/>
      <c r="F43" s="251"/>
      <c r="G43" s="251"/>
      <c r="H43" s="251"/>
      <c r="I43" s="251"/>
      <c r="J43" s="251"/>
      <c r="K43" s="251"/>
      <c r="L43" s="251"/>
    </row>
    <row r="44" ht="15.75" customHeight="1">
      <c r="A44" s="257" t="s">
        <v>343</v>
      </c>
      <c r="B44" s="251"/>
      <c r="C44" s="251"/>
      <c r="D44" s="251"/>
      <c r="E44" s="251"/>
      <c r="F44" s="251"/>
      <c r="G44" s="251"/>
      <c r="H44" s="251"/>
      <c r="I44" s="251"/>
      <c r="J44" s="251"/>
      <c r="K44" s="251"/>
      <c r="L44" s="251"/>
    </row>
    <row r="45" ht="15.75" customHeight="1">
      <c r="A45" s="257" t="s">
        <v>344</v>
      </c>
      <c r="B45" s="251"/>
      <c r="C45" s="251"/>
      <c r="D45" s="251"/>
      <c r="E45" s="251"/>
      <c r="F45" s="251"/>
      <c r="G45" s="251"/>
      <c r="H45" s="251"/>
      <c r="I45" s="251"/>
      <c r="J45" s="251"/>
      <c r="K45" s="251"/>
      <c r="L45" s="251"/>
    </row>
    <row r="46" ht="15.75" customHeight="1">
      <c r="A46" s="264"/>
      <c r="B46" s="251"/>
      <c r="C46" s="251"/>
      <c r="D46" s="251"/>
      <c r="E46" s="251"/>
      <c r="F46" s="251"/>
      <c r="G46" s="251"/>
      <c r="H46" s="251"/>
      <c r="I46" s="251"/>
      <c r="J46" s="251"/>
      <c r="K46" s="251"/>
      <c r="L46" s="251"/>
    </row>
    <row r="47" ht="15.75" customHeight="1">
      <c r="A47" s="264"/>
      <c r="B47" s="251"/>
      <c r="C47" s="251"/>
      <c r="D47" s="251"/>
      <c r="E47" s="251"/>
      <c r="F47" s="251"/>
      <c r="G47" s="251"/>
      <c r="H47" s="251"/>
      <c r="I47" s="251"/>
      <c r="J47" s="251"/>
      <c r="K47" s="251"/>
      <c r="L47" s="251"/>
    </row>
    <row r="48" ht="15.75" customHeight="1">
      <c r="A48" s="264"/>
      <c r="B48" s="11"/>
      <c r="C48" s="11"/>
      <c r="D48" s="11"/>
      <c r="E48" s="11"/>
      <c r="F48" s="11"/>
      <c r="G48" s="11"/>
      <c r="H48" s="11"/>
      <c r="I48" s="251"/>
      <c r="J48" s="251"/>
      <c r="K48" s="251"/>
      <c r="L48" s="251"/>
    </row>
    <row r="49" ht="15.75" customHeight="1">
      <c r="A49" s="264"/>
      <c r="B49" s="251"/>
      <c r="C49" s="251"/>
      <c r="D49" s="251"/>
      <c r="E49" s="251"/>
      <c r="F49" s="251"/>
      <c r="G49" s="251"/>
      <c r="H49" s="251"/>
      <c r="I49" s="251"/>
      <c r="J49" s="251"/>
      <c r="K49" s="251"/>
      <c r="L49" s="251"/>
    </row>
    <row r="50" ht="15.75" customHeight="1">
      <c r="A50" s="264"/>
      <c r="B50" s="251"/>
      <c r="C50" s="251"/>
      <c r="D50" s="251"/>
      <c r="E50" s="251"/>
      <c r="F50" s="251"/>
      <c r="G50" s="251"/>
      <c r="H50" s="251"/>
      <c r="I50" s="251"/>
      <c r="J50" s="251"/>
      <c r="K50" s="251"/>
      <c r="L50" s="251"/>
    </row>
    <row r="51" ht="15.75" customHeight="1">
      <c r="A51" s="264"/>
      <c r="B51" s="251"/>
      <c r="C51" s="251"/>
      <c r="D51" s="251"/>
      <c r="E51" s="251"/>
      <c r="F51" s="251"/>
      <c r="G51" s="251"/>
      <c r="H51" s="251"/>
      <c r="I51" s="251"/>
      <c r="J51" s="251"/>
      <c r="K51" s="251"/>
      <c r="L51" s="251"/>
    </row>
    <row r="52" ht="15.75" customHeight="1">
      <c r="A52" s="264"/>
      <c r="B52" s="11"/>
      <c r="C52" s="11"/>
      <c r="D52" s="11"/>
      <c r="E52" s="11"/>
      <c r="F52" s="11"/>
      <c r="G52" s="11"/>
      <c r="H52" s="11"/>
      <c r="I52" s="11"/>
      <c r="J52" s="11"/>
      <c r="K52" s="11"/>
      <c r="L52" s="11"/>
    </row>
    <row r="53" ht="15.75" customHeight="1">
      <c r="A53" s="264"/>
      <c r="B53" s="251"/>
      <c r="C53" s="251"/>
      <c r="D53" s="251"/>
      <c r="E53" s="251"/>
      <c r="F53" s="251"/>
      <c r="G53" s="251"/>
      <c r="H53" s="251"/>
      <c r="I53" s="251"/>
      <c r="J53" s="251"/>
      <c r="K53" s="251"/>
      <c r="L53" s="251"/>
    </row>
    <row r="54" ht="15.75" customHeight="1">
      <c r="A54" s="264"/>
      <c r="B54" s="251"/>
      <c r="C54" s="251"/>
      <c r="D54" s="251"/>
      <c r="E54" s="251"/>
      <c r="F54" s="251"/>
      <c r="G54" s="251"/>
      <c r="H54" s="251"/>
      <c r="I54" s="251"/>
      <c r="J54" s="251"/>
      <c r="K54" s="251"/>
      <c r="L54" s="251"/>
    </row>
    <row r="55" ht="15.75" customHeight="1">
      <c r="A55" s="264"/>
      <c r="B55" s="251"/>
      <c r="C55" s="251"/>
      <c r="D55" s="251"/>
      <c r="E55" s="251"/>
      <c r="F55" s="251"/>
      <c r="G55" s="251"/>
      <c r="H55" s="251"/>
      <c r="I55" s="251"/>
      <c r="J55" s="251"/>
      <c r="K55" s="251"/>
      <c r="L55" s="251"/>
    </row>
    <row r="56" ht="15.75" customHeight="1">
      <c r="A56" s="264"/>
      <c r="B56" s="251"/>
      <c r="C56" s="251"/>
      <c r="D56" s="251"/>
      <c r="E56" s="251"/>
      <c r="F56" s="251"/>
      <c r="G56" s="251"/>
      <c r="H56" s="251"/>
      <c r="I56" s="251"/>
      <c r="J56" s="251"/>
      <c r="K56" s="251"/>
      <c r="L56" s="251"/>
    </row>
    <row r="57" ht="15.75" customHeight="1">
      <c r="A57" s="264"/>
      <c r="B57" s="251"/>
      <c r="C57" s="251"/>
      <c r="D57" s="251"/>
      <c r="E57" s="251"/>
      <c r="F57" s="251"/>
      <c r="G57" s="251"/>
      <c r="H57" s="251"/>
      <c r="I57" s="251"/>
      <c r="J57" s="251"/>
      <c r="K57" s="251"/>
      <c r="L57" s="251"/>
    </row>
    <row r="58" ht="15.75" customHeight="1">
      <c r="A58" s="264"/>
      <c r="B58" s="251"/>
      <c r="C58" s="251"/>
      <c r="D58" s="251"/>
      <c r="E58" s="251"/>
      <c r="F58" s="251"/>
      <c r="G58" s="251"/>
      <c r="H58" s="251"/>
      <c r="I58" s="251"/>
      <c r="J58" s="251"/>
      <c r="K58" s="251"/>
      <c r="L58" s="251"/>
    </row>
    <row r="59" ht="15.75" customHeight="1">
      <c r="A59" s="264"/>
      <c r="B59" s="251"/>
      <c r="C59" s="251"/>
      <c r="D59" s="251"/>
      <c r="E59" s="251"/>
      <c r="F59" s="251"/>
      <c r="G59" s="251"/>
      <c r="H59" s="251"/>
      <c r="I59" s="251"/>
      <c r="J59" s="251"/>
      <c r="K59" s="251"/>
      <c r="L59" s="251"/>
    </row>
    <row r="60" ht="15.75" customHeight="1">
      <c r="A60" s="264"/>
      <c r="B60" s="251"/>
      <c r="C60" s="251"/>
      <c r="D60" s="251"/>
      <c r="E60" s="251"/>
      <c r="F60" s="251"/>
      <c r="G60" s="251"/>
      <c r="H60" s="251"/>
      <c r="I60" s="251"/>
      <c r="J60" s="251"/>
      <c r="K60" s="251"/>
      <c r="L60" s="251"/>
    </row>
    <row r="61" ht="15.75" customHeight="1">
      <c r="A61" s="264"/>
      <c r="B61" s="11"/>
      <c r="C61" s="11"/>
      <c r="D61" s="11"/>
      <c r="E61" s="11"/>
      <c r="F61" s="11"/>
      <c r="G61" s="11"/>
      <c r="H61" s="11"/>
      <c r="I61" s="11"/>
      <c r="J61" s="11"/>
      <c r="K61" s="11"/>
      <c r="L61" s="11"/>
    </row>
    <row r="62" ht="15.75" customHeight="1">
      <c r="A62" s="264"/>
      <c r="B62" s="251"/>
      <c r="C62" s="251"/>
      <c r="D62" s="251"/>
      <c r="E62" s="251"/>
      <c r="F62" s="251"/>
      <c r="G62" s="251"/>
      <c r="H62" s="251"/>
      <c r="I62" s="251"/>
      <c r="J62" s="251"/>
      <c r="K62" s="251"/>
      <c r="L62" s="251"/>
    </row>
    <row r="63" ht="15.75" customHeight="1">
      <c r="A63" s="264"/>
      <c r="B63" s="251"/>
      <c r="C63" s="251"/>
      <c r="D63" s="251"/>
      <c r="E63" s="251"/>
      <c r="F63" s="251"/>
      <c r="G63" s="251"/>
      <c r="H63" s="251"/>
      <c r="I63" s="251"/>
      <c r="J63" s="251"/>
      <c r="K63" s="251"/>
      <c r="L63" s="251"/>
    </row>
    <row r="64" ht="15.75" customHeight="1">
      <c r="A64" s="264"/>
      <c r="B64" s="11"/>
      <c r="C64" s="11"/>
      <c r="D64" s="11"/>
      <c r="E64" s="11"/>
      <c r="F64" s="11"/>
      <c r="G64" s="11"/>
      <c r="H64" s="11"/>
      <c r="I64" s="11"/>
      <c r="J64" s="11"/>
      <c r="K64" s="251"/>
      <c r="L64" s="251"/>
    </row>
    <row r="65" ht="15.75" customHeight="1">
      <c r="A65" s="264"/>
      <c r="B65" s="251"/>
      <c r="C65" s="251"/>
      <c r="D65" s="251"/>
      <c r="E65" s="251"/>
      <c r="F65" s="251"/>
      <c r="G65" s="251"/>
      <c r="H65" s="251"/>
      <c r="I65" s="251"/>
      <c r="J65" s="251"/>
      <c r="K65" s="251"/>
      <c r="L65" s="251"/>
    </row>
    <row r="66" ht="15.75" customHeight="1">
      <c r="A66" s="264"/>
      <c r="B66" s="11"/>
      <c r="C66" s="11"/>
      <c r="D66" s="11"/>
      <c r="E66" s="11"/>
      <c r="F66" s="11"/>
      <c r="G66" s="11"/>
      <c r="H66" s="11"/>
      <c r="I66" s="11"/>
      <c r="J66" s="11"/>
      <c r="K66" s="11"/>
      <c r="L66" s="11"/>
    </row>
    <row r="67" ht="15.75" customHeight="1">
      <c r="A67" s="264"/>
      <c r="B67" s="11"/>
      <c r="C67" s="11"/>
      <c r="D67" s="11"/>
      <c r="E67" s="11"/>
      <c r="F67" s="11"/>
      <c r="G67" s="11"/>
      <c r="H67" s="11"/>
      <c r="I67" s="11"/>
      <c r="J67" s="11"/>
      <c r="K67" s="11"/>
      <c r="L67" s="11"/>
    </row>
    <row r="68" ht="15.75" customHeight="1">
      <c r="A68" s="264"/>
      <c r="B68" s="11"/>
      <c r="C68" s="11"/>
      <c r="D68" s="11"/>
      <c r="E68" s="11"/>
      <c r="F68" s="11"/>
      <c r="G68" s="11"/>
      <c r="H68" s="11"/>
      <c r="I68" s="11"/>
      <c r="J68" s="11"/>
      <c r="K68" s="251"/>
      <c r="L68" s="251"/>
    </row>
    <row r="69" ht="15.75" customHeight="1">
      <c r="A69" s="264"/>
      <c r="B69" s="11"/>
      <c r="C69" s="11"/>
      <c r="D69" s="11"/>
      <c r="E69" s="11"/>
      <c r="F69" s="11"/>
      <c r="G69" s="11"/>
      <c r="H69" s="11"/>
      <c r="I69" s="11"/>
      <c r="J69" s="11"/>
      <c r="K69" s="251"/>
      <c r="L69" s="251"/>
    </row>
    <row r="70" ht="15.75" customHeight="1">
      <c r="A70" s="264"/>
      <c r="B70" s="251"/>
      <c r="C70" s="251"/>
      <c r="D70" s="251"/>
      <c r="E70" s="251"/>
      <c r="F70" s="251"/>
      <c r="G70" s="251"/>
      <c r="H70" s="251"/>
      <c r="I70" s="251"/>
      <c r="J70" s="251"/>
      <c r="K70" s="251"/>
      <c r="L70" s="251"/>
    </row>
    <row r="71" ht="15.75" customHeight="1">
      <c r="A71" s="264"/>
      <c r="B71" s="11"/>
      <c r="C71" s="11"/>
      <c r="D71" s="11"/>
      <c r="E71" s="11"/>
      <c r="F71" s="11"/>
      <c r="G71" s="11"/>
      <c r="H71" s="11"/>
      <c r="I71" s="11"/>
      <c r="J71" s="11"/>
      <c r="K71" s="11"/>
      <c r="L71" s="11"/>
    </row>
    <row r="72" ht="15.75" customHeight="1">
      <c r="A72" s="264"/>
      <c r="B72" s="11"/>
      <c r="C72" s="11"/>
      <c r="D72" s="11"/>
      <c r="E72" s="11"/>
      <c r="F72" s="11"/>
      <c r="G72" s="11"/>
      <c r="H72" s="11"/>
      <c r="I72" s="11"/>
      <c r="J72" s="11"/>
      <c r="K72" s="11"/>
      <c r="L72" s="11"/>
    </row>
    <row r="73" ht="15.75" customHeight="1">
      <c r="A73" s="264"/>
      <c r="B73" s="11"/>
      <c r="C73" s="11"/>
      <c r="D73" s="11"/>
      <c r="E73" s="11"/>
      <c r="F73" s="11"/>
      <c r="G73" s="11"/>
      <c r="H73" s="11"/>
      <c r="I73" s="11"/>
      <c r="J73" s="11"/>
      <c r="K73" s="11"/>
      <c r="L73" s="11"/>
    </row>
    <row r="74" ht="15.75" customHeight="1">
      <c r="A74" s="264"/>
      <c r="B74" s="11"/>
      <c r="C74" s="11"/>
      <c r="D74" s="11"/>
      <c r="E74" s="11"/>
      <c r="F74" s="11"/>
      <c r="G74" s="11"/>
      <c r="H74" s="11"/>
      <c r="I74" s="11"/>
      <c r="J74" s="11"/>
      <c r="K74" s="11"/>
      <c r="L74" s="11"/>
    </row>
    <row r="75" ht="15.75" customHeight="1">
      <c r="A75" s="264"/>
      <c r="B75" s="11"/>
      <c r="C75" s="11"/>
      <c r="D75" s="11"/>
      <c r="E75" s="11"/>
      <c r="F75" s="11"/>
      <c r="G75" s="11"/>
      <c r="H75" s="11"/>
      <c r="I75" s="11"/>
      <c r="J75" s="11"/>
      <c r="K75" s="11"/>
      <c r="L75" s="11"/>
    </row>
    <row r="76" ht="15.75" customHeight="1">
      <c r="A76" s="264"/>
      <c r="B76" s="11"/>
      <c r="C76" s="11"/>
      <c r="D76" s="11"/>
      <c r="E76" s="11"/>
      <c r="F76" s="11"/>
      <c r="G76" s="11"/>
      <c r="H76" s="11"/>
      <c r="I76" s="11"/>
      <c r="J76" s="11"/>
      <c r="K76" s="11"/>
      <c r="L76" s="11"/>
    </row>
    <row r="77" ht="15.75" customHeight="1">
      <c r="A77" s="264"/>
      <c r="B77" s="11"/>
      <c r="C77" s="11"/>
      <c r="D77" s="11"/>
      <c r="E77" s="11"/>
      <c r="F77" s="11"/>
      <c r="G77" s="11"/>
      <c r="H77" s="11"/>
      <c r="I77" s="11"/>
      <c r="J77" s="11"/>
      <c r="K77" s="11"/>
      <c r="L77" s="11"/>
    </row>
    <row r="78" ht="15.75" customHeight="1">
      <c r="A78" s="264"/>
      <c r="B78" s="11"/>
      <c r="C78" s="11"/>
      <c r="D78" s="11"/>
      <c r="E78" s="11"/>
      <c r="F78" s="11"/>
      <c r="G78" s="11"/>
      <c r="H78" s="11"/>
      <c r="I78" s="11"/>
      <c r="J78" s="11"/>
      <c r="K78" s="11"/>
      <c r="L78" s="11"/>
    </row>
    <row r="79" ht="15.75" customHeight="1">
      <c r="A79" s="264"/>
      <c r="B79" s="11"/>
      <c r="C79" s="11"/>
      <c r="D79" s="11"/>
      <c r="E79" s="11"/>
      <c r="F79" s="11"/>
      <c r="G79" s="11"/>
      <c r="H79" s="11"/>
      <c r="I79" s="11"/>
      <c r="J79" s="11"/>
      <c r="K79" s="11"/>
      <c r="L79" s="11"/>
    </row>
    <row r="80" ht="15.75" customHeight="1">
      <c r="A80" s="264"/>
      <c r="B80" s="11"/>
      <c r="C80" s="11"/>
      <c r="D80" s="11"/>
      <c r="E80" s="11"/>
      <c r="F80" s="11"/>
      <c r="G80" s="11"/>
      <c r="H80" s="11"/>
      <c r="I80" s="11"/>
      <c r="J80" s="11"/>
      <c r="K80" s="11"/>
      <c r="L80" s="11"/>
    </row>
    <row r="81" ht="15.75" customHeight="1">
      <c r="A81" s="264"/>
      <c r="B81" s="11"/>
      <c r="C81" s="11"/>
      <c r="D81" s="11"/>
      <c r="E81" s="11"/>
      <c r="F81" s="11"/>
      <c r="G81" s="11"/>
      <c r="H81" s="11"/>
      <c r="I81" s="11"/>
      <c r="J81" s="11"/>
      <c r="K81" s="11"/>
      <c r="L81" s="11"/>
    </row>
    <row r="82" ht="15.75" customHeight="1">
      <c r="A82" s="264"/>
      <c r="B82" s="11"/>
      <c r="C82" s="11"/>
      <c r="D82" s="11"/>
      <c r="E82" s="11"/>
      <c r="F82" s="11"/>
      <c r="G82" s="11"/>
      <c r="H82" s="11"/>
      <c r="I82" s="11"/>
      <c r="J82" s="11"/>
      <c r="K82" s="11"/>
      <c r="L82" s="11"/>
    </row>
    <row r="83" ht="15.75" customHeight="1">
      <c r="A83" s="264"/>
      <c r="B83" s="11"/>
      <c r="C83" s="11"/>
      <c r="D83" s="11"/>
      <c r="E83" s="11"/>
      <c r="F83" s="11"/>
      <c r="G83" s="11"/>
      <c r="H83" s="11"/>
      <c r="I83" s="11"/>
      <c r="J83" s="11"/>
      <c r="K83" s="11"/>
      <c r="L83" s="11"/>
    </row>
    <row r="84" ht="15.75" customHeight="1">
      <c r="A84" s="264"/>
      <c r="B84" s="11"/>
      <c r="C84" s="11"/>
      <c r="D84" s="11"/>
      <c r="E84" s="11"/>
      <c r="F84" s="11"/>
      <c r="G84" s="11"/>
      <c r="H84" s="11"/>
      <c r="I84" s="11"/>
      <c r="J84" s="11"/>
      <c r="K84" s="11"/>
      <c r="L84" s="11"/>
    </row>
    <row r="85" ht="15.75" customHeight="1">
      <c r="A85" s="264"/>
      <c r="B85" s="11"/>
      <c r="C85" s="11"/>
      <c r="D85" s="11"/>
      <c r="E85" s="11"/>
      <c r="F85" s="11"/>
      <c r="G85" s="11"/>
      <c r="H85" s="11"/>
      <c r="I85" s="11"/>
      <c r="J85" s="11"/>
      <c r="K85" s="11"/>
      <c r="L85" s="11"/>
    </row>
    <row r="86" ht="15.75" customHeight="1">
      <c r="A86" s="264"/>
      <c r="B86" s="11"/>
      <c r="C86" s="11"/>
      <c r="D86" s="11"/>
      <c r="E86" s="11"/>
      <c r="F86" s="11"/>
      <c r="G86" s="11"/>
      <c r="H86" s="11"/>
      <c r="I86" s="11"/>
      <c r="J86" s="11"/>
      <c r="K86" s="11"/>
      <c r="L86" s="11"/>
    </row>
    <row r="87" ht="15.75" customHeight="1">
      <c r="A87" s="264"/>
      <c r="B87" s="11"/>
      <c r="C87" s="11"/>
      <c r="D87" s="11"/>
      <c r="E87" s="11"/>
      <c r="F87" s="11"/>
      <c r="G87" s="11"/>
      <c r="H87" s="11"/>
      <c r="I87" s="11"/>
      <c r="J87" s="11"/>
      <c r="K87" s="11"/>
      <c r="L87" s="11"/>
    </row>
    <row r="88" ht="15.75" customHeight="1">
      <c r="A88" s="264"/>
      <c r="B88" s="11"/>
      <c r="C88" s="11"/>
      <c r="D88" s="11"/>
      <c r="E88" s="11"/>
      <c r="F88" s="11"/>
      <c r="G88" s="11"/>
      <c r="H88" s="11"/>
      <c r="I88" s="11"/>
      <c r="J88" s="11"/>
      <c r="K88" s="11"/>
      <c r="L88" s="11"/>
    </row>
    <row r="89" ht="15.75" customHeight="1">
      <c r="A89" s="264"/>
      <c r="B89" s="11"/>
      <c r="C89" s="11"/>
      <c r="D89" s="11"/>
      <c r="E89" s="11"/>
      <c r="F89" s="11"/>
      <c r="G89" s="11"/>
      <c r="H89" s="11"/>
      <c r="I89" s="11"/>
      <c r="J89" s="11"/>
      <c r="K89" s="11"/>
      <c r="L89" s="11"/>
    </row>
    <row r="90" ht="15.75" customHeight="1">
      <c r="A90" s="264"/>
      <c r="B90" s="11"/>
      <c r="C90" s="11"/>
      <c r="D90" s="11"/>
      <c r="E90" s="11"/>
      <c r="F90" s="11"/>
      <c r="G90" s="11"/>
      <c r="H90" s="11"/>
      <c r="I90" s="11"/>
      <c r="J90" s="11"/>
      <c r="K90" s="11"/>
      <c r="L90" s="11"/>
    </row>
    <row r="91" ht="15.75" customHeight="1">
      <c r="A91" s="264"/>
      <c r="B91" s="11"/>
      <c r="C91" s="11"/>
      <c r="D91" s="11"/>
      <c r="E91" s="11"/>
      <c r="F91" s="11"/>
      <c r="G91" s="11"/>
      <c r="H91" s="11"/>
      <c r="I91" s="11"/>
      <c r="J91" s="11"/>
      <c r="K91" s="11"/>
      <c r="L91" s="11"/>
    </row>
    <row r="92" ht="15.75" customHeight="1">
      <c r="A92" s="264"/>
      <c r="B92" s="11"/>
      <c r="C92" s="11"/>
      <c r="D92" s="11"/>
      <c r="E92" s="11"/>
      <c r="F92" s="11"/>
      <c r="G92" s="11"/>
      <c r="H92" s="11"/>
      <c r="I92" s="11"/>
      <c r="J92" s="11"/>
      <c r="K92" s="11"/>
      <c r="L92" s="11"/>
    </row>
    <row r="93" ht="15.75" customHeight="1">
      <c r="A93" s="264"/>
      <c r="B93" s="11"/>
      <c r="C93" s="11"/>
      <c r="D93" s="11"/>
      <c r="E93" s="11"/>
      <c r="F93" s="11"/>
      <c r="G93" s="11"/>
      <c r="H93" s="11"/>
      <c r="I93" s="11"/>
      <c r="J93" s="11"/>
      <c r="K93" s="11"/>
      <c r="L93" s="11"/>
    </row>
    <row r="94" ht="15.75" customHeight="1">
      <c r="A94" s="264"/>
      <c r="B94" s="11"/>
      <c r="C94" s="11"/>
      <c r="D94" s="11"/>
      <c r="E94" s="11"/>
      <c r="F94" s="11"/>
      <c r="G94" s="11"/>
      <c r="H94" s="11"/>
      <c r="I94" s="11"/>
      <c r="J94" s="11"/>
      <c r="K94" s="11"/>
      <c r="L94" s="11"/>
    </row>
    <row r="95" ht="15.75" customHeight="1">
      <c r="A95" s="264"/>
      <c r="B95" s="11"/>
      <c r="C95" s="11"/>
      <c r="D95" s="11"/>
      <c r="E95" s="11"/>
      <c r="F95" s="11"/>
      <c r="G95" s="11"/>
      <c r="H95" s="11"/>
      <c r="I95" s="11"/>
      <c r="J95" s="11"/>
      <c r="K95" s="11"/>
      <c r="L95" s="11"/>
    </row>
    <row r="96" ht="15.75" customHeight="1">
      <c r="A96" s="264"/>
      <c r="B96" s="11"/>
      <c r="C96" s="11"/>
      <c r="D96" s="11"/>
      <c r="E96" s="11"/>
      <c r="F96" s="11"/>
      <c r="G96" s="11"/>
      <c r="H96" s="11"/>
      <c r="I96" s="11"/>
      <c r="J96" s="11"/>
      <c r="K96" s="11"/>
      <c r="L96" s="11"/>
    </row>
    <row r="97" ht="15.75" customHeight="1">
      <c r="A97" s="264"/>
      <c r="B97" s="11"/>
      <c r="C97" s="11"/>
      <c r="D97" s="11"/>
      <c r="E97" s="11"/>
      <c r="F97" s="11"/>
      <c r="G97" s="11"/>
      <c r="H97" s="11"/>
      <c r="I97" s="11"/>
      <c r="J97" s="11"/>
      <c r="K97" s="11"/>
      <c r="L97" s="11"/>
    </row>
    <row r="98" ht="15.75" customHeight="1">
      <c r="A98" s="264"/>
      <c r="B98" s="11"/>
      <c r="C98" s="11"/>
      <c r="D98" s="11"/>
      <c r="E98" s="11"/>
      <c r="F98" s="11"/>
      <c r="G98" s="11"/>
      <c r="H98" s="11"/>
      <c r="I98" s="11"/>
      <c r="J98" s="11"/>
      <c r="K98" s="11"/>
      <c r="L98" s="11"/>
    </row>
    <row r="99" ht="15.75" customHeight="1">
      <c r="A99" s="264"/>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4"/>
    <hyperlink r:id="rId2" ref="A45"/>
  </hyperlinks>
  <printOptions/>
  <pageMargins bottom="0.75" footer="0.0" header="0.0" left="0.7" right="0.7" top="0.75"/>
  <pageSetup paperSize="9" orientation="portrait"/>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5" width="10.71"/>
  </cols>
  <sheetData>
    <row r="1" ht="17.25" customHeight="1">
      <c r="A1" s="20"/>
      <c r="B1" s="20"/>
      <c r="C1" s="74"/>
      <c r="D1" s="74"/>
      <c r="E1" s="74"/>
      <c r="F1" s="20"/>
      <c r="G1" s="20"/>
      <c r="H1" s="20"/>
      <c r="I1" s="20"/>
      <c r="J1" s="20"/>
      <c r="K1" s="20"/>
      <c r="L1" s="20"/>
      <c r="M1" s="20"/>
      <c r="N1" s="20"/>
      <c r="O1" s="20"/>
      <c r="P1" s="20"/>
      <c r="Q1" s="20"/>
      <c r="R1" s="20"/>
      <c r="S1" s="21"/>
      <c r="T1" s="21"/>
      <c r="U1" s="21"/>
      <c r="V1" s="21"/>
      <c r="W1" s="21"/>
      <c r="X1" s="21"/>
      <c r="Y1" s="21"/>
      <c r="Z1" s="21"/>
    </row>
    <row r="2" ht="30.0" customHeight="1">
      <c r="A2" s="20"/>
      <c r="B2" s="76" t="s">
        <v>345</v>
      </c>
      <c r="C2" s="76" t="s">
        <v>346</v>
      </c>
      <c r="D2" s="76" t="s">
        <v>347</v>
      </c>
      <c r="E2" s="76" t="s">
        <v>348</v>
      </c>
      <c r="F2" s="265"/>
      <c r="G2" s="265"/>
      <c r="H2" s="265"/>
      <c r="I2" s="265"/>
      <c r="J2" s="265"/>
      <c r="K2" s="265"/>
      <c r="L2" s="265"/>
      <c r="M2" s="266"/>
      <c r="N2" s="266"/>
      <c r="O2" s="267"/>
      <c r="P2" s="20"/>
      <c r="Q2" s="20"/>
      <c r="R2" s="20"/>
      <c r="S2" s="20"/>
      <c r="T2" s="20"/>
      <c r="U2" s="21"/>
      <c r="V2" s="21"/>
      <c r="W2" s="21"/>
      <c r="X2" s="21"/>
      <c r="Y2" s="21"/>
      <c r="Z2" s="21"/>
    </row>
    <row r="3" ht="30.0" customHeight="1">
      <c r="A3" s="20"/>
      <c r="B3" s="268" t="s">
        <v>20</v>
      </c>
      <c r="C3" s="269" t="s">
        <v>349</v>
      </c>
      <c r="D3" s="269" t="s">
        <v>350</v>
      </c>
      <c r="E3" s="269" t="s">
        <v>351</v>
      </c>
      <c r="F3" s="270"/>
      <c r="G3" s="270"/>
      <c r="H3" s="270"/>
      <c r="I3" s="270"/>
      <c r="J3" s="270"/>
      <c r="K3" s="270"/>
      <c r="L3" s="270"/>
      <c r="M3" s="270"/>
      <c r="N3" s="270"/>
      <c r="O3" s="74"/>
      <c r="P3" s="20"/>
      <c r="Q3" s="20"/>
      <c r="R3" s="20"/>
      <c r="S3" s="20"/>
      <c r="T3" s="20"/>
      <c r="U3" s="21"/>
      <c r="V3" s="21"/>
      <c r="W3" s="21"/>
      <c r="X3" s="21"/>
      <c r="Y3" s="21"/>
      <c r="Z3" s="21"/>
    </row>
    <row r="4" ht="30.0" customHeight="1">
      <c r="A4" s="20"/>
      <c r="B4" s="271" t="s">
        <v>91</v>
      </c>
      <c r="C4" s="272" t="s">
        <v>352</v>
      </c>
      <c r="D4" s="272" t="s">
        <v>353</v>
      </c>
      <c r="E4" s="272" t="s">
        <v>354</v>
      </c>
      <c r="F4" s="270"/>
      <c r="G4" s="270"/>
      <c r="H4" s="270"/>
      <c r="I4" s="270"/>
      <c r="J4" s="270"/>
      <c r="K4" s="270"/>
      <c r="L4" s="270"/>
      <c r="M4" s="270"/>
      <c r="N4" s="270"/>
      <c r="O4" s="74"/>
      <c r="P4" s="20"/>
      <c r="Q4" s="20"/>
      <c r="R4" s="20"/>
      <c r="S4" s="20"/>
      <c r="T4" s="20"/>
      <c r="U4" s="21"/>
      <c r="V4" s="21"/>
      <c r="W4" s="21"/>
      <c r="X4" s="21"/>
      <c r="Y4" s="21"/>
      <c r="Z4" s="21"/>
    </row>
    <row r="5" ht="30.0" customHeight="1">
      <c r="A5" s="20"/>
      <c r="B5" s="268" t="s">
        <v>31</v>
      </c>
      <c r="C5" s="269" t="s">
        <v>355</v>
      </c>
      <c r="D5" s="269" t="s">
        <v>356</v>
      </c>
      <c r="E5" s="269" t="s">
        <v>357</v>
      </c>
      <c r="F5" s="270"/>
      <c r="G5" s="270"/>
      <c r="H5" s="270"/>
      <c r="I5" s="270"/>
      <c r="J5" s="270"/>
      <c r="K5" s="270"/>
      <c r="L5" s="270"/>
      <c r="M5" s="270"/>
      <c r="N5" s="270"/>
      <c r="O5" s="74"/>
      <c r="P5" s="20"/>
      <c r="Q5" s="20"/>
      <c r="R5" s="20"/>
      <c r="S5" s="20"/>
      <c r="T5" s="20"/>
      <c r="U5" s="21"/>
      <c r="V5" s="21"/>
      <c r="W5" s="21"/>
      <c r="X5" s="21"/>
      <c r="Y5" s="21"/>
      <c r="Z5" s="21"/>
    </row>
    <row r="6" ht="30.0" customHeight="1">
      <c r="A6" s="20"/>
      <c r="B6" s="271" t="s">
        <v>36</v>
      </c>
      <c r="C6" s="272" t="s">
        <v>358</v>
      </c>
      <c r="D6" s="272" t="s">
        <v>359</v>
      </c>
      <c r="E6" s="272"/>
      <c r="F6" s="270"/>
      <c r="G6" s="270"/>
      <c r="H6" s="270"/>
      <c r="I6" s="270"/>
      <c r="J6" s="270"/>
      <c r="K6" s="270"/>
      <c r="L6" s="270"/>
      <c r="M6" s="270"/>
      <c r="N6" s="270"/>
      <c r="O6" s="74"/>
      <c r="P6" s="20"/>
      <c r="Q6" s="20"/>
      <c r="R6" s="20"/>
      <c r="S6" s="20"/>
      <c r="T6" s="20"/>
      <c r="U6" s="21"/>
      <c r="V6" s="21"/>
      <c r="W6" s="21"/>
      <c r="X6" s="21"/>
      <c r="Y6" s="21"/>
      <c r="Z6" s="21"/>
    </row>
    <row r="7" ht="30.0" customHeight="1">
      <c r="A7" s="20"/>
      <c r="B7" s="268" t="s">
        <v>38</v>
      </c>
      <c r="C7" s="273" t="s">
        <v>360</v>
      </c>
      <c r="D7" s="269"/>
      <c r="E7" s="269"/>
      <c r="F7" s="270"/>
      <c r="G7" s="270"/>
      <c r="H7" s="270"/>
      <c r="I7" s="270"/>
      <c r="J7" s="270"/>
      <c r="K7" s="270"/>
      <c r="L7" s="270"/>
      <c r="M7" s="270"/>
      <c r="N7" s="270"/>
      <c r="O7" s="74"/>
      <c r="P7" s="20"/>
      <c r="Q7" s="20"/>
      <c r="R7" s="20"/>
      <c r="S7" s="20"/>
      <c r="T7" s="20"/>
      <c r="U7" s="21"/>
      <c r="V7" s="21"/>
      <c r="W7" s="21"/>
      <c r="X7" s="21"/>
      <c r="Y7" s="21"/>
      <c r="Z7" s="21"/>
    </row>
    <row r="8" ht="24.75" customHeight="1">
      <c r="A8" s="20"/>
      <c r="B8" s="21"/>
      <c r="C8" s="21"/>
      <c r="D8" s="21"/>
      <c r="E8" s="21"/>
      <c r="F8" s="270"/>
      <c r="G8" s="270"/>
      <c r="H8" s="270"/>
      <c r="I8" s="270"/>
      <c r="J8" s="270"/>
      <c r="K8" s="270"/>
      <c r="L8" s="270"/>
      <c r="M8" s="270"/>
      <c r="N8" s="270"/>
      <c r="O8" s="74"/>
      <c r="P8" s="20"/>
      <c r="Q8" s="20"/>
      <c r="R8" s="20"/>
      <c r="S8" s="20"/>
      <c r="T8" s="20"/>
      <c r="U8" s="21"/>
      <c r="V8" s="21"/>
      <c r="W8" s="21"/>
      <c r="X8" s="21"/>
      <c r="Y8" s="21"/>
      <c r="Z8" s="21"/>
    </row>
    <row r="9" ht="30.0" customHeight="1">
      <c r="A9" s="20"/>
      <c r="B9" s="274" t="s">
        <v>85</v>
      </c>
      <c r="C9" s="76" t="s">
        <v>346</v>
      </c>
      <c r="D9" s="76" t="s">
        <v>347</v>
      </c>
      <c r="E9" s="76" t="s">
        <v>348</v>
      </c>
      <c r="F9" s="270"/>
      <c r="G9" s="270"/>
      <c r="H9" s="270"/>
      <c r="I9" s="270"/>
      <c r="J9" s="270"/>
      <c r="K9" s="270"/>
      <c r="L9" s="270"/>
      <c r="M9" s="270"/>
      <c r="N9" s="270"/>
      <c r="O9" s="74"/>
      <c r="P9" s="20"/>
      <c r="Q9" s="20"/>
      <c r="R9" s="20"/>
      <c r="S9" s="20"/>
      <c r="T9" s="20"/>
      <c r="U9" s="21"/>
      <c r="V9" s="21"/>
      <c r="W9" s="21"/>
      <c r="X9" s="21"/>
      <c r="Y9" s="21"/>
      <c r="Z9" s="21"/>
    </row>
    <row r="10" ht="30.0" customHeight="1">
      <c r="A10" s="20"/>
      <c r="B10" s="268" t="s">
        <v>361</v>
      </c>
      <c r="C10" s="269" t="s">
        <v>362</v>
      </c>
      <c r="D10" s="273"/>
      <c r="E10" s="275"/>
      <c r="F10" s="270"/>
      <c r="G10" s="270"/>
      <c r="H10" s="270"/>
      <c r="I10" s="270"/>
      <c r="J10" s="270"/>
      <c r="K10" s="270"/>
      <c r="L10" s="270"/>
      <c r="M10" s="270"/>
      <c r="N10" s="270"/>
      <c r="O10" s="74"/>
      <c r="P10" s="20"/>
      <c r="Q10" s="20"/>
      <c r="R10" s="20"/>
      <c r="S10" s="20"/>
      <c r="T10" s="20"/>
      <c r="U10" s="21"/>
      <c r="V10" s="21"/>
      <c r="W10" s="21"/>
      <c r="X10" s="21"/>
      <c r="Y10" s="21"/>
      <c r="Z10" s="21"/>
    </row>
    <row r="11" ht="30.0" customHeight="1">
      <c r="A11" s="20"/>
      <c r="B11" s="271" t="s">
        <v>363</v>
      </c>
      <c r="C11" s="276" t="s">
        <v>364</v>
      </c>
      <c r="D11" s="276"/>
      <c r="E11" s="277"/>
      <c r="F11" s="270"/>
      <c r="G11" s="270"/>
      <c r="H11" s="270"/>
      <c r="I11" s="270"/>
      <c r="J11" s="270"/>
      <c r="K11" s="270"/>
      <c r="L11" s="270"/>
      <c r="M11" s="270"/>
      <c r="N11" s="270"/>
      <c r="O11" s="74"/>
      <c r="P11" s="20"/>
      <c r="Q11" s="20"/>
      <c r="R11" s="20"/>
      <c r="S11" s="20"/>
      <c r="T11" s="20"/>
      <c r="U11" s="21"/>
      <c r="V11" s="21"/>
      <c r="W11" s="21"/>
      <c r="X11" s="21"/>
      <c r="Y11" s="21"/>
      <c r="Z11" s="21"/>
    </row>
    <row r="12" ht="30.0" customHeight="1">
      <c r="A12" s="20"/>
      <c r="B12" s="268" t="s">
        <v>90</v>
      </c>
      <c r="C12" s="269" t="s">
        <v>365</v>
      </c>
      <c r="D12" s="269" t="s">
        <v>366</v>
      </c>
      <c r="E12" s="278"/>
      <c r="F12" s="270"/>
      <c r="G12" s="270"/>
      <c r="H12" s="270"/>
      <c r="I12" s="270"/>
      <c r="J12" s="270"/>
      <c r="K12" s="270"/>
      <c r="L12" s="270"/>
      <c r="M12" s="270"/>
      <c r="N12" s="270"/>
      <c r="O12" s="74"/>
      <c r="P12" s="20"/>
      <c r="Q12" s="20"/>
      <c r="R12" s="20"/>
      <c r="S12" s="20"/>
      <c r="T12" s="20"/>
      <c r="U12" s="21"/>
      <c r="V12" s="21"/>
      <c r="W12" s="21"/>
      <c r="X12" s="21"/>
      <c r="Y12" s="21"/>
      <c r="Z12" s="21"/>
    </row>
    <row r="13" ht="30.0" customHeight="1">
      <c r="A13" s="20"/>
      <c r="B13" s="271" t="s">
        <v>101</v>
      </c>
      <c r="C13" s="276" t="s">
        <v>367</v>
      </c>
      <c r="D13" s="276"/>
      <c r="E13" s="277"/>
      <c r="F13" s="270"/>
      <c r="G13" s="270"/>
      <c r="H13" s="270"/>
      <c r="I13" s="270"/>
      <c r="J13" s="270"/>
      <c r="K13" s="270"/>
      <c r="L13" s="270"/>
      <c r="M13" s="270"/>
      <c r="N13" s="270"/>
      <c r="O13" s="74"/>
      <c r="P13" s="20"/>
      <c r="Q13" s="20"/>
      <c r="R13" s="20"/>
      <c r="S13" s="20"/>
      <c r="T13" s="20"/>
      <c r="U13" s="21"/>
      <c r="V13" s="21"/>
      <c r="W13" s="21"/>
      <c r="X13" s="21"/>
      <c r="Y13" s="21"/>
      <c r="Z13" s="21"/>
    </row>
    <row r="14" ht="30.0" customHeight="1">
      <c r="A14" s="20"/>
      <c r="B14" s="268" t="s">
        <v>102</v>
      </c>
      <c r="C14" s="273" t="s">
        <v>368</v>
      </c>
      <c r="D14" s="273"/>
      <c r="E14" s="275"/>
      <c r="F14" s="270"/>
      <c r="G14" s="270"/>
      <c r="H14" s="270"/>
      <c r="I14" s="270"/>
      <c r="J14" s="270"/>
      <c r="K14" s="270"/>
      <c r="L14" s="270"/>
      <c r="M14" s="270"/>
      <c r="N14" s="270"/>
      <c r="O14" s="74"/>
      <c r="P14" s="20"/>
      <c r="Q14" s="20"/>
      <c r="R14" s="20"/>
      <c r="S14" s="20"/>
      <c r="T14" s="20"/>
      <c r="U14" s="21"/>
      <c r="V14" s="21"/>
      <c r="W14" s="21"/>
      <c r="X14" s="21"/>
      <c r="Y14" s="21"/>
      <c r="Z14" s="21"/>
    </row>
    <row r="15" ht="30.0" customHeight="1">
      <c r="A15" s="20"/>
      <c r="B15" s="271" t="s">
        <v>100</v>
      </c>
      <c r="C15" s="276" t="s">
        <v>369</v>
      </c>
      <c r="D15" s="276"/>
      <c r="E15" s="277"/>
      <c r="F15" s="270"/>
      <c r="G15" s="270"/>
      <c r="H15" s="270"/>
      <c r="I15" s="270"/>
      <c r="J15" s="270"/>
      <c r="K15" s="270"/>
      <c r="L15" s="270"/>
      <c r="M15" s="270"/>
      <c r="N15" s="270"/>
      <c r="O15" s="74"/>
      <c r="P15" s="20"/>
      <c r="Q15" s="20"/>
      <c r="R15" s="20"/>
      <c r="S15" s="20"/>
      <c r="T15" s="20"/>
      <c r="U15" s="21"/>
      <c r="V15" s="21"/>
      <c r="W15" s="21"/>
      <c r="X15" s="21"/>
      <c r="Y15" s="21"/>
      <c r="Z15" s="21"/>
    </row>
    <row r="16" ht="30.0" customHeight="1">
      <c r="A16" s="20"/>
      <c r="B16" s="268" t="s">
        <v>99</v>
      </c>
      <c r="C16" s="273" t="s">
        <v>370</v>
      </c>
      <c r="D16" s="273" t="s">
        <v>371</v>
      </c>
      <c r="E16" s="275"/>
      <c r="F16" s="270"/>
      <c r="G16" s="270"/>
      <c r="H16" s="270"/>
      <c r="I16" s="270"/>
      <c r="J16" s="270"/>
      <c r="K16" s="270"/>
      <c r="L16" s="270"/>
      <c r="M16" s="270"/>
      <c r="N16" s="270"/>
      <c r="O16" s="74"/>
      <c r="P16" s="20"/>
      <c r="Q16" s="20"/>
      <c r="R16" s="20"/>
      <c r="S16" s="20"/>
      <c r="T16" s="20"/>
      <c r="U16" s="21"/>
      <c r="V16" s="21"/>
      <c r="W16" s="21"/>
      <c r="X16" s="21"/>
      <c r="Y16" s="21"/>
      <c r="Z16" s="21"/>
    </row>
    <row r="17" ht="24.75" customHeight="1">
      <c r="A17" s="20"/>
      <c r="B17" s="21"/>
      <c r="C17" s="21"/>
      <c r="D17" s="21"/>
      <c r="E17" s="21"/>
      <c r="F17" s="279"/>
      <c r="G17" s="279"/>
      <c r="H17" s="279"/>
      <c r="I17" s="279"/>
      <c r="J17" s="279"/>
      <c r="K17" s="279"/>
      <c r="L17" s="279"/>
      <c r="M17" s="279"/>
      <c r="N17" s="279"/>
      <c r="O17" s="280"/>
      <c r="P17" s="20"/>
      <c r="Q17" s="20"/>
      <c r="R17" s="20"/>
      <c r="S17" s="20"/>
      <c r="T17" s="20"/>
      <c r="U17" s="21"/>
      <c r="V17" s="21"/>
      <c r="W17" s="21"/>
      <c r="X17" s="21"/>
      <c r="Y17" s="21"/>
      <c r="Z17" s="21"/>
    </row>
    <row r="18" ht="30.0" customHeight="1">
      <c r="A18" s="20"/>
      <c r="B18" s="274" t="s">
        <v>372</v>
      </c>
      <c r="C18" s="76" t="s">
        <v>346</v>
      </c>
      <c r="D18" s="76" t="s">
        <v>347</v>
      </c>
      <c r="E18" s="76" t="s">
        <v>348</v>
      </c>
      <c r="F18" s="281"/>
      <c r="G18" s="281"/>
      <c r="H18" s="281"/>
      <c r="I18" s="281"/>
      <c r="J18" s="281"/>
      <c r="K18" s="281"/>
      <c r="L18" s="281"/>
      <c r="M18" s="281"/>
      <c r="N18" s="281"/>
      <c r="O18" s="280"/>
      <c r="P18" s="20"/>
      <c r="Q18" s="20"/>
      <c r="R18" s="20"/>
      <c r="S18" s="20"/>
      <c r="T18" s="20"/>
      <c r="U18" s="21"/>
      <c r="V18" s="21"/>
      <c r="W18" s="21"/>
      <c r="X18" s="21"/>
      <c r="Y18" s="21"/>
      <c r="Z18" s="21"/>
    </row>
    <row r="19" ht="30.0" customHeight="1">
      <c r="A19" s="20"/>
      <c r="B19" s="268" t="s">
        <v>20</v>
      </c>
      <c r="C19" s="273" t="s">
        <v>373</v>
      </c>
      <c r="D19" s="273"/>
      <c r="E19" s="275"/>
      <c r="F19" s="270"/>
      <c r="G19" s="270"/>
      <c r="H19" s="270"/>
      <c r="I19" s="270"/>
      <c r="J19" s="270"/>
      <c r="K19" s="270"/>
      <c r="L19" s="270"/>
      <c r="M19" s="270"/>
      <c r="N19" s="270"/>
      <c r="O19" s="280"/>
      <c r="P19" s="20"/>
      <c r="Q19" s="20"/>
      <c r="R19" s="20"/>
      <c r="S19" s="20"/>
      <c r="T19" s="20"/>
      <c r="U19" s="21"/>
      <c r="V19" s="21"/>
      <c r="W19" s="21"/>
      <c r="X19" s="21"/>
      <c r="Y19" s="21"/>
      <c r="Z19" s="21"/>
    </row>
    <row r="20" ht="30.0" customHeight="1">
      <c r="A20" s="20"/>
      <c r="B20" s="271" t="s">
        <v>91</v>
      </c>
      <c r="C20" s="276" t="s">
        <v>374</v>
      </c>
      <c r="D20" s="276"/>
      <c r="E20" s="277"/>
      <c r="F20" s="270"/>
      <c r="G20" s="270"/>
      <c r="H20" s="270"/>
      <c r="I20" s="270"/>
      <c r="J20" s="270"/>
      <c r="K20" s="270"/>
      <c r="L20" s="270"/>
      <c r="M20" s="270"/>
      <c r="N20" s="270"/>
      <c r="O20" s="280"/>
      <c r="P20" s="20"/>
      <c r="Q20" s="20"/>
      <c r="R20" s="20"/>
      <c r="S20" s="20"/>
      <c r="T20" s="20"/>
      <c r="U20" s="21"/>
      <c r="V20" s="21"/>
      <c r="W20" s="21"/>
      <c r="X20" s="21"/>
      <c r="Y20" s="21"/>
      <c r="Z20" s="21"/>
    </row>
    <row r="21" ht="30.0" customHeight="1">
      <c r="A21" s="20"/>
      <c r="B21" s="268" t="s">
        <v>375</v>
      </c>
      <c r="C21" s="273" t="s">
        <v>376</v>
      </c>
      <c r="D21" s="273"/>
      <c r="E21" s="275"/>
      <c r="F21" s="270"/>
      <c r="G21" s="270"/>
      <c r="H21" s="270"/>
      <c r="I21" s="270"/>
      <c r="J21" s="270"/>
      <c r="K21" s="270"/>
      <c r="L21" s="270"/>
      <c r="M21" s="270"/>
      <c r="N21" s="270"/>
      <c r="O21" s="280"/>
      <c r="P21" s="20"/>
      <c r="Q21" s="20"/>
      <c r="R21" s="20"/>
      <c r="S21" s="20"/>
      <c r="T21" s="20"/>
      <c r="U21" s="21"/>
      <c r="V21" s="21"/>
      <c r="W21" s="21"/>
      <c r="X21" s="21"/>
      <c r="Y21" s="21"/>
      <c r="Z21" s="21"/>
    </row>
    <row r="22" ht="30.0" customHeight="1">
      <c r="A22" s="20"/>
      <c r="B22" s="271" t="s">
        <v>93</v>
      </c>
      <c r="C22" s="276" t="s">
        <v>377</v>
      </c>
      <c r="D22" s="276"/>
      <c r="E22" s="277"/>
      <c r="F22" s="270"/>
      <c r="G22" s="270"/>
      <c r="H22" s="270"/>
      <c r="I22" s="270"/>
      <c r="J22" s="270"/>
      <c r="K22" s="270"/>
      <c r="L22" s="270"/>
      <c r="M22" s="270"/>
      <c r="N22" s="270"/>
      <c r="O22" s="280"/>
      <c r="P22" s="20"/>
      <c r="Q22" s="20"/>
      <c r="R22" s="20"/>
      <c r="S22" s="20"/>
      <c r="T22" s="20"/>
      <c r="U22" s="21"/>
      <c r="V22" s="21"/>
      <c r="W22" s="21"/>
      <c r="X22" s="21"/>
      <c r="Y22" s="21"/>
      <c r="Z22" s="21"/>
    </row>
    <row r="23" ht="24.75" customHeight="1">
      <c r="A23" s="20"/>
      <c r="B23" s="268"/>
      <c r="C23" s="273"/>
      <c r="D23" s="273"/>
      <c r="E23" s="275"/>
      <c r="F23" s="270"/>
      <c r="G23" s="270"/>
      <c r="H23" s="270"/>
      <c r="I23" s="270"/>
      <c r="J23" s="270"/>
      <c r="K23" s="270"/>
      <c r="L23" s="270"/>
      <c r="M23" s="270"/>
      <c r="N23" s="270"/>
      <c r="O23" s="280"/>
      <c r="P23" s="20"/>
      <c r="Q23" s="20"/>
      <c r="R23" s="20"/>
      <c r="S23" s="20"/>
      <c r="T23" s="20"/>
      <c r="U23" s="21"/>
      <c r="V23" s="21"/>
      <c r="W23" s="21"/>
      <c r="X23" s="21"/>
      <c r="Y23" s="21"/>
      <c r="Z23" s="21"/>
    </row>
    <row r="24" ht="30.0" customHeight="1">
      <c r="A24" s="20"/>
      <c r="B24" s="274" t="s">
        <v>378</v>
      </c>
      <c r="C24" s="76" t="s">
        <v>346</v>
      </c>
      <c r="D24" s="76" t="s">
        <v>347</v>
      </c>
      <c r="E24" s="76" t="s">
        <v>348</v>
      </c>
      <c r="F24" s="266"/>
      <c r="G24" s="266"/>
      <c r="H24" s="266"/>
      <c r="I24" s="266"/>
      <c r="J24" s="266"/>
      <c r="K24" s="266"/>
      <c r="L24" s="266"/>
      <c r="M24" s="266"/>
      <c r="N24" s="266"/>
      <c r="O24" s="74"/>
      <c r="P24" s="20"/>
      <c r="Q24" s="20"/>
      <c r="R24" s="20"/>
      <c r="S24" s="20"/>
      <c r="T24" s="20"/>
      <c r="U24" s="21"/>
      <c r="V24" s="21"/>
      <c r="W24" s="21"/>
      <c r="X24" s="21"/>
      <c r="Y24" s="21"/>
      <c r="Z24" s="21"/>
    </row>
    <row r="25" ht="17.25" customHeight="1">
      <c r="A25" s="20"/>
      <c r="B25" s="268" t="s">
        <v>82</v>
      </c>
      <c r="C25" s="282" t="s">
        <v>379</v>
      </c>
      <c r="D25" s="282" t="s">
        <v>380</v>
      </c>
      <c r="E25" s="283"/>
      <c r="F25" s="284"/>
      <c r="G25" s="201"/>
      <c r="H25" s="201"/>
      <c r="I25" s="285"/>
      <c r="J25" s="285"/>
      <c r="K25" s="285"/>
      <c r="L25" s="285"/>
      <c r="M25" s="285"/>
      <c r="N25" s="285"/>
      <c r="O25" s="280"/>
      <c r="P25" s="20"/>
      <c r="Q25" s="20"/>
      <c r="R25" s="20"/>
      <c r="S25" s="20"/>
      <c r="T25" s="20"/>
      <c r="U25" s="21"/>
      <c r="V25" s="21"/>
      <c r="W25" s="21"/>
      <c r="X25" s="21"/>
      <c r="Y25" s="21"/>
      <c r="Z25" s="21"/>
    </row>
    <row r="26" ht="30.0" customHeight="1">
      <c r="A26" s="20"/>
      <c r="B26" s="271" t="s">
        <v>81</v>
      </c>
      <c r="C26" s="286" t="s">
        <v>381</v>
      </c>
      <c r="D26" s="286"/>
      <c r="E26" s="287"/>
      <c r="F26" s="284"/>
      <c r="G26" s="201"/>
      <c r="H26" s="201"/>
      <c r="I26" s="285"/>
      <c r="J26" s="285"/>
      <c r="K26" s="285"/>
      <c r="L26" s="285"/>
      <c r="M26" s="285"/>
      <c r="N26" s="285"/>
      <c r="O26" s="280"/>
      <c r="P26" s="20"/>
      <c r="Q26" s="20"/>
      <c r="R26" s="20"/>
      <c r="S26" s="20"/>
      <c r="T26" s="20"/>
      <c r="U26" s="21"/>
      <c r="V26" s="21"/>
      <c r="W26" s="21"/>
      <c r="X26" s="21"/>
      <c r="Y26" s="21"/>
      <c r="Z26" s="21"/>
    </row>
    <row r="27" ht="30.0" customHeight="1">
      <c r="A27" s="20"/>
      <c r="B27" s="268" t="s">
        <v>382</v>
      </c>
      <c r="C27" s="282" t="s">
        <v>383</v>
      </c>
      <c r="D27" s="288"/>
      <c r="E27" s="283"/>
      <c r="F27" s="284"/>
      <c r="G27" s="201"/>
      <c r="H27" s="201"/>
      <c r="I27" s="285"/>
      <c r="J27" s="285"/>
      <c r="K27" s="285"/>
      <c r="L27" s="285"/>
      <c r="M27" s="285"/>
      <c r="N27" s="285"/>
      <c r="O27" s="267"/>
      <c r="P27" s="20"/>
      <c r="Q27" s="20"/>
      <c r="R27" s="20"/>
      <c r="S27" s="20"/>
      <c r="T27" s="20"/>
      <c r="U27" s="21"/>
      <c r="V27" s="21"/>
      <c r="W27" s="21"/>
      <c r="X27" s="21"/>
      <c r="Y27" s="21"/>
      <c r="Z27" s="21"/>
    </row>
    <row r="28" ht="24.75" customHeight="1">
      <c r="A28" s="20"/>
      <c r="B28" s="268"/>
      <c r="C28" s="282"/>
      <c r="D28" s="288"/>
      <c r="E28" s="283"/>
      <c r="F28" s="280"/>
      <c r="G28" s="280"/>
      <c r="H28" s="280"/>
      <c r="I28" s="285"/>
      <c r="J28" s="285"/>
      <c r="K28" s="285"/>
      <c r="L28" s="285"/>
      <c r="M28" s="285"/>
      <c r="N28" s="285"/>
      <c r="O28" s="267"/>
      <c r="P28" s="20"/>
      <c r="Q28" s="20"/>
      <c r="R28" s="20"/>
      <c r="S28" s="20"/>
      <c r="T28" s="20"/>
      <c r="U28" s="21"/>
      <c r="V28" s="21"/>
      <c r="W28" s="21"/>
      <c r="X28" s="21"/>
      <c r="Y28" s="21"/>
      <c r="Z28" s="21"/>
    </row>
    <row r="29" ht="30.0" customHeight="1">
      <c r="A29" s="20"/>
      <c r="B29" s="274" t="s">
        <v>93</v>
      </c>
      <c r="C29" s="76" t="s">
        <v>346</v>
      </c>
      <c r="D29" s="76" t="s">
        <v>347</v>
      </c>
      <c r="E29" s="76" t="s">
        <v>348</v>
      </c>
      <c r="F29" s="284"/>
      <c r="G29" s="201"/>
      <c r="H29" s="201"/>
      <c r="I29" s="285"/>
      <c r="J29" s="285"/>
      <c r="K29" s="285"/>
      <c r="L29" s="285"/>
      <c r="M29" s="285"/>
      <c r="N29" s="285"/>
      <c r="O29" s="267"/>
      <c r="P29" s="20"/>
      <c r="Q29" s="20"/>
      <c r="R29" s="20"/>
      <c r="S29" s="20"/>
      <c r="T29" s="20"/>
      <c r="U29" s="21"/>
      <c r="V29" s="21"/>
      <c r="W29" s="21"/>
      <c r="X29" s="21"/>
      <c r="Y29" s="21"/>
      <c r="Z29" s="21"/>
    </row>
    <row r="30" ht="51.75" customHeight="1">
      <c r="A30" s="20"/>
      <c r="B30" s="268" t="s">
        <v>384</v>
      </c>
      <c r="C30" s="269" t="s">
        <v>385</v>
      </c>
      <c r="D30" s="283" t="s">
        <v>386</v>
      </c>
      <c r="E30" s="283" t="s">
        <v>387</v>
      </c>
      <c r="F30" s="266"/>
      <c r="G30" s="266"/>
      <c r="H30" s="266"/>
      <c r="I30" s="266"/>
      <c r="J30" s="266"/>
      <c r="K30" s="266"/>
      <c r="L30" s="266"/>
      <c r="M30" s="266"/>
      <c r="N30" s="266"/>
      <c r="O30" s="20"/>
      <c r="P30" s="20"/>
      <c r="Q30" s="20"/>
      <c r="R30" s="20"/>
      <c r="S30" s="20"/>
      <c r="T30" s="20"/>
      <c r="U30" s="21"/>
      <c r="V30" s="21"/>
      <c r="W30" s="21"/>
      <c r="X30" s="21"/>
      <c r="Y30" s="21"/>
      <c r="Z30" s="21"/>
    </row>
    <row r="31" ht="17.25" customHeight="1">
      <c r="A31" s="20"/>
      <c r="B31" s="271" t="s">
        <v>388</v>
      </c>
      <c r="C31" s="272" t="s">
        <v>389</v>
      </c>
      <c r="D31" s="286" t="s">
        <v>390</v>
      </c>
      <c r="E31" s="287" t="s">
        <v>391</v>
      </c>
      <c r="F31" s="266"/>
      <c r="G31" s="266"/>
      <c r="H31" s="266"/>
      <c r="I31" s="266"/>
      <c r="J31" s="266"/>
      <c r="K31" s="266"/>
      <c r="L31" s="266"/>
      <c r="M31" s="266"/>
      <c r="N31" s="266"/>
      <c r="O31" s="20"/>
      <c r="P31" s="20"/>
      <c r="Q31" s="20"/>
      <c r="R31" s="20"/>
      <c r="S31" s="20"/>
      <c r="T31" s="20"/>
      <c r="U31" s="21"/>
      <c r="V31" s="21"/>
      <c r="W31" s="21"/>
      <c r="X31" s="21"/>
      <c r="Y31" s="21"/>
      <c r="Z31" s="21"/>
    </row>
    <row r="32" ht="17.25" customHeight="1">
      <c r="A32" s="20"/>
      <c r="B32" s="268" t="s">
        <v>392</v>
      </c>
      <c r="C32" s="269" t="s">
        <v>393</v>
      </c>
      <c r="D32" s="269" t="s">
        <v>394</v>
      </c>
      <c r="E32" s="283"/>
      <c r="F32" s="266"/>
      <c r="G32" s="266"/>
      <c r="H32" s="266"/>
      <c r="I32" s="266"/>
      <c r="J32" s="266"/>
      <c r="K32" s="266"/>
      <c r="L32" s="266"/>
      <c r="M32" s="266"/>
      <c r="N32" s="266"/>
      <c r="O32" s="20"/>
      <c r="P32" s="20"/>
      <c r="Q32" s="20"/>
      <c r="R32" s="20"/>
      <c r="S32" s="20"/>
      <c r="T32" s="20"/>
      <c r="U32" s="21"/>
      <c r="V32" s="21"/>
      <c r="W32" s="21"/>
      <c r="X32" s="21"/>
      <c r="Y32" s="21"/>
      <c r="Z32" s="21"/>
    </row>
    <row r="33" ht="51.75" customHeight="1">
      <c r="A33" s="20"/>
      <c r="B33" s="271" t="s">
        <v>93</v>
      </c>
      <c r="C33" s="272" t="s">
        <v>395</v>
      </c>
      <c r="D33" s="287"/>
      <c r="E33" s="287"/>
      <c r="F33" s="266"/>
      <c r="G33" s="266"/>
      <c r="H33" s="266"/>
      <c r="I33" s="266"/>
      <c r="J33" s="266"/>
      <c r="K33" s="266"/>
      <c r="L33" s="266"/>
      <c r="M33" s="266"/>
      <c r="N33" s="266"/>
      <c r="O33" s="20"/>
      <c r="P33" s="20"/>
      <c r="Q33" s="20"/>
      <c r="R33" s="20"/>
      <c r="S33" s="20"/>
      <c r="T33" s="20"/>
      <c r="U33" s="21"/>
      <c r="V33" s="21"/>
      <c r="W33" s="21"/>
      <c r="X33" s="21"/>
      <c r="Y33" s="21"/>
      <c r="Z33" s="21"/>
    </row>
    <row r="34" ht="25.5" hidden="1" customHeight="1">
      <c r="A34" s="20"/>
      <c r="B34" s="289"/>
      <c r="C34" s="99"/>
      <c r="D34" s="99"/>
      <c r="E34" s="99"/>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89"/>
      <c r="C35" s="99"/>
      <c r="D35" s="99"/>
      <c r="E35" s="99"/>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0"/>
      <c r="C36" s="99"/>
      <c r="D36" s="99"/>
      <c r="E36" s="99"/>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0"/>
      <c r="C37" s="99"/>
      <c r="D37" s="99"/>
      <c r="E37" s="99"/>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0"/>
      <c r="C38" s="99"/>
      <c r="D38" s="99"/>
      <c r="E38" s="99"/>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0"/>
      <c r="C39" s="99"/>
      <c r="D39" s="99"/>
      <c r="E39" s="99"/>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0"/>
      <c r="C40" s="99"/>
      <c r="D40" s="99"/>
      <c r="E40" s="99"/>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0"/>
      <c r="C41" s="99"/>
      <c r="D41" s="99"/>
      <c r="E41" s="99"/>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0"/>
      <c r="C42" s="99"/>
      <c r="D42" s="99"/>
      <c r="E42" s="99"/>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0"/>
      <c r="C43" s="99"/>
      <c r="D43" s="99"/>
      <c r="E43" s="99"/>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0"/>
      <c r="C44" s="99"/>
      <c r="D44" s="99"/>
      <c r="E44" s="99"/>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0"/>
      <c r="C45" s="99"/>
      <c r="D45" s="99"/>
      <c r="E45" s="99"/>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0"/>
      <c r="C46" s="99"/>
      <c r="D46" s="99"/>
      <c r="E46" s="99"/>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0"/>
      <c r="C47" s="99"/>
      <c r="D47" s="99"/>
      <c r="E47" s="99"/>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0"/>
      <c r="C48" s="99"/>
      <c r="D48" s="99"/>
      <c r="E48" s="99"/>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0"/>
      <c r="C49" s="99"/>
      <c r="D49" s="99"/>
      <c r="E49" s="99"/>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0"/>
      <c r="C50" s="99"/>
      <c r="D50" s="99"/>
      <c r="E50" s="99"/>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0"/>
      <c r="C51" s="99"/>
      <c r="D51" s="99"/>
      <c r="E51" s="99"/>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0"/>
      <c r="C52" s="99"/>
      <c r="D52" s="99"/>
      <c r="E52" s="99"/>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0"/>
      <c r="C53" s="99"/>
      <c r="D53" s="99"/>
      <c r="E53" s="99"/>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0"/>
      <c r="C54" s="99"/>
      <c r="D54" s="99"/>
      <c r="E54" s="99"/>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1"/>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1"/>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1"/>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1"/>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1"/>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1"/>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1"/>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1"/>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1"/>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1"/>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3"/>
      <c r="D65" s="73"/>
      <c r="E65" s="73"/>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3"/>
      <c r="D66" s="73"/>
      <c r="E66" s="73"/>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3"/>
      <c r="D67" s="73"/>
      <c r="E67" s="73"/>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3"/>
      <c r="D68" s="73"/>
      <c r="E68" s="73"/>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3"/>
      <c r="D69" s="73"/>
      <c r="E69" s="73"/>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3"/>
      <c r="D70" s="73"/>
      <c r="E70" s="73"/>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3"/>
      <c r="D71" s="73"/>
      <c r="E71" s="73"/>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3"/>
      <c r="D72" s="73"/>
      <c r="E72" s="73"/>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3"/>
      <c r="D73" s="73"/>
      <c r="E73" s="73"/>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3"/>
      <c r="D74" s="73"/>
      <c r="E74" s="73"/>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3"/>
      <c r="D75" s="73"/>
      <c r="E75" s="73"/>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3"/>
      <c r="D76" s="73"/>
      <c r="E76" s="73"/>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3"/>
      <c r="D77" s="73"/>
      <c r="E77" s="73"/>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3"/>
      <c r="D78" s="73"/>
      <c r="E78" s="73"/>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3"/>
      <c r="D79" s="73"/>
      <c r="E79" s="73"/>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3"/>
      <c r="D80" s="73"/>
      <c r="E80" s="73"/>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3"/>
      <c r="D81" s="73"/>
      <c r="E81" s="73"/>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3"/>
      <c r="D82" s="73"/>
      <c r="E82" s="73"/>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3"/>
      <c r="D83" s="73"/>
      <c r="E83" s="73"/>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3"/>
      <c r="D84" s="73"/>
      <c r="E84" s="73"/>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3"/>
      <c r="D85" s="73"/>
      <c r="E85" s="73"/>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3"/>
      <c r="D86" s="73"/>
      <c r="E86" s="73"/>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3"/>
      <c r="D87" s="73"/>
      <c r="E87" s="73"/>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3"/>
      <c r="D88" s="73"/>
      <c r="E88" s="73"/>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3"/>
      <c r="D89" s="73"/>
      <c r="E89" s="73"/>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3"/>
      <c r="D90" s="73"/>
      <c r="E90" s="73"/>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3"/>
      <c r="D91" s="73"/>
      <c r="E91" s="73"/>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3"/>
      <c r="D92" s="73"/>
      <c r="E92" s="73"/>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3"/>
      <c r="D93" s="73"/>
      <c r="E93" s="73"/>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3"/>
      <c r="D94" s="73"/>
      <c r="E94" s="73"/>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3"/>
      <c r="D95" s="73"/>
      <c r="E95" s="73"/>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3"/>
      <c r="D96" s="73"/>
      <c r="E96" s="73"/>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3"/>
      <c r="D97" s="73"/>
      <c r="E97" s="73"/>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3"/>
      <c r="D98" s="73"/>
      <c r="E98" s="73"/>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3"/>
      <c r="D99" s="73"/>
      <c r="E99" s="73"/>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3"/>
      <c r="D100" s="73"/>
      <c r="E100" s="73"/>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3"/>
      <c r="D101" s="73"/>
      <c r="E101" s="73"/>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3"/>
      <c r="D102" s="73"/>
      <c r="E102" s="73"/>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3"/>
      <c r="D103" s="73"/>
      <c r="E103" s="73"/>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3"/>
      <c r="D104" s="73"/>
      <c r="E104" s="73"/>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3"/>
      <c r="D105" s="73"/>
      <c r="E105" s="73"/>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3"/>
      <c r="D106" s="73"/>
      <c r="E106" s="73"/>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3"/>
      <c r="D107" s="73"/>
      <c r="E107" s="73"/>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3"/>
      <c r="D108" s="73"/>
      <c r="E108" s="73"/>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3"/>
      <c r="D109" s="73"/>
      <c r="E109" s="73"/>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3"/>
      <c r="D110" s="73"/>
      <c r="E110" s="73"/>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3"/>
      <c r="D111" s="73"/>
      <c r="E111" s="73"/>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3"/>
      <c r="D112" s="73"/>
      <c r="E112" s="73"/>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3"/>
      <c r="D113" s="73"/>
      <c r="E113" s="73"/>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3"/>
      <c r="D114" s="73"/>
      <c r="E114" s="73"/>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3"/>
      <c r="D115" s="73"/>
      <c r="E115" s="73"/>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3"/>
      <c r="D116" s="73"/>
      <c r="E116" s="73"/>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3"/>
      <c r="D117" s="73"/>
      <c r="E117" s="73"/>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3"/>
      <c r="D118" s="73"/>
      <c r="E118" s="73"/>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3"/>
      <c r="D119" s="73"/>
      <c r="E119" s="73"/>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3"/>
      <c r="D120" s="73"/>
      <c r="E120" s="73"/>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3"/>
      <c r="D121" s="73"/>
      <c r="E121" s="73"/>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3"/>
      <c r="D122" s="73"/>
      <c r="E122" s="73"/>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3"/>
      <c r="D123" s="73"/>
      <c r="E123" s="73"/>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3"/>
      <c r="D124" s="73"/>
      <c r="E124" s="73"/>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3"/>
      <c r="D125" s="73"/>
      <c r="E125" s="73"/>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3"/>
      <c r="D126" s="73"/>
      <c r="E126" s="73"/>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3"/>
      <c r="D127" s="73"/>
      <c r="E127" s="73"/>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3"/>
      <c r="D128" s="73"/>
      <c r="E128" s="73"/>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3"/>
      <c r="D129" s="73"/>
      <c r="E129" s="73"/>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3"/>
      <c r="D130" s="73"/>
      <c r="E130" s="73"/>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3"/>
      <c r="D131" s="73"/>
      <c r="E131" s="73"/>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3"/>
      <c r="D132" s="73"/>
      <c r="E132" s="73"/>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3"/>
      <c r="D133" s="73"/>
      <c r="E133" s="73"/>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3"/>
      <c r="D134" s="73"/>
      <c r="E134" s="73"/>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3"/>
      <c r="D135" s="73"/>
      <c r="E135" s="73"/>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3"/>
      <c r="D136" s="73"/>
      <c r="E136" s="73"/>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3"/>
      <c r="D137" s="73"/>
      <c r="E137" s="73"/>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3"/>
      <c r="D138" s="73"/>
      <c r="E138" s="73"/>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3"/>
      <c r="D139" s="73"/>
      <c r="E139" s="73"/>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3"/>
      <c r="D140" s="73"/>
      <c r="E140" s="73"/>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3"/>
      <c r="D141" s="73"/>
      <c r="E141" s="73"/>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3"/>
      <c r="D142" s="73"/>
      <c r="E142" s="73"/>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3"/>
      <c r="D143" s="73"/>
      <c r="E143" s="73"/>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3"/>
      <c r="D144" s="73"/>
      <c r="E144" s="73"/>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3"/>
      <c r="D145" s="73"/>
      <c r="E145" s="73"/>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3"/>
      <c r="D146" s="73"/>
      <c r="E146" s="73"/>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3"/>
      <c r="D147" s="73"/>
      <c r="E147" s="73"/>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3"/>
      <c r="D148" s="73"/>
      <c r="E148" s="73"/>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3"/>
      <c r="D149" s="73"/>
      <c r="E149" s="73"/>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3"/>
      <c r="D150" s="73"/>
      <c r="E150" s="73"/>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3"/>
      <c r="D151" s="73"/>
      <c r="E151" s="73"/>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3"/>
      <c r="D152" s="73"/>
      <c r="E152" s="73"/>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3"/>
      <c r="D153" s="73"/>
      <c r="E153" s="73"/>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3"/>
      <c r="D154" s="73"/>
      <c r="E154" s="73"/>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3"/>
      <c r="D155" s="73"/>
      <c r="E155" s="73"/>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3"/>
      <c r="D156" s="73"/>
      <c r="E156" s="73"/>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3"/>
      <c r="D157" s="73"/>
      <c r="E157" s="73"/>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3"/>
      <c r="D158" s="73"/>
      <c r="E158" s="73"/>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3"/>
      <c r="D159" s="73"/>
      <c r="E159" s="73"/>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3"/>
      <c r="D160" s="73"/>
      <c r="E160" s="73"/>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3"/>
      <c r="D161" s="73"/>
      <c r="E161" s="73"/>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3"/>
      <c r="D162" s="73"/>
      <c r="E162" s="73"/>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3"/>
      <c r="D163" s="73"/>
      <c r="E163" s="73"/>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3"/>
      <c r="D164" s="73"/>
      <c r="E164" s="73"/>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3"/>
      <c r="D165" s="73"/>
      <c r="E165" s="73"/>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3"/>
      <c r="D166" s="73"/>
      <c r="E166" s="73"/>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3"/>
      <c r="D167" s="73"/>
      <c r="E167" s="73"/>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3"/>
      <c r="D168" s="73"/>
      <c r="E168" s="73"/>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3"/>
      <c r="D169" s="73"/>
      <c r="E169" s="73"/>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3"/>
      <c r="D170" s="73"/>
      <c r="E170" s="73"/>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3"/>
      <c r="D171" s="73"/>
      <c r="E171" s="73"/>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3"/>
      <c r="D172" s="73"/>
      <c r="E172" s="73"/>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3"/>
      <c r="D173" s="73"/>
      <c r="E173" s="73"/>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3"/>
      <c r="D174" s="73"/>
      <c r="E174" s="73"/>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3"/>
      <c r="D175" s="73"/>
      <c r="E175" s="73"/>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3"/>
      <c r="D176" s="73"/>
      <c r="E176" s="73"/>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3"/>
      <c r="D177" s="73"/>
      <c r="E177" s="73"/>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3"/>
      <c r="D178" s="73"/>
      <c r="E178" s="73"/>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3"/>
      <c r="D179" s="73"/>
      <c r="E179" s="73"/>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3"/>
      <c r="D180" s="73"/>
      <c r="E180" s="73"/>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3"/>
      <c r="D181" s="73"/>
      <c r="E181" s="73"/>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3"/>
      <c r="D182" s="73"/>
      <c r="E182" s="73"/>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3"/>
      <c r="D183" s="73"/>
      <c r="E183" s="73"/>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3"/>
      <c r="D184" s="73"/>
      <c r="E184" s="73"/>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3"/>
      <c r="D185" s="73"/>
      <c r="E185" s="73"/>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3"/>
      <c r="D186" s="73"/>
      <c r="E186" s="73"/>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3"/>
      <c r="D187" s="73"/>
      <c r="E187" s="73"/>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3"/>
      <c r="D188" s="73"/>
      <c r="E188" s="73"/>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3"/>
      <c r="D189" s="73"/>
      <c r="E189" s="73"/>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3"/>
      <c r="D190" s="73"/>
      <c r="E190" s="73"/>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3"/>
      <c r="D191" s="73"/>
      <c r="E191" s="73"/>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3"/>
      <c r="D192" s="73"/>
      <c r="E192" s="73"/>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3"/>
      <c r="D193" s="73"/>
      <c r="E193" s="73"/>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3"/>
      <c r="D194" s="73"/>
      <c r="E194" s="73"/>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3"/>
      <c r="D195" s="73"/>
      <c r="E195" s="73"/>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3"/>
      <c r="D196" s="73"/>
      <c r="E196" s="73"/>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3"/>
      <c r="D197" s="73"/>
      <c r="E197" s="73"/>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3"/>
      <c r="D198" s="73"/>
      <c r="E198" s="73"/>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3"/>
      <c r="D199" s="73"/>
      <c r="E199" s="73"/>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3"/>
      <c r="D200" s="73"/>
      <c r="E200" s="73"/>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3"/>
      <c r="D201" s="73"/>
      <c r="E201" s="73"/>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3"/>
      <c r="D202" s="73"/>
      <c r="E202" s="73"/>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3"/>
      <c r="D203" s="73"/>
      <c r="E203" s="73"/>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3"/>
      <c r="D204" s="73"/>
      <c r="E204" s="73"/>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3"/>
      <c r="D205" s="73"/>
      <c r="E205" s="73"/>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3"/>
      <c r="D206" s="73"/>
      <c r="E206" s="73"/>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3"/>
      <c r="D207" s="73"/>
      <c r="E207" s="73"/>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3"/>
      <c r="D208" s="73"/>
      <c r="E208" s="73"/>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3"/>
      <c r="D209" s="73"/>
      <c r="E209" s="73"/>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3"/>
      <c r="D210" s="73"/>
      <c r="E210" s="73"/>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3"/>
      <c r="D211" s="73"/>
      <c r="E211" s="73"/>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3"/>
      <c r="D212" s="73"/>
      <c r="E212" s="73"/>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3"/>
      <c r="D213" s="73"/>
      <c r="E213" s="73"/>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3"/>
      <c r="D214" s="73"/>
      <c r="E214" s="73"/>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3"/>
      <c r="D215" s="73"/>
      <c r="E215" s="73"/>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3"/>
      <c r="D216" s="73"/>
      <c r="E216" s="73"/>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3"/>
      <c r="D217" s="73"/>
      <c r="E217" s="73"/>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3"/>
      <c r="D218" s="73"/>
      <c r="E218" s="73"/>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3"/>
      <c r="D219" s="73"/>
      <c r="E219" s="73"/>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3"/>
      <c r="D220" s="73"/>
      <c r="E220" s="73"/>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3"/>
      <c r="D221" s="73"/>
      <c r="E221" s="73"/>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3"/>
      <c r="D222" s="73"/>
      <c r="E222" s="73"/>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3"/>
      <c r="D223" s="73"/>
      <c r="E223" s="73"/>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3"/>
      <c r="D224" s="73"/>
      <c r="E224" s="73"/>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3"/>
      <c r="D225" s="73"/>
      <c r="E225" s="73"/>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3"/>
      <c r="D226" s="73"/>
      <c r="E226" s="73"/>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3"/>
      <c r="D227" s="73"/>
      <c r="E227" s="73"/>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3"/>
      <c r="D228" s="73"/>
      <c r="E228" s="73"/>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3"/>
      <c r="D229" s="73"/>
      <c r="E229" s="73"/>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3"/>
      <c r="D230" s="73"/>
      <c r="E230" s="73"/>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3"/>
      <c r="D231" s="73"/>
      <c r="E231" s="73"/>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3"/>
      <c r="D232" s="73"/>
      <c r="E232" s="73"/>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3"/>
      <c r="D233" s="73"/>
      <c r="E233" s="73"/>
      <c r="F233" s="21"/>
      <c r="G233" s="21"/>
      <c r="H233" s="21"/>
      <c r="I233" s="21"/>
      <c r="J233" s="21"/>
      <c r="K233" s="21"/>
      <c r="L233" s="21"/>
      <c r="M233" s="21"/>
      <c r="N233" s="21"/>
      <c r="O233" s="21"/>
      <c r="P233" s="21"/>
      <c r="Q233" s="21"/>
      <c r="R233" s="21"/>
      <c r="S233" s="21"/>
      <c r="T233" s="21"/>
      <c r="U233" s="21"/>
      <c r="V233" s="21"/>
      <c r="W233" s="21"/>
      <c r="X233" s="21"/>
      <c r="Y233" s="21"/>
      <c r="Z233" s="21"/>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14" width="10.71"/>
  </cols>
  <sheetData>
    <row r="1">
      <c r="A1" s="292" t="s">
        <v>396</v>
      </c>
      <c r="B1" s="293" t="str">
        <f>'1.IS'!B2</f>
        <v/>
      </c>
      <c r="C1" s="293" t="str">
        <f>'1.IS'!C2</f>
        <v/>
      </c>
      <c r="D1" s="293" t="str">
        <f>'1.IS'!D2</f>
        <v/>
      </c>
      <c r="E1" s="293">
        <f>'1.IS'!E2</f>
        <v>2018</v>
      </c>
      <c r="F1" s="293">
        <f>'1.IS'!F2</f>
        <v>2019</v>
      </c>
      <c r="G1" s="293">
        <f>'1.IS'!G2</f>
        <v>2020</v>
      </c>
      <c r="H1" s="293">
        <f>'1.IS'!H2</f>
        <v>2021</v>
      </c>
      <c r="I1" s="293">
        <f>'1.IS'!I2</f>
        <v>2022</v>
      </c>
      <c r="J1" s="293">
        <f>'1.IS'!J2</f>
        <v>2023</v>
      </c>
      <c r="K1" s="293">
        <f>'1.IS'!K2</f>
        <v>2024</v>
      </c>
      <c r="L1" s="294"/>
    </row>
    <row r="2">
      <c r="A2" s="1" t="s">
        <v>397</v>
      </c>
      <c r="B2" s="295" t="str">
        <f>IFERROR(VLOOKUP($A2,'9.TIKR_CF'!$A:$K,COLUMN(B2),FALSE),"0")</f>
        <v/>
      </c>
      <c r="C2" s="295" t="str">
        <f>IFERROR(VLOOKUP($A2,'9.TIKR_CF'!$A:$K,COLUMN(C2),FALSE),"0")</f>
        <v/>
      </c>
      <c r="D2" s="295" t="str">
        <f>IFERROR(VLOOKUP($A2,'9.TIKR_CF'!$A:$K,COLUMN(D2),FALSE),"0")</f>
        <v/>
      </c>
      <c r="E2" s="295">
        <f>IFERROR(VLOOKUP($A2,'9.TIKR_CF'!$A:$K,COLUMN(E2),FALSE),"0")</f>
        <v>-15.4</v>
      </c>
      <c r="F2" s="295">
        <f>IFERROR(VLOOKUP($A2,'9.TIKR_CF'!$A:$K,COLUMN(F2),FALSE),"0")</f>
        <v>-13.1</v>
      </c>
      <c r="G2" s="295">
        <f>IFERROR(VLOOKUP($A2,'9.TIKR_CF'!$A:$K,COLUMN(G2),FALSE),"0")</f>
        <v>-12.24</v>
      </c>
      <c r="H2" s="295">
        <f>IFERROR(VLOOKUP($A2,'9.TIKR_CF'!$A:$K,COLUMN(H2),FALSE),"0")</f>
        <v>-12.63</v>
      </c>
      <c r="I2" s="295">
        <f>IFERROR(VLOOKUP($A2,'9.TIKR_CF'!$A:$K,COLUMN(I2),FALSE),"0")</f>
        <v>-40.03</v>
      </c>
      <c r="J2" s="295">
        <f>IFERROR(VLOOKUP($A2,'9.TIKR_CF'!$A:$K,COLUMN(J2),FALSE),"0")</f>
        <v>-15.11</v>
      </c>
      <c r="K2" s="295">
        <f>IFERROR(VLOOKUP($A2,'9.TIKR_CF'!$A:$K,COLUMN(K2),FALSE),"0")</f>
        <v>-12.63</v>
      </c>
      <c r="L2" s="294"/>
    </row>
    <row r="3">
      <c r="A3" s="1" t="s">
        <v>398</v>
      </c>
      <c r="B3" s="295" t="str">
        <f>IFERROR(VLOOKUP($A3,'9.TIKR_CF'!$A:$K,COLUMN(B3),FALSE),"0")</f>
        <v>0</v>
      </c>
      <c r="C3" s="295" t="str">
        <f>IFERROR(VLOOKUP($A3,'9.TIKR_CF'!$A:$K,COLUMN(C3),FALSE),"0")</f>
        <v>0</v>
      </c>
      <c r="D3" s="295" t="str">
        <f>IFERROR(VLOOKUP($A3,'9.TIKR_CF'!$A:$K,COLUMN(D3),FALSE),"0")</f>
        <v>0</v>
      </c>
      <c r="E3" s="295" t="str">
        <f>IFERROR(VLOOKUP($A3,'9.TIKR_CF'!$A:$K,COLUMN(E3),FALSE),"0")</f>
        <v>0</v>
      </c>
      <c r="F3" s="295" t="str">
        <f>IFERROR(VLOOKUP($A3,'9.TIKR_CF'!$A:$K,COLUMN(F3),FALSE),"0")</f>
        <v>0</v>
      </c>
      <c r="G3" s="295" t="str">
        <f>IFERROR(VLOOKUP($A3,'9.TIKR_CF'!$A:$K,COLUMN(G3),FALSE),"0")</f>
        <v>0</v>
      </c>
      <c r="H3" s="295" t="str">
        <f>IFERROR(VLOOKUP($A3,'9.TIKR_CF'!$A:$K,COLUMN(H3),FALSE),"0")</f>
        <v>0</v>
      </c>
      <c r="I3" s="295" t="str">
        <f>IFERROR(VLOOKUP($A3,'9.TIKR_CF'!$A:$K,COLUMN(I3),FALSE),"0")</f>
        <v>0</v>
      </c>
      <c r="J3" s="295" t="str">
        <f>IFERROR(VLOOKUP($A3,'9.TIKR_CF'!$A:$K,COLUMN(J3),FALSE),"0")</f>
        <v>0</v>
      </c>
      <c r="K3" s="295" t="str">
        <f>IFERROR(VLOOKUP($A3,'9.TIKR_CF'!$A:$K,COLUMN(K3),FALSE),"0")</f>
        <v>0</v>
      </c>
      <c r="L3" s="294"/>
    </row>
    <row r="4">
      <c r="A4" s="296" t="s">
        <v>399</v>
      </c>
      <c r="B4" s="297" t="str">
        <f>IFERROR(VLOOKUP($A4,'9.TIKR_CF'!$A:$K,COLUMN(B4),FALSE),"0")</f>
        <v/>
      </c>
      <c r="C4" s="297" t="str">
        <f>IFERROR(VLOOKUP($A4,'9.TIKR_CF'!$A:$K,COLUMN(C4),FALSE),"0")</f>
        <v/>
      </c>
      <c r="D4" s="297" t="str">
        <f>IFERROR(VLOOKUP($A4,'9.TIKR_CF'!$A:$K,COLUMN(D4),FALSE),"0")</f>
        <v/>
      </c>
      <c r="E4" s="297">
        <f>IFERROR(VLOOKUP($A4,'9.TIKR_CF'!$A:$K,COLUMN(E4),FALSE),"0")</f>
        <v>8.62</v>
      </c>
      <c r="F4" s="297" t="str">
        <f>IFERROR(VLOOKUP($A4,'9.TIKR_CF'!$A:$K,COLUMN(F4),FALSE),"0")</f>
        <v/>
      </c>
      <c r="G4" s="297" t="str">
        <f>IFERROR(VLOOKUP($A4,'9.TIKR_CF'!$A:$K,COLUMN(G4),FALSE),"0")</f>
        <v/>
      </c>
      <c r="H4" s="297" t="str">
        <f>IFERROR(VLOOKUP($A4,'9.TIKR_CF'!$A:$K,COLUMN(H4),FALSE),"0")</f>
        <v/>
      </c>
      <c r="I4" s="298" t="str">
        <f>IFERROR(VLOOKUP($A4,'9.TIKR_CF'!$A:$K,COLUMN(I4),FALSE),"0")</f>
        <v/>
      </c>
      <c r="J4" s="298" t="str">
        <f>IFERROR(VLOOKUP($A4,'9.TIKR_CF'!$A:$K,COLUMN(J4),FALSE),"0")</f>
        <v/>
      </c>
      <c r="K4" s="298" t="str">
        <f>IFERROR(VLOOKUP($A4,'9.TIKR_CF'!$A:$K,COLUMN(K4),FALSE),"0")</f>
        <v/>
      </c>
      <c r="L4" s="294"/>
    </row>
    <row r="5">
      <c r="A5" s="1" t="s">
        <v>400</v>
      </c>
      <c r="B5" s="295">
        <f t="shared" ref="B5:K5" si="1">SUM(B2:B4)</f>
        <v>0</v>
      </c>
      <c r="C5" s="295">
        <f t="shared" si="1"/>
        <v>0</v>
      </c>
      <c r="D5" s="295">
        <f t="shared" si="1"/>
        <v>0</v>
      </c>
      <c r="E5" s="295">
        <f t="shared" si="1"/>
        <v>-6.78</v>
      </c>
      <c r="F5" s="295">
        <f t="shared" si="1"/>
        <v>-13.1</v>
      </c>
      <c r="G5" s="295">
        <f t="shared" si="1"/>
        <v>-12.24</v>
      </c>
      <c r="H5" s="295">
        <f t="shared" si="1"/>
        <v>-12.63</v>
      </c>
      <c r="I5" s="295">
        <f t="shared" si="1"/>
        <v>-40.03</v>
      </c>
      <c r="J5" s="295">
        <f t="shared" si="1"/>
        <v>-15.11</v>
      </c>
      <c r="K5" s="295">
        <f t="shared" si="1"/>
        <v>-12.63</v>
      </c>
      <c r="L5" s="294"/>
    </row>
    <row r="6">
      <c r="A6" s="296" t="s">
        <v>401</v>
      </c>
      <c r="B6" s="297" t="str">
        <f>IFERROR(VLOOKUP($A6,'9.TIKR_CF'!$A:$K,COLUMN(B6),FALSE),"0")</f>
        <v/>
      </c>
      <c r="C6" s="297" t="str">
        <f>IFERROR(VLOOKUP($A6,'9.TIKR_CF'!$A:$K,COLUMN(C6),FALSE),"0")</f>
        <v/>
      </c>
      <c r="D6" s="297" t="str">
        <f>IFERROR(VLOOKUP($A6,'9.TIKR_CF'!$A:$K,COLUMN(D6),FALSE),"0")</f>
        <v/>
      </c>
      <c r="E6" s="297">
        <f>IFERROR(VLOOKUP($A6,'9.TIKR_CF'!$A:$K,COLUMN(E6),FALSE),"0")</f>
        <v>13.91</v>
      </c>
      <c r="F6" s="297">
        <f>IFERROR(VLOOKUP($A6,'9.TIKR_CF'!$A:$K,COLUMN(F6),FALSE),"0")</f>
        <v>12.26</v>
      </c>
      <c r="G6" s="297">
        <f>IFERROR(VLOOKUP($A6,'9.TIKR_CF'!$A:$K,COLUMN(G6),FALSE),"0")</f>
        <v>13.87</v>
      </c>
      <c r="H6" s="297">
        <f>IFERROR(VLOOKUP($A6,'9.TIKR_CF'!$A:$K,COLUMN(H6),FALSE),"0")</f>
        <v>14.9</v>
      </c>
      <c r="I6" s="297">
        <f>IFERROR(VLOOKUP($A6,'9.TIKR_CF'!$A:$K,COLUMN(I6),FALSE),"0")</f>
        <v>22.52</v>
      </c>
      <c r="J6" s="297">
        <f>IFERROR(VLOOKUP($A6,'9.TIKR_CF'!$A:$K,COLUMN(J6),FALSE),"0")</f>
        <v>23.75</v>
      </c>
      <c r="K6" s="297">
        <f>IFERROR(VLOOKUP($A6,'9.TIKR_CF'!$A:$K,COLUMN(K6),FALSE),"0")</f>
        <v>23.79</v>
      </c>
      <c r="L6" s="294"/>
    </row>
    <row r="7">
      <c r="A7" s="235" t="s">
        <v>402</v>
      </c>
      <c r="B7" s="299">
        <f t="shared" ref="B7:K7" si="2">IF(ABS(B5)&lt;B6,B5,-B6)</f>
        <v>0</v>
      </c>
      <c r="C7" s="299">
        <f t="shared" si="2"/>
        <v>0</v>
      </c>
      <c r="D7" s="299">
        <f t="shared" si="2"/>
        <v>0</v>
      </c>
      <c r="E7" s="299">
        <f t="shared" si="2"/>
        <v>-6.78</v>
      </c>
      <c r="F7" s="299">
        <f t="shared" si="2"/>
        <v>-12.26</v>
      </c>
      <c r="G7" s="299">
        <f t="shared" si="2"/>
        <v>-12.24</v>
      </c>
      <c r="H7" s="299">
        <f t="shared" si="2"/>
        <v>-12.63</v>
      </c>
      <c r="I7" s="299">
        <f t="shared" si="2"/>
        <v>-22.52</v>
      </c>
      <c r="J7" s="299">
        <f t="shared" si="2"/>
        <v>-15.11</v>
      </c>
      <c r="K7" s="299">
        <f t="shared" si="2"/>
        <v>-12.63</v>
      </c>
      <c r="L7" s="294"/>
    </row>
    <row r="8">
      <c r="B8" s="294"/>
      <c r="C8" s="294"/>
      <c r="D8" s="294"/>
      <c r="E8" s="294"/>
      <c r="F8" s="294"/>
      <c r="G8" s="294"/>
      <c r="H8" s="294"/>
      <c r="I8" s="294"/>
      <c r="J8" s="294"/>
      <c r="K8" s="294"/>
      <c r="L8" s="294"/>
    </row>
    <row r="9">
      <c r="A9" s="292" t="s">
        <v>403</v>
      </c>
      <c r="B9" s="293" t="str">
        <f>'1.IS'!B2</f>
        <v/>
      </c>
      <c r="C9" s="293" t="str">
        <f>'1.IS'!C2</f>
        <v/>
      </c>
      <c r="D9" s="293" t="str">
        <f>'1.IS'!D2</f>
        <v/>
      </c>
      <c r="E9" s="293">
        <f>'1.IS'!E2</f>
        <v>2018</v>
      </c>
      <c r="F9" s="293">
        <f>'1.IS'!F2</f>
        <v>2019</v>
      </c>
      <c r="G9" s="293">
        <f>'1.IS'!G2</f>
        <v>2020</v>
      </c>
      <c r="H9" s="293">
        <f>'1.IS'!H2</f>
        <v>2021</v>
      </c>
      <c r="I9" s="293">
        <f>'1.IS'!I2</f>
        <v>2022</v>
      </c>
      <c r="J9" s="293">
        <f>'1.IS'!J2</f>
        <v>2023</v>
      </c>
      <c r="K9" s="293">
        <f>'1.IS'!K2</f>
        <v>2024</v>
      </c>
      <c r="L9" s="294"/>
    </row>
    <row r="10">
      <c r="A10" s="1" t="s">
        <v>404</v>
      </c>
      <c r="B10" s="295">
        <f t="shared" ref="B10:K10" si="3">B5-B7</f>
        <v>0</v>
      </c>
      <c r="C10" s="295">
        <f t="shared" si="3"/>
        <v>0</v>
      </c>
      <c r="D10" s="295">
        <f t="shared" si="3"/>
        <v>0</v>
      </c>
      <c r="E10" s="295">
        <f t="shared" si="3"/>
        <v>0</v>
      </c>
      <c r="F10" s="295">
        <f t="shared" si="3"/>
        <v>-0.84</v>
      </c>
      <c r="G10" s="295">
        <f t="shared" si="3"/>
        <v>0</v>
      </c>
      <c r="H10" s="295">
        <f t="shared" si="3"/>
        <v>0</v>
      </c>
      <c r="I10" s="295">
        <f t="shared" si="3"/>
        <v>-17.51</v>
      </c>
      <c r="J10" s="295">
        <f t="shared" si="3"/>
        <v>0</v>
      </c>
      <c r="K10" s="295">
        <f t="shared" si="3"/>
        <v>0</v>
      </c>
      <c r="L10" s="294"/>
    </row>
    <row r="11">
      <c r="A11" s="296" t="s">
        <v>405</v>
      </c>
      <c r="B11" s="300" t="str">
        <f>IFERROR(VLOOKUP("Cash Acquisitions*",'9.TIKR_CF'!$A:$K,COLUMN(B11),FALSE),"0")</f>
        <v>0</v>
      </c>
      <c r="C11" s="300" t="str">
        <f>IFERROR(VLOOKUP("Cash Acquisitions*",'9.TIKR_CF'!$A:$K,COLUMN(C11),FALSE),"0")</f>
        <v>0</v>
      </c>
      <c r="D11" s="300" t="str">
        <f>IFERROR(VLOOKUP("Cash Acquisitions*",'9.TIKR_CF'!$A:$K,COLUMN(D11),FALSE),"0")</f>
        <v>0</v>
      </c>
      <c r="E11" s="300" t="str">
        <f>IFERROR(VLOOKUP("Cash Acquisitions*",'9.TIKR_CF'!$A:$K,COLUMN(E11),FALSE),"0")</f>
        <v>0</v>
      </c>
      <c r="F11" s="300" t="str">
        <f>IFERROR(VLOOKUP("Cash Acquisitions*",'9.TIKR_CF'!$A:$K,COLUMN(F11),FALSE),"0")</f>
        <v>0</v>
      </c>
      <c r="G11" s="300" t="str">
        <f>IFERROR(VLOOKUP("Cash Acquisitions*",'9.TIKR_CF'!$A:$K,COLUMN(G11),FALSE),"0")</f>
        <v>0</v>
      </c>
      <c r="H11" s="300" t="str">
        <f>IFERROR(VLOOKUP("Cash Acquisitions*",'9.TIKR_CF'!$A:$K,COLUMN(H11),FALSE),"0")</f>
        <v>0</v>
      </c>
      <c r="I11" s="300" t="str">
        <f>IFERROR(VLOOKUP("Cash Acquisitions*",'9.TIKR_CF'!$A:$K,COLUMN(I11),FALSE),"0")</f>
        <v>0</v>
      </c>
      <c r="J11" s="300" t="str">
        <f>IFERROR(VLOOKUP("Cash Acquisitions*",'9.TIKR_CF'!$A:$K,COLUMN(J11),FALSE),"0")</f>
        <v>0</v>
      </c>
      <c r="K11" s="300" t="str">
        <f>IFERROR(VLOOKUP("Cash Acquisitions*",'9.TIKR_CF'!$A:$K,COLUMN(K11),FALSE),"0")</f>
        <v>0</v>
      </c>
      <c r="L11" s="294"/>
    </row>
    <row r="12">
      <c r="A12" s="235" t="s">
        <v>406</v>
      </c>
      <c r="B12" s="299">
        <f t="shared" ref="B12:K12" si="4">ABS(SUM(B10:B11))</f>
        <v>0</v>
      </c>
      <c r="C12" s="299">
        <f t="shared" si="4"/>
        <v>0</v>
      </c>
      <c r="D12" s="299">
        <f t="shared" si="4"/>
        <v>0</v>
      </c>
      <c r="E12" s="299">
        <f t="shared" si="4"/>
        <v>0</v>
      </c>
      <c r="F12" s="299">
        <f t="shared" si="4"/>
        <v>0.84</v>
      </c>
      <c r="G12" s="299">
        <f t="shared" si="4"/>
        <v>0</v>
      </c>
      <c r="H12" s="299">
        <f t="shared" si="4"/>
        <v>0</v>
      </c>
      <c r="I12" s="299">
        <f t="shared" si="4"/>
        <v>17.51</v>
      </c>
      <c r="J12" s="299">
        <f t="shared" si="4"/>
        <v>0</v>
      </c>
      <c r="K12" s="299">
        <f t="shared" si="4"/>
        <v>0</v>
      </c>
      <c r="L12" s="294"/>
    </row>
    <row r="13">
      <c r="B13" s="294"/>
      <c r="C13" s="294"/>
      <c r="D13" s="294"/>
      <c r="E13" s="294"/>
      <c r="F13" s="294"/>
      <c r="G13" s="294"/>
      <c r="H13" s="294"/>
      <c r="I13" s="294"/>
      <c r="J13" s="294"/>
      <c r="K13" s="294"/>
      <c r="L13" s="294"/>
    </row>
    <row r="14">
      <c r="A14" s="292" t="s">
        <v>85</v>
      </c>
      <c r="B14" s="293" t="str">
        <f>'1.IS'!L2</f>
        <v>2025e</v>
      </c>
      <c r="C14" s="293" t="str">
        <f>'1.IS'!M2</f>
        <v>2026e</v>
      </c>
      <c r="D14" s="293" t="str">
        <f>'1.IS'!N2</f>
        <v>2027e</v>
      </c>
      <c r="E14" s="293" t="str">
        <f>'1.IS'!O2</f>
        <v>2028e</v>
      </c>
      <c r="F14" s="293" t="str">
        <f>'1.IS'!P2</f>
        <v>2029e</v>
      </c>
      <c r="G14" s="301"/>
      <c r="H14" s="301"/>
      <c r="I14" s="301"/>
      <c r="J14" s="301"/>
      <c r="K14" s="301"/>
      <c r="L14" s="294"/>
    </row>
    <row r="15">
      <c r="A15" s="222" t="s">
        <v>407</v>
      </c>
      <c r="B15" s="302">
        <f>'4.Valoración'!$D$12</f>
        <v>87.64</v>
      </c>
      <c r="C15" s="302">
        <f>'4.Valoración'!$D$12</f>
        <v>87.64</v>
      </c>
      <c r="D15" s="302">
        <f>'4.Valoración'!$D$12</f>
        <v>87.64</v>
      </c>
      <c r="E15" s="302">
        <f>'4.Valoración'!$D$12</f>
        <v>87.64</v>
      </c>
      <c r="F15" s="302">
        <f>'4.Valoración'!$D$12</f>
        <v>87.64</v>
      </c>
      <c r="G15" s="294"/>
      <c r="H15" s="294"/>
      <c r="I15" s="294"/>
      <c r="J15" s="294"/>
      <c r="K15" s="294"/>
      <c r="L15" s="294"/>
    </row>
    <row r="16">
      <c r="B16" s="294"/>
      <c r="C16" s="294"/>
      <c r="D16" s="294"/>
      <c r="E16" s="294"/>
      <c r="F16" s="294"/>
      <c r="G16" s="294"/>
      <c r="H16" s="294"/>
      <c r="I16" s="294"/>
      <c r="J16" s="294"/>
      <c r="K16" s="294"/>
      <c r="L16" s="294"/>
    </row>
    <row r="17">
      <c r="A17" s="292" t="s">
        <v>88</v>
      </c>
      <c r="B17" s="303">
        <f>'1.IS'!K2</f>
        <v>2024</v>
      </c>
      <c r="C17" s="294"/>
      <c r="D17" s="294"/>
      <c r="E17" s="294"/>
      <c r="F17" s="294"/>
      <c r="G17" s="294"/>
      <c r="H17" s="294"/>
      <c r="I17" s="294"/>
      <c r="J17" s="294"/>
      <c r="K17" s="294"/>
      <c r="L17" s="294"/>
    </row>
    <row r="18">
      <c r="A18" s="1" t="s">
        <v>408</v>
      </c>
      <c r="B18" s="304">
        <f>IFERROR(SUM('3.ROIC'!$B$6:$K$6)/SUM('3.ROIC'!$B$6:$K$7),0)</f>
        <v>0</v>
      </c>
      <c r="C18" s="294"/>
      <c r="D18" s="294"/>
      <c r="E18" s="294"/>
      <c r="F18" s="294"/>
      <c r="G18" s="294"/>
      <c r="H18" s="294"/>
      <c r="I18" s="294"/>
      <c r="J18" s="294"/>
      <c r="K18" s="294"/>
      <c r="L18" s="294"/>
    </row>
    <row r="19">
      <c r="A19" s="1" t="s">
        <v>409</v>
      </c>
      <c r="B19" s="304">
        <f>IF(B18=0,0,1-B18)</f>
        <v>0</v>
      </c>
      <c r="C19" s="294"/>
      <c r="D19" s="294"/>
      <c r="E19" s="294"/>
      <c r="F19" s="294"/>
      <c r="G19" s="294"/>
      <c r="H19" s="294"/>
      <c r="I19" s="294"/>
      <c r="J19" s="294"/>
      <c r="K19" s="294"/>
      <c r="L19" s="294"/>
    </row>
    <row r="20">
      <c r="A20" s="1" t="s">
        <v>410</v>
      </c>
      <c r="B20" s="295">
        <f>SUM('3.ROIC'!B4:K5)</f>
        <v>18269.49</v>
      </c>
      <c r="C20" s="294"/>
      <c r="D20" s="294"/>
      <c r="E20" s="294"/>
      <c r="F20" s="294"/>
      <c r="G20" s="294"/>
      <c r="H20" s="294"/>
      <c r="I20" s="294"/>
      <c r="J20" s="294"/>
      <c r="K20" s="294"/>
      <c r="L20" s="294"/>
    </row>
    <row r="21" ht="15.75" customHeight="1">
      <c r="A21" s="1" t="s">
        <v>411</v>
      </c>
      <c r="B21" s="295">
        <f>SUM('3.ROIC'!B5:K5)</f>
        <v>6243.9</v>
      </c>
      <c r="C21" s="294"/>
      <c r="D21" s="294"/>
      <c r="E21" s="294"/>
      <c r="F21" s="294"/>
      <c r="G21" s="294"/>
      <c r="H21" s="294"/>
      <c r="I21" s="294"/>
      <c r="J21" s="294"/>
      <c r="K21" s="294"/>
      <c r="L21" s="294"/>
    </row>
    <row r="22" ht="15.75" customHeight="1">
      <c r="A22" s="1" t="s">
        <v>412</v>
      </c>
      <c r="B22" s="295">
        <f>SUM('3.ROIC'!B6:K7)</f>
        <v>594.05</v>
      </c>
      <c r="C22" s="294"/>
      <c r="D22" s="294"/>
      <c r="E22" s="294"/>
      <c r="F22" s="294"/>
      <c r="G22" s="294"/>
      <c r="H22" s="294"/>
      <c r="I22" s="294"/>
      <c r="J22" s="294"/>
      <c r="K22" s="294"/>
      <c r="L22" s="294"/>
    </row>
    <row r="23" ht="15.75" customHeight="1">
      <c r="A23" s="1" t="s">
        <v>413</v>
      </c>
      <c r="B23" s="295">
        <f>B22-B20</f>
        <v>-17675.44</v>
      </c>
      <c r="C23" s="294"/>
      <c r="D23" s="294"/>
      <c r="E23" s="294"/>
      <c r="F23" s="294"/>
      <c r="G23" s="294"/>
      <c r="H23" s="294"/>
      <c r="I23" s="294"/>
      <c r="J23" s="294"/>
      <c r="K23" s="294"/>
      <c r="L23" s="294"/>
    </row>
    <row r="24" ht="15.75" customHeight="1">
      <c r="A24" s="1" t="s">
        <v>414</v>
      </c>
      <c r="B24" s="295">
        <f>SUM('1.IS'!B13:K13)</f>
        <v>381.55</v>
      </c>
      <c r="C24" s="294"/>
      <c r="D24" s="294"/>
      <c r="E24" s="294"/>
      <c r="F24" s="294"/>
      <c r="G24" s="294"/>
      <c r="H24" s="294"/>
      <c r="I24" s="294"/>
      <c r="J24" s="294"/>
      <c r="K24" s="294"/>
      <c r="L24" s="294"/>
    </row>
    <row r="25" ht="15.75" customHeight="1">
      <c r="A25" s="1" t="s">
        <v>415</v>
      </c>
      <c r="B25" s="295">
        <f>SUM('1.IS'!B12:K12)</f>
        <v>-24.28</v>
      </c>
      <c r="C25" s="294"/>
      <c r="D25" s="294"/>
      <c r="E25" s="294"/>
      <c r="F25" s="294"/>
      <c r="G25" s="294"/>
      <c r="H25" s="294"/>
      <c r="I25" s="294"/>
      <c r="J25" s="294"/>
      <c r="K25" s="294"/>
      <c r="L25" s="294"/>
    </row>
    <row r="26" ht="15.75" customHeight="1">
      <c r="A26" s="1" t="s">
        <v>416</v>
      </c>
      <c r="B26" s="304">
        <f>IFERROR(B24/B21,0)</f>
        <v>0.06110764106</v>
      </c>
      <c r="C26" s="294"/>
      <c r="D26" s="294"/>
      <c r="E26" s="294"/>
      <c r="F26" s="294"/>
      <c r="G26" s="294"/>
      <c r="H26" s="294"/>
      <c r="I26" s="294"/>
      <c r="J26" s="294"/>
      <c r="K26" s="294"/>
      <c r="L26" s="294"/>
    </row>
    <row r="27" ht="15.75" customHeight="1">
      <c r="A27" s="1" t="s">
        <v>417</v>
      </c>
      <c r="B27" s="304">
        <f>ABS(SUM('1.IS'!B12:K12))/B22</f>
        <v>0.04087198047</v>
      </c>
      <c r="C27" s="294"/>
      <c r="D27" s="294"/>
      <c r="E27" s="294"/>
      <c r="F27" s="294"/>
      <c r="G27" s="294"/>
      <c r="H27" s="294"/>
      <c r="I27" s="294"/>
      <c r="J27" s="294"/>
      <c r="K27" s="294"/>
      <c r="L27" s="294"/>
    </row>
    <row r="28" ht="15.75" customHeight="1">
      <c r="B28" s="304"/>
      <c r="C28" s="294"/>
      <c r="D28" s="294"/>
      <c r="E28" s="294"/>
      <c r="F28" s="294"/>
      <c r="G28" s="294"/>
      <c r="H28" s="294"/>
      <c r="I28" s="294"/>
      <c r="J28" s="294"/>
      <c r="K28" s="294"/>
      <c r="L28" s="294"/>
    </row>
    <row r="29" ht="15.75" customHeight="1">
      <c r="A29" s="292" t="s">
        <v>418</v>
      </c>
      <c r="B29" s="293">
        <f>'1.IS'!K2</f>
        <v>2024</v>
      </c>
      <c r="C29" s="305" t="str">
        <f>'1.IS'!L2</f>
        <v>2025e</v>
      </c>
      <c r="D29" s="305" t="str">
        <f>'1.IS'!M2</f>
        <v>2026e</v>
      </c>
      <c r="E29" s="305" t="str">
        <f>'1.IS'!N2</f>
        <v>2027e</v>
      </c>
      <c r="F29" s="305" t="str">
        <f>'1.IS'!O2</f>
        <v>2028e</v>
      </c>
      <c r="G29" s="305" t="str">
        <f>'1.IS'!P2</f>
        <v>2029e</v>
      </c>
      <c r="H29" s="294"/>
      <c r="I29" s="294"/>
      <c r="J29" s="294"/>
      <c r="K29" s="294"/>
      <c r="L29" s="294"/>
    </row>
    <row r="30" ht="15.75" customHeight="1">
      <c r="A30" s="1" t="s">
        <v>88</v>
      </c>
      <c r="B30" s="295">
        <f>'4.Valoración'!K4</f>
        <v>-5229.99</v>
      </c>
      <c r="C30" s="306">
        <f>'4.Valoración'!L4</f>
        <v>-5100</v>
      </c>
      <c r="D30" s="306">
        <f>'4.Valoración'!M4</f>
        <v>-5550</v>
      </c>
      <c r="E30" s="306">
        <f>'4.Valoración'!N4</f>
        <v>-5000</v>
      </c>
      <c r="F30" s="306">
        <f>'4.Valoración'!O4</f>
        <v>-3375</v>
      </c>
      <c r="G30" s="306">
        <f>'4.Valoración'!P4</f>
        <v>-180</v>
      </c>
      <c r="H30" s="294"/>
      <c r="I30" s="294"/>
      <c r="J30" s="294"/>
      <c r="K30" s="294"/>
      <c r="L30" s="294"/>
    </row>
    <row r="31" ht="15.75" customHeight="1">
      <c r="A31" s="1" t="s">
        <v>419</v>
      </c>
      <c r="B31" s="295">
        <f>B32+B33</f>
        <v>5229.99</v>
      </c>
      <c r="C31" s="306">
        <f>IF(C30&lt;=0,B31/ABS(B30)*ABS(C30),MIN(B45:K45)*'1.IS'!L3)</f>
        <v>5100</v>
      </c>
      <c r="D31" s="306">
        <f t="shared" ref="D31:G31" si="5">C31/ABS(C30)*ABS(D30)</f>
        <v>5550</v>
      </c>
      <c r="E31" s="306">
        <f t="shared" si="5"/>
        <v>5000</v>
      </c>
      <c r="F31" s="306">
        <f t="shared" si="5"/>
        <v>3375</v>
      </c>
      <c r="G31" s="306">
        <f t="shared" si="5"/>
        <v>180</v>
      </c>
      <c r="H31" s="294"/>
      <c r="I31" s="295"/>
      <c r="J31" s="294"/>
      <c r="K31" s="304"/>
      <c r="L31" s="294"/>
    </row>
    <row r="32" ht="15.75" customHeight="1">
      <c r="A32" s="222" t="s">
        <v>420</v>
      </c>
      <c r="B32" s="295">
        <f>'3.ROIC'!K4</f>
        <v>2098.52</v>
      </c>
      <c r="C32" s="306">
        <f>B32/B31*C31</f>
        <v>2046.361848</v>
      </c>
      <c r="D32" s="306">
        <f>C32/'1.IS'!L3*'1.IS'!M3</f>
        <v>2578.415928</v>
      </c>
      <c r="E32" s="306">
        <f>D32/'1.IS'!M3*'1.IS'!N3</f>
        <v>3455.077344</v>
      </c>
      <c r="F32" s="306">
        <f>E32/'1.IS'!N3*'1.IS'!O3</f>
        <v>4526.15132</v>
      </c>
      <c r="G32" s="306">
        <f>F32/'1.IS'!O3*'1.IS'!P3</f>
        <v>5929.25823</v>
      </c>
      <c r="H32" s="294"/>
      <c r="I32" s="294"/>
      <c r="J32" s="294"/>
      <c r="K32" s="304"/>
      <c r="L32" s="294"/>
    </row>
    <row r="33" ht="15.75" customHeight="1">
      <c r="A33" s="222" t="s">
        <v>421</v>
      </c>
      <c r="B33" s="295">
        <f>'3.ROIC'!K5</f>
        <v>3131.47</v>
      </c>
      <c r="C33" s="306">
        <f>B33/B31*C31</f>
        <v>3053.638152</v>
      </c>
      <c r="D33" s="306">
        <f>C33/'1.IS'!L3*'1.IS'!M3</f>
        <v>3847.584072</v>
      </c>
      <c r="E33" s="306">
        <f>D33/'1.IS'!M3*'1.IS'!N3</f>
        <v>5155.762656</v>
      </c>
      <c r="F33" s="306">
        <f>E33/'1.IS'!N3*'1.IS'!O3</f>
        <v>6754.04908</v>
      </c>
      <c r="G33" s="306">
        <f>F33/'1.IS'!O3*'1.IS'!P3</f>
        <v>8847.804294</v>
      </c>
      <c r="H33" s="294"/>
      <c r="I33" s="294"/>
      <c r="J33" s="294"/>
      <c r="K33" s="294"/>
      <c r="L33" s="294"/>
    </row>
    <row r="34" ht="15.75" customHeight="1">
      <c r="A34" s="1" t="s">
        <v>422</v>
      </c>
      <c r="B34" s="295">
        <f>B30+B31</f>
        <v>0</v>
      </c>
      <c r="C34" s="306">
        <f>IF(C30&lt;=0,B34/ABS(B30)*ABS(C30),C30+C31)</f>
        <v>0</v>
      </c>
      <c r="D34" s="306">
        <f t="shared" ref="D34:G34" si="6">C34/ABS(C30)*ABS(D30)</f>
        <v>0</v>
      </c>
      <c r="E34" s="306">
        <f t="shared" si="6"/>
        <v>0</v>
      </c>
      <c r="F34" s="306">
        <f t="shared" si="6"/>
        <v>0</v>
      </c>
      <c r="G34" s="306">
        <f t="shared" si="6"/>
        <v>0</v>
      </c>
      <c r="H34" s="294"/>
      <c r="I34" s="294"/>
      <c r="J34" s="295"/>
      <c r="K34" s="294"/>
      <c r="L34" s="294"/>
    </row>
    <row r="35" ht="15.75" customHeight="1">
      <c r="A35" s="222" t="s">
        <v>423</v>
      </c>
      <c r="B35" s="295">
        <f>'3.ROIC'!K6</f>
        <v>0</v>
      </c>
      <c r="C35" s="306" t="str">
        <f t="shared" ref="C35:G35" si="7">B35/B34*C34</f>
        <v>#DIV/0!</v>
      </c>
      <c r="D35" s="306" t="str">
        <f t="shared" si="7"/>
        <v>#DIV/0!</v>
      </c>
      <c r="E35" s="306" t="str">
        <f t="shared" si="7"/>
        <v>#DIV/0!</v>
      </c>
      <c r="F35" s="306" t="str">
        <f t="shared" si="7"/>
        <v>#DIV/0!</v>
      </c>
      <c r="G35" s="306" t="str">
        <f t="shared" si="7"/>
        <v>#DIV/0!</v>
      </c>
      <c r="H35" s="294"/>
      <c r="I35" s="294"/>
      <c r="J35" s="294"/>
      <c r="K35" s="294"/>
      <c r="L35" s="294"/>
    </row>
    <row r="36" ht="15.75" customHeight="1">
      <c r="A36" s="222" t="s">
        <v>424</v>
      </c>
      <c r="B36" s="295">
        <f>'3.ROIC'!K7</f>
        <v>0</v>
      </c>
      <c r="C36" s="306" t="str">
        <f t="shared" ref="C36:G36" si="8">B36/B34*C34</f>
        <v>#DIV/0!</v>
      </c>
      <c r="D36" s="306" t="str">
        <f t="shared" si="8"/>
        <v>#DIV/0!</v>
      </c>
      <c r="E36" s="306" t="str">
        <f t="shared" si="8"/>
        <v>#DIV/0!</v>
      </c>
      <c r="F36" s="306" t="str">
        <f t="shared" si="8"/>
        <v>#DIV/0!</v>
      </c>
      <c r="G36" s="306" t="str">
        <f t="shared" si="8"/>
        <v>#DIV/0!</v>
      </c>
      <c r="H36" s="294"/>
      <c r="I36" s="294"/>
      <c r="J36" s="294"/>
      <c r="K36" s="294"/>
      <c r="L36" s="294"/>
    </row>
    <row r="37" ht="15.75" customHeight="1">
      <c r="A37" s="222"/>
      <c r="B37" s="295"/>
      <c r="C37" s="306"/>
      <c r="D37" s="306"/>
      <c r="E37" s="306"/>
      <c r="F37" s="306"/>
      <c r="G37" s="306"/>
      <c r="H37" s="294"/>
      <c r="I37" s="294"/>
      <c r="J37" s="294"/>
      <c r="K37" s="294"/>
      <c r="L37" s="294"/>
    </row>
    <row r="38" ht="15.75" customHeight="1">
      <c r="B38" s="304"/>
      <c r="C38" s="294"/>
      <c r="D38" s="294"/>
      <c r="E38" s="294"/>
      <c r="F38" s="294"/>
      <c r="G38" s="294"/>
      <c r="H38" s="294"/>
      <c r="I38" s="294"/>
      <c r="J38" s="294"/>
      <c r="K38" s="294"/>
      <c r="L38" s="294"/>
    </row>
    <row r="39" ht="15.75" customHeight="1">
      <c r="A39" s="292" t="s">
        <v>425</v>
      </c>
      <c r="B39" s="293" t="str">
        <f>'1.IS'!B2</f>
        <v/>
      </c>
      <c r="C39" s="293" t="str">
        <f>'1.IS'!C2</f>
        <v/>
      </c>
      <c r="D39" s="293" t="str">
        <f>'1.IS'!D2</f>
        <v/>
      </c>
      <c r="E39" s="293">
        <f>'1.IS'!E2</f>
        <v>2018</v>
      </c>
      <c r="F39" s="293">
        <f>'1.IS'!F2</f>
        <v>2019</v>
      </c>
      <c r="G39" s="293">
        <f>'1.IS'!G2</f>
        <v>2020</v>
      </c>
      <c r="H39" s="293">
        <f>'1.IS'!H2</f>
        <v>2021</v>
      </c>
      <c r="I39" s="293">
        <f>'1.IS'!I2</f>
        <v>2022</v>
      </c>
      <c r="J39" s="293">
        <f>'1.IS'!J2</f>
        <v>2023</v>
      </c>
      <c r="K39" s="293">
        <f>'1.IS'!K2</f>
        <v>2024</v>
      </c>
      <c r="L39" s="307" t="s">
        <v>426</v>
      </c>
    </row>
    <row r="40" ht="15.75" customHeight="1">
      <c r="A40" s="1" t="s">
        <v>427</v>
      </c>
      <c r="B40" s="295">
        <f t="shared" ref="B40:K40" si="9">ABS(B10)</f>
        <v>0</v>
      </c>
      <c r="C40" s="295">
        <f t="shared" si="9"/>
        <v>0</v>
      </c>
      <c r="D40" s="295">
        <f t="shared" si="9"/>
        <v>0</v>
      </c>
      <c r="E40" s="295">
        <f t="shared" si="9"/>
        <v>0</v>
      </c>
      <c r="F40" s="295">
        <f t="shared" si="9"/>
        <v>0.84</v>
      </c>
      <c r="G40" s="295">
        <f t="shared" si="9"/>
        <v>0</v>
      </c>
      <c r="H40" s="295">
        <f t="shared" si="9"/>
        <v>0</v>
      </c>
      <c r="I40" s="295">
        <f t="shared" si="9"/>
        <v>17.51</v>
      </c>
      <c r="J40" s="295">
        <f t="shared" si="9"/>
        <v>0</v>
      </c>
      <c r="K40" s="295">
        <f t="shared" si="9"/>
        <v>0</v>
      </c>
      <c r="L40" s="306">
        <f t="shared" ref="L40:L44" si="10">SUM(B40:K40)</f>
        <v>18.35</v>
      </c>
    </row>
    <row r="41" ht="15.75" customHeight="1">
      <c r="A41" s="1" t="s">
        <v>65</v>
      </c>
      <c r="B41" s="294" t="str">
        <f>IFERROR(ABS(VLOOKUP("Common &amp; Preferred Stock Dividends Paid*",'9.TIKR_CF'!$A:$K,COLUMN(B14),FALSE)),"0")</f>
        <v>0</v>
      </c>
      <c r="C41" s="294" t="str">
        <f>IFERROR(ABS(VLOOKUP("Common &amp; Preferred Stock Dividends Paid*",'9.TIKR_CF'!$A:$K,COLUMN(C14),FALSE)),"0")</f>
        <v>0</v>
      </c>
      <c r="D41" s="294" t="str">
        <f>IFERROR(ABS(VLOOKUP("Common &amp; Preferred Stock Dividends Paid*",'9.TIKR_CF'!$A:$K,COLUMN(D14),FALSE)),"0")</f>
        <v>0</v>
      </c>
      <c r="E41" s="294" t="str">
        <f>IFERROR(ABS(VLOOKUP("Common &amp; Preferred Stock Dividends Paid*",'9.TIKR_CF'!$A:$K,COLUMN(E14),FALSE)),"0")</f>
        <v>0</v>
      </c>
      <c r="F41" s="294" t="str">
        <f>IFERROR(ABS(VLOOKUP("Common &amp; Preferred Stock Dividends Paid*",'9.TIKR_CF'!$A:$K,COLUMN(F14),FALSE)),"0")</f>
        <v>0</v>
      </c>
      <c r="G41" s="294" t="str">
        <f>IFERROR(ABS(VLOOKUP("Common &amp; Preferred Stock Dividends Paid*",'9.TIKR_CF'!$A:$K,COLUMN(G14),FALSE)),"0")</f>
        <v>0</v>
      </c>
      <c r="H41" s="294" t="str">
        <f>IFERROR(ABS(VLOOKUP("Common &amp; Preferred Stock Dividends Paid*",'9.TIKR_CF'!$A:$K,COLUMN(H14),FALSE)),"0")</f>
        <v>0</v>
      </c>
      <c r="I41" s="294" t="str">
        <f>IFERROR(ABS(VLOOKUP("Common &amp; Preferred Stock Dividends Paid*",'9.TIKR_CF'!$A:$K,COLUMN(I14),FALSE)),"0")</f>
        <v>0</v>
      </c>
      <c r="J41" s="294" t="str">
        <f>IFERROR(ABS(VLOOKUP("Common &amp; Preferred Stock Dividends Paid*",'9.TIKR_CF'!$A:$K,COLUMN(J14),FALSE)),"0")</f>
        <v>0</v>
      </c>
      <c r="K41" s="294" t="str">
        <f>IFERROR(ABS(VLOOKUP("Common &amp; Preferred Stock Dividends Paid*",'9.TIKR_CF'!$A:$K,COLUMN(K14),FALSE)),"0")</f>
        <v>0</v>
      </c>
      <c r="L41" s="306">
        <f t="shared" si="10"/>
        <v>0</v>
      </c>
    </row>
    <row r="42" ht="15.75" customHeight="1">
      <c r="A42" s="1" t="s">
        <v>66</v>
      </c>
      <c r="B42" s="294">
        <f>IFERROR(ABS(VLOOKUP("Repurchase of Common Stock*",'9.TIKR_CF'!$A:$K,COLUMN(B15),FALSE)),"0")</f>
        <v>0</v>
      </c>
      <c r="C42" s="294">
        <f>IFERROR(ABS(VLOOKUP("Repurchase of Common Stock*",'9.TIKR_CF'!$A:$K,COLUMN(C15),FALSE)),"0")</f>
        <v>0</v>
      </c>
      <c r="D42" s="294">
        <f>IFERROR(ABS(VLOOKUP("Repurchase of Common Stock*",'9.TIKR_CF'!$A:$K,COLUMN(D15),FALSE)),"0")</f>
        <v>0</v>
      </c>
      <c r="E42" s="294">
        <f>IFERROR(ABS(VLOOKUP("Repurchase of Common Stock*",'9.TIKR_CF'!$A:$K,COLUMN(E15),FALSE)),"0")</f>
        <v>7.71</v>
      </c>
      <c r="F42" s="294">
        <f>IFERROR(ABS(VLOOKUP("Repurchase of Common Stock*",'9.TIKR_CF'!$A:$K,COLUMN(F15),FALSE)),"0")</f>
        <v>11.2</v>
      </c>
      <c r="G42" s="294">
        <f>IFERROR(ABS(VLOOKUP("Repurchase of Common Stock*",'9.TIKR_CF'!$A:$K,COLUMN(G15),FALSE)),"0")</f>
        <v>0</v>
      </c>
      <c r="H42" s="294">
        <f>IFERROR(ABS(VLOOKUP("Repurchase of Common Stock*",'9.TIKR_CF'!$A:$K,COLUMN(H15),FALSE)),"0")</f>
        <v>0</v>
      </c>
      <c r="I42" s="294">
        <f>IFERROR(ABS(VLOOKUP("Repurchase of Common Stock*",'9.TIKR_CF'!$A:$K,COLUMN(I15),FALSE)),"0")</f>
        <v>0</v>
      </c>
      <c r="J42" s="294">
        <f>IFERROR(ABS(VLOOKUP("Repurchase of Common Stock*",'9.TIKR_CF'!$A:$K,COLUMN(J15),FALSE)),"0")</f>
        <v>0</v>
      </c>
      <c r="K42" s="294">
        <f>IFERROR(ABS(VLOOKUP("Repurchase of Common Stock*",'9.TIKR_CF'!$A:$K,COLUMN(K15),FALSE)),"0")</f>
        <v>282.48</v>
      </c>
      <c r="L42" s="306">
        <f t="shared" si="10"/>
        <v>301.39</v>
      </c>
    </row>
    <row r="43" ht="15.75" customHeight="1">
      <c r="A43" s="1" t="s">
        <v>428</v>
      </c>
      <c r="B43" s="294">
        <f t="shared" ref="B43:K43" si="11">ABS(B11)</f>
        <v>0</v>
      </c>
      <c r="C43" s="294">
        <f t="shared" si="11"/>
        <v>0</v>
      </c>
      <c r="D43" s="294">
        <f t="shared" si="11"/>
        <v>0</v>
      </c>
      <c r="E43" s="294">
        <f t="shared" si="11"/>
        <v>0</v>
      </c>
      <c r="F43" s="294">
        <f t="shared" si="11"/>
        <v>0</v>
      </c>
      <c r="G43" s="294">
        <f t="shared" si="11"/>
        <v>0</v>
      </c>
      <c r="H43" s="294">
        <f t="shared" si="11"/>
        <v>0</v>
      </c>
      <c r="I43" s="294">
        <f t="shared" si="11"/>
        <v>0</v>
      </c>
      <c r="J43" s="294">
        <f t="shared" si="11"/>
        <v>0</v>
      </c>
      <c r="K43" s="294">
        <f t="shared" si="11"/>
        <v>0</v>
      </c>
      <c r="L43" s="306">
        <f t="shared" si="10"/>
        <v>0</v>
      </c>
    </row>
    <row r="44" ht="15.75" customHeight="1">
      <c r="A44" s="1" t="s">
        <v>67</v>
      </c>
      <c r="B44" s="294">
        <f>IFERROR(ABS(VLOOKUP("Total Debt Repaid*",'9.TIKR_CF'!$A:$K,COLUMN(B19),FALSE))-VLOOKUP("Total Debt Issued*",'9.TIKR_CF'!$A:$K,COLUMN(B19),FALSE),0)</f>
        <v>0</v>
      </c>
      <c r="C44" s="294">
        <f>IFERROR(ABS(VLOOKUP("Total Debt Repaid*",'9.TIKR_CF'!$A:$K,COLUMN(C19),FALSE))-VLOOKUP("Total Debt Issued*",'9.TIKR_CF'!$A:$K,COLUMN(C19),FALSE),0)</f>
        <v>0</v>
      </c>
      <c r="D44" s="294">
        <f>IFERROR(ABS(VLOOKUP("Total Debt Repaid*",'9.TIKR_CF'!$A:$K,COLUMN(D19),FALSE))-VLOOKUP("Total Debt Issued*",'9.TIKR_CF'!$A:$K,COLUMN(D19),FALSE),0)</f>
        <v>0</v>
      </c>
      <c r="E44" s="294">
        <f>IFERROR(ABS(VLOOKUP("Total Debt Repaid*",'9.TIKR_CF'!$A:$K,COLUMN(E19),FALSE))-VLOOKUP("Total Debt Issued*",'9.TIKR_CF'!$A:$K,COLUMN(E19),FALSE),0)</f>
        <v>56.49</v>
      </c>
      <c r="F44" s="294">
        <f>IFERROR(ABS(VLOOKUP("Total Debt Repaid*",'9.TIKR_CF'!$A:$K,COLUMN(F19),FALSE))-VLOOKUP("Total Debt Issued*",'9.TIKR_CF'!$A:$K,COLUMN(F19),FALSE),0)</f>
        <v>-394.41</v>
      </c>
      <c r="G44" s="294">
        <f>IFERROR(ABS(VLOOKUP("Total Debt Repaid*",'9.TIKR_CF'!$A:$K,COLUMN(G19),FALSE))-VLOOKUP("Total Debt Issued*",'9.TIKR_CF'!$A:$K,COLUMN(G19),FALSE),0)</f>
        <v>200.63</v>
      </c>
      <c r="H44" s="294">
        <f>IFERROR(ABS(VLOOKUP("Total Debt Repaid*",'9.TIKR_CF'!$A:$K,COLUMN(H19),FALSE))-VLOOKUP("Total Debt Issued*",'9.TIKR_CF'!$A:$K,COLUMN(H19),FALSE),0)</f>
        <v>200</v>
      </c>
      <c r="I44" s="294">
        <f>IFERROR(ABS(VLOOKUP("Total Debt Repaid*",'9.TIKR_CF'!$A:$K,COLUMN(I19),FALSE))-VLOOKUP("Total Debt Issued*",'9.TIKR_CF'!$A:$K,COLUMN(I19),FALSE),0)</f>
        <v>0</v>
      </c>
      <c r="J44" s="294">
        <f>IFERROR(ABS(VLOOKUP("Total Debt Repaid*",'9.TIKR_CF'!$A:$K,COLUMN(J19),FALSE))-VLOOKUP("Total Debt Issued*",'9.TIKR_CF'!$A:$K,COLUMN(J19),FALSE),0)</f>
        <v>0</v>
      </c>
      <c r="K44" s="294">
        <f>IFERROR(ABS(VLOOKUP("Total Debt Repaid*",'9.TIKR_CF'!$A:$K,COLUMN(K19),FALSE))-VLOOKUP("Total Debt Issued*",'9.TIKR_CF'!$A:$K,COLUMN(K19),FALSE),0)</f>
        <v>0</v>
      </c>
      <c r="L44" s="306">
        <f t="shared" si="10"/>
        <v>62.71</v>
      </c>
    </row>
    <row r="45" ht="15.75" customHeight="1">
      <c r="A45" s="1" t="s">
        <v>429</v>
      </c>
      <c r="B45" s="304" t="str">
        <f>IFERROR(SUM('3.ROIC'!B4:B5)/'1.IS'!B3,"")</f>
        <v/>
      </c>
      <c r="C45" s="304" t="str">
        <f>IFERROR(SUM('3.ROIC'!C4:C5)/'1.IS'!C3,"")</f>
        <v/>
      </c>
      <c r="D45" s="304" t="str">
        <f>IFERROR(SUM('3.ROIC'!D4:D5)/'1.IS'!D3,"")</f>
        <v/>
      </c>
      <c r="E45" s="304">
        <f>IFERROR(SUM('3.ROIC'!E4:E5)/'1.IS'!E3,"")</f>
        <v>1.874909726</v>
      </c>
      <c r="F45" s="304">
        <f>IFERROR(SUM('3.ROIC'!F4:F5)/'1.IS'!F3,"")</f>
        <v>1.453283236</v>
      </c>
      <c r="G45" s="304">
        <f>IFERROR(SUM('3.ROIC'!G4:G5)/'1.IS'!G3,"")</f>
        <v>1.840738741</v>
      </c>
      <c r="H45" s="304">
        <f>IFERROR(SUM('3.ROIC'!H4:H5)/'1.IS'!H3,"")</f>
        <v>1.637490353</v>
      </c>
      <c r="I45" s="304">
        <f>IFERROR(SUM('3.ROIC'!I4:I5)/'1.IS'!I3,"")</f>
        <v>1.381878092</v>
      </c>
      <c r="J45" s="304">
        <f>IFERROR(SUM('3.ROIC'!J4:J5)/'1.IS'!J3,"")</f>
        <v>1.651309432</v>
      </c>
      <c r="K45" s="304">
        <f>IFERROR(SUM('3.ROIC'!K4:K5)/'1.IS'!K3,"")</f>
        <v>1.825151544</v>
      </c>
      <c r="L45" s="306"/>
      <c r="N45" s="308"/>
    </row>
    <row r="46" ht="15.75" customHeight="1">
      <c r="B46" s="294"/>
      <c r="C46" s="294"/>
      <c r="D46" s="294"/>
      <c r="E46" s="294"/>
      <c r="F46" s="294"/>
      <c r="G46" s="294"/>
      <c r="H46" s="294"/>
      <c r="I46" s="294"/>
      <c r="J46" s="294"/>
      <c r="K46" s="294"/>
      <c r="L46" s="294"/>
    </row>
    <row r="47" ht="15.75" customHeight="1">
      <c r="A47" s="235" t="s">
        <v>430</v>
      </c>
      <c r="B47" s="294"/>
      <c r="C47" s="294"/>
      <c r="D47" s="294"/>
      <c r="E47" s="294"/>
      <c r="F47" s="294"/>
      <c r="G47" s="294"/>
      <c r="H47" s="294"/>
      <c r="I47" s="294"/>
      <c r="J47" s="294"/>
      <c r="K47" s="294"/>
      <c r="L47" s="294"/>
    </row>
    <row r="48" ht="15.75" customHeight="1">
      <c r="A48" s="292"/>
      <c r="B48" s="293" t="str">
        <f>'1.IS'!C$2</f>
        <v/>
      </c>
      <c r="C48" s="293" t="str">
        <f>'1.IS'!D$2</f>
        <v/>
      </c>
      <c r="D48" s="293">
        <f>'1.IS'!E$2</f>
        <v>2018</v>
      </c>
      <c r="E48" s="293">
        <f>'1.IS'!F$2</f>
        <v>2019</v>
      </c>
      <c r="F48" s="293">
        <f>'1.IS'!G$2</f>
        <v>2020</v>
      </c>
      <c r="G48" s="293">
        <f>'1.IS'!H$2</f>
        <v>2021</v>
      </c>
      <c r="H48" s="293">
        <f>'1.IS'!I$2</f>
        <v>2022</v>
      </c>
      <c r="I48" s="293">
        <f>'1.IS'!J$2</f>
        <v>2023</v>
      </c>
      <c r="J48" s="293">
        <f>'1.IS'!K$2</f>
        <v>2024</v>
      </c>
      <c r="K48" s="293"/>
      <c r="L48" s="303"/>
    </row>
    <row r="49" ht="15.75" customHeight="1">
      <c r="A49" s="309" t="s">
        <v>431</v>
      </c>
      <c r="B49" s="310" t="str">
        <f>'1.IS'!C4</f>
        <v/>
      </c>
      <c r="C49" s="310" t="str">
        <f>'1.IS'!D4</f>
        <v/>
      </c>
      <c r="D49" s="310" t="str">
        <f>'1.IS'!E4</f>
        <v/>
      </c>
      <c r="E49" s="310">
        <f>'1.IS'!F4</f>
        <v>0.2471406258</v>
      </c>
      <c r="F49" s="310">
        <f>'1.IS'!G4</f>
        <v>0.4714905193</v>
      </c>
      <c r="G49" s="310">
        <f>'1.IS'!H4</f>
        <v>0.4111213816</v>
      </c>
      <c r="H49" s="310">
        <f>'1.IS'!I4</f>
        <v>0.2360609382</v>
      </c>
      <c r="I49" s="310">
        <f>'1.IS'!J4</f>
        <v>0.1674510853</v>
      </c>
      <c r="J49" s="310">
        <f>'1.IS'!K4</f>
        <v>0.2878638748</v>
      </c>
      <c r="K49" s="294"/>
      <c r="L49" s="310"/>
    </row>
    <row r="50" ht="15.75" customHeight="1">
      <c r="A50" s="309" t="s">
        <v>38</v>
      </c>
      <c r="B50" s="310" t="str">
        <f>'1.IS'!C24</f>
        <v/>
      </c>
      <c r="C50" s="310" t="str">
        <f>'1.IS'!D24</f>
        <v/>
      </c>
      <c r="D50" s="310" t="str">
        <f>'1.IS'!E24</f>
        <v/>
      </c>
      <c r="E50" s="310">
        <f>'1.IS'!F24</f>
        <v>-0.09626489972</v>
      </c>
      <c r="F50" s="310">
        <f>'1.IS'!G24</f>
        <v>0.1955571533</v>
      </c>
      <c r="G50" s="310">
        <f>'1.IS'!H24</f>
        <v>-0.8064607346</v>
      </c>
      <c r="H50" s="310">
        <f>'1.IS'!I24</f>
        <v>-0.6783160206</v>
      </c>
      <c r="I50" s="310">
        <f>'1.IS'!J24</f>
        <v>-2.317424342</v>
      </c>
      <c r="J50" s="310">
        <f>'1.IS'!K24</f>
        <v>0.9986841844</v>
      </c>
      <c r="K50" s="294"/>
      <c r="L50" s="310"/>
    </row>
    <row r="51" ht="15.75" customHeight="1">
      <c r="A51" s="309" t="s">
        <v>432</v>
      </c>
      <c r="B51" s="310" t="str">
        <f>'2.FCF'!C16</f>
        <v/>
      </c>
      <c r="C51" s="310" t="str">
        <f>'2.FCF'!D16</f>
        <v/>
      </c>
      <c r="D51" s="310" t="str">
        <f>'2.FCF'!E16</f>
        <v/>
      </c>
      <c r="E51" s="310">
        <f>'2.FCF'!F16</f>
        <v>0.2268393172</v>
      </c>
      <c r="F51" s="310">
        <f>'2.FCF'!G16</f>
        <v>0.8284809606</v>
      </c>
      <c r="G51" s="310">
        <f>'2.FCF'!H16</f>
        <v>-0.7075227707</v>
      </c>
      <c r="H51" s="310">
        <f>'2.FCF'!I16</f>
        <v>-0.1648340382</v>
      </c>
      <c r="I51" s="310">
        <f>'2.FCF'!J16</f>
        <v>-2.21943285</v>
      </c>
      <c r="J51" s="310">
        <f>'2.FCF'!K16</f>
        <v>-0.1013993054</v>
      </c>
      <c r="K51" s="294"/>
      <c r="L51" s="310"/>
    </row>
    <row r="52" ht="15.75" customHeight="1">
      <c r="A52" s="13"/>
      <c r="B52" s="311"/>
      <c r="C52" s="311"/>
      <c r="D52" s="311"/>
      <c r="E52" s="311"/>
      <c r="F52" s="311"/>
      <c r="G52" s="311"/>
      <c r="H52" s="311"/>
      <c r="I52" s="311"/>
      <c r="J52" s="294"/>
      <c r="K52" s="294"/>
      <c r="L52" s="294"/>
    </row>
    <row r="53" ht="15.75" customHeight="1">
      <c r="A53" s="312" t="s">
        <v>433</v>
      </c>
      <c r="B53" s="311"/>
      <c r="C53" s="311"/>
      <c r="D53" s="311"/>
      <c r="E53" s="311"/>
      <c r="F53" s="311"/>
      <c r="G53" s="311"/>
      <c r="H53" s="311"/>
      <c r="I53" s="311"/>
      <c r="J53" s="294"/>
      <c r="K53" s="294"/>
      <c r="L53" s="294"/>
    </row>
    <row r="54" ht="15.75" customHeight="1">
      <c r="A54" s="292"/>
      <c r="B54" s="303" t="str">
        <f>'1.IS'!B$2</f>
        <v/>
      </c>
      <c r="C54" s="303" t="str">
        <f>'1.IS'!C$2</f>
        <v/>
      </c>
      <c r="D54" s="303" t="str">
        <f>'1.IS'!D$2</f>
        <v/>
      </c>
      <c r="E54" s="303">
        <f>'1.IS'!E$2</f>
        <v>2018</v>
      </c>
      <c r="F54" s="303">
        <f>'1.IS'!F$2</f>
        <v>2019</v>
      </c>
      <c r="G54" s="303">
        <f>'1.IS'!G$2</f>
        <v>2020</v>
      </c>
      <c r="H54" s="303">
        <f>'1.IS'!H$2</f>
        <v>2021</v>
      </c>
      <c r="I54" s="303">
        <f>'1.IS'!I$2</f>
        <v>2022</v>
      </c>
      <c r="J54" s="303">
        <f>'1.IS'!J$2</f>
        <v>2023</v>
      </c>
      <c r="K54" s="303">
        <f>'1.IS'!K$2</f>
        <v>2024</v>
      </c>
      <c r="L54" s="303"/>
    </row>
    <row r="55" ht="15.75" customHeight="1">
      <c r="A55" s="309" t="s">
        <v>20</v>
      </c>
      <c r="B55" s="313" t="str">
        <f>'1.IS'!B6</f>
        <v/>
      </c>
      <c r="C55" s="313" t="str">
        <f>'1.IS'!C6</f>
        <v/>
      </c>
      <c r="D55" s="313" t="str">
        <f>'1.IS'!D6</f>
        <v/>
      </c>
      <c r="E55" s="313">
        <f>'1.IS'!E6</f>
        <v>-0.9839102467</v>
      </c>
      <c r="F55" s="313">
        <f>'1.IS'!F6</f>
        <v>-0.7597769877</v>
      </c>
      <c r="G55" s="313">
        <f>'1.IS'!G6</f>
        <v>-1.061445816</v>
      </c>
      <c r="H55" s="313">
        <f>'1.IS'!H6</f>
        <v>-0.2569249428</v>
      </c>
      <c r="I55" s="313">
        <f>'1.IS'!I6</f>
        <v>-0.07276466915</v>
      </c>
      <c r="J55" s="313">
        <f>'1.IS'!J6</f>
        <v>0.06890755547</v>
      </c>
      <c r="K55" s="313">
        <f>'1.IS'!K6</f>
        <v>0.1193469923</v>
      </c>
      <c r="L55" s="313"/>
    </row>
    <row r="56" ht="15.75" customHeight="1">
      <c r="A56" s="309" t="s">
        <v>91</v>
      </c>
      <c r="B56" s="313" t="str">
        <f>'1.IS'!B10</f>
        <v/>
      </c>
      <c r="C56" s="313" t="str">
        <f>'1.IS'!C10</f>
        <v/>
      </c>
      <c r="D56" s="313" t="str">
        <f>'1.IS'!D10</f>
        <v/>
      </c>
      <c r="E56" s="313">
        <f>'1.IS'!E10</f>
        <v>-1.0072723</v>
      </c>
      <c r="F56" s="313">
        <f>'1.IS'!F10</f>
        <v>-0.7762874381</v>
      </c>
      <c r="G56" s="313">
        <f>'1.IS'!G10</f>
        <v>-1.074139493</v>
      </c>
      <c r="H56" s="313">
        <f>'1.IS'!H10</f>
        <v>-0.2665884077</v>
      </c>
      <c r="I56" s="313">
        <f>'1.IS'!I10</f>
        <v>-0.08458079512</v>
      </c>
      <c r="J56" s="313">
        <f>'1.IS'!J10</f>
        <v>0.05391885879</v>
      </c>
      <c r="K56" s="313">
        <f>'1.IS'!K10</f>
        <v>0.1083227767</v>
      </c>
      <c r="L56" s="313"/>
    </row>
    <row r="57" ht="15.75" customHeight="1">
      <c r="A57" s="309" t="s">
        <v>93</v>
      </c>
      <c r="B57" s="313" t="str">
        <f>'2.FCF'!B15</f>
        <v/>
      </c>
      <c r="C57" s="313" t="str">
        <f>'2.FCF'!C15</f>
        <v/>
      </c>
      <c r="D57" s="313" t="str">
        <f>'2.FCF'!D15</f>
        <v/>
      </c>
      <c r="E57" s="313">
        <f>'2.FCF'!E15</f>
        <v>-0.9987235686</v>
      </c>
      <c r="F57" s="313">
        <f>'2.FCF'!F15</f>
        <v>-0.9824660633</v>
      </c>
      <c r="G57" s="313">
        <f>'2.FCF'!G15</f>
        <v>-1.220816898</v>
      </c>
      <c r="H57" s="313">
        <f>'2.FCF'!H15</f>
        <v>-0.2530336146</v>
      </c>
      <c r="I57" s="313">
        <f>'2.FCF'!I15</f>
        <v>-0.1709665402</v>
      </c>
      <c r="J57" s="313">
        <f>'2.FCF'!J15</f>
        <v>0.1785789727</v>
      </c>
      <c r="K57" s="313">
        <f>'2.FCF'!K15</f>
        <v>0.1246026013</v>
      </c>
      <c r="L57" s="313"/>
    </row>
    <row r="58" ht="15.75" customHeight="1">
      <c r="A58" s="13"/>
      <c r="B58" s="311"/>
      <c r="C58" s="310"/>
      <c r="D58" s="310"/>
      <c r="E58" s="310"/>
      <c r="F58" s="310"/>
      <c r="G58" s="310"/>
      <c r="H58" s="310"/>
      <c r="I58" s="294"/>
      <c r="J58" s="294"/>
      <c r="K58" s="294"/>
      <c r="L58" s="311"/>
    </row>
    <row r="59" ht="15.75" customHeight="1">
      <c r="A59" s="312" t="s">
        <v>434</v>
      </c>
      <c r="B59" s="311"/>
      <c r="C59" s="310"/>
      <c r="D59" s="310"/>
      <c r="E59" s="310"/>
      <c r="F59" s="310"/>
      <c r="G59" s="310"/>
      <c r="H59" s="310"/>
      <c r="I59" s="294"/>
      <c r="J59" s="294"/>
      <c r="K59" s="294"/>
      <c r="L59" s="311"/>
    </row>
    <row r="60" ht="15.75" customHeight="1">
      <c r="A60" s="292"/>
      <c r="B60" s="303" t="str">
        <f>'1.IS'!B$2</f>
        <v/>
      </c>
      <c r="C60" s="303" t="str">
        <f>'1.IS'!C$2</f>
        <v/>
      </c>
      <c r="D60" s="303" t="str">
        <f>'1.IS'!D$2</f>
        <v/>
      </c>
      <c r="E60" s="303">
        <f>'1.IS'!E$2</f>
        <v>2018</v>
      </c>
      <c r="F60" s="303">
        <f>'1.IS'!F$2</f>
        <v>2019</v>
      </c>
      <c r="G60" s="303">
        <f>'1.IS'!G$2</f>
        <v>2020</v>
      </c>
      <c r="H60" s="303">
        <f>'1.IS'!H$2</f>
        <v>2021</v>
      </c>
      <c r="I60" s="303">
        <f>'1.IS'!I$2</f>
        <v>2022</v>
      </c>
      <c r="J60" s="303">
        <f>'1.IS'!J$2</f>
        <v>2023</v>
      </c>
      <c r="K60" s="303">
        <f>'1.IS'!K$2</f>
        <v>2024</v>
      </c>
      <c r="L60" s="303"/>
    </row>
    <row r="61" ht="15.75" customHeight="1">
      <c r="A61" s="309" t="s">
        <v>93</v>
      </c>
      <c r="B61" s="314">
        <f>'2.FCF'!B14</f>
        <v>0</v>
      </c>
      <c r="C61" s="314">
        <f>'2.FCF'!C14</f>
        <v>0</v>
      </c>
      <c r="D61" s="314">
        <f>'2.FCF'!D14</f>
        <v>0</v>
      </c>
      <c r="E61" s="314">
        <f>'2.FCF'!E14</f>
        <v>-594.65</v>
      </c>
      <c r="F61" s="314">
        <f>'2.FCF'!F14</f>
        <v>-729.54</v>
      </c>
      <c r="G61" s="314">
        <f>'2.FCF'!G14</f>
        <v>-1333.95</v>
      </c>
      <c r="H61" s="314">
        <f>'2.FCF'!H14</f>
        <v>-390.15</v>
      </c>
      <c r="I61" s="314">
        <f>'2.FCF'!I14</f>
        <v>-325.84</v>
      </c>
      <c r="J61" s="314">
        <f>'2.FCF'!J14</f>
        <v>397.34</v>
      </c>
      <c r="K61" s="314">
        <f>'2.FCF'!K14</f>
        <v>357.05</v>
      </c>
      <c r="L61" s="311"/>
    </row>
    <row r="62" ht="15.75" customHeight="1">
      <c r="A62" s="309" t="s">
        <v>82</v>
      </c>
      <c r="B62" s="310" t="str">
        <f>'3.ROIC'!B15</f>
        <v/>
      </c>
      <c r="C62" s="310" t="str">
        <f>'3.ROIC'!C15</f>
        <v/>
      </c>
      <c r="D62" s="310" t="str">
        <f>'3.ROIC'!D15</f>
        <v/>
      </c>
      <c r="E62" s="310">
        <f>'3.ROIC'!E15</f>
        <v>-1.198009835</v>
      </c>
      <c r="F62" s="310">
        <f>'3.ROIC'!F15</f>
        <v>-1.085548725</v>
      </c>
      <c r="G62" s="310">
        <f>'3.ROIC'!G15</f>
        <v>-0.5992790451</v>
      </c>
      <c r="H62" s="310">
        <f>'3.ROIC'!H15</f>
        <v>-0.1911061019</v>
      </c>
      <c r="I62" s="310">
        <f>'3.ROIC'!I15</f>
        <v>-0.0604617343</v>
      </c>
      <c r="J62" s="310">
        <f>'3.ROIC'!J15</f>
        <v>0.1167623262</v>
      </c>
      <c r="K62" s="310">
        <f>'3.ROIC'!K15</f>
        <v>0.1350441801</v>
      </c>
      <c r="L62" s="310"/>
    </row>
    <row r="63" ht="15.75" customHeight="1">
      <c r="A63" s="13"/>
      <c r="B63" s="311"/>
      <c r="C63" s="311"/>
      <c r="D63" s="311"/>
      <c r="E63" s="311"/>
      <c r="F63" s="311"/>
      <c r="G63" s="311"/>
      <c r="H63" s="311"/>
      <c r="I63" s="294"/>
      <c r="J63" s="294"/>
      <c r="K63" s="294"/>
      <c r="L63" s="311"/>
    </row>
    <row r="64" ht="15.75" customHeight="1">
      <c r="A64" s="292" t="s">
        <v>435</v>
      </c>
      <c r="B64" s="303" t="str">
        <f>'1.IS'!B$2</f>
        <v/>
      </c>
      <c r="C64" s="303" t="str">
        <f>'1.IS'!C$2</f>
        <v/>
      </c>
      <c r="D64" s="303" t="str">
        <f>'1.IS'!D$2</f>
        <v/>
      </c>
      <c r="E64" s="303">
        <f>'1.IS'!E$2</f>
        <v>2018</v>
      </c>
      <c r="F64" s="303">
        <f>'1.IS'!F$2</f>
        <v>2019</v>
      </c>
      <c r="G64" s="303">
        <f>'1.IS'!G$2</f>
        <v>2020</v>
      </c>
      <c r="H64" s="303">
        <f>'1.IS'!H$2</f>
        <v>2021</v>
      </c>
      <c r="I64" s="303">
        <f>'1.IS'!I$2</f>
        <v>2022</v>
      </c>
      <c r="J64" s="303">
        <f>'1.IS'!J$2</f>
        <v>2023</v>
      </c>
      <c r="K64" s="303">
        <f>'1.IS'!K$2</f>
        <v>2024</v>
      </c>
      <c r="L64" s="303"/>
    </row>
    <row r="65" ht="15.75" customHeight="1">
      <c r="A65" s="309" t="s">
        <v>436</v>
      </c>
      <c r="B65" s="310" t="str">
        <f>IFERROR(('1.IS'!B3-'1.IS'!B5)/'1.IS'!B3,"")</f>
        <v/>
      </c>
      <c r="C65" s="310" t="str">
        <f>IFERROR(('1.IS'!C3-'1.IS'!C5)/'1.IS'!C3,"")</f>
        <v/>
      </c>
      <c r="D65" s="310" t="str">
        <f>IFERROR(('1.IS'!D3-'1.IS'!D5)/'1.IS'!D3,"")</f>
        <v/>
      </c>
      <c r="E65" s="310">
        <f>IFERROR(('1.IS'!E3-'1.IS'!E5)/'1.IS'!E3,"")</f>
        <v>1.983910247</v>
      </c>
      <c r="F65" s="310">
        <f>IFERROR(('1.IS'!F3-'1.IS'!F5)/'1.IS'!F3,"")</f>
        <v>1.759776988</v>
      </c>
      <c r="G65" s="310">
        <f>IFERROR(('1.IS'!G3-'1.IS'!G5)/'1.IS'!G3,"")</f>
        <v>2.061445816</v>
      </c>
      <c r="H65" s="310">
        <f>IFERROR(('1.IS'!H3-'1.IS'!H5)/'1.IS'!H3,"")</f>
        <v>1.256924943</v>
      </c>
      <c r="I65" s="310">
        <f>IFERROR(('1.IS'!I3-'1.IS'!I5)/'1.IS'!I3,"")</f>
        <v>1.072764669</v>
      </c>
      <c r="J65" s="310">
        <f>IFERROR(('1.IS'!J3-'1.IS'!J5)/'1.IS'!J3,"")</f>
        <v>0.9310924445</v>
      </c>
      <c r="K65" s="310">
        <f>IFERROR(('1.IS'!K3-'1.IS'!K5)/'1.IS'!K3,"")</f>
        <v>0.8806530077</v>
      </c>
      <c r="L65" s="310"/>
    </row>
    <row r="66" ht="15.75" customHeight="1">
      <c r="A66" s="309" t="s">
        <v>437</v>
      </c>
      <c r="B66" s="310" t="str">
        <f>'2.FCF'!B22</f>
        <v/>
      </c>
      <c r="C66" s="310" t="str">
        <f>'2.FCF'!C22</f>
        <v/>
      </c>
      <c r="D66" s="310" t="str">
        <f>'2.FCF'!D22</f>
        <v/>
      </c>
      <c r="E66" s="310">
        <f>'2.FCF'!E22</f>
        <v>0.0113871114</v>
      </c>
      <c r="F66" s="310">
        <f>'2.FCF'!F22</f>
        <v>0.01651045033</v>
      </c>
      <c r="G66" s="310">
        <f>'2.FCF'!G22</f>
        <v>0.01120191824</v>
      </c>
      <c r="H66" s="310">
        <f>'2.FCF'!H22</f>
        <v>0.008191245809</v>
      </c>
      <c r="I66" s="310">
        <f>'2.FCF'!I22</f>
        <v>0.01181612597</v>
      </c>
      <c r="J66" s="310">
        <f>'2.FCF'!J22</f>
        <v>0.006790980715</v>
      </c>
      <c r="K66" s="310">
        <f>'2.FCF'!K22</f>
        <v>0.004407592366</v>
      </c>
      <c r="L66" s="310"/>
    </row>
    <row r="67" ht="15.75" customHeight="1">
      <c r="A67" s="309" t="s">
        <v>438</v>
      </c>
      <c r="B67" s="310" t="str">
        <f>IFERROR(('1.IS'!B14/'1.IS'!B3),"")</f>
        <v/>
      </c>
      <c r="C67" s="310" t="str">
        <f>IFERROR(('1.IS'!C14/'1.IS'!C3),"")</f>
        <v/>
      </c>
      <c r="D67" s="310" t="str">
        <f>IFERROR(('1.IS'!D14/'1.IS'!D3),"")</f>
        <v/>
      </c>
      <c r="E67" s="310">
        <f>IFERROR(('1.IS'!E14/'1.IS'!E3),"")</f>
        <v>0.01185737559</v>
      </c>
      <c r="F67" s="310">
        <f>IFERROR(('1.IS'!F14/'1.IS'!F3),"")</f>
        <v>0.01620071105</v>
      </c>
      <c r="G67" s="310">
        <f>IFERROR(('1.IS'!G14/'1.IS'!G3),"")</f>
        <v>-0.008657691709</v>
      </c>
      <c r="H67" s="310">
        <f>IFERROR(('1.IS'!H14/'1.IS'!H3),"")</f>
        <v>-0.001316566033</v>
      </c>
      <c r="I67" s="310">
        <f>IFERROR(('1.IS'!I14/'1.IS'!I3),"")</f>
        <v>0.01065655055</v>
      </c>
      <c r="J67" s="310">
        <f>IFERROR(('1.IS'!J14/'1.IS'!J3),"")</f>
        <v>0.05958175469</v>
      </c>
      <c r="K67" s="310">
        <f>IFERROR(('1.IS'!K14/'1.IS'!K3),"")</f>
        <v>0.06867538414</v>
      </c>
      <c r="L67" s="310"/>
    </row>
    <row r="68" ht="15.75" customHeight="1">
      <c r="A68" s="309" t="s">
        <v>439</v>
      </c>
      <c r="B68" s="310" t="str">
        <f>IFERROR(('1.IS'!B16+'1.IS'!B19)/'1.IS'!B3,"")</f>
        <v/>
      </c>
      <c r="C68" s="310" t="str">
        <f>IFERROR(('1.IS'!C16+'1.IS'!C19)/'1.IS'!C3,"")</f>
        <v/>
      </c>
      <c r="D68" s="310" t="str">
        <f>IFERROR(('1.IS'!D16+'1.IS'!D19)/'1.IS'!D3,"")</f>
        <v/>
      </c>
      <c r="E68" s="310">
        <f>IFERROR(('1.IS'!E16+'1.IS'!E19)/'1.IS'!E3,"")</f>
        <v>-0.0152835861</v>
      </c>
      <c r="F68" s="310">
        <f>IFERROR(('1.IS'!F16+'1.IS'!F19)/'1.IS'!F3,"")</f>
        <v>-0.01667205344</v>
      </c>
      <c r="G68" s="310">
        <f>IFERROR(('1.IS'!G16+'1.IS'!G19)/'1.IS'!G3,"")</f>
        <v>0.011567994</v>
      </c>
      <c r="H68" s="310">
        <f>IFERROR(('1.IS'!H16+'1.IS'!H19)/'1.IS'!H3,"")</f>
        <v>-0.02068240925</v>
      </c>
      <c r="I68" s="310">
        <f>IFERROR(('1.IS'!I16+'1.IS'!I19)/'1.IS'!I3,"")</f>
        <v>-0.006653129542</v>
      </c>
      <c r="J68" s="310">
        <f>IFERROR(('1.IS'!J16+'1.IS'!J19)/'1.IS'!J3,"")</f>
        <v>-0.01225612469</v>
      </c>
      <c r="K68" s="310">
        <f>IFERROR(('1.IS'!K16+'1.IS'!K19)/'1.IS'!K3,"")</f>
        <v>-0.009418916702</v>
      </c>
      <c r="L68" s="310"/>
    </row>
    <row r="69" ht="15.75" customHeight="1">
      <c r="A69" s="309" t="s">
        <v>440</v>
      </c>
      <c r="B69" s="310"/>
      <c r="C69" s="310" t="str">
        <f>IFERROR('2.FCF'!C12/'1.IS'!C3,"")</f>
        <v/>
      </c>
      <c r="D69" s="310" t="str">
        <f>IFERROR('2.FCF'!D12/'1.IS'!D3,"")</f>
        <v/>
      </c>
      <c r="E69" s="310">
        <f>IFERROR('2.FCF'!E12/'1.IS'!E3,"")</f>
        <v>0</v>
      </c>
      <c r="F69" s="310">
        <f>IFERROR('2.FCF'!F12/'1.IS'!F3,"")</f>
        <v>0.2057072829</v>
      </c>
      <c r="G69" s="310">
        <f>IFERROR('2.FCF'!G12/'1.IS'!G3,"")</f>
        <v>0.1510794659</v>
      </c>
      <c r="H69" s="310">
        <f>IFERROR('2.FCF'!H12/'1.IS'!H3,"")</f>
        <v>-0.03408154927</v>
      </c>
      <c r="I69" s="310">
        <f>IFERROR('2.FCF'!I12/'1.IS'!I3,"")</f>
        <v>0.0903891661</v>
      </c>
      <c r="J69" s="310">
        <f>IFERROR('2.FCF'!J12/'1.IS'!J3,"")</f>
        <v>-0.06913676792</v>
      </c>
      <c r="K69" s="310">
        <f>IFERROR('2.FCF'!K12/'1.IS'!K3,"")</f>
        <v>0.04959326612</v>
      </c>
      <c r="L69" s="310"/>
    </row>
    <row r="70" ht="15.75" customHeight="1">
      <c r="B70" s="294"/>
      <c r="C70" s="294"/>
      <c r="D70" s="294"/>
      <c r="E70" s="294"/>
      <c r="F70" s="294"/>
      <c r="G70" s="294"/>
      <c r="H70" s="294"/>
      <c r="I70" s="294"/>
      <c r="J70" s="294"/>
      <c r="K70" s="294"/>
      <c r="L70" s="294"/>
    </row>
    <row r="71" ht="15.75" customHeight="1">
      <c r="A71" s="292" t="s">
        <v>441</v>
      </c>
      <c r="B71" s="303" t="str">
        <f>'1.IS'!B2</f>
        <v/>
      </c>
      <c r="C71" s="303" t="str">
        <f>'1.IS'!C2</f>
        <v/>
      </c>
      <c r="D71" s="303" t="str">
        <f>'1.IS'!D2</f>
        <v/>
      </c>
      <c r="E71" s="303">
        <f>'1.IS'!E2</f>
        <v>2018</v>
      </c>
      <c r="F71" s="303">
        <f>'1.IS'!F2</f>
        <v>2019</v>
      </c>
      <c r="G71" s="303">
        <f>'1.IS'!G2</f>
        <v>2020</v>
      </c>
      <c r="H71" s="303">
        <f>'1.IS'!H2</f>
        <v>2021</v>
      </c>
      <c r="I71" s="303">
        <f>'1.IS'!I2</f>
        <v>2022</v>
      </c>
      <c r="J71" s="303">
        <f>'1.IS'!J2</f>
        <v>2023</v>
      </c>
      <c r="K71" s="303">
        <f>'1.IS'!K2</f>
        <v>2024</v>
      </c>
      <c r="L71" s="307" t="s">
        <v>68</v>
      </c>
    </row>
    <row r="72" ht="15.75" customHeight="1">
      <c r="A72" s="309" t="s">
        <v>442</v>
      </c>
      <c r="B72" s="294"/>
      <c r="C72" s="294">
        <f>IF('1.IS'!C4&lt;0,1,0)</f>
        <v>0</v>
      </c>
      <c r="D72" s="294">
        <f>IF('1.IS'!D4&lt;0,1,0)</f>
        <v>0</v>
      </c>
      <c r="E72" s="294">
        <f>IF('1.IS'!E4&lt;0,1,0)</f>
        <v>0</v>
      </c>
      <c r="F72" s="294">
        <f>IF('1.IS'!F4&lt;0,1,0)</f>
        <v>0</v>
      </c>
      <c r="G72" s="294">
        <f>IF('1.IS'!G4&lt;0,1,0)</f>
        <v>0</v>
      </c>
      <c r="H72" s="294">
        <f>IF('1.IS'!H4&lt;0,1,0)</f>
        <v>0</v>
      </c>
      <c r="I72" s="294">
        <f>IF('1.IS'!I4&lt;0,1,0)</f>
        <v>0</v>
      </c>
      <c r="J72" s="294">
        <f>IF('1.IS'!J4&lt;0,1,0)</f>
        <v>0</v>
      </c>
      <c r="K72" s="294">
        <f>IF('1.IS'!K4&lt;0,1,0)</f>
        <v>0</v>
      </c>
      <c r="L72" s="315">
        <f t="shared" ref="L72:L76" si="12">SUM(B72:K72)</f>
        <v>0</v>
      </c>
    </row>
    <row r="73" ht="15.75" customHeight="1">
      <c r="A73" s="309" t="s">
        <v>443</v>
      </c>
      <c r="B73" s="294"/>
      <c r="C73" s="294">
        <f>IF('1.IS'!C10&lt;'1.IS'!B10,1,0)</f>
        <v>0</v>
      </c>
      <c r="D73" s="294">
        <f>IF('1.IS'!D10&lt;'1.IS'!C10,1,0)</f>
        <v>0</v>
      </c>
      <c r="E73" s="294">
        <f>IF('1.IS'!E10&lt;'1.IS'!D10,1,0)</f>
        <v>1</v>
      </c>
      <c r="F73" s="294">
        <f>IF('1.IS'!F10&lt;'1.IS'!E10,1,0)</f>
        <v>0</v>
      </c>
      <c r="G73" s="294">
        <f>IF('1.IS'!G10&lt;'1.IS'!F10,1,0)</f>
        <v>1</v>
      </c>
      <c r="H73" s="294">
        <f>IF('1.IS'!H10&lt;'1.IS'!G10,1,0)</f>
        <v>0</v>
      </c>
      <c r="I73" s="294">
        <f>IF('1.IS'!I10&lt;'1.IS'!H10,1,0)</f>
        <v>0</v>
      </c>
      <c r="J73" s="294">
        <f>IF('1.IS'!J10&lt;'1.IS'!I10,1,0)</f>
        <v>0</v>
      </c>
      <c r="K73" s="294">
        <f>IF('1.IS'!K10&lt;'1.IS'!J10,1,0)</f>
        <v>0</v>
      </c>
      <c r="L73" s="315">
        <f t="shared" si="12"/>
        <v>2</v>
      </c>
    </row>
    <row r="74" ht="15.75" customHeight="1">
      <c r="A74" s="309" t="s">
        <v>122</v>
      </c>
      <c r="B74" s="294">
        <f>IF('2.FCF'!B14&lt;0,1,0)</f>
        <v>0</v>
      </c>
      <c r="C74" s="294">
        <f>IF('2.FCF'!C14&lt;0,1,0)</f>
        <v>0</v>
      </c>
      <c r="D74" s="294">
        <f>IF('2.FCF'!D14&lt;0,1,0)</f>
        <v>0</v>
      </c>
      <c r="E74" s="294">
        <f>IF('2.FCF'!E14&lt;0,1,0)</f>
        <v>1</v>
      </c>
      <c r="F74" s="294">
        <f>IF('2.FCF'!F14&lt;0,1,0)</f>
        <v>1</v>
      </c>
      <c r="G74" s="294">
        <f>IF('2.FCF'!G14&lt;0,1,0)</f>
        <v>1</v>
      </c>
      <c r="H74" s="294">
        <f>IF('2.FCF'!H14&lt;0,1,0)</f>
        <v>1</v>
      </c>
      <c r="I74" s="294">
        <f>IF('2.FCF'!I14&lt;0,1,0)</f>
        <v>1</v>
      </c>
      <c r="J74" s="294">
        <f>IF('2.FCF'!J14&lt;0,1,0)</f>
        <v>0</v>
      </c>
      <c r="K74" s="294">
        <f>IF('2.FCF'!K14&lt;0,1,0)</f>
        <v>0</v>
      </c>
      <c r="L74" s="315">
        <f t="shared" si="12"/>
        <v>5</v>
      </c>
    </row>
    <row r="75" ht="15.75" customHeight="1">
      <c r="A75" s="309" t="s">
        <v>123</v>
      </c>
      <c r="B75" s="294">
        <f>IF('3.ROIC'!B15&lt;10%,1,0)</f>
        <v>0</v>
      </c>
      <c r="C75" s="294">
        <f>IF('3.ROIC'!C15&lt;10%,1,0)</f>
        <v>0</v>
      </c>
      <c r="D75" s="294">
        <f>IF('3.ROIC'!D15&lt;10%,1,0)</f>
        <v>0</v>
      </c>
      <c r="E75" s="294">
        <f>IF('3.ROIC'!E15&lt;10%,1,0)</f>
        <v>1</v>
      </c>
      <c r="F75" s="294">
        <f>IF('3.ROIC'!F15&lt;10%,1,0)</f>
        <v>1</v>
      </c>
      <c r="G75" s="294">
        <f>IF('3.ROIC'!G15&lt;10%,1,0)</f>
        <v>1</v>
      </c>
      <c r="H75" s="294">
        <f>IF('3.ROIC'!H15&lt;10%,1,0)</f>
        <v>1</v>
      </c>
      <c r="I75" s="294">
        <f>IF('3.ROIC'!I15&lt;10%,1,0)</f>
        <v>1</v>
      </c>
      <c r="J75" s="294">
        <f>IF('3.ROIC'!J15&lt;10%,1,0)</f>
        <v>0</v>
      </c>
      <c r="K75" s="294">
        <f>IF('3.ROIC'!K15&lt;10%,1,0)</f>
        <v>0</v>
      </c>
      <c r="L75" s="315">
        <f t="shared" si="12"/>
        <v>5</v>
      </c>
    </row>
    <row r="76" ht="15.75" customHeight="1">
      <c r="A76" s="309" t="s">
        <v>124</v>
      </c>
      <c r="B76" s="294">
        <f>IF('4.Valoración'!B5&lt;&gt;"",IF('4.Valoración'!B5&gt;2.5,1,0),0)</f>
        <v>0</v>
      </c>
      <c r="C76" s="294">
        <f>IF('4.Valoración'!C5&lt;&gt;"",IF('4.Valoración'!C5&gt;2.5,1,0),0)</f>
        <v>0</v>
      </c>
      <c r="D76" s="294">
        <f>IF('4.Valoración'!D5&lt;&gt;"",IF('4.Valoración'!D5&gt;2.5,1,0),0)</f>
        <v>0</v>
      </c>
      <c r="E76" s="294">
        <f>IF('4.Valoración'!E5&lt;&gt;"",IF('4.Valoración'!E5&gt;2.5,1,0),0)</f>
        <v>0</v>
      </c>
      <c r="F76" s="294">
        <f>IF('4.Valoración'!F5&lt;&gt;"",IF('4.Valoración'!F5&gt;2.5,1,0),0)</f>
        <v>0</v>
      </c>
      <c r="G76" s="294">
        <f>IF('4.Valoración'!G5&lt;&gt;"",IF('4.Valoración'!G5&gt;2.5,1,0),0)</f>
        <v>0</v>
      </c>
      <c r="H76" s="294">
        <f>IF('4.Valoración'!H5&lt;&gt;"",IF('4.Valoración'!H5&gt;2.5,1,0),0)</f>
        <v>1</v>
      </c>
      <c r="I76" s="294">
        <f>IF('4.Valoración'!I5&lt;&gt;"",IF('4.Valoración'!I5&gt;2.5,1,0),0)</f>
        <v>1</v>
      </c>
      <c r="J76" s="294">
        <f>IF('4.Valoración'!J5&lt;&gt;"",IF('4.Valoración'!J5&gt;2.5,1,0),0)</f>
        <v>0</v>
      </c>
      <c r="K76" s="294">
        <f>IF('4.Valoración'!K5&lt;&gt;"",IF('4.Valoración'!K5&gt;2.5,1,0),0)</f>
        <v>0</v>
      </c>
      <c r="L76" s="315">
        <f t="shared" si="12"/>
        <v>2</v>
      </c>
    </row>
    <row r="77" ht="15.75" customHeight="1">
      <c r="B77" s="294"/>
      <c r="C77" s="294"/>
      <c r="D77" s="294"/>
      <c r="E77" s="294"/>
      <c r="F77" s="294"/>
      <c r="G77" s="294"/>
      <c r="H77" s="294"/>
      <c r="I77" s="294"/>
      <c r="J77" s="294"/>
      <c r="K77" s="294"/>
      <c r="L77" s="294"/>
    </row>
    <row r="78" ht="15.75" customHeight="1">
      <c r="B78" s="294"/>
      <c r="C78" s="294"/>
      <c r="D78" s="294"/>
      <c r="E78" s="294"/>
      <c r="F78" s="294"/>
      <c r="G78" s="294"/>
      <c r="H78" s="294"/>
      <c r="I78" s="294"/>
      <c r="J78" s="294"/>
      <c r="K78" s="294"/>
      <c r="L78" s="294"/>
    </row>
    <row r="79" ht="15.75" customHeight="1">
      <c r="B79" s="294"/>
      <c r="C79" s="294"/>
      <c r="D79" s="294"/>
      <c r="E79" s="294"/>
      <c r="F79" s="294"/>
      <c r="G79" s="294"/>
      <c r="H79" s="294"/>
      <c r="I79" s="294"/>
      <c r="J79" s="294"/>
      <c r="K79" s="294"/>
      <c r="L79" s="294"/>
    </row>
    <row r="80" ht="15.75" customHeight="1">
      <c r="B80" s="294"/>
      <c r="C80" s="294"/>
      <c r="D80" s="294"/>
      <c r="E80" s="294"/>
      <c r="F80" s="294"/>
      <c r="G80" s="294"/>
      <c r="H80" s="294"/>
      <c r="I80" s="294"/>
      <c r="J80" s="294"/>
      <c r="K80" s="294"/>
      <c r="L80" s="294"/>
    </row>
    <row r="81" ht="15.75" customHeight="1">
      <c r="B81" s="294"/>
      <c r="C81" s="294"/>
      <c r="D81" s="294"/>
      <c r="E81" s="294"/>
      <c r="F81" s="294"/>
      <c r="G81" s="294"/>
      <c r="H81" s="294"/>
      <c r="I81" s="294"/>
      <c r="J81" s="294"/>
      <c r="K81" s="294"/>
      <c r="L81" s="294"/>
    </row>
    <row r="82" ht="15.75" customHeight="1">
      <c r="B82" s="294"/>
      <c r="C82" s="294"/>
      <c r="D82" s="294"/>
      <c r="E82" s="294"/>
      <c r="F82" s="294"/>
      <c r="G82" s="294"/>
      <c r="H82" s="294"/>
      <c r="I82" s="294"/>
      <c r="J82" s="294"/>
      <c r="K82" s="294"/>
      <c r="L82" s="294"/>
    </row>
    <row r="83" ht="15.75" customHeight="1">
      <c r="B83" s="294"/>
      <c r="C83" s="294"/>
      <c r="D83" s="294"/>
      <c r="E83" s="294"/>
      <c r="F83" s="294"/>
      <c r="G83" s="294"/>
      <c r="H83" s="294"/>
      <c r="I83" s="294"/>
      <c r="J83" s="294"/>
      <c r="K83" s="294"/>
      <c r="L83" s="294"/>
    </row>
    <row r="84" ht="15.75" customHeight="1">
      <c r="B84" s="294"/>
      <c r="C84" s="294"/>
      <c r="D84" s="294"/>
      <c r="E84" s="294"/>
      <c r="F84" s="294"/>
      <c r="G84" s="294"/>
      <c r="H84" s="294"/>
      <c r="I84" s="294"/>
      <c r="J84" s="294"/>
      <c r="K84" s="294"/>
      <c r="L84" s="294"/>
    </row>
    <row r="85" ht="15.75" customHeight="1">
      <c r="B85" s="294"/>
      <c r="C85" s="294"/>
      <c r="D85" s="294"/>
      <c r="E85" s="294"/>
      <c r="F85" s="294"/>
      <c r="G85" s="294"/>
      <c r="H85" s="294"/>
      <c r="I85" s="294"/>
      <c r="J85" s="294"/>
      <c r="K85" s="294"/>
      <c r="L85" s="294"/>
    </row>
    <row r="86" ht="15.75" customHeight="1">
      <c r="B86" s="294"/>
      <c r="C86" s="294"/>
      <c r="D86" s="294"/>
      <c r="E86" s="294"/>
      <c r="F86" s="294"/>
      <c r="G86" s="294"/>
      <c r="H86" s="294"/>
      <c r="I86" s="294"/>
      <c r="J86" s="294"/>
      <c r="K86" s="294"/>
      <c r="L86" s="294"/>
    </row>
    <row r="87" ht="15.75" customHeight="1">
      <c r="B87" s="294"/>
      <c r="C87" s="294"/>
      <c r="D87" s="294"/>
      <c r="E87" s="294"/>
      <c r="F87" s="294"/>
      <c r="G87" s="294"/>
      <c r="H87" s="294"/>
      <c r="I87" s="294"/>
      <c r="J87" s="294"/>
      <c r="K87" s="294"/>
      <c r="L87" s="294"/>
    </row>
    <row r="88" ht="15.75" customHeight="1">
      <c r="B88" s="294"/>
      <c r="C88" s="294"/>
      <c r="D88" s="294"/>
      <c r="E88" s="294"/>
      <c r="F88" s="294"/>
      <c r="G88" s="294"/>
      <c r="H88" s="294"/>
      <c r="I88" s="294"/>
      <c r="J88" s="294"/>
      <c r="K88" s="294"/>
      <c r="L88" s="294"/>
    </row>
    <row r="89" ht="15.75" customHeight="1">
      <c r="B89" s="294"/>
      <c r="C89" s="294"/>
      <c r="D89" s="294"/>
      <c r="E89" s="294"/>
      <c r="F89" s="294"/>
      <c r="G89" s="294"/>
      <c r="H89" s="294"/>
      <c r="I89" s="294"/>
      <c r="J89" s="294"/>
      <c r="K89" s="294"/>
      <c r="L89" s="294"/>
    </row>
    <row r="90" ht="15.75" customHeight="1">
      <c r="B90" s="294"/>
      <c r="C90" s="294"/>
      <c r="D90" s="294"/>
      <c r="E90" s="294"/>
      <c r="F90" s="294"/>
      <c r="G90" s="294"/>
      <c r="H90" s="294"/>
      <c r="I90" s="294"/>
      <c r="J90" s="294"/>
      <c r="K90" s="294"/>
      <c r="L90" s="294"/>
    </row>
    <row r="91" ht="15.75" customHeight="1">
      <c r="B91" s="294"/>
      <c r="C91" s="294"/>
      <c r="D91" s="294"/>
      <c r="E91" s="294"/>
      <c r="F91" s="294"/>
      <c r="G91" s="294"/>
      <c r="H91" s="294"/>
      <c r="I91" s="294"/>
      <c r="J91" s="294"/>
      <c r="K91" s="294"/>
      <c r="L91" s="294"/>
    </row>
    <row r="92" ht="15.75" customHeight="1">
      <c r="B92" s="294"/>
      <c r="C92" s="294"/>
      <c r="D92" s="294"/>
      <c r="E92" s="294"/>
      <c r="F92" s="294"/>
      <c r="G92" s="294"/>
      <c r="H92" s="294"/>
      <c r="I92" s="294"/>
      <c r="J92" s="294"/>
      <c r="K92" s="294"/>
      <c r="L92" s="294"/>
    </row>
    <row r="93" ht="15.75" customHeight="1">
      <c r="B93" s="294"/>
      <c r="C93" s="294"/>
      <c r="D93" s="294"/>
      <c r="E93" s="294"/>
      <c r="F93" s="294"/>
      <c r="G93" s="294"/>
      <c r="H93" s="294"/>
      <c r="I93" s="294"/>
      <c r="J93" s="294"/>
      <c r="K93" s="294"/>
      <c r="L93" s="294"/>
    </row>
    <row r="94" ht="15.75" customHeight="1">
      <c r="B94" s="294"/>
      <c r="C94" s="294"/>
      <c r="D94" s="294"/>
      <c r="E94" s="294"/>
      <c r="F94" s="294"/>
      <c r="G94" s="294"/>
      <c r="H94" s="294"/>
      <c r="I94" s="294"/>
      <c r="J94" s="294"/>
      <c r="K94" s="294"/>
      <c r="L94" s="294"/>
    </row>
    <row r="95" ht="15.75" customHeight="1">
      <c r="B95" s="294"/>
      <c r="C95" s="294"/>
      <c r="D95" s="294"/>
      <c r="E95" s="294"/>
      <c r="F95" s="294"/>
      <c r="G95" s="294"/>
      <c r="H95" s="294"/>
      <c r="I95" s="294"/>
      <c r="J95" s="294"/>
      <c r="K95" s="294"/>
      <c r="L95" s="294"/>
    </row>
    <row r="96" ht="15.75" customHeight="1">
      <c r="B96" s="294"/>
      <c r="C96" s="294"/>
      <c r="D96" s="294"/>
      <c r="E96" s="294"/>
      <c r="F96" s="294"/>
      <c r="G96" s="294"/>
      <c r="H96" s="294"/>
      <c r="I96" s="294"/>
      <c r="J96" s="294"/>
      <c r="K96" s="294"/>
      <c r="L96" s="294"/>
    </row>
    <row r="97" ht="15.75" customHeight="1">
      <c r="B97" s="294"/>
      <c r="C97" s="294"/>
      <c r="D97" s="294"/>
      <c r="E97" s="294"/>
      <c r="F97" s="294"/>
      <c r="G97" s="294"/>
      <c r="H97" s="294"/>
      <c r="I97" s="294"/>
      <c r="J97" s="294"/>
      <c r="K97" s="294"/>
      <c r="L97" s="294"/>
    </row>
    <row r="98" ht="15.75" customHeight="1">
      <c r="B98" s="294"/>
      <c r="C98" s="294"/>
      <c r="D98" s="294"/>
      <c r="E98" s="294"/>
      <c r="F98" s="294"/>
      <c r="G98" s="294"/>
      <c r="H98" s="294"/>
      <c r="I98" s="294"/>
      <c r="J98" s="294"/>
      <c r="K98" s="294"/>
      <c r="L98" s="294"/>
    </row>
    <row r="99" ht="15.75" customHeight="1">
      <c r="B99" s="294"/>
      <c r="C99" s="294"/>
      <c r="D99" s="294"/>
      <c r="E99" s="294"/>
      <c r="F99" s="294"/>
      <c r="G99" s="294"/>
      <c r="H99" s="294"/>
      <c r="I99" s="294"/>
      <c r="J99" s="294"/>
      <c r="K99" s="294"/>
      <c r="L99" s="294"/>
    </row>
    <row r="100" ht="15.75" customHeight="1">
      <c r="B100" s="294"/>
      <c r="C100" s="294"/>
      <c r="D100" s="294"/>
      <c r="E100" s="294"/>
      <c r="F100" s="294"/>
      <c r="G100" s="294"/>
      <c r="H100" s="294"/>
      <c r="I100" s="294"/>
      <c r="J100" s="294"/>
      <c r="K100" s="294"/>
      <c r="L100" s="294"/>
    </row>
    <row r="101" ht="15.75" customHeight="1">
      <c r="B101" s="294"/>
      <c r="C101" s="294"/>
      <c r="D101" s="294"/>
      <c r="E101" s="294"/>
      <c r="F101" s="294"/>
      <c r="G101" s="294"/>
      <c r="H101" s="294"/>
      <c r="I101" s="294"/>
      <c r="J101" s="294"/>
      <c r="K101" s="294"/>
      <c r="L101" s="294"/>
    </row>
    <row r="102" ht="15.75" customHeight="1">
      <c r="B102" s="294"/>
      <c r="C102" s="294"/>
      <c r="D102" s="294"/>
      <c r="E102" s="294"/>
      <c r="F102" s="294"/>
      <c r="G102" s="294"/>
      <c r="H102" s="294"/>
      <c r="I102" s="294"/>
      <c r="J102" s="294"/>
      <c r="K102" s="294"/>
      <c r="L102" s="294"/>
    </row>
    <row r="103" ht="15.75" customHeight="1">
      <c r="B103" s="294"/>
      <c r="C103" s="294"/>
      <c r="D103" s="294"/>
      <c r="E103" s="294"/>
      <c r="F103" s="294"/>
      <c r="G103" s="294"/>
      <c r="H103" s="294"/>
      <c r="I103" s="294"/>
      <c r="J103" s="294"/>
      <c r="K103" s="294"/>
      <c r="L103" s="294"/>
    </row>
    <row r="104" ht="15.75" customHeight="1">
      <c r="B104" s="294"/>
      <c r="C104" s="294"/>
      <c r="D104" s="294"/>
      <c r="E104" s="294"/>
      <c r="F104" s="294"/>
      <c r="G104" s="294"/>
      <c r="H104" s="294"/>
      <c r="I104" s="294"/>
      <c r="J104" s="294"/>
      <c r="K104" s="294"/>
      <c r="L104" s="294"/>
    </row>
    <row r="105" ht="15.75" customHeight="1">
      <c r="B105" s="294"/>
      <c r="C105" s="294"/>
      <c r="D105" s="294"/>
      <c r="E105" s="294"/>
      <c r="F105" s="294"/>
      <c r="G105" s="294"/>
      <c r="H105" s="294"/>
      <c r="I105" s="294"/>
      <c r="J105" s="294"/>
      <c r="K105" s="294"/>
      <c r="L105" s="294"/>
    </row>
    <row r="106" ht="15.75" customHeight="1">
      <c r="B106" s="294"/>
      <c r="C106" s="294"/>
      <c r="D106" s="294"/>
      <c r="E106" s="294"/>
      <c r="F106" s="294"/>
      <c r="G106" s="294"/>
      <c r="H106" s="294"/>
      <c r="I106" s="294"/>
      <c r="J106" s="294"/>
      <c r="K106" s="294"/>
      <c r="L106" s="294"/>
    </row>
    <row r="107" ht="15.75" customHeight="1">
      <c r="B107" s="294"/>
      <c r="C107" s="294"/>
      <c r="D107" s="294"/>
      <c r="E107" s="294"/>
      <c r="F107" s="294"/>
      <c r="G107" s="294"/>
      <c r="H107" s="294"/>
      <c r="I107" s="294"/>
      <c r="J107" s="294"/>
      <c r="K107" s="294"/>
      <c r="L107" s="294"/>
    </row>
    <row r="108" ht="15.75" customHeight="1">
      <c r="B108" s="294"/>
      <c r="C108" s="294"/>
      <c r="D108" s="294"/>
      <c r="E108" s="294"/>
      <c r="F108" s="294"/>
      <c r="G108" s="294"/>
      <c r="H108" s="294"/>
      <c r="I108" s="294"/>
      <c r="J108" s="294"/>
      <c r="K108" s="294"/>
      <c r="L108" s="294"/>
    </row>
    <row r="109" ht="15.75" customHeight="1">
      <c r="B109" s="294"/>
      <c r="C109" s="294"/>
      <c r="D109" s="294"/>
      <c r="E109" s="294"/>
      <c r="F109" s="294"/>
      <c r="G109" s="294"/>
      <c r="H109" s="294"/>
      <c r="I109" s="294"/>
      <c r="J109" s="294"/>
      <c r="K109" s="294"/>
      <c r="L109" s="294"/>
    </row>
    <row r="110" ht="15.75" customHeight="1">
      <c r="B110" s="294"/>
      <c r="C110" s="294"/>
      <c r="D110" s="294"/>
      <c r="E110" s="294"/>
      <c r="F110" s="294"/>
      <c r="G110" s="294"/>
      <c r="H110" s="294"/>
      <c r="I110" s="294"/>
      <c r="J110" s="294"/>
      <c r="K110" s="294"/>
      <c r="L110" s="294"/>
    </row>
    <row r="111" ht="15.75" customHeight="1">
      <c r="B111" s="294"/>
      <c r="C111" s="294"/>
      <c r="D111" s="294"/>
      <c r="E111" s="294"/>
      <c r="F111" s="294"/>
      <c r="G111" s="294"/>
      <c r="H111" s="294"/>
      <c r="I111" s="294"/>
      <c r="J111" s="294"/>
      <c r="K111" s="294"/>
      <c r="L111" s="294"/>
    </row>
    <row r="112" ht="15.75" customHeight="1">
      <c r="B112" s="294"/>
      <c r="C112" s="294"/>
      <c r="D112" s="294"/>
      <c r="E112" s="294"/>
      <c r="F112" s="294"/>
      <c r="G112" s="294"/>
      <c r="H112" s="294"/>
      <c r="I112" s="294"/>
      <c r="J112" s="294"/>
      <c r="K112" s="294"/>
      <c r="L112" s="294"/>
    </row>
    <row r="113" ht="15.75" customHeight="1">
      <c r="B113" s="294"/>
      <c r="C113" s="294"/>
      <c r="D113" s="294"/>
      <c r="E113" s="294"/>
      <c r="F113" s="294"/>
      <c r="G113" s="294"/>
      <c r="H113" s="294"/>
      <c r="I113" s="294"/>
      <c r="J113" s="294"/>
      <c r="K113" s="294"/>
      <c r="L113" s="294"/>
    </row>
    <row r="114" ht="15.75" customHeight="1">
      <c r="B114" s="294"/>
      <c r="C114" s="294"/>
      <c r="D114" s="294"/>
      <c r="E114" s="294"/>
      <c r="F114" s="294"/>
      <c r="G114" s="294"/>
      <c r="H114" s="294"/>
      <c r="I114" s="294"/>
      <c r="J114" s="294"/>
      <c r="K114" s="294"/>
      <c r="L114" s="294"/>
    </row>
    <row r="115" ht="15.75" customHeight="1">
      <c r="B115" s="294"/>
      <c r="C115" s="294"/>
      <c r="D115" s="294"/>
      <c r="E115" s="294"/>
      <c r="F115" s="294"/>
      <c r="G115" s="294"/>
      <c r="H115" s="294"/>
      <c r="I115" s="294"/>
      <c r="J115" s="294"/>
      <c r="K115" s="294"/>
      <c r="L115" s="294"/>
    </row>
    <row r="116" ht="15.75" customHeight="1">
      <c r="B116" s="294"/>
      <c r="C116" s="294"/>
      <c r="D116" s="294"/>
      <c r="E116" s="294"/>
      <c r="F116" s="294"/>
      <c r="G116" s="294"/>
      <c r="H116" s="294"/>
      <c r="I116" s="294"/>
      <c r="J116" s="294"/>
      <c r="K116" s="294"/>
      <c r="L116" s="294"/>
    </row>
    <row r="117" ht="15.75" customHeight="1">
      <c r="B117" s="294"/>
      <c r="C117" s="294"/>
      <c r="D117" s="294"/>
      <c r="E117" s="294"/>
      <c r="F117" s="294"/>
      <c r="G117" s="294"/>
      <c r="H117" s="294"/>
      <c r="I117" s="294"/>
      <c r="J117" s="294"/>
      <c r="K117" s="294"/>
      <c r="L117" s="294"/>
    </row>
    <row r="118" ht="15.75" customHeight="1">
      <c r="B118" s="294"/>
      <c r="C118" s="294"/>
      <c r="D118" s="294"/>
      <c r="E118" s="294"/>
      <c r="F118" s="294"/>
      <c r="G118" s="294"/>
      <c r="H118" s="294"/>
      <c r="I118" s="294"/>
      <c r="J118" s="294"/>
      <c r="K118" s="294"/>
      <c r="L118" s="294"/>
    </row>
    <row r="119" ht="15.75" customHeight="1">
      <c r="B119" s="294"/>
      <c r="C119" s="294"/>
      <c r="D119" s="294"/>
      <c r="E119" s="294"/>
      <c r="F119" s="294"/>
      <c r="G119" s="294"/>
      <c r="H119" s="294"/>
      <c r="I119" s="294"/>
      <c r="J119" s="294"/>
      <c r="K119" s="294"/>
      <c r="L119" s="294"/>
    </row>
    <row r="120" ht="15.75" customHeight="1">
      <c r="B120" s="294"/>
      <c r="C120" s="294"/>
      <c r="D120" s="294"/>
      <c r="E120" s="294"/>
      <c r="F120" s="294"/>
      <c r="G120" s="294"/>
      <c r="H120" s="294"/>
      <c r="I120" s="294"/>
      <c r="J120" s="294"/>
      <c r="K120" s="294"/>
      <c r="L120" s="294"/>
    </row>
    <row r="121" ht="15.75" customHeight="1">
      <c r="B121" s="294"/>
      <c r="C121" s="294"/>
      <c r="D121" s="294"/>
      <c r="E121" s="294"/>
      <c r="F121" s="294"/>
      <c r="G121" s="294"/>
      <c r="H121" s="294"/>
      <c r="I121" s="294"/>
      <c r="J121" s="294"/>
      <c r="K121" s="294"/>
      <c r="L121" s="294"/>
    </row>
    <row r="122" ht="15.75" customHeight="1">
      <c r="B122" s="294"/>
      <c r="C122" s="294"/>
      <c r="D122" s="294"/>
      <c r="E122" s="294"/>
      <c r="F122" s="294"/>
      <c r="G122" s="294"/>
      <c r="H122" s="294"/>
      <c r="I122" s="294"/>
      <c r="J122" s="294"/>
      <c r="K122" s="294"/>
      <c r="L122" s="294"/>
    </row>
    <row r="123" ht="15.75" customHeight="1">
      <c r="B123" s="294"/>
      <c r="C123" s="294"/>
      <c r="D123" s="294"/>
      <c r="E123" s="294"/>
      <c r="F123" s="294"/>
      <c r="G123" s="294"/>
      <c r="H123" s="294"/>
      <c r="I123" s="294"/>
      <c r="J123" s="294"/>
      <c r="K123" s="294"/>
      <c r="L123" s="294"/>
    </row>
    <row r="124" ht="15.75" customHeight="1">
      <c r="B124" s="294"/>
      <c r="C124" s="294"/>
      <c r="D124" s="294"/>
      <c r="E124" s="294"/>
      <c r="F124" s="294"/>
      <c r="G124" s="294"/>
      <c r="H124" s="294"/>
      <c r="I124" s="294"/>
      <c r="J124" s="294"/>
      <c r="K124" s="294"/>
      <c r="L124" s="294"/>
    </row>
    <row r="125" ht="15.75" customHeight="1">
      <c r="B125" s="294"/>
      <c r="C125" s="294"/>
      <c r="D125" s="294"/>
      <c r="E125" s="294"/>
      <c r="F125" s="294"/>
      <c r="G125" s="294"/>
      <c r="H125" s="294"/>
      <c r="I125" s="294"/>
      <c r="J125" s="294"/>
      <c r="K125" s="294"/>
      <c r="L125" s="294"/>
    </row>
    <row r="126" ht="15.75" customHeight="1">
      <c r="B126" s="294"/>
      <c r="C126" s="294"/>
      <c r="D126" s="294"/>
      <c r="E126" s="294"/>
      <c r="F126" s="294"/>
      <c r="G126" s="294"/>
      <c r="H126" s="294"/>
      <c r="I126" s="294"/>
      <c r="J126" s="294"/>
      <c r="K126" s="294"/>
      <c r="L126" s="294"/>
    </row>
    <row r="127" ht="15.75" customHeight="1">
      <c r="B127" s="294"/>
      <c r="C127" s="294"/>
      <c r="D127" s="294"/>
      <c r="E127" s="294"/>
      <c r="F127" s="294"/>
      <c r="G127" s="294"/>
      <c r="H127" s="294"/>
      <c r="I127" s="294"/>
      <c r="J127" s="294"/>
      <c r="K127" s="294"/>
      <c r="L127" s="294"/>
    </row>
    <row r="128" ht="15.75" customHeight="1">
      <c r="B128" s="294"/>
      <c r="C128" s="294"/>
      <c r="D128" s="294"/>
      <c r="E128" s="294"/>
      <c r="F128" s="294"/>
      <c r="G128" s="294"/>
      <c r="H128" s="294"/>
      <c r="I128" s="294"/>
      <c r="J128" s="294"/>
      <c r="K128" s="294"/>
      <c r="L128" s="294"/>
    </row>
    <row r="129" ht="15.75" customHeight="1">
      <c r="B129" s="294"/>
      <c r="C129" s="294"/>
      <c r="D129" s="294"/>
      <c r="E129" s="294"/>
      <c r="F129" s="294"/>
      <c r="G129" s="294"/>
      <c r="H129" s="294"/>
      <c r="I129" s="294"/>
      <c r="J129" s="294"/>
      <c r="K129" s="294"/>
      <c r="L129" s="294"/>
    </row>
    <row r="130" ht="15.75" customHeight="1">
      <c r="B130" s="294"/>
      <c r="C130" s="294"/>
      <c r="D130" s="294"/>
      <c r="E130" s="294"/>
      <c r="F130" s="294"/>
      <c r="G130" s="294"/>
      <c r="H130" s="294"/>
      <c r="I130" s="294"/>
      <c r="J130" s="294"/>
      <c r="K130" s="294"/>
      <c r="L130" s="294"/>
    </row>
    <row r="131" ht="15.75" customHeight="1">
      <c r="B131" s="294"/>
      <c r="C131" s="294"/>
      <c r="D131" s="294"/>
      <c r="E131" s="294"/>
      <c r="F131" s="294"/>
      <c r="G131" s="294"/>
      <c r="H131" s="294"/>
      <c r="I131" s="294"/>
      <c r="J131" s="294"/>
      <c r="K131" s="294"/>
      <c r="L131" s="294"/>
    </row>
    <row r="132" ht="15.75" customHeight="1">
      <c r="B132" s="294"/>
      <c r="C132" s="294"/>
      <c r="D132" s="294"/>
      <c r="E132" s="294"/>
      <c r="F132" s="294"/>
      <c r="G132" s="294"/>
      <c r="H132" s="294"/>
      <c r="I132" s="294"/>
      <c r="J132" s="294"/>
      <c r="K132" s="294"/>
      <c r="L132" s="294"/>
    </row>
    <row r="133" ht="15.75" customHeight="1">
      <c r="B133" s="294"/>
      <c r="C133" s="294"/>
      <c r="D133" s="294"/>
      <c r="E133" s="294"/>
      <c r="F133" s="294"/>
      <c r="G133" s="294"/>
      <c r="H133" s="294"/>
      <c r="I133" s="294"/>
      <c r="J133" s="294"/>
      <c r="K133" s="294"/>
      <c r="L133" s="294"/>
    </row>
    <row r="134" ht="15.75" customHeight="1">
      <c r="B134" s="294"/>
      <c r="C134" s="294"/>
      <c r="D134" s="294"/>
      <c r="E134" s="294"/>
      <c r="F134" s="294"/>
      <c r="G134" s="294"/>
      <c r="H134" s="294"/>
      <c r="I134" s="294"/>
      <c r="J134" s="294"/>
      <c r="K134" s="294"/>
      <c r="L134" s="294"/>
    </row>
    <row r="135" ht="15.75" customHeight="1">
      <c r="B135" s="294"/>
      <c r="C135" s="294"/>
      <c r="D135" s="294"/>
      <c r="E135" s="294"/>
      <c r="F135" s="294"/>
      <c r="G135" s="294"/>
      <c r="H135" s="294"/>
      <c r="I135" s="294"/>
      <c r="J135" s="294"/>
      <c r="K135" s="294"/>
      <c r="L135" s="294"/>
    </row>
    <row r="136" ht="15.75" customHeight="1">
      <c r="B136" s="294"/>
      <c r="C136" s="294"/>
      <c r="D136" s="294"/>
      <c r="E136" s="294"/>
      <c r="F136" s="294"/>
      <c r="G136" s="294"/>
      <c r="H136" s="294"/>
      <c r="I136" s="294"/>
      <c r="J136" s="294"/>
      <c r="K136" s="294"/>
      <c r="L136" s="294"/>
    </row>
    <row r="137" ht="15.75" customHeight="1">
      <c r="B137" s="294"/>
      <c r="C137" s="294"/>
      <c r="D137" s="294"/>
      <c r="E137" s="294"/>
      <c r="F137" s="294"/>
      <c r="G137" s="294"/>
      <c r="H137" s="294"/>
      <c r="I137" s="294"/>
      <c r="J137" s="294"/>
      <c r="K137" s="294"/>
      <c r="L137" s="294"/>
    </row>
    <row r="138" ht="15.75" customHeight="1">
      <c r="B138" s="294"/>
      <c r="C138" s="294"/>
      <c r="D138" s="294"/>
      <c r="E138" s="294"/>
      <c r="F138" s="294"/>
      <c r="G138" s="294"/>
      <c r="H138" s="294"/>
      <c r="I138" s="294"/>
      <c r="J138" s="294"/>
      <c r="K138" s="294"/>
      <c r="L138" s="294"/>
    </row>
    <row r="139" ht="15.75" customHeight="1">
      <c r="B139" s="294"/>
      <c r="C139" s="294"/>
      <c r="D139" s="294"/>
      <c r="E139" s="294"/>
      <c r="F139" s="294"/>
      <c r="G139" s="294"/>
      <c r="H139" s="294"/>
      <c r="I139" s="294"/>
      <c r="J139" s="294"/>
      <c r="K139" s="294"/>
      <c r="L139" s="294"/>
    </row>
    <row r="140" ht="15.75" customHeight="1">
      <c r="B140" s="294"/>
      <c r="C140" s="294"/>
      <c r="D140" s="294"/>
      <c r="E140" s="294"/>
      <c r="F140" s="294"/>
      <c r="G140" s="294"/>
      <c r="H140" s="294"/>
      <c r="I140" s="294"/>
      <c r="J140" s="294"/>
      <c r="K140" s="294"/>
      <c r="L140" s="294"/>
    </row>
    <row r="141" ht="15.75" customHeight="1">
      <c r="B141" s="294"/>
      <c r="C141" s="294"/>
      <c r="D141" s="294"/>
      <c r="E141" s="294"/>
      <c r="F141" s="294"/>
      <c r="G141" s="294"/>
      <c r="H141" s="294"/>
      <c r="I141" s="294"/>
      <c r="J141" s="294"/>
      <c r="K141" s="294"/>
      <c r="L141" s="294"/>
    </row>
    <row r="142" ht="15.75" customHeight="1">
      <c r="B142" s="294"/>
      <c r="C142" s="294"/>
      <c r="D142" s="294"/>
      <c r="E142" s="294"/>
      <c r="F142" s="294"/>
      <c r="G142" s="294"/>
      <c r="H142" s="294"/>
      <c r="I142" s="294"/>
      <c r="J142" s="294"/>
      <c r="K142" s="294"/>
      <c r="L142" s="294"/>
    </row>
    <row r="143" ht="15.75" customHeight="1">
      <c r="B143" s="294"/>
      <c r="C143" s="294"/>
      <c r="D143" s="294"/>
      <c r="E143" s="294"/>
      <c r="F143" s="294"/>
      <c r="G143" s="294"/>
      <c r="H143" s="294"/>
      <c r="I143" s="294"/>
      <c r="J143" s="294"/>
      <c r="K143" s="294"/>
      <c r="L143" s="294"/>
    </row>
    <row r="144" ht="15.75" customHeight="1">
      <c r="B144" s="294"/>
      <c r="C144" s="294"/>
      <c r="D144" s="294"/>
      <c r="E144" s="294"/>
      <c r="F144" s="294"/>
      <c r="G144" s="294"/>
      <c r="H144" s="294"/>
      <c r="I144" s="294"/>
      <c r="J144" s="294"/>
      <c r="K144" s="294"/>
      <c r="L144" s="294"/>
    </row>
    <row r="145" ht="15.75" customHeight="1">
      <c r="B145" s="294"/>
      <c r="C145" s="294"/>
      <c r="D145" s="294"/>
      <c r="E145" s="294"/>
      <c r="F145" s="294"/>
      <c r="G145" s="294"/>
      <c r="H145" s="294"/>
      <c r="I145" s="294"/>
      <c r="J145" s="294"/>
      <c r="K145" s="294"/>
      <c r="L145" s="294"/>
    </row>
    <row r="146" ht="15.75" customHeight="1">
      <c r="B146" s="294"/>
      <c r="C146" s="294"/>
      <c r="D146" s="294"/>
      <c r="E146" s="294"/>
      <c r="F146" s="294"/>
      <c r="G146" s="294"/>
      <c r="H146" s="294"/>
      <c r="I146" s="294"/>
      <c r="J146" s="294"/>
      <c r="K146" s="294"/>
      <c r="L146" s="294"/>
    </row>
    <row r="147" ht="15.75" customHeight="1">
      <c r="B147" s="294"/>
      <c r="C147" s="294"/>
      <c r="D147" s="294"/>
      <c r="E147" s="294"/>
      <c r="F147" s="294"/>
      <c r="G147" s="294"/>
      <c r="H147" s="294"/>
      <c r="I147" s="294"/>
      <c r="J147" s="294"/>
      <c r="K147" s="294"/>
      <c r="L147" s="294"/>
    </row>
    <row r="148" ht="15.75" customHeight="1">
      <c r="B148" s="294"/>
      <c r="C148" s="294"/>
      <c r="D148" s="294"/>
      <c r="E148" s="294"/>
      <c r="F148" s="294"/>
      <c r="G148" s="294"/>
      <c r="H148" s="294"/>
      <c r="I148" s="294"/>
      <c r="J148" s="294"/>
      <c r="K148" s="294"/>
      <c r="L148" s="294"/>
    </row>
    <row r="149" ht="15.75" customHeight="1">
      <c r="B149" s="294"/>
      <c r="C149" s="294"/>
      <c r="D149" s="294"/>
      <c r="E149" s="294"/>
      <c r="F149" s="294"/>
      <c r="G149" s="294"/>
      <c r="H149" s="294"/>
      <c r="I149" s="294"/>
      <c r="J149" s="294"/>
      <c r="K149" s="294"/>
      <c r="L149" s="294"/>
    </row>
    <row r="150" ht="15.75" customHeight="1">
      <c r="B150" s="294"/>
      <c r="C150" s="294"/>
      <c r="D150" s="294"/>
      <c r="E150" s="294"/>
      <c r="F150" s="294"/>
      <c r="G150" s="294"/>
      <c r="H150" s="294"/>
      <c r="I150" s="294"/>
      <c r="J150" s="294"/>
      <c r="K150" s="294"/>
      <c r="L150" s="294"/>
    </row>
    <row r="151" ht="15.75" customHeight="1">
      <c r="B151" s="294"/>
      <c r="C151" s="294"/>
      <c r="D151" s="294"/>
      <c r="E151" s="294"/>
      <c r="F151" s="294"/>
      <c r="G151" s="294"/>
      <c r="H151" s="294"/>
      <c r="I151" s="294"/>
      <c r="J151" s="294"/>
      <c r="K151" s="294"/>
      <c r="L151" s="294"/>
    </row>
    <row r="152" ht="15.75" customHeight="1">
      <c r="B152" s="294"/>
      <c r="C152" s="294"/>
      <c r="D152" s="294"/>
      <c r="E152" s="294"/>
      <c r="F152" s="294"/>
      <c r="G152" s="294"/>
      <c r="H152" s="294"/>
      <c r="I152" s="294"/>
      <c r="J152" s="294"/>
      <c r="K152" s="294"/>
      <c r="L152" s="294"/>
    </row>
    <row r="153" ht="15.75" customHeight="1">
      <c r="B153" s="294"/>
      <c r="C153" s="294"/>
      <c r="D153" s="294"/>
      <c r="E153" s="294"/>
      <c r="F153" s="294"/>
      <c r="G153" s="294"/>
      <c r="H153" s="294"/>
      <c r="I153" s="294"/>
      <c r="J153" s="294"/>
      <c r="K153" s="294"/>
      <c r="L153" s="294"/>
    </row>
    <row r="154" ht="15.75" customHeight="1">
      <c r="B154" s="294"/>
      <c r="C154" s="294"/>
      <c r="D154" s="294"/>
      <c r="E154" s="294"/>
      <c r="F154" s="294"/>
      <c r="G154" s="294"/>
      <c r="H154" s="294"/>
      <c r="I154" s="294"/>
      <c r="J154" s="294"/>
      <c r="K154" s="294"/>
      <c r="L154" s="294"/>
    </row>
    <row r="155" ht="15.75" customHeight="1">
      <c r="B155" s="294"/>
      <c r="C155" s="294"/>
      <c r="D155" s="294"/>
      <c r="E155" s="294"/>
      <c r="F155" s="294"/>
      <c r="G155" s="294"/>
      <c r="H155" s="294"/>
      <c r="I155" s="294"/>
      <c r="J155" s="294"/>
      <c r="K155" s="294"/>
      <c r="L155" s="294"/>
    </row>
    <row r="156" ht="15.75" customHeight="1">
      <c r="B156" s="294"/>
      <c r="C156" s="294"/>
      <c r="D156" s="294"/>
      <c r="E156" s="294"/>
      <c r="F156" s="294"/>
      <c r="G156" s="294"/>
      <c r="H156" s="294"/>
      <c r="I156" s="294"/>
      <c r="J156" s="294"/>
      <c r="K156" s="294"/>
      <c r="L156" s="294"/>
    </row>
    <row r="157" ht="15.75" customHeight="1">
      <c r="B157" s="294"/>
      <c r="C157" s="294"/>
      <c r="D157" s="294"/>
      <c r="E157" s="294"/>
      <c r="F157" s="294"/>
      <c r="G157" s="294"/>
      <c r="H157" s="294"/>
      <c r="I157" s="294"/>
      <c r="J157" s="294"/>
      <c r="K157" s="294"/>
      <c r="L157" s="294"/>
    </row>
    <row r="158" ht="15.75" customHeight="1">
      <c r="B158" s="294"/>
      <c r="C158" s="294"/>
      <c r="D158" s="294"/>
      <c r="E158" s="294"/>
      <c r="F158" s="294"/>
      <c r="G158" s="294"/>
      <c r="H158" s="294"/>
      <c r="I158" s="294"/>
      <c r="J158" s="294"/>
      <c r="K158" s="294"/>
      <c r="L158" s="294"/>
    </row>
    <row r="159" ht="15.75" customHeight="1">
      <c r="B159" s="294"/>
      <c r="C159" s="294"/>
      <c r="D159" s="294"/>
      <c r="E159" s="294"/>
      <c r="F159" s="294"/>
      <c r="G159" s="294"/>
      <c r="H159" s="294"/>
      <c r="I159" s="294"/>
      <c r="J159" s="294"/>
      <c r="K159" s="294"/>
      <c r="L159" s="294"/>
    </row>
    <row r="160" ht="15.75" customHeight="1">
      <c r="B160" s="294"/>
      <c r="C160" s="294"/>
      <c r="D160" s="294"/>
      <c r="E160" s="294"/>
      <c r="F160" s="294"/>
      <c r="G160" s="294"/>
      <c r="H160" s="294"/>
      <c r="I160" s="294"/>
      <c r="J160" s="294"/>
      <c r="K160" s="294"/>
      <c r="L160" s="294"/>
    </row>
    <row r="161" ht="15.75" customHeight="1">
      <c r="B161" s="294"/>
      <c r="C161" s="294"/>
      <c r="D161" s="294"/>
      <c r="E161" s="294"/>
      <c r="F161" s="294"/>
      <c r="G161" s="294"/>
      <c r="H161" s="294"/>
      <c r="I161" s="294"/>
      <c r="J161" s="294"/>
      <c r="K161" s="294"/>
      <c r="L161" s="294"/>
    </row>
    <row r="162" ht="15.75" customHeight="1">
      <c r="B162" s="294"/>
      <c r="C162" s="294"/>
      <c r="D162" s="294"/>
      <c r="E162" s="294"/>
      <c r="F162" s="294"/>
      <c r="G162" s="294"/>
      <c r="H162" s="294"/>
      <c r="I162" s="294"/>
      <c r="J162" s="294"/>
      <c r="K162" s="294"/>
      <c r="L162" s="294"/>
    </row>
    <row r="163" ht="15.75" customHeight="1">
      <c r="B163" s="294"/>
      <c r="C163" s="294"/>
      <c r="D163" s="294"/>
      <c r="E163" s="294"/>
      <c r="F163" s="294"/>
      <c r="G163" s="294"/>
      <c r="H163" s="294"/>
      <c r="I163" s="294"/>
      <c r="J163" s="294"/>
      <c r="K163" s="294"/>
      <c r="L163" s="294"/>
    </row>
    <row r="164" ht="15.75" customHeight="1">
      <c r="B164" s="294"/>
      <c r="C164" s="294"/>
      <c r="D164" s="294"/>
      <c r="E164" s="294"/>
      <c r="F164" s="294"/>
      <c r="G164" s="294"/>
      <c r="H164" s="294"/>
      <c r="I164" s="294"/>
      <c r="J164" s="294"/>
      <c r="K164" s="294"/>
      <c r="L164" s="294"/>
    </row>
    <row r="165" ht="15.75" customHeight="1">
      <c r="B165" s="294"/>
      <c r="C165" s="294"/>
      <c r="D165" s="294"/>
      <c r="E165" s="294"/>
      <c r="F165" s="294"/>
      <c r="G165" s="294"/>
      <c r="H165" s="294"/>
      <c r="I165" s="294"/>
      <c r="J165" s="294"/>
      <c r="K165" s="294"/>
      <c r="L165" s="294"/>
    </row>
    <row r="166" ht="15.75" customHeight="1">
      <c r="B166" s="294"/>
      <c r="C166" s="294"/>
      <c r="D166" s="294"/>
      <c r="E166" s="294"/>
      <c r="F166" s="294"/>
      <c r="G166" s="294"/>
      <c r="H166" s="294"/>
      <c r="I166" s="294"/>
      <c r="J166" s="294"/>
      <c r="K166" s="294"/>
      <c r="L166" s="294"/>
    </row>
    <row r="167" ht="15.75" customHeight="1">
      <c r="B167" s="294"/>
      <c r="C167" s="294"/>
      <c r="D167" s="294"/>
      <c r="E167" s="294"/>
      <c r="F167" s="294"/>
      <c r="G167" s="294"/>
      <c r="H167" s="294"/>
      <c r="I167" s="294"/>
      <c r="J167" s="294"/>
      <c r="K167" s="294"/>
      <c r="L167" s="294"/>
    </row>
    <row r="168" ht="15.75" customHeight="1">
      <c r="B168" s="294"/>
      <c r="C168" s="294"/>
      <c r="D168" s="294"/>
      <c r="E168" s="294"/>
      <c r="F168" s="294"/>
      <c r="G168" s="294"/>
      <c r="H168" s="294"/>
      <c r="I168" s="294"/>
      <c r="J168" s="294"/>
      <c r="K168" s="294"/>
      <c r="L168" s="294"/>
    </row>
    <row r="169" ht="15.75" customHeight="1">
      <c r="B169" s="294"/>
      <c r="C169" s="294"/>
      <c r="D169" s="294"/>
      <c r="E169" s="294"/>
      <c r="F169" s="294"/>
      <c r="G169" s="294"/>
      <c r="H169" s="294"/>
      <c r="I169" s="294"/>
      <c r="J169" s="294"/>
      <c r="K169" s="294"/>
      <c r="L169" s="294"/>
    </row>
    <row r="170" ht="15.75" customHeight="1">
      <c r="B170" s="294"/>
      <c r="C170" s="294"/>
      <c r="D170" s="294"/>
      <c r="E170" s="294"/>
      <c r="F170" s="294"/>
      <c r="G170" s="294"/>
      <c r="H170" s="294"/>
      <c r="I170" s="294"/>
      <c r="J170" s="294"/>
      <c r="K170" s="294"/>
      <c r="L170" s="294"/>
    </row>
    <row r="171" ht="15.75" customHeight="1">
      <c r="B171" s="294"/>
      <c r="C171" s="294"/>
      <c r="D171" s="294"/>
      <c r="E171" s="294"/>
      <c r="F171" s="294"/>
      <c r="G171" s="294"/>
      <c r="H171" s="294"/>
      <c r="I171" s="294"/>
      <c r="J171" s="294"/>
      <c r="K171" s="294"/>
      <c r="L171" s="294"/>
    </row>
    <row r="172" ht="15.75" customHeight="1">
      <c r="B172" s="294"/>
      <c r="C172" s="294"/>
      <c r="D172" s="294"/>
      <c r="E172" s="294"/>
      <c r="F172" s="294"/>
      <c r="G172" s="294"/>
      <c r="H172" s="294"/>
      <c r="I172" s="294"/>
      <c r="J172" s="294"/>
      <c r="K172" s="294"/>
      <c r="L172" s="294"/>
    </row>
    <row r="173" ht="15.75" customHeight="1">
      <c r="B173" s="294"/>
      <c r="C173" s="294"/>
      <c r="D173" s="294"/>
      <c r="E173" s="294"/>
      <c r="F173" s="294"/>
      <c r="G173" s="294"/>
      <c r="H173" s="294"/>
      <c r="I173" s="294"/>
      <c r="J173" s="294"/>
      <c r="K173" s="294"/>
      <c r="L173" s="294"/>
    </row>
    <row r="174" ht="15.75" customHeight="1">
      <c r="B174" s="294"/>
      <c r="C174" s="294"/>
      <c r="D174" s="294"/>
      <c r="E174" s="294"/>
      <c r="F174" s="294"/>
      <c r="G174" s="294"/>
      <c r="H174" s="294"/>
      <c r="I174" s="294"/>
      <c r="J174" s="294"/>
      <c r="K174" s="294"/>
      <c r="L174" s="294"/>
    </row>
    <row r="175" ht="15.75" customHeight="1">
      <c r="B175" s="294"/>
      <c r="C175" s="294"/>
      <c r="D175" s="294"/>
      <c r="E175" s="294"/>
      <c r="F175" s="294"/>
      <c r="G175" s="294"/>
      <c r="H175" s="294"/>
      <c r="I175" s="294"/>
      <c r="J175" s="294"/>
      <c r="K175" s="294"/>
      <c r="L175" s="294"/>
    </row>
    <row r="176" ht="15.75" customHeight="1">
      <c r="B176" s="294"/>
      <c r="C176" s="294"/>
      <c r="D176" s="294"/>
      <c r="E176" s="294"/>
      <c r="F176" s="294"/>
      <c r="G176" s="294"/>
      <c r="H176" s="294"/>
      <c r="I176" s="294"/>
      <c r="J176" s="294"/>
      <c r="K176" s="294"/>
      <c r="L176" s="294"/>
    </row>
    <row r="177" ht="15.75" customHeight="1">
      <c r="B177" s="294"/>
      <c r="C177" s="294"/>
      <c r="D177" s="294"/>
      <c r="E177" s="294"/>
      <c r="F177" s="294"/>
      <c r="G177" s="294"/>
      <c r="H177" s="294"/>
      <c r="I177" s="294"/>
      <c r="J177" s="294"/>
      <c r="K177" s="294"/>
      <c r="L177" s="294"/>
    </row>
    <row r="178" ht="15.75" customHeight="1">
      <c r="B178" s="294"/>
      <c r="C178" s="294"/>
      <c r="D178" s="294"/>
      <c r="E178" s="294"/>
      <c r="F178" s="294"/>
      <c r="G178" s="294"/>
      <c r="H178" s="294"/>
      <c r="I178" s="294"/>
      <c r="J178" s="294"/>
      <c r="K178" s="294"/>
      <c r="L178" s="294"/>
    </row>
    <row r="179" ht="15.75" customHeight="1">
      <c r="B179" s="294"/>
      <c r="C179" s="294"/>
      <c r="D179" s="294"/>
      <c r="E179" s="294"/>
      <c r="F179" s="294"/>
      <c r="G179" s="294"/>
      <c r="H179" s="294"/>
      <c r="I179" s="294"/>
      <c r="J179" s="294"/>
      <c r="K179" s="294"/>
      <c r="L179" s="294"/>
    </row>
    <row r="180" ht="15.75" customHeight="1">
      <c r="B180" s="294"/>
      <c r="C180" s="294"/>
      <c r="D180" s="294"/>
      <c r="E180" s="294"/>
      <c r="F180" s="294"/>
      <c r="G180" s="294"/>
      <c r="H180" s="294"/>
      <c r="I180" s="294"/>
      <c r="J180" s="294"/>
      <c r="K180" s="294"/>
      <c r="L180" s="294"/>
    </row>
    <row r="181" ht="15.75" customHeight="1">
      <c r="B181" s="294"/>
      <c r="C181" s="294"/>
      <c r="D181" s="294"/>
      <c r="E181" s="294"/>
      <c r="F181" s="294"/>
      <c r="G181" s="294"/>
      <c r="H181" s="294"/>
      <c r="I181" s="294"/>
      <c r="J181" s="294"/>
      <c r="K181" s="294"/>
      <c r="L181" s="294"/>
    </row>
    <row r="182" ht="15.75" customHeight="1">
      <c r="B182" s="294"/>
      <c r="C182" s="294"/>
      <c r="D182" s="294"/>
      <c r="E182" s="294"/>
      <c r="F182" s="294"/>
      <c r="G182" s="294"/>
      <c r="H182" s="294"/>
      <c r="I182" s="294"/>
      <c r="J182" s="294"/>
      <c r="K182" s="294"/>
      <c r="L182" s="294"/>
    </row>
    <row r="183" ht="15.75" customHeight="1">
      <c r="B183" s="294"/>
      <c r="C183" s="294"/>
      <c r="D183" s="294"/>
      <c r="E183" s="294"/>
      <c r="F183" s="294"/>
      <c r="G183" s="294"/>
      <c r="H183" s="294"/>
      <c r="I183" s="294"/>
      <c r="J183" s="294"/>
      <c r="K183" s="294"/>
      <c r="L183" s="294"/>
    </row>
    <row r="184" ht="15.75" customHeight="1">
      <c r="B184" s="294"/>
      <c r="C184" s="294"/>
      <c r="D184" s="294"/>
      <c r="E184" s="294"/>
      <c r="F184" s="294"/>
      <c r="G184" s="294"/>
      <c r="H184" s="294"/>
      <c r="I184" s="294"/>
      <c r="J184" s="294"/>
      <c r="K184" s="294"/>
      <c r="L184" s="294"/>
    </row>
    <row r="185" ht="15.75" customHeight="1">
      <c r="B185" s="294"/>
      <c r="C185" s="294"/>
      <c r="D185" s="294"/>
      <c r="E185" s="294"/>
      <c r="F185" s="294"/>
      <c r="G185" s="294"/>
      <c r="H185" s="294"/>
      <c r="I185" s="294"/>
      <c r="J185" s="294"/>
      <c r="K185" s="294"/>
      <c r="L185" s="294"/>
    </row>
    <row r="186" ht="15.75" customHeight="1">
      <c r="B186" s="294"/>
      <c r="C186" s="294"/>
      <c r="D186" s="294"/>
      <c r="E186" s="294"/>
      <c r="F186" s="294"/>
      <c r="G186" s="294"/>
      <c r="H186" s="294"/>
      <c r="I186" s="294"/>
      <c r="J186" s="294"/>
      <c r="K186" s="294"/>
      <c r="L186" s="294"/>
    </row>
    <row r="187" ht="15.75" customHeight="1">
      <c r="B187" s="294"/>
      <c r="C187" s="294"/>
      <c r="D187" s="294"/>
      <c r="E187" s="294"/>
      <c r="F187" s="294"/>
      <c r="G187" s="294"/>
      <c r="H187" s="294"/>
      <c r="I187" s="294"/>
      <c r="J187" s="294"/>
      <c r="K187" s="294"/>
      <c r="L187" s="294"/>
    </row>
    <row r="188" ht="15.75" customHeight="1">
      <c r="B188" s="294"/>
      <c r="C188" s="294"/>
      <c r="D188" s="294"/>
      <c r="E188" s="294"/>
      <c r="F188" s="294"/>
      <c r="G188" s="294"/>
      <c r="H188" s="294"/>
      <c r="I188" s="294"/>
      <c r="J188" s="294"/>
      <c r="K188" s="294"/>
      <c r="L188" s="294"/>
    </row>
    <row r="189" ht="15.75" customHeight="1">
      <c r="B189" s="294"/>
      <c r="C189" s="294"/>
      <c r="D189" s="294"/>
      <c r="E189" s="294"/>
      <c r="F189" s="294"/>
      <c r="G189" s="294"/>
      <c r="H189" s="294"/>
      <c r="I189" s="294"/>
      <c r="J189" s="294"/>
      <c r="K189" s="294"/>
      <c r="L189" s="294"/>
    </row>
    <row r="190" ht="15.75" customHeight="1">
      <c r="B190" s="294"/>
      <c r="C190" s="294"/>
      <c r="D190" s="294"/>
      <c r="E190" s="294"/>
      <c r="F190" s="294"/>
      <c r="G190" s="294"/>
      <c r="H190" s="294"/>
      <c r="I190" s="294"/>
      <c r="J190" s="294"/>
      <c r="K190" s="294"/>
      <c r="L190" s="294"/>
    </row>
    <row r="191" ht="15.75" customHeight="1">
      <c r="B191" s="294"/>
      <c r="C191" s="294"/>
      <c r="D191" s="294"/>
      <c r="E191" s="294"/>
      <c r="F191" s="294"/>
      <c r="G191" s="294"/>
      <c r="H191" s="294"/>
      <c r="I191" s="294"/>
      <c r="J191" s="294"/>
      <c r="K191" s="294"/>
      <c r="L191" s="294"/>
    </row>
    <row r="192" ht="15.75" customHeight="1">
      <c r="B192" s="294"/>
      <c r="C192" s="294"/>
      <c r="D192" s="294"/>
      <c r="E192" s="294"/>
      <c r="F192" s="294"/>
      <c r="G192" s="294"/>
      <c r="H192" s="294"/>
      <c r="I192" s="294"/>
      <c r="J192" s="294"/>
      <c r="K192" s="294"/>
      <c r="L192" s="294"/>
    </row>
    <row r="193" ht="15.75" customHeight="1">
      <c r="B193" s="294"/>
      <c r="C193" s="294"/>
      <c r="D193" s="294"/>
      <c r="E193" s="294"/>
      <c r="F193" s="294"/>
      <c r="G193" s="294"/>
      <c r="H193" s="294"/>
      <c r="I193" s="294"/>
      <c r="J193" s="294"/>
      <c r="K193" s="294"/>
      <c r="L193" s="294"/>
    </row>
    <row r="194" ht="15.75" customHeight="1">
      <c r="B194" s="294"/>
      <c r="C194" s="294"/>
      <c r="D194" s="294"/>
      <c r="E194" s="294"/>
      <c r="F194" s="294"/>
      <c r="G194" s="294"/>
      <c r="H194" s="294"/>
      <c r="I194" s="294"/>
      <c r="J194" s="294"/>
      <c r="K194" s="294"/>
      <c r="L194" s="294"/>
    </row>
    <row r="195" ht="15.75" customHeight="1">
      <c r="B195" s="294"/>
      <c r="C195" s="294"/>
      <c r="D195" s="294"/>
      <c r="E195" s="294"/>
      <c r="F195" s="294"/>
      <c r="G195" s="294"/>
      <c r="H195" s="294"/>
      <c r="I195" s="294"/>
      <c r="J195" s="294"/>
      <c r="K195" s="294"/>
      <c r="L195" s="294"/>
    </row>
    <row r="196" ht="15.75" customHeight="1">
      <c r="B196" s="294"/>
      <c r="C196" s="294"/>
      <c r="D196" s="294"/>
      <c r="E196" s="294"/>
      <c r="F196" s="294"/>
      <c r="G196" s="294"/>
      <c r="H196" s="294"/>
      <c r="I196" s="294"/>
      <c r="J196" s="294"/>
      <c r="K196" s="294"/>
      <c r="L196" s="294"/>
    </row>
    <row r="197" ht="15.75" customHeight="1">
      <c r="B197" s="294"/>
      <c r="C197" s="294"/>
      <c r="D197" s="294"/>
      <c r="E197" s="294"/>
      <c r="F197" s="294"/>
      <c r="G197" s="294"/>
      <c r="H197" s="294"/>
      <c r="I197" s="294"/>
      <c r="J197" s="294"/>
      <c r="K197" s="294"/>
      <c r="L197" s="294"/>
    </row>
    <row r="198" ht="15.75" customHeight="1">
      <c r="B198" s="294"/>
      <c r="C198" s="294"/>
      <c r="D198" s="294"/>
      <c r="E198" s="294"/>
      <c r="F198" s="294"/>
      <c r="G198" s="294"/>
      <c r="H198" s="294"/>
      <c r="I198" s="294"/>
      <c r="J198" s="294"/>
      <c r="K198" s="294"/>
      <c r="L198" s="294"/>
    </row>
    <row r="199" ht="15.75" customHeight="1">
      <c r="B199" s="294"/>
      <c r="C199" s="294"/>
      <c r="D199" s="294"/>
      <c r="E199" s="294"/>
      <c r="F199" s="294"/>
      <c r="G199" s="294"/>
      <c r="H199" s="294"/>
      <c r="I199" s="294"/>
      <c r="J199" s="294"/>
      <c r="K199" s="294"/>
      <c r="L199" s="294"/>
    </row>
    <row r="200" ht="15.75" customHeight="1">
      <c r="B200" s="294"/>
      <c r="C200" s="294"/>
      <c r="D200" s="294"/>
      <c r="E200" s="294"/>
      <c r="F200" s="294"/>
      <c r="G200" s="294"/>
      <c r="H200" s="294"/>
      <c r="I200" s="294"/>
      <c r="J200" s="294"/>
      <c r="K200" s="294"/>
      <c r="L200" s="294"/>
    </row>
    <row r="201" ht="15.75" customHeight="1">
      <c r="B201" s="294"/>
      <c r="C201" s="294"/>
      <c r="D201" s="294"/>
      <c r="E201" s="294"/>
      <c r="F201" s="294"/>
      <c r="G201" s="294"/>
      <c r="H201" s="294"/>
      <c r="I201" s="294"/>
      <c r="J201" s="294"/>
      <c r="K201" s="294"/>
      <c r="L201" s="294"/>
    </row>
    <row r="202" ht="15.75" customHeight="1">
      <c r="B202" s="294"/>
      <c r="C202" s="294"/>
      <c r="D202" s="294"/>
      <c r="E202" s="294"/>
      <c r="F202" s="294"/>
      <c r="G202" s="294"/>
      <c r="H202" s="294"/>
      <c r="I202" s="294"/>
      <c r="J202" s="294"/>
      <c r="K202" s="294"/>
      <c r="L202" s="294"/>
    </row>
    <row r="203" ht="15.75" customHeight="1">
      <c r="B203" s="294"/>
      <c r="C203" s="294"/>
      <c r="D203" s="294"/>
      <c r="E203" s="294"/>
      <c r="F203" s="294"/>
      <c r="G203" s="294"/>
      <c r="H203" s="294"/>
      <c r="I203" s="294"/>
      <c r="J203" s="294"/>
      <c r="K203" s="294"/>
      <c r="L203" s="294"/>
    </row>
    <row r="204" ht="15.75" customHeight="1">
      <c r="B204" s="294"/>
      <c r="C204" s="294"/>
      <c r="D204" s="294"/>
      <c r="E204" s="294"/>
      <c r="F204" s="294"/>
      <c r="G204" s="294"/>
      <c r="H204" s="294"/>
      <c r="I204" s="294"/>
      <c r="J204" s="294"/>
      <c r="K204" s="294"/>
      <c r="L204" s="294"/>
    </row>
    <row r="205" ht="15.75" customHeight="1">
      <c r="B205" s="294"/>
      <c r="C205" s="294"/>
      <c r="D205" s="294"/>
      <c r="E205" s="294"/>
      <c r="F205" s="294"/>
      <c r="G205" s="294"/>
      <c r="H205" s="294"/>
      <c r="I205" s="294"/>
      <c r="J205" s="294"/>
      <c r="K205" s="294"/>
      <c r="L205" s="294"/>
    </row>
    <row r="206" ht="15.75" customHeight="1">
      <c r="B206" s="294"/>
      <c r="C206" s="294"/>
      <c r="D206" s="294"/>
      <c r="E206" s="294"/>
      <c r="F206" s="294"/>
      <c r="G206" s="294"/>
      <c r="H206" s="294"/>
      <c r="I206" s="294"/>
      <c r="J206" s="294"/>
      <c r="K206" s="294"/>
      <c r="L206" s="294"/>
    </row>
    <row r="207" ht="15.75" customHeight="1">
      <c r="B207" s="294"/>
      <c r="C207" s="294"/>
      <c r="D207" s="294"/>
      <c r="E207" s="294"/>
      <c r="F207" s="294"/>
      <c r="G207" s="294"/>
      <c r="H207" s="294"/>
      <c r="I207" s="294"/>
      <c r="J207" s="294"/>
      <c r="K207" s="294"/>
      <c r="L207" s="294"/>
    </row>
    <row r="208" ht="15.75" customHeight="1">
      <c r="B208" s="294"/>
      <c r="C208" s="294"/>
      <c r="D208" s="294"/>
      <c r="E208" s="294"/>
      <c r="F208" s="294"/>
      <c r="G208" s="294"/>
      <c r="H208" s="294"/>
      <c r="I208" s="294"/>
      <c r="J208" s="294"/>
      <c r="K208" s="294"/>
      <c r="L208" s="294"/>
    </row>
    <row r="209" ht="15.75" customHeight="1">
      <c r="B209" s="294"/>
      <c r="C209" s="294"/>
      <c r="D209" s="294"/>
      <c r="E209" s="294"/>
      <c r="F209" s="294"/>
      <c r="G209" s="294"/>
      <c r="H209" s="294"/>
      <c r="I209" s="294"/>
      <c r="J209" s="294"/>
      <c r="K209" s="294"/>
      <c r="L209" s="294"/>
    </row>
    <row r="210" ht="15.75" customHeight="1">
      <c r="B210" s="294"/>
      <c r="C210" s="294"/>
      <c r="D210" s="294"/>
      <c r="E210" s="294"/>
      <c r="F210" s="294"/>
      <c r="G210" s="294"/>
      <c r="H210" s="294"/>
      <c r="I210" s="294"/>
      <c r="J210" s="294"/>
      <c r="K210" s="294"/>
      <c r="L210" s="294"/>
    </row>
    <row r="211" ht="15.75" customHeight="1">
      <c r="B211" s="294"/>
      <c r="C211" s="294"/>
      <c r="D211" s="294"/>
      <c r="E211" s="294"/>
      <c r="F211" s="294"/>
      <c r="G211" s="294"/>
      <c r="H211" s="294"/>
      <c r="I211" s="294"/>
      <c r="J211" s="294"/>
      <c r="K211" s="294"/>
      <c r="L211" s="294"/>
    </row>
    <row r="212" ht="15.75" customHeight="1">
      <c r="B212" s="294"/>
      <c r="C212" s="294"/>
      <c r="D212" s="294"/>
      <c r="E212" s="294"/>
      <c r="F212" s="294"/>
      <c r="G212" s="294"/>
      <c r="H212" s="294"/>
      <c r="I212" s="294"/>
      <c r="J212" s="294"/>
      <c r="K212" s="294"/>
      <c r="L212" s="294"/>
    </row>
    <row r="213" ht="15.75" customHeight="1">
      <c r="B213" s="294"/>
      <c r="C213" s="294"/>
      <c r="D213" s="294"/>
      <c r="E213" s="294"/>
      <c r="F213" s="294"/>
      <c r="G213" s="294"/>
      <c r="H213" s="294"/>
      <c r="I213" s="294"/>
      <c r="J213" s="294"/>
      <c r="K213" s="294"/>
      <c r="L213" s="294"/>
    </row>
    <row r="214" ht="15.75" customHeight="1">
      <c r="B214" s="294"/>
      <c r="C214" s="294"/>
      <c r="D214" s="294"/>
      <c r="E214" s="294"/>
      <c r="F214" s="294"/>
      <c r="G214" s="294"/>
      <c r="H214" s="294"/>
      <c r="I214" s="294"/>
      <c r="J214" s="294"/>
      <c r="K214" s="294"/>
      <c r="L214" s="294"/>
    </row>
    <row r="215" ht="15.75" customHeight="1">
      <c r="B215" s="294"/>
      <c r="C215" s="294"/>
      <c r="D215" s="294"/>
      <c r="E215" s="294"/>
      <c r="F215" s="294"/>
      <c r="G215" s="294"/>
      <c r="H215" s="294"/>
      <c r="I215" s="294"/>
      <c r="J215" s="294"/>
      <c r="K215" s="294"/>
      <c r="L215" s="294"/>
    </row>
    <row r="216" ht="15.75" customHeight="1">
      <c r="B216" s="294"/>
      <c r="C216" s="294"/>
      <c r="D216" s="294"/>
      <c r="E216" s="294"/>
      <c r="F216" s="294"/>
      <c r="G216" s="294"/>
      <c r="H216" s="294"/>
      <c r="I216" s="294"/>
      <c r="J216" s="294"/>
      <c r="K216" s="294"/>
      <c r="L216" s="294"/>
    </row>
    <row r="217" ht="15.75" customHeight="1">
      <c r="B217" s="294"/>
      <c r="C217" s="294"/>
      <c r="D217" s="294"/>
      <c r="E217" s="294"/>
      <c r="F217" s="294"/>
      <c r="G217" s="294"/>
      <c r="H217" s="294"/>
      <c r="I217" s="294"/>
      <c r="J217" s="294"/>
      <c r="K217" s="294"/>
      <c r="L217" s="294"/>
    </row>
    <row r="218" ht="15.75" customHeight="1">
      <c r="B218" s="294"/>
      <c r="C218" s="294"/>
      <c r="D218" s="294"/>
      <c r="E218" s="294"/>
      <c r="F218" s="294"/>
      <c r="G218" s="294"/>
      <c r="H218" s="294"/>
      <c r="I218" s="294"/>
      <c r="J218" s="294"/>
      <c r="K218" s="294"/>
      <c r="L218" s="294"/>
    </row>
    <row r="219" ht="15.75" customHeight="1">
      <c r="B219" s="294"/>
      <c r="C219" s="294"/>
      <c r="D219" s="294"/>
      <c r="E219" s="294"/>
      <c r="F219" s="294"/>
      <c r="G219" s="294"/>
      <c r="H219" s="294"/>
      <c r="I219" s="294"/>
      <c r="J219" s="294"/>
      <c r="K219" s="294"/>
      <c r="L219" s="294"/>
    </row>
    <row r="220" ht="15.75" customHeight="1">
      <c r="B220" s="294"/>
      <c r="C220" s="294"/>
      <c r="D220" s="294"/>
      <c r="E220" s="294"/>
      <c r="F220" s="294"/>
      <c r="G220" s="294"/>
      <c r="H220" s="294"/>
      <c r="I220" s="294"/>
      <c r="J220" s="294"/>
      <c r="K220" s="294"/>
      <c r="L220" s="294"/>
    </row>
    <row r="221" ht="15.75" customHeight="1">
      <c r="B221" s="294"/>
      <c r="C221" s="294"/>
      <c r="D221" s="294"/>
      <c r="E221" s="294"/>
      <c r="F221" s="294"/>
      <c r="G221" s="294"/>
      <c r="H221" s="294"/>
      <c r="I221" s="294"/>
      <c r="J221" s="294"/>
      <c r="K221" s="294"/>
      <c r="L221" s="294"/>
    </row>
    <row r="222" ht="15.75" customHeight="1">
      <c r="B222" s="294"/>
      <c r="C222" s="294"/>
      <c r="D222" s="294"/>
      <c r="E222" s="294"/>
      <c r="F222" s="294"/>
      <c r="G222" s="294"/>
      <c r="H222" s="294"/>
      <c r="I222" s="294"/>
      <c r="J222" s="294"/>
      <c r="K222" s="294"/>
      <c r="L222" s="294"/>
    </row>
    <row r="223" ht="15.75" customHeight="1">
      <c r="B223" s="294"/>
      <c r="C223" s="294"/>
      <c r="D223" s="294"/>
      <c r="E223" s="294"/>
      <c r="F223" s="294"/>
      <c r="G223" s="294"/>
      <c r="H223" s="294"/>
      <c r="I223" s="294"/>
      <c r="J223" s="294"/>
      <c r="K223" s="294"/>
      <c r="L223" s="294"/>
    </row>
    <row r="224" ht="15.75" customHeight="1">
      <c r="B224" s="294"/>
      <c r="C224" s="294"/>
      <c r="D224" s="294"/>
      <c r="E224" s="294"/>
      <c r="F224" s="294"/>
      <c r="G224" s="294"/>
      <c r="H224" s="294"/>
      <c r="I224" s="294"/>
      <c r="J224" s="294"/>
      <c r="K224" s="294"/>
      <c r="L224" s="294"/>
    </row>
    <row r="225" ht="15.75" customHeight="1">
      <c r="B225" s="294"/>
      <c r="C225" s="294"/>
      <c r="D225" s="294"/>
      <c r="E225" s="294"/>
      <c r="F225" s="294"/>
      <c r="G225" s="294"/>
      <c r="H225" s="294"/>
      <c r="I225" s="294"/>
      <c r="J225" s="294"/>
      <c r="K225" s="294"/>
      <c r="L225" s="294"/>
    </row>
    <row r="226" ht="15.75" customHeight="1">
      <c r="B226" s="294"/>
      <c r="C226" s="294"/>
      <c r="D226" s="294"/>
      <c r="E226" s="294"/>
      <c r="F226" s="294"/>
      <c r="G226" s="294"/>
      <c r="H226" s="294"/>
      <c r="I226" s="294"/>
      <c r="J226" s="294"/>
      <c r="K226" s="294"/>
      <c r="L226" s="294"/>
    </row>
    <row r="227" ht="15.75" customHeight="1">
      <c r="B227" s="294"/>
      <c r="C227" s="294"/>
      <c r="D227" s="294"/>
      <c r="E227" s="294"/>
      <c r="F227" s="294"/>
      <c r="G227" s="294"/>
      <c r="H227" s="294"/>
      <c r="I227" s="294"/>
      <c r="J227" s="294"/>
      <c r="K227" s="294"/>
      <c r="L227" s="294"/>
    </row>
    <row r="228" ht="15.75" customHeight="1">
      <c r="B228" s="294"/>
      <c r="C228" s="294"/>
      <c r="D228" s="294"/>
      <c r="E228" s="294"/>
      <c r="F228" s="294"/>
      <c r="G228" s="294"/>
      <c r="H228" s="294"/>
      <c r="I228" s="294"/>
      <c r="J228" s="294"/>
      <c r="K228" s="294"/>
      <c r="L228" s="294"/>
    </row>
    <row r="229" ht="15.75" customHeight="1">
      <c r="B229" s="294"/>
      <c r="C229" s="294"/>
      <c r="D229" s="294"/>
      <c r="E229" s="294"/>
      <c r="F229" s="294"/>
      <c r="G229" s="294"/>
      <c r="H229" s="294"/>
      <c r="I229" s="294"/>
      <c r="J229" s="294"/>
      <c r="K229" s="294"/>
      <c r="L229" s="294"/>
    </row>
    <row r="230" ht="15.75" customHeight="1">
      <c r="B230" s="294"/>
      <c r="C230" s="294"/>
      <c r="D230" s="294"/>
      <c r="E230" s="294"/>
      <c r="F230" s="294"/>
      <c r="G230" s="294"/>
      <c r="H230" s="294"/>
      <c r="I230" s="294"/>
      <c r="J230" s="294"/>
      <c r="K230" s="294"/>
      <c r="L230" s="294"/>
    </row>
    <row r="231" ht="15.75" customHeight="1">
      <c r="B231" s="294"/>
      <c r="C231" s="294"/>
      <c r="D231" s="294"/>
      <c r="E231" s="294"/>
      <c r="F231" s="294"/>
      <c r="G231" s="294"/>
      <c r="H231" s="294"/>
      <c r="I231" s="294"/>
      <c r="J231" s="294"/>
      <c r="K231" s="294"/>
      <c r="L231" s="294"/>
    </row>
    <row r="232" ht="15.75" customHeight="1">
      <c r="B232" s="294"/>
      <c r="C232" s="294"/>
      <c r="D232" s="294"/>
      <c r="E232" s="294"/>
      <c r="F232" s="294"/>
      <c r="G232" s="294"/>
      <c r="H232" s="294"/>
      <c r="I232" s="294"/>
      <c r="J232" s="294"/>
      <c r="K232" s="294"/>
      <c r="L232" s="294"/>
    </row>
    <row r="233" ht="15.75" customHeight="1">
      <c r="B233" s="294"/>
      <c r="C233" s="294"/>
      <c r="D233" s="294"/>
      <c r="E233" s="294"/>
      <c r="F233" s="294"/>
      <c r="G233" s="294"/>
      <c r="H233" s="294"/>
      <c r="I233" s="294"/>
      <c r="J233" s="294"/>
      <c r="K233" s="294"/>
      <c r="L233" s="294"/>
    </row>
    <row r="234" ht="15.75" customHeight="1">
      <c r="B234" s="294"/>
      <c r="C234" s="294"/>
      <c r="D234" s="294"/>
      <c r="E234" s="294"/>
      <c r="F234" s="294"/>
      <c r="G234" s="294"/>
      <c r="H234" s="294"/>
      <c r="I234" s="294"/>
      <c r="J234" s="294"/>
      <c r="K234" s="294"/>
      <c r="L234" s="294"/>
    </row>
    <row r="235" ht="15.75" customHeight="1">
      <c r="B235" s="294"/>
      <c r="C235" s="294"/>
      <c r="D235" s="294"/>
      <c r="E235" s="294"/>
      <c r="F235" s="294"/>
      <c r="G235" s="294"/>
      <c r="H235" s="294"/>
      <c r="I235" s="294"/>
      <c r="J235" s="294"/>
      <c r="K235" s="294"/>
      <c r="L235" s="294"/>
    </row>
    <row r="236" ht="15.75" customHeight="1">
      <c r="B236" s="294"/>
      <c r="C236" s="294"/>
      <c r="D236" s="294"/>
      <c r="E236" s="294"/>
      <c r="F236" s="294"/>
      <c r="G236" s="294"/>
      <c r="H236" s="294"/>
      <c r="I236" s="294"/>
      <c r="J236" s="294"/>
      <c r="K236" s="294"/>
      <c r="L236" s="294"/>
    </row>
    <row r="237" ht="15.75" customHeight="1">
      <c r="B237" s="294"/>
      <c r="C237" s="294"/>
      <c r="D237" s="294"/>
      <c r="E237" s="294"/>
      <c r="F237" s="294"/>
      <c r="G237" s="294"/>
      <c r="H237" s="294"/>
      <c r="I237" s="294"/>
      <c r="J237" s="294"/>
      <c r="K237" s="294"/>
      <c r="L237" s="294"/>
    </row>
    <row r="238" ht="15.75" customHeight="1">
      <c r="B238" s="294"/>
      <c r="C238" s="294"/>
      <c r="D238" s="294"/>
      <c r="E238" s="294"/>
      <c r="F238" s="294"/>
      <c r="G238" s="294"/>
      <c r="H238" s="294"/>
      <c r="I238" s="294"/>
      <c r="J238" s="294"/>
      <c r="K238" s="294"/>
      <c r="L238" s="294"/>
    </row>
    <row r="239" ht="15.75" customHeight="1">
      <c r="B239" s="294"/>
      <c r="C239" s="294"/>
      <c r="D239" s="294"/>
      <c r="E239" s="294"/>
      <c r="F239" s="294"/>
      <c r="G239" s="294"/>
      <c r="H239" s="294"/>
      <c r="I239" s="294"/>
      <c r="J239" s="294"/>
      <c r="K239" s="294"/>
      <c r="L239" s="294"/>
    </row>
    <row r="240" ht="15.75" customHeight="1">
      <c r="B240" s="294"/>
      <c r="C240" s="294"/>
      <c r="D240" s="294"/>
      <c r="E240" s="294"/>
      <c r="F240" s="294"/>
      <c r="G240" s="294"/>
      <c r="H240" s="294"/>
      <c r="I240" s="294"/>
      <c r="J240" s="294"/>
      <c r="K240" s="294"/>
      <c r="L240" s="294"/>
    </row>
    <row r="241" ht="15.75" customHeight="1">
      <c r="B241" s="294"/>
      <c r="C241" s="294"/>
      <c r="D241" s="294"/>
      <c r="E241" s="294"/>
      <c r="F241" s="294"/>
      <c r="G241" s="294"/>
      <c r="H241" s="294"/>
      <c r="I241" s="294"/>
      <c r="J241" s="294"/>
      <c r="K241" s="294"/>
      <c r="L241" s="294"/>
    </row>
    <row r="242" ht="15.75" customHeight="1">
      <c r="B242" s="294"/>
      <c r="C242" s="294"/>
      <c r="D242" s="294"/>
      <c r="E242" s="294"/>
      <c r="F242" s="294"/>
      <c r="G242" s="294"/>
      <c r="H242" s="294"/>
      <c r="I242" s="294"/>
      <c r="J242" s="294"/>
      <c r="K242" s="294"/>
      <c r="L242" s="294"/>
    </row>
    <row r="243" ht="15.75" customHeight="1">
      <c r="B243" s="294"/>
      <c r="C243" s="294"/>
      <c r="D243" s="294"/>
      <c r="E243" s="294"/>
      <c r="F243" s="294"/>
      <c r="G243" s="294"/>
      <c r="H243" s="294"/>
      <c r="I243" s="294"/>
      <c r="J243" s="294"/>
      <c r="K243" s="294"/>
      <c r="L243" s="294"/>
    </row>
    <row r="244" ht="15.75" customHeight="1">
      <c r="B244" s="294"/>
      <c r="C244" s="294"/>
      <c r="D244" s="294"/>
      <c r="E244" s="294"/>
      <c r="F244" s="294"/>
      <c r="G244" s="294"/>
      <c r="H244" s="294"/>
      <c r="I244" s="294"/>
      <c r="J244" s="294"/>
      <c r="K244" s="294"/>
      <c r="L244" s="294"/>
    </row>
    <row r="245" ht="15.75" customHeight="1">
      <c r="B245" s="294"/>
      <c r="C245" s="294"/>
      <c r="D245" s="294"/>
      <c r="E245" s="294"/>
      <c r="F245" s="294"/>
      <c r="G245" s="294"/>
      <c r="H245" s="294"/>
      <c r="I245" s="294"/>
      <c r="J245" s="294"/>
      <c r="K245" s="294"/>
      <c r="L245" s="294"/>
    </row>
    <row r="246" ht="15.75" customHeight="1">
      <c r="B246" s="294"/>
      <c r="C246" s="294"/>
      <c r="D246" s="294"/>
      <c r="E246" s="294"/>
      <c r="F246" s="294"/>
      <c r="G246" s="294"/>
      <c r="H246" s="294"/>
      <c r="I246" s="294"/>
      <c r="J246" s="294"/>
      <c r="K246" s="294"/>
      <c r="L246" s="294"/>
    </row>
    <row r="247" ht="15.75" customHeight="1">
      <c r="B247" s="294"/>
      <c r="C247" s="294"/>
      <c r="D247" s="294"/>
      <c r="E247" s="294"/>
      <c r="F247" s="294"/>
      <c r="G247" s="294"/>
      <c r="H247" s="294"/>
      <c r="I247" s="294"/>
      <c r="J247" s="294"/>
      <c r="K247" s="294"/>
      <c r="L247" s="294"/>
    </row>
    <row r="248" ht="15.75" customHeight="1">
      <c r="B248" s="294"/>
      <c r="C248" s="294"/>
      <c r="D248" s="294"/>
      <c r="E248" s="294"/>
      <c r="F248" s="294"/>
      <c r="G248" s="294"/>
      <c r="H248" s="294"/>
      <c r="I248" s="294"/>
      <c r="J248" s="294"/>
      <c r="K248" s="294"/>
      <c r="L248" s="294"/>
    </row>
    <row r="249" ht="15.75" customHeight="1">
      <c r="B249" s="294"/>
      <c r="C249" s="294"/>
      <c r="D249" s="294"/>
      <c r="E249" s="294"/>
      <c r="F249" s="294"/>
      <c r="G249" s="294"/>
      <c r="H249" s="294"/>
      <c r="I249" s="294"/>
      <c r="J249" s="294"/>
      <c r="K249" s="294"/>
      <c r="L249" s="294"/>
    </row>
    <row r="250" ht="15.75" customHeight="1">
      <c r="B250" s="294"/>
      <c r="C250" s="294"/>
      <c r="D250" s="294"/>
      <c r="E250" s="294"/>
      <c r="F250" s="294"/>
      <c r="G250" s="294"/>
      <c r="H250" s="294"/>
      <c r="I250" s="294"/>
      <c r="J250" s="294"/>
      <c r="K250" s="294"/>
      <c r="L250" s="294"/>
    </row>
    <row r="251" ht="15.75" customHeight="1">
      <c r="B251" s="294"/>
      <c r="C251" s="294"/>
      <c r="D251" s="294"/>
      <c r="E251" s="294"/>
      <c r="F251" s="294"/>
      <c r="G251" s="294"/>
      <c r="H251" s="294"/>
      <c r="I251" s="294"/>
      <c r="J251" s="294"/>
      <c r="K251" s="294"/>
      <c r="L251" s="294"/>
    </row>
    <row r="252" ht="15.75" customHeight="1">
      <c r="B252" s="294"/>
      <c r="C252" s="294"/>
      <c r="D252" s="294"/>
      <c r="E252" s="294"/>
      <c r="F252" s="294"/>
      <c r="G252" s="294"/>
      <c r="H252" s="294"/>
      <c r="I252" s="294"/>
      <c r="J252" s="294"/>
      <c r="K252" s="294"/>
      <c r="L252" s="294"/>
    </row>
    <row r="253" ht="15.75" customHeight="1">
      <c r="B253" s="294"/>
      <c r="C253" s="294"/>
      <c r="D253" s="294"/>
      <c r="E253" s="294"/>
      <c r="F253" s="294"/>
      <c r="G253" s="294"/>
      <c r="H253" s="294"/>
      <c r="I253" s="294"/>
      <c r="J253" s="294"/>
      <c r="K253" s="294"/>
      <c r="L253" s="294"/>
    </row>
    <row r="254" ht="15.75" customHeight="1">
      <c r="B254" s="294"/>
      <c r="C254" s="294"/>
      <c r="D254" s="294"/>
      <c r="E254" s="294"/>
      <c r="F254" s="294"/>
      <c r="G254" s="294"/>
      <c r="H254" s="294"/>
      <c r="I254" s="294"/>
      <c r="J254" s="294"/>
      <c r="K254" s="294"/>
      <c r="L254" s="294"/>
    </row>
    <row r="255" ht="15.75" customHeight="1">
      <c r="B255" s="294"/>
      <c r="C255" s="294"/>
      <c r="D255" s="294"/>
      <c r="E255" s="294"/>
      <c r="F255" s="294"/>
      <c r="G255" s="294"/>
      <c r="H255" s="294"/>
      <c r="I255" s="294"/>
      <c r="J255" s="294"/>
      <c r="K255" s="294"/>
      <c r="L255" s="294"/>
    </row>
    <row r="256" ht="15.75" customHeight="1">
      <c r="B256" s="294"/>
      <c r="C256" s="294"/>
      <c r="D256" s="294"/>
      <c r="E256" s="294"/>
      <c r="F256" s="294"/>
      <c r="G256" s="294"/>
      <c r="H256" s="294"/>
      <c r="I256" s="294"/>
      <c r="J256" s="294"/>
      <c r="K256" s="294"/>
      <c r="L256" s="294"/>
    </row>
    <row r="257" ht="15.75" customHeight="1">
      <c r="B257" s="294"/>
      <c r="C257" s="294"/>
      <c r="D257" s="294"/>
      <c r="E257" s="294"/>
      <c r="F257" s="294"/>
      <c r="G257" s="294"/>
      <c r="H257" s="294"/>
      <c r="I257" s="294"/>
      <c r="J257" s="294"/>
      <c r="K257" s="294"/>
      <c r="L257" s="294"/>
    </row>
    <row r="258" ht="15.75" customHeight="1">
      <c r="B258" s="294"/>
      <c r="C258" s="294"/>
      <c r="D258" s="294"/>
      <c r="E258" s="294"/>
      <c r="F258" s="294"/>
      <c r="G258" s="294"/>
      <c r="H258" s="294"/>
      <c r="I258" s="294"/>
      <c r="J258" s="294"/>
      <c r="K258" s="294"/>
      <c r="L258" s="294"/>
    </row>
    <row r="259" ht="15.75" customHeight="1">
      <c r="B259" s="294"/>
      <c r="C259" s="294"/>
      <c r="D259" s="294"/>
      <c r="E259" s="294"/>
      <c r="F259" s="294"/>
      <c r="G259" s="294"/>
      <c r="H259" s="294"/>
      <c r="I259" s="294"/>
      <c r="J259" s="294"/>
      <c r="K259" s="294"/>
      <c r="L259" s="294"/>
    </row>
    <row r="260" ht="15.75" customHeight="1">
      <c r="B260" s="294"/>
      <c r="C260" s="294"/>
      <c r="D260" s="294"/>
      <c r="E260" s="294"/>
      <c r="F260" s="294"/>
      <c r="G260" s="294"/>
      <c r="H260" s="294"/>
      <c r="I260" s="294"/>
      <c r="J260" s="294"/>
      <c r="K260" s="294"/>
      <c r="L260" s="294"/>
    </row>
    <row r="261" ht="15.75" customHeight="1">
      <c r="B261" s="294"/>
      <c r="C261" s="294"/>
      <c r="D261" s="294"/>
      <c r="E261" s="294"/>
      <c r="F261" s="294"/>
      <c r="G261" s="294"/>
      <c r="H261" s="294"/>
      <c r="I261" s="294"/>
      <c r="J261" s="294"/>
      <c r="K261" s="294"/>
      <c r="L261" s="294"/>
    </row>
    <row r="262" ht="15.75" customHeight="1">
      <c r="B262" s="294"/>
      <c r="C262" s="294"/>
      <c r="D262" s="294"/>
      <c r="E262" s="294"/>
      <c r="F262" s="294"/>
      <c r="G262" s="294"/>
      <c r="H262" s="294"/>
      <c r="I262" s="294"/>
      <c r="J262" s="294"/>
      <c r="K262" s="294"/>
      <c r="L262" s="294"/>
    </row>
    <row r="263" ht="15.75" customHeight="1">
      <c r="B263" s="294"/>
      <c r="C263" s="294"/>
      <c r="D263" s="294"/>
      <c r="E263" s="294"/>
      <c r="F263" s="294"/>
      <c r="G263" s="294"/>
      <c r="H263" s="294"/>
      <c r="I263" s="294"/>
      <c r="J263" s="294"/>
      <c r="K263" s="294"/>
      <c r="L263" s="294"/>
    </row>
    <row r="264" ht="15.75" customHeight="1">
      <c r="B264" s="294"/>
      <c r="C264" s="294"/>
      <c r="D264" s="294"/>
      <c r="E264" s="294"/>
      <c r="F264" s="294"/>
      <c r="G264" s="294"/>
      <c r="H264" s="294"/>
      <c r="I264" s="294"/>
      <c r="J264" s="294"/>
      <c r="K264" s="294"/>
      <c r="L264" s="294"/>
    </row>
    <row r="265" ht="15.75" customHeight="1">
      <c r="B265" s="294"/>
      <c r="C265" s="294"/>
      <c r="D265" s="294"/>
      <c r="E265" s="294"/>
      <c r="F265" s="294"/>
      <c r="G265" s="294"/>
      <c r="H265" s="294"/>
      <c r="I265" s="294"/>
      <c r="J265" s="294"/>
      <c r="K265" s="294"/>
      <c r="L265" s="294"/>
    </row>
    <row r="266" ht="15.75" customHeight="1">
      <c r="B266" s="294"/>
      <c r="C266" s="294"/>
      <c r="D266" s="294"/>
      <c r="E266" s="294"/>
      <c r="F266" s="294"/>
      <c r="G266" s="294"/>
      <c r="H266" s="294"/>
      <c r="I266" s="294"/>
      <c r="J266" s="294"/>
      <c r="K266" s="294"/>
      <c r="L266" s="294"/>
    </row>
    <row r="267" ht="15.75" customHeight="1">
      <c r="B267" s="294"/>
      <c r="C267" s="294"/>
      <c r="D267" s="294"/>
      <c r="E267" s="294"/>
      <c r="F267" s="294"/>
      <c r="G267" s="294"/>
      <c r="H267" s="294"/>
      <c r="I267" s="294"/>
      <c r="J267" s="294"/>
      <c r="K267" s="294"/>
      <c r="L267" s="294"/>
    </row>
    <row r="268" ht="15.75" customHeight="1">
      <c r="B268" s="294"/>
      <c r="C268" s="294"/>
      <c r="D268" s="294"/>
      <c r="E268" s="294"/>
      <c r="F268" s="294"/>
      <c r="G268" s="294"/>
      <c r="H268" s="294"/>
      <c r="I268" s="294"/>
      <c r="J268" s="294"/>
      <c r="K268" s="294"/>
      <c r="L268" s="294"/>
    </row>
    <row r="269" ht="15.75" customHeight="1">
      <c r="B269" s="294"/>
      <c r="C269" s="294"/>
      <c r="D269" s="294"/>
      <c r="E269" s="294"/>
      <c r="F269" s="294"/>
      <c r="G269" s="294"/>
      <c r="H269" s="294"/>
      <c r="I269" s="294"/>
      <c r="J269" s="294"/>
      <c r="K269" s="294"/>
      <c r="L269" s="294"/>
    </row>
    <row r="270" ht="15.75" customHeight="1">
      <c r="B270" s="294"/>
      <c r="C270" s="294"/>
      <c r="D270" s="294"/>
      <c r="E270" s="294"/>
      <c r="F270" s="294"/>
      <c r="G270" s="294"/>
      <c r="H270" s="294"/>
      <c r="I270" s="294"/>
      <c r="J270" s="294"/>
      <c r="K270" s="294"/>
      <c r="L270" s="294"/>
    </row>
    <row r="271" ht="15.75" customHeight="1">
      <c r="B271" s="294"/>
      <c r="C271" s="294"/>
      <c r="D271" s="294"/>
      <c r="E271" s="294"/>
      <c r="F271" s="294"/>
      <c r="G271" s="294"/>
      <c r="H271" s="294"/>
      <c r="I271" s="294"/>
      <c r="J271" s="294"/>
      <c r="K271" s="294"/>
      <c r="L271" s="294"/>
    </row>
    <row r="272" ht="15.75" customHeight="1">
      <c r="B272" s="294"/>
      <c r="C272" s="294"/>
      <c r="D272" s="294"/>
      <c r="E272" s="294"/>
      <c r="F272" s="294"/>
      <c r="G272" s="294"/>
      <c r="H272" s="294"/>
      <c r="I272" s="294"/>
      <c r="J272" s="294"/>
      <c r="K272" s="294"/>
      <c r="L272" s="294"/>
    </row>
    <row r="273" ht="15.75" customHeight="1">
      <c r="B273" s="294"/>
      <c r="C273" s="294"/>
      <c r="D273" s="294"/>
      <c r="E273" s="294"/>
      <c r="F273" s="294"/>
      <c r="G273" s="294"/>
      <c r="H273" s="294"/>
      <c r="I273" s="294"/>
      <c r="J273" s="294"/>
      <c r="K273" s="294"/>
      <c r="L273" s="294"/>
    </row>
    <row r="274" ht="15.75" customHeight="1">
      <c r="B274" s="294"/>
      <c r="C274" s="294"/>
      <c r="D274" s="294"/>
      <c r="E274" s="294"/>
      <c r="F274" s="294"/>
      <c r="G274" s="294"/>
      <c r="H274" s="294"/>
      <c r="I274" s="294"/>
      <c r="J274" s="294"/>
      <c r="K274" s="294"/>
      <c r="L274" s="294"/>
    </row>
    <row r="275" ht="15.75" customHeight="1">
      <c r="B275" s="294"/>
      <c r="C275" s="294"/>
      <c r="D275" s="294"/>
      <c r="E275" s="294"/>
      <c r="F275" s="294"/>
      <c r="G275" s="294"/>
      <c r="H275" s="294"/>
      <c r="I275" s="294"/>
      <c r="J275" s="294"/>
      <c r="K275" s="294"/>
      <c r="L275" s="294"/>
    </row>
    <row r="276" ht="15.75" customHeight="1">
      <c r="B276" s="294"/>
      <c r="C276" s="294"/>
      <c r="D276" s="294"/>
      <c r="E276" s="294"/>
      <c r="F276" s="294"/>
      <c r="G276" s="294"/>
      <c r="H276" s="294"/>
      <c r="I276" s="294"/>
      <c r="J276" s="294"/>
      <c r="K276" s="294"/>
      <c r="L276" s="294"/>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t="str">
        <f>IFERROR(IF(VLOOKUP("Income Statement*",'7.TIKR_IS'!$A:$K,COLUMN(B3),FALSE)="","",IFERROR(YEAR(VLOOKUP("Income Statement*",'7.TIKR_IS'!$A:$K,COLUMN(B3),FALSE)),"2014")),"")</f>
        <v/>
      </c>
      <c r="C2" s="15" t="str">
        <f>IFERROR(IF(VLOOKUP("Income Statement*",'7.TIKR_IS'!$A:$K,COLUMN(C3),FALSE)="","",IFERROR(YEAR(VLOOKUP("Income Statement*",'7.TIKR_IS'!$A:$K,COLUMN(C3),FALSE)),B2+1)),"")</f>
        <v/>
      </c>
      <c r="D2" s="15" t="str">
        <f>IFERROR(IF(VLOOKUP("Income Statement*",'7.TIKR_IS'!$A:$K,COLUMN(D3),FALSE)="","",IFERROR(YEAR(VLOOKUP("Income Statement*",'7.TIKR_IS'!$A:$K,COLUMN(D3),FALSE)),C2+1)),"")</f>
        <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- 2024</v>
      </c>
      <c r="T2" s="20"/>
      <c r="U2" s="20"/>
      <c r="V2" s="20"/>
      <c r="W2" s="21"/>
      <c r="X2" s="21"/>
      <c r="Y2" s="21"/>
      <c r="Z2" s="21"/>
    </row>
    <row r="3" ht="24.75" customHeight="1">
      <c r="A3" s="22" t="s">
        <v>16</v>
      </c>
      <c r="B3" s="23" t="str">
        <f>IFERROR(VLOOKUP("Total Revenues*",'7.TIKR_IS'!$A:$K,COLUMN(B3),FALSE),"0")</f>
        <v/>
      </c>
      <c r="C3" s="24" t="str">
        <f>IFERROR(VLOOKUP("Total Revenues*",'7.TIKR_IS'!$A:$K,COLUMN(C3),FALSE),"0")</f>
        <v/>
      </c>
      <c r="D3" s="24" t="str">
        <f>IFERROR(VLOOKUP("Total Revenues*",'7.TIKR_IS'!$A:$K,COLUMN(D3),FALSE),"0")</f>
        <v/>
      </c>
      <c r="E3" s="24">
        <f>IFERROR(VLOOKUP("Total Revenues*",'7.TIKR_IS'!$A:$K,COLUMN(E3),FALSE),"0")</f>
        <v>595.41</v>
      </c>
      <c r="F3" s="24">
        <f>IFERROR(VLOOKUP("Total Revenues*",'7.TIKR_IS'!$A:$K,COLUMN(F3),FALSE),"0")</f>
        <v>742.56</v>
      </c>
      <c r="G3" s="24">
        <f>IFERROR(VLOOKUP("Total Revenues*",'7.TIKR_IS'!$A:$K,COLUMN(G3),FALSE),"0")</f>
        <v>1092.67</v>
      </c>
      <c r="H3" s="24">
        <f>IFERROR(VLOOKUP("Total Revenues*",'7.TIKR_IS'!$A:$K,COLUMN(H3),FALSE),"0")</f>
        <v>1541.89</v>
      </c>
      <c r="I3" s="24">
        <f>IFERROR(VLOOKUP("Total Revenues*",'7.TIKR_IS'!$A:$K,COLUMN(I3),FALSE),"0")</f>
        <v>1905.87</v>
      </c>
      <c r="J3" s="24">
        <f>IFERROR(VLOOKUP("Total Revenues*",'7.TIKR_IS'!$A:$K,COLUMN(J3),FALSE),"0")</f>
        <v>2225.01</v>
      </c>
      <c r="K3" s="24">
        <f>IFERROR(VLOOKUP("Total Revenues*",'7.TIKR_IS'!$A:$K,COLUMN(K3),FALSE),"0")</f>
        <v>2865.51</v>
      </c>
      <c r="L3" s="25">
        <f t="shared" ref="L3:P3" si="2">IFERROR(K3*(1+L4),"")</f>
        <v>3782.4732</v>
      </c>
      <c r="M3" s="26">
        <f t="shared" si="2"/>
        <v>4765.916232</v>
      </c>
      <c r="N3" s="26">
        <f t="shared" si="2"/>
        <v>6386.327751</v>
      </c>
      <c r="O3" s="26">
        <f t="shared" si="2"/>
        <v>8366.089354</v>
      </c>
      <c r="P3" s="27">
        <f t="shared" si="2"/>
        <v>10959.57705</v>
      </c>
      <c r="Q3" s="21"/>
      <c r="R3" s="28" t="s">
        <v>17</v>
      </c>
      <c r="S3" s="29">
        <f>IFERROR(AVERAGE(C4:K4),"")</f>
        <v>0.3035214042</v>
      </c>
      <c r="T3" s="20"/>
      <c r="U3" s="20"/>
      <c r="V3" s="20"/>
      <c r="W3" s="21"/>
      <c r="X3" s="21"/>
      <c r="Y3" s="21"/>
      <c r="Z3" s="21"/>
    </row>
    <row r="4" ht="24.75" customHeight="1">
      <c r="A4" s="30" t="s">
        <v>18</v>
      </c>
      <c r="B4" s="31"/>
      <c r="C4" s="32" t="str">
        <f t="shared" ref="C4:K4" si="3">IFERROR((C3-B3)/B3,"")</f>
        <v/>
      </c>
      <c r="D4" s="32" t="str">
        <f t="shared" si="3"/>
        <v/>
      </c>
      <c r="E4" s="32" t="str">
        <f t="shared" si="3"/>
        <v/>
      </c>
      <c r="F4" s="32">
        <f t="shared" si="3"/>
        <v>0.2471406258</v>
      </c>
      <c r="G4" s="32">
        <f t="shared" si="3"/>
        <v>0.4714905193</v>
      </c>
      <c r="H4" s="32">
        <f t="shared" si="3"/>
        <v>0.4111213816</v>
      </c>
      <c r="I4" s="33">
        <f t="shared" si="3"/>
        <v>0.2360609382</v>
      </c>
      <c r="J4" s="33">
        <f t="shared" si="3"/>
        <v>0.1674510853</v>
      </c>
      <c r="K4" s="33">
        <f t="shared" si="3"/>
        <v>0.2878638748</v>
      </c>
      <c r="L4" s="34">
        <v>0.32</v>
      </c>
      <c r="M4" s="35">
        <v>0.26</v>
      </c>
      <c r="N4" s="35">
        <v>0.34</v>
      </c>
      <c r="O4" s="35">
        <v>0.31</v>
      </c>
      <c r="P4" s="36">
        <f>O4</f>
        <v>0.31</v>
      </c>
      <c r="Q4" s="21"/>
      <c r="R4" s="28" t="s">
        <v>19</v>
      </c>
      <c r="S4" s="29">
        <f>IFERROR(AVERAGE(B10:K10),"")</f>
        <v>-0.4352323998</v>
      </c>
      <c r="T4" s="20"/>
      <c r="U4" s="20"/>
      <c r="V4" s="20"/>
      <c r="W4" s="21"/>
      <c r="X4" s="21"/>
      <c r="Y4" s="21"/>
      <c r="Z4" s="21"/>
    </row>
    <row r="5" ht="24.75" customHeight="1">
      <c r="A5" s="37" t="s">
        <v>20</v>
      </c>
      <c r="B5" s="38">
        <f t="shared" ref="B5:K5" si="4">B9-B8</f>
        <v>0</v>
      </c>
      <c r="C5" s="39">
        <f t="shared" si="4"/>
        <v>0</v>
      </c>
      <c r="D5" s="39">
        <f t="shared" si="4"/>
        <v>0</v>
      </c>
      <c r="E5" s="39">
        <f t="shared" si="4"/>
        <v>-585.83</v>
      </c>
      <c r="F5" s="39">
        <f t="shared" si="4"/>
        <v>-564.18</v>
      </c>
      <c r="G5" s="39">
        <f t="shared" si="4"/>
        <v>-1159.81</v>
      </c>
      <c r="H5" s="39">
        <f t="shared" si="4"/>
        <v>-396.15</v>
      </c>
      <c r="I5" s="39">
        <f t="shared" si="4"/>
        <v>-138.68</v>
      </c>
      <c r="J5" s="39">
        <f t="shared" si="4"/>
        <v>153.32</v>
      </c>
      <c r="K5" s="39">
        <f t="shared" si="4"/>
        <v>341.99</v>
      </c>
      <c r="L5" s="40">
        <v>510.0</v>
      </c>
      <c r="M5" s="41">
        <v>740.0</v>
      </c>
      <c r="N5" s="41">
        <v>1000.0</v>
      </c>
      <c r="O5" s="41">
        <v>1350.0</v>
      </c>
      <c r="P5" s="42">
        <v>1800.0</v>
      </c>
      <c r="Q5" s="21"/>
      <c r="R5" s="28" t="s">
        <v>21</v>
      </c>
      <c r="S5" s="29">
        <f>IFERROR(AVERAGE(B17:K17),"")</f>
        <v>-0.01094895747</v>
      </c>
      <c r="T5" s="20"/>
      <c r="U5" s="20"/>
      <c r="V5" s="20"/>
      <c r="W5" s="21"/>
      <c r="X5" s="21"/>
      <c r="Y5" s="21"/>
      <c r="Z5" s="21"/>
    </row>
    <row r="6" ht="24.75" customHeight="1">
      <c r="A6" s="30" t="s">
        <v>22</v>
      </c>
      <c r="B6" s="31" t="str">
        <f t="shared" ref="B6:K6" si="5">IFERROR((B5/B3),"")</f>
        <v/>
      </c>
      <c r="C6" s="32" t="str">
        <f t="shared" si="5"/>
        <v/>
      </c>
      <c r="D6" s="32" t="str">
        <f t="shared" si="5"/>
        <v/>
      </c>
      <c r="E6" s="32">
        <f t="shared" si="5"/>
        <v>-0.9839102467</v>
      </c>
      <c r="F6" s="32">
        <f t="shared" si="5"/>
        <v>-0.7597769877</v>
      </c>
      <c r="G6" s="32">
        <f t="shared" si="5"/>
        <v>-1.061445816</v>
      </c>
      <c r="H6" s="32">
        <f t="shared" si="5"/>
        <v>-0.2569249428</v>
      </c>
      <c r="I6" s="33">
        <f t="shared" si="5"/>
        <v>-0.07276466915</v>
      </c>
      <c r="J6" s="33">
        <f t="shared" si="5"/>
        <v>0.06890755547</v>
      </c>
      <c r="K6" s="33">
        <f t="shared" si="5"/>
        <v>0.1193469923</v>
      </c>
      <c r="L6" s="43">
        <f t="shared" ref="L6:P6" si="6">IFERROR(L5/L3,"")</f>
        <v>0.134832416</v>
      </c>
      <c r="M6" s="33">
        <f t="shared" si="6"/>
        <v>0.1552691999</v>
      </c>
      <c r="N6" s="33">
        <f t="shared" si="6"/>
        <v>0.1565845098</v>
      </c>
      <c r="O6" s="33">
        <f t="shared" si="6"/>
        <v>0.1613657162</v>
      </c>
      <c r="P6" s="44">
        <f t="shared" si="6"/>
        <v>0.1642399147</v>
      </c>
      <c r="Q6" s="21"/>
      <c r="R6" s="45" t="s">
        <v>23</v>
      </c>
      <c r="S6" s="46">
        <f>IFERROR(AVERAGE(C26:K26),"")</f>
        <v>0.3291731595</v>
      </c>
      <c r="T6" s="20"/>
      <c r="U6" s="20"/>
      <c r="V6" s="20"/>
      <c r="W6" s="21"/>
      <c r="X6" s="21"/>
      <c r="Y6" s="21"/>
      <c r="Z6" s="21"/>
    </row>
    <row r="7" ht="24.75" customHeight="1">
      <c r="A7" s="30" t="s">
        <v>18</v>
      </c>
      <c r="B7" s="31"/>
      <c r="C7" s="32" t="str">
        <f t="shared" ref="C7:P7" si="7">IFERROR((C5-B5)/B5,"")</f>
        <v/>
      </c>
      <c r="D7" s="32" t="str">
        <f t="shared" si="7"/>
        <v/>
      </c>
      <c r="E7" s="32" t="str">
        <f t="shared" si="7"/>
        <v/>
      </c>
      <c r="F7" s="32">
        <f t="shared" si="7"/>
        <v>-0.03695611355</v>
      </c>
      <c r="G7" s="32">
        <f t="shared" si="7"/>
        <v>1.055744621</v>
      </c>
      <c r="H7" s="32">
        <f t="shared" si="7"/>
        <v>-0.6584354334</v>
      </c>
      <c r="I7" s="32">
        <f t="shared" si="7"/>
        <v>-0.6499305819</v>
      </c>
      <c r="J7" s="32">
        <f t="shared" si="7"/>
        <v>-2.105566772</v>
      </c>
      <c r="K7" s="32">
        <f t="shared" si="7"/>
        <v>1.230563527</v>
      </c>
      <c r="L7" s="31">
        <f t="shared" si="7"/>
        <v>0.4912716746</v>
      </c>
      <c r="M7" s="32">
        <f t="shared" si="7"/>
        <v>0.4509803922</v>
      </c>
      <c r="N7" s="32">
        <f t="shared" si="7"/>
        <v>0.3513513514</v>
      </c>
      <c r="O7" s="32">
        <f t="shared" si="7"/>
        <v>0.35</v>
      </c>
      <c r="P7" s="47">
        <f t="shared" si="7"/>
        <v>0.3333333333</v>
      </c>
      <c r="Q7" s="21"/>
      <c r="R7" s="21"/>
      <c r="S7" s="48"/>
      <c r="T7" s="20"/>
      <c r="U7" s="20"/>
      <c r="V7" s="20"/>
      <c r="W7" s="21"/>
      <c r="X7" s="21"/>
      <c r="Y7" s="21"/>
      <c r="Z7" s="21"/>
    </row>
    <row r="8" ht="24.75" customHeight="1">
      <c r="A8" s="49" t="s">
        <v>24</v>
      </c>
      <c r="B8" s="50">
        <f>IFERROR(-VLOOKUP("Depreciation*",'9.TIKR_CF'!$A:$K,COLUMN(B8),FALSE)-IFERROR(VLOOKUP("Amortization of Goodwill and Intangible Assets*",'9.TIKR_CF'!$A:$K,COLUMN(B8),FALSE),"0"),"0")</f>
        <v>0</v>
      </c>
      <c r="C8" s="51">
        <f>IFERROR(-VLOOKUP("Depreciation*",'9.TIKR_CF'!$A:$K,COLUMN(C8),FALSE)-IFERROR(VLOOKUP("Amortization of Goodwill and Intangible Assets*",'9.TIKR_CF'!$A:$K,COLUMN(C8),FALSE),"0"),"0")</f>
        <v>0</v>
      </c>
      <c r="D8" s="51">
        <f>IFERROR(-VLOOKUP("Depreciation*",'9.TIKR_CF'!$A:$K,COLUMN(D8),FALSE)-IFERROR(VLOOKUP("Amortization of Goodwill and Intangible Assets*",'9.TIKR_CF'!$A:$K,COLUMN(D8),FALSE),"0"),"0")</f>
        <v>0</v>
      </c>
      <c r="E8" s="51">
        <f>IFERROR(-VLOOKUP("Depreciation*",'9.TIKR_CF'!$A:$K,COLUMN(E8),FALSE)-IFERROR(VLOOKUP("Amortization of Goodwill and Intangible Assets*",'9.TIKR_CF'!$A:$K,COLUMN(E8),FALSE),"0"),"0")</f>
        <v>-13.91</v>
      </c>
      <c r="F8" s="51">
        <f>IFERROR(-VLOOKUP("Depreciation*",'9.TIKR_CF'!$A:$K,COLUMN(F8),FALSE)-IFERROR(VLOOKUP("Amortization of Goodwill and Intangible Assets*",'9.TIKR_CF'!$A:$K,COLUMN(F8),FALSE),"0"),"0")</f>
        <v>-12.26</v>
      </c>
      <c r="G8" s="51">
        <f>IFERROR(-VLOOKUP("Depreciation*",'9.TIKR_CF'!$A:$K,COLUMN(G8),FALSE)-IFERROR(VLOOKUP("Amortization of Goodwill and Intangible Assets*",'9.TIKR_CF'!$A:$K,COLUMN(G8),FALSE),"0"),"0")</f>
        <v>-13.87</v>
      </c>
      <c r="H8" s="51">
        <f>IFERROR(-VLOOKUP("Depreciation*",'9.TIKR_CF'!$A:$K,COLUMN(H8),FALSE)-IFERROR(VLOOKUP("Amortization of Goodwill and Intangible Assets*",'9.TIKR_CF'!$A:$K,COLUMN(H8),FALSE),"0"),"0")</f>
        <v>-14.9</v>
      </c>
      <c r="I8" s="51">
        <f>IFERROR(-VLOOKUP("Depreciation*",'9.TIKR_CF'!$A:$K,COLUMN(I8),FALSE)-IFERROR(VLOOKUP("Amortization of Goodwill and Intangible Assets*",'9.TIKR_CF'!$A:$K,COLUMN(I8),FALSE),"0"),"0")</f>
        <v>-22.52</v>
      </c>
      <c r="J8" s="51">
        <f>IFERROR(-VLOOKUP("Depreciation*",'9.TIKR_CF'!$A:$K,COLUMN(J8),FALSE)-IFERROR(VLOOKUP("Amortization of Goodwill and Intangible Assets*",'9.TIKR_CF'!$A:$K,COLUMN(J8),FALSE),"0"),"0")</f>
        <v>-33.35</v>
      </c>
      <c r="K8" s="51">
        <f>IFERROR(-VLOOKUP("Depreciation*",'9.TIKR_CF'!$A:$K,COLUMN(K8),FALSE)-IFERROR(VLOOKUP("Amortization of Goodwill and Intangible Assets*",'9.TIKR_CF'!$A:$K,COLUMN(K8),FALSE),"0"),"0")</f>
        <v>-31.59</v>
      </c>
      <c r="L8" s="52">
        <f t="shared" ref="L8:P8" si="8">IFERROR(K8*(1+L4),"")</f>
        <v>-41.6988</v>
      </c>
      <c r="M8" s="53">
        <f t="shared" si="8"/>
        <v>-52.540488</v>
      </c>
      <c r="N8" s="53">
        <f t="shared" si="8"/>
        <v>-70.40425392</v>
      </c>
      <c r="O8" s="53">
        <f t="shared" si="8"/>
        <v>-92.22957264</v>
      </c>
      <c r="P8" s="54">
        <f t="shared" si="8"/>
        <v>-120.8207402</v>
      </c>
      <c r="Q8" s="21"/>
      <c r="R8" s="21"/>
      <c r="S8" s="55"/>
      <c r="T8" s="20"/>
      <c r="U8" s="20"/>
      <c r="V8" s="20"/>
      <c r="W8" s="21"/>
      <c r="X8" s="21"/>
      <c r="Y8" s="21"/>
      <c r="Z8" s="21"/>
    </row>
    <row r="9" ht="24.75" customHeight="1">
      <c r="A9" s="22" t="s">
        <v>25</v>
      </c>
      <c r="B9" s="56" t="str">
        <f>IFERROR(VLOOKUP("Operating Income*",'7.TIKR_IS'!$A:$K,COLUMN(B2),FALSE),"0")</f>
        <v/>
      </c>
      <c r="C9" s="57" t="str">
        <f>IFERROR(VLOOKUP("Operating Income*",'7.TIKR_IS'!$A:$K,COLUMN(C2),FALSE),"0")</f>
        <v/>
      </c>
      <c r="D9" s="57" t="str">
        <f>IFERROR(VLOOKUP("Operating Income*",'7.TIKR_IS'!$A:$K,COLUMN(D2),FALSE),"0")</f>
        <v/>
      </c>
      <c r="E9" s="57">
        <f>IFERROR(VLOOKUP("Operating Income*",'7.TIKR_IS'!$A:$K,COLUMN(E2),FALSE),"0")</f>
        <v>-599.74</v>
      </c>
      <c r="F9" s="57">
        <f>IFERROR(VLOOKUP("Operating Income*",'7.TIKR_IS'!$A:$K,COLUMN(F2),FALSE),"0")</f>
        <v>-576.44</v>
      </c>
      <c r="G9" s="57">
        <f>IFERROR(VLOOKUP("Operating Income*",'7.TIKR_IS'!$A:$K,COLUMN(G2),FALSE),"0")</f>
        <v>-1173.68</v>
      </c>
      <c r="H9" s="57">
        <f>IFERROR(VLOOKUP("Operating Income*",'7.TIKR_IS'!$A:$K,COLUMN(H2),FALSE),"0")</f>
        <v>-411.05</v>
      </c>
      <c r="I9" s="57">
        <f>IFERROR(VLOOKUP("Operating Income*",'7.TIKR_IS'!$A:$K,COLUMN(I2),FALSE),"0")</f>
        <v>-161.2</v>
      </c>
      <c r="J9" s="57">
        <f>IFERROR(VLOOKUP("Operating Income*",'7.TIKR_IS'!$A:$K,COLUMN(J2),FALSE),"0")</f>
        <v>119.97</v>
      </c>
      <c r="K9" s="57">
        <f>IFERROR(VLOOKUP("Operating Income*",'7.TIKR_IS'!$A:$K,COLUMN(K2),FALSE),"0")</f>
        <v>310.4</v>
      </c>
      <c r="L9" s="38">
        <f t="shared" ref="L9:P9" si="9">IFERROR(L3*L10,"")</f>
        <v>491.721516</v>
      </c>
      <c r="M9" s="39">
        <f t="shared" si="9"/>
        <v>714.8874348</v>
      </c>
      <c r="N9" s="39">
        <f t="shared" si="9"/>
        <v>957.9491626</v>
      </c>
      <c r="O9" s="39">
        <f t="shared" si="9"/>
        <v>1296.74385</v>
      </c>
      <c r="P9" s="58">
        <f t="shared" si="9"/>
        <v>1753.532329</v>
      </c>
      <c r="Q9" s="21"/>
      <c r="R9" s="21"/>
      <c r="S9" s="59"/>
      <c r="T9" s="20"/>
      <c r="U9" s="20"/>
      <c r="V9" s="20"/>
      <c r="W9" s="21"/>
      <c r="X9" s="21"/>
      <c r="Y9" s="21"/>
      <c r="Z9" s="21"/>
    </row>
    <row r="10" ht="24.75" customHeight="1">
      <c r="A10" s="30" t="s">
        <v>26</v>
      </c>
      <c r="B10" s="31" t="str">
        <f t="shared" ref="B10:K10" si="10">IFERROR((B9/B3),"")</f>
        <v/>
      </c>
      <c r="C10" s="32" t="str">
        <f t="shared" si="10"/>
        <v/>
      </c>
      <c r="D10" s="32" t="str">
        <f t="shared" si="10"/>
        <v/>
      </c>
      <c r="E10" s="32">
        <f t="shared" si="10"/>
        <v>-1.0072723</v>
      </c>
      <c r="F10" s="32">
        <f t="shared" si="10"/>
        <v>-0.7762874381</v>
      </c>
      <c r="G10" s="32">
        <f t="shared" si="10"/>
        <v>-1.074139493</v>
      </c>
      <c r="H10" s="32">
        <f t="shared" si="10"/>
        <v>-0.2665884077</v>
      </c>
      <c r="I10" s="33">
        <f t="shared" si="10"/>
        <v>-0.08458079512</v>
      </c>
      <c r="J10" s="33">
        <f t="shared" si="10"/>
        <v>0.05391885879</v>
      </c>
      <c r="K10" s="33">
        <f t="shared" si="10"/>
        <v>0.1083227767</v>
      </c>
      <c r="L10" s="34">
        <v>0.13</v>
      </c>
      <c r="M10" s="35">
        <v>0.15</v>
      </c>
      <c r="N10" s="60">
        <f>M10</f>
        <v>0.15</v>
      </c>
      <c r="O10" s="35">
        <v>0.155</v>
      </c>
      <c r="P10" s="61">
        <v>0.16</v>
      </c>
      <c r="Q10" s="62"/>
      <c r="R10" s="21"/>
      <c r="S10" s="63"/>
      <c r="T10" s="20"/>
      <c r="U10" s="20"/>
      <c r="V10" s="20"/>
      <c r="W10" s="21"/>
      <c r="X10" s="21"/>
      <c r="Y10" s="21"/>
      <c r="Z10" s="21"/>
    </row>
    <row r="11" ht="24.75" customHeight="1">
      <c r="A11" s="30" t="s">
        <v>18</v>
      </c>
      <c r="B11" s="31"/>
      <c r="C11" s="32" t="str">
        <f t="shared" ref="C11:P11" si="11">IFERROR((C9-B9)/B9,"")</f>
        <v/>
      </c>
      <c r="D11" s="32" t="str">
        <f t="shared" si="11"/>
        <v/>
      </c>
      <c r="E11" s="32" t="str">
        <f t="shared" si="11"/>
        <v/>
      </c>
      <c r="F11" s="32">
        <f t="shared" si="11"/>
        <v>-0.03885016841</v>
      </c>
      <c r="G11" s="32">
        <f t="shared" si="11"/>
        <v>1.036083547</v>
      </c>
      <c r="H11" s="32">
        <f t="shared" si="11"/>
        <v>-0.6497767705</v>
      </c>
      <c r="I11" s="32">
        <f t="shared" si="11"/>
        <v>-0.6078335969</v>
      </c>
      <c r="J11" s="32">
        <f t="shared" si="11"/>
        <v>-1.744230769</v>
      </c>
      <c r="K11" s="32">
        <f t="shared" si="11"/>
        <v>1.587313495</v>
      </c>
      <c r="L11" s="31">
        <f t="shared" si="11"/>
        <v>0.5841543686</v>
      </c>
      <c r="M11" s="32">
        <f t="shared" si="11"/>
        <v>0.4538461538</v>
      </c>
      <c r="N11" s="32">
        <f t="shared" si="11"/>
        <v>0.34</v>
      </c>
      <c r="O11" s="32">
        <f t="shared" si="11"/>
        <v>0.3536666667</v>
      </c>
      <c r="P11" s="47">
        <f t="shared" si="11"/>
        <v>0.3522580645</v>
      </c>
      <c r="Q11" s="21"/>
      <c r="R11" s="21"/>
      <c r="S11" s="63"/>
      <c r="T11" s="20"/>
      <c r="U11" s="20"/>
      <c r="V11" s="20"/>
      <c r="W11" s="21"/>
      <c r="X11" s="21"/>
      <c r="Y11" s="21"/>
      <c r="Z11" s="21"/>
    </row>
    <row r="12" ht="24.75" customHeight="1">
      <c r="A12" s="49" t="s">
        <v>27</v>
      </c>
      <c r="B12" s="50" t="str">
        <f>IFERROR(VLOOKUP("Interest Expense*",'7.TIKR_IS'!$A:$K,COLUMN(B12),FALSE),"0")</f>
        <v/>
      </c>
      <c r="C12" s="51" t="str">
        <f>IFERROR(VLOOKUP("Interest Expense*",'7.TIKR_IS'!$A:$K,COLUMN(C12),FALSE),"0")</f>
        <v/>
      </c>
      <c r="D12" s="51" t="str">
        <f>IFERROR(VLOOKUP("Interest Expense*",'7.TIKR_IS'!$A:$K,COLUMN(D12),FALSE),"0")</f>
        <v/>
      </c>
      <c r="E12" s="51">
        <f>IFERROR(VLOOKUP("Interest Expense*",'7.TIKR_IS'!$A:$K,COLUMN(E12),FALSE),"0")</f>
        <v>-3.44</v>
      </c>
      <c r="F12" s="51">
        <f>IFERROR(VLOOKUP("Interest Expense*",'7.TIKR_IS'!$A:$K,COLUMN(F12),FALSE),"0")</f>
        <v>-3.06</v>
      </c>
      <c r="G12" s="51">
        <f>IFERROR(VLOOKUP("Interest Expense*",'7.TIKR_IS'!$A:$K,COLUMN(G12),FALSE),"0")</f>
        <v>-14.14</v>
      </c>
      <c r="H12" s="51">
        <f>IFERROR(VLOOKUP("Interest Expense*",'7.TIKR_IS'!$A:$K,COLUMN(H12),FALSE),"0")</f>
        <v>-3.64</v>
      </c>
      <c r="I12" s="51" t="str">
        <f>IFERROR(VLOOKUP("Interest Expense*",'7.TIKR_IS'!$A:$K,COLUMN(I12),FALSE),"0")</f>
        <v/>
      </c>
      <c r="J12" s="51" t="str">
        <f>IFERROR(VLOOKUP("Interest Expense*",'7.TIKR_IS'!$A:$K,COLUMN(J12),FALSE),"0")</f>
        <v/>
      </c>
      <c r="K12" s="51" t="str">
        <f>IFERROR(VLOOKUP("Interest Expense*",'7.TIKR_IS'!$A:$K,COLUMN(K12),FALSE),"0")</f>
        <v/>
      </c>
      <c r="L12" s="52">
        <f>IFERROR(-'TIKR_Cálculos'!$B$27*SUM('3.ROIC'!L6:L7),"")</f>
        <v>0</v>
      </c>
      <c r="M12" s="53">
        <f>IFERROR(-'TIKR_Cálculos'!$B$27*SUM('3.ROIC'!M6:M7),"")</f>
        <v>0</v>
      </c>
      <c r="N12" s="53">
        <f>IFERROR(-'TIKR_Cálculos'!$B$27*SUM('3.ROIC'!N6:N7),"")</f>
        <v>0</v>
      </c>
      <c r="O12" s="53">
        <f>IFERROR(-'TIKR_Cálculos'!$B$27*SUM('3.ROIC'!O6:O7),"")</f>
        <v>0</v>
      </c>
      <c r="P12" s="54">
        <f>IFERROR(-'TIKR_Cálculos'!$B$27*SUM('3.ROIC'!P6:P7),"")</f>
        <v>0</v>
      </c>
      <c r="Q12" s="21"/>
      <c r="R12" s="21"/>
      <c r="S12" s="63"/>
      <c r="T12" s="20"/>
      <c r="U12" s="20"/>
      <c r="V12" s="20"/>
      <c r="W12" s="21"/>
      <c r="X12" s="21"/>
      <c r="Y12" s="21"/>
      <c r="Z12" s="21"/>
    </row>
    <row r="13" ht="24.75" customHeight="1">
      <c r="A13" s="49" t="s">
        <v>28</v>
      </c>
      <c r="B13" s="50" t="str">
        <f>IFERROR(VLOOKUP("Interest And Investment Income*",'7.TIKR_IS'!$A:$K,COLUMN(B13),FALSE),"0")</f>
        <v/>
      </c>
      <c r="C13" s="51" t="str">
        <f>IFERROR(VLOOKUP("Interest And Investment Income*",'7.TIKR_IS'!$A:$K,COLUMN(C13),FALSE),"0")</f>
        <v/>
      </c>
      <c r="D13" s="51" t="str">
        <f>IFERROR(VLOOKUP("Interest And Investment Income*",'7.TIKR_IS'!$A:$K,COLUMN(D13),FALSE),"0")</f>
        <v/>
      </c>
      <c r="E13" s="51">
        <f>IFERROR(VLOOKUP("Interest And Investment Income*",'7.TIKR_IS'!$A:$K,COLUMN(E13),FALSE),"0")</f>
        <v>10.5</v>
      </c>
      <c r="F13" s="51">
        <f>IFERROR(VLOOKUP("Interest And Investment Income*",'7.TIKR_IS'!$A:$K,COLUMN(F13),FALSE),"0")</f>
        <v>15.09</v>
      </c>
      <c r="G13" s="51">
        <f>IFERROR(VLOOKUP("Interest And Investment Income*",'7.TIKR_IS'!$A:$K,COLUMN(G13),FALSE),"0")</f>
        <v>4.68</v>
      </c>
      <c r="H13" s="51">
        <f>IFERROR(VLOOKUP("Interest And Investment Income*",'7.TIKR_IS'!$A:$K,COLUMN(H13),FALSE),"0")</f>
        <v>1.61</v>
      </c>
      <c r="I13" s="51">
        <f>IFERROR(VLOOKUP("Interest And Investment Income*",'7.TIKR_IS'!$A:$K,COLUMN(I13),FALSE),"0")</f>
        <v>20.31</v>
      </c>
      <c r="J13" s="51">
        <f>IFERROR(VLOOKUP("Interest And Investment Income*",'7.TIKR_IS'!$A:$K,COLUMN(J13),FALSE),"0")</f>
        <v>132.57</v>
      </c>
      <c r="K13" s="51">
        <f>IFERROR(VLOOKUP("Interest And Investment Income*",'7.TIKR_IS'!$A:$K,COLUMN(K13),FALSE),"0")</f>
        <v>196.79</v>
      </c>
      <c r="L13" s="52">
        <f>IFERROR('TIKR_Cálculos'!$B$26*'3.ROIC'!L5,"")</f>
        <v>186.6006241</v>
      </c>
      <c r="M13" s="53">
        <f>IFERROR('TIKR_Cálculos'!$B$26*'3.ROIC'!M5,"")</f>
        <v>235.1167864</v>
      </c>
      <c r="N13" s="53">
        <f>IFERROR('TIKR_Cálculos'!$B$26*'3.ROIC'!N5,"")</f>
        <v>315.0564938</v>
      </c>
      <c r="O13" s="53">
        <f>IFERROR('TIKR_Cálculos'!$B$26*'3.ROIC'!O5,"")</f>
        <v>412.7240069</v>
      </c>
      <c r="P13" s="54">
        <f>IFERROR('TIKR_Cálculos'!$B$26*'3.ROIC'!P5,"")</f>
        <v>540.668449</v>
      </c>
      <c r="Q13" s="21"/>
      <c r="R13" s="64" t="s">
        <v>29</v>
      </c>
      <c r="S13" s="59"/>
      <c r="T13" s="20"/>
      <c r="U13" s="20"/>
      <c r="V13" s="20"/>
      <c r="W13" s="21"/>
      <c r="X13" s="21"/>
      <c r="Y13" s="21"/>
      <c r="Z13" s="21"/>
    </row>
    <row r="14" ht="24.75" customHeight="1">
      <c r="A14" s="30" t="s">
        <v>30</v>
      </c>
      <c r="B14" s="52">
        <f t="shared" ref="B14:K14" si="12">B12+B13</f>
        <v>0</v>
      </c>
      <c r="C14" s="53">
        <f t="shared" si="12"/>
        <v>0</v>
      </c>
      <c r="D14" s="53">
        <f t="shared" si="12"/>
        <v>0</v>
      </c>
      <c r="E14" s="53">
        <f t="shared" si="12"/>
        <v>7.06</v>
      </c>
      <c r="F14" s="53">
        <f t="shared" si="12"/>
        <v>12.03</v>
      </c>
      <c r="G14" s="53">
        <f t="shared" si="12"/>
        <v>-9.46</v>
      </c>
      <c r="H14" s="53">
        <f t="shared" si="12"/>
        <v>-2.03</v>
      </c>
      <c r="I14" s="53">
        <f t="shared" si="12"/>
        <v>20.31</v>
      </c>
      <c r="J14" s="53">
        <f t="shared" si="12"/>
        <v>132.57</v>
      </c>
      <c r="K14" s="53">
        <f t="shared" si="12"/>
        <v>196.79</v>
      </c>
      <c r="L14" s="52">
        <f t="shared" ref="L14:P14" si="13">IFERROR(SUM(L12:L13),"")</f>
        <v>186.6006241</v>
      </c>
      <c r="M14" s="53">
        <f t="shared" si="13"/>
        <v>235.1167864</v>
      </c>
      <c r="N14" s="53">
        <f t="shared" si="13"/>
        <v>315.0564938</v>
      </c>
      <c r="O14" s="53">
        <f t="shared" si="13"/>
        <v>412.7240069</v>
      </c>
      <c r="P14" s="54">
        <f t="shared" si="13"/>
        <v>540.668449</v>
      </c>
      <c r="Q14" s="21"/>
      <c r="S14" s="59"/>
      <c r="T14" s="20"/>
      <c r="U14" s="20"/>
      <c r="V14" s="20"/>
      <c r="W14" s="21"/>
      <c r="X14" s="21"/>
      <c r="Y14" s="21"/>
      <c r="Z14" s="21"/>
    </row>
    <row r="15" ht="24.75" customHeight="1">
      <c r="A15" s="30" t="s">
        <v>31</v>
      </c>
      <c r="B15" s="52">
        <f t="shared" ref="B15:P15" si="14">IFERROR(B9+B14,"")</f>
        <v>0</v>
      </c>
      <c r="C15" s="53">
        <f t="shared" si="14"/>
        <v>0</v>
      </c>
      <c r="D15" s="53">
        <f t="shared" si="14"/>
        <v>0</v>
      </c>
      <c r="E15" s="53">
        <f t="shared" si="14"/>
        <v>-592.68</v>
      </c>
      <c r="F15" s="53">
        <f t="shared" si="14"/>
        <v>-564.41</v>
      </c>
      <c r="G15" s="53">
        <f t="shared" si="14"/>
        <v>-1183.14</v>
      </c>
      <c r="H15" s="53">
        <f t="shared" si="14"/>
        <v>-413.08</v>
      </c>
      <c r="I15" s="53">
        <f t="shared" si="14"/>
        <v>-140.89</v>
      </c>
      <c r="J15" s="53">
        <f t="shared" si="14"/>
        <v>252.54</v>
      </c>
      <c r="K15" s="53">
        <f t="shared" si="14"/>
        <v>507.19</v>
      </c>
      <c r="L15" s="52">
        <f t="shared" si="14"/>
        <v>678.3221401</v>
      </c>
      <c r="M15" s="53">
        <f t="shared" si="14"/>
        <v>950.0042212</v>
      </c>
      <c r="N15" s="53">
        <f t="shared" si="14"/>
        <v>1273.005656</v>
      </c>
      <c r="O15" s="53">
        <f t="shared" si="14"/>
        <v>1709.467857</v>
      </c>
      <c r="P15" s="54">
        <f t="shared" si="14"/>
        <v>2294.200778</v>
      </c>
      <c r="Q15" s="21"/>
      <c r="S15" s="59"/>
      <c r="T15" s="20"/>
      <c r="U15" s="20"/>
      <c r="V15" s="20"/>
      <c r="W15" s="21"/>
      <c r="X15" s="21"/>
      <c r="Y15" s="21"/>
      <c r="Z15" s="21"/>
    </row>
    <row r="16" ht="24.75" customHeight="1">
      <c r="A16" s="49" t="s">
        <v>32</v>
      </c>
      <c r="B16" s="50" t="str">
        <f>IFERROR(VLOOKUP("Income Tax Expense*",'7.TIKR_IS'!$A:$K,COLUMN(B16),FALSE),"0")</f>
        <v/>
      </c>
      <c r="C16" s="51" t="str">
        <f>IFERROR(VLOOKUP("Income Tax Expense*",'7.TIKR_IS'!$A:$K,COLUMN(C16),FALSE),"0")</f>
        <v/>
      </c>
      <c r="D16" s="51" t="str">
        <f>IFERROR(VLOOKUP("Income Tax Expense*",'7.TIKR_IS'!$A:$K,COLUMN(D16),FALSE),"0")</f>
        <v/>
      </c>
      <c r="E16" s="51">
        <f>IFERROR(VLOOKUP("Income Tax Expense*",'7.TIKR_IS'!$A:$K,COLUMN(E16),FALSE),"0")</f>
        <v>-9.1</v>
      </c>
      <c r="F16" s="51">
        <f>IFERROR(VLOOKUP("Income Tax Expense*",'7.TIKR_IS'!$A:$K,COLUMN(F16),FALSE),"0")</f>
        <v>-12.38</v>
      </c>
      <c r="G16" s="51">
        <f>IFERROR(VLOOKUP("Income Tax Expense*",'7.TIKR_IS'!$A:$K,COLUMN(G16),FALSE),"0")</f>
        <v>12.64</v>
      </c>
      <c r="H16" s="51">
        <f>IFERROR(VLOOKUP("Income Tax Expense*",'7.TIKR_IS'!$A:$K,COLUMN(H16),FALSE),"0")</f>
        <v>-31.89</v>
      </c>
      <c r="I16" s="51">
        <f>IFERROR(VLOOKUP("Income Tax Expense*",'7.TIKR_IS'!$A:$K,COLUMN(I16),FALSE),"0")</f>
        <v>-10.07</v>
      </c>
      <c r="J16" s="51">
        <f>IFERROR(VLOOKUP("Income Tax Expense*",'7.TIKR_IS'!$A:$K,COLUMN(J16),FALSE),"0")</f>
        <v>-19.72</v>
      </c>
      <c r="K16" s="51">
        <f>IFERROR(VLOOKUP("Income Tax Expense*",'7.TIKR_IS'!$A:$K,COLUMN(K16),FALSE),"0")</f>
        <v>-21.26</v>
      </c>
      <c r="L16" s="52">
        <f t="shared" ref="L16:P16" si="15">IFERROR(-L15*L17,"")</f>
        <v>-54.26577121</v>
      </c>
      <c r="M16" s="53">
        <f t="shared" si="15"/>
        <v>-76.0003377</v>
      </c>
      <c r="N16" s="53">
        <f t="shared" si="15"/>
        <v>-101.8404525</v>
      </c>
      <c r="O16" s="53">
        <f t="shared" si="15"/>
        <v>-136.7574285</v>
      </c>
      <c r="P16" s="54">
        <f t="shared" si="15"/>
        <v>-183.5360622</v>
      </c>
      <c r="Q16" s="21"/>
      <c r="R16" s="17"/>
      <c r="S16" s="59"/>
      <c r="T16" s="20"/>
      <c r="U16" s="20"/>
      <c r="V16" s="20"/>
      <c r="W16" s="21"/>
      <c r="X16" s="21"/>
      <c r="Y16" s="21"/>
      <c r="Z16" s="21"/>
    </row>
    <row r="17" ht="24.75" customHeight="1">
      <c r="A17" s="30" t="s">
        <v>33</v>
      </c>
      <c r="B17" s="31" t="str">
        <f t="shared" ref="B17:K17" si="16">IFERROR((ABS(B16)/B15),"")</f>
        <v/>
      </c>
      <c r="C17" s="32" t="str">
        <f t="shared" si="16"/>
        <v/>
      </c>
      <c r="D17" s="32" t="str">
        <f t="shared" si="16"/>
        <v/>
      </c>
      <c r="E17" s="32">
        <f t="shared" si="16"/>
        <v>-0.01535398529</v>
      </c>
      <c r="F17" s="32">
        <f t="shared" si="16"/>
        <v>-0.02193440938</v>
      </c>
      <c r="G17" s="32">
        <f t="shared" si="16"/>
        <v>-0.0106834356</v>
      </c>
      <c r="H17" s="32">
        <f t="shared" si="16"/>
        <v>-0.07720054227</v>
      </c>
      <c r="I17" s="33">
        <f t="shared" si="16"/>
        <v>-0.07147419973</v>
      </c>
      <c r="J17" s="33">
        <f t="shared" si="16"/>
        <v>0.07808663974</v>
      </c>
      <c r="K17" s="33">
        <f t="shared" si="16"/>
        <v>0.04191723023</v>
      </c>
      <c r="L17" s="34">
        <v>0.08</v>
      </c>
      <c r="M17" s="60">
        <f t="shared" ref="M17:P17" si="17">L17</f>
        <v>0.08</v>
      </c>
      <c r="N17" s="60">
        <f t="shared" si="17"/>
        <v>0.08</v>
      </c>
      <c r="O17" s="60">
        <f t="shared" si="17"/>
        <v>0.08</v>
      </c>
      <c r="P17" s="36">
        <f t="shared" si="17"/>
        <v>0.08</v>
      </c>
      <c r="Q17" s="21"/>
      <c r="R17" s="21"/>
      <c r="S17" s="55"/>
      <c r="T17" s="20"/>
      <c r="U17" s="20"/>
      <c r="V17" s="20"/>
      <c r="W17" s="21"/>
      <c r="X17" s="21"/>
      <c r="Y17" s="21"/>
      <c r="Z17" s="21"/>
    </row>
    <row r="18" ht="24.75" customHeight="1">
      <c r="A18" s="30" t="s">
        <v>34</v>
      </c>
      <c r="B18" s="52">
        <f t="shared" ref="B18:K18" si="18">B15+B16</f>
        <v>0</v>
      </c>
      <c r="C18" s="53">
        <f t="shared" si="18"/>
        <v>0</v>
      </c>
      <c r="D18" s="53">
        <f t="shared" si="18"/>
        <v>0</v>
      </c>
      <c r="E18" s="53">
        <f t="shared" si="18"/>
        <v>-601.78</v>
      </c>
      <c r="F18" s="53">
        <f t="shared" si="18"/>
        <v>-576.79</v>
      </c>
      <c r="G18" s="53">
        <f t="shared" si="18"/>
        <v>-1170.5</v>
      </c>
      <c r="H18" s="53">
        <f t="shared" si="18"/>
        <v>-444.97</v>
      </c>
      <c r="I18" s="53">
        <f t="shared" si="18"/>
        <v>-150.96</v>
      </c>
      <c r="J18" s="53">
        <f t="shared" si="18"/>
        <v>232.82</v>
      </c>
      <c r="K18" s="53">
        <f t="shared" si="18"/>
        <v>485.93</v>
      </c>
      <c r="L18" s="52">
        <f t="shared" ref="L18:P18" si="19">IFERROR(L15+L16,"")</f>
        <v>624.0563689</v>
      </c>
      <c r="M18" s="53">
        <f t="shared" si="19"/>
        <v>874.0038835</v>
      </c>
      <c r="N18" s="53">
        <f t="shared" si="19"/>
        <v>1171.165204</v>
      </c>
      <c r="O18" s="53">
        <f t="shared" si="19"/>
        <v>1572.710428</v>
      </c>
      <c r="P18" s="54">
        <f t="shared" si="19"/>
        <v>2110.664715</v>
      </c>
      <c r="Q18" s="21"/>
      <c r="R18" s="21"/>
      <c r="S18" s="55"/>
      <c r="T18" s="20"/>
      <c r="U18" s="20"/>
      <c r="V18" s="20"/>
      <c r="W18" s="21"/>
      <c r="X18" s="21"/>
      <c r="Y18" s="21"/>
      <c r="Z18" s="21"/>
    </row>
    <row r="19" ht="24.75" customHeight="1">
      <c r="A19" s="49" t="s">
        <v>35</v>
      </c>
      <c r="B19" s="50" t="str">
        <f>IFERROR(VLOOKUP("Minority Interest*",'7.TIKR_IS'!$A:$K,COLUMN(B19),FALSE),"0")</f>
        <v/>
      </c>
      <c r="C19" s="51" t="str">
        <f>IFERROR(VLOOKUP("Minority Interest*",'7.TIKR_IS'!$A:$K,COLUMN(C19),FALSE),"0")</f>
        <v/>
      </c>
      <c r="D19" s="51" t="str">
        <f>IFERROR(VLOOKUP("Minority Interest*",'7.TIKR_IS'!$A:$K,COLUMN(D19),FALSE),"0")</f>
        <v/>
      </c>
      <c r="E19" s="51" t="str">
        <f>IFERROR(VLOOKUP("Minority Interest*",'7.TIKR_IS'!$A:$K,COLUMN(E19),FALSE),"0")</f>
        <v/>
      </c>
      <c r="F19" s="51" t="str">
        <f>IFERROR(VLOOKUP("Minority Interest*",'7.TIKR_IS'!$A:$K,COLUMN(F19),FALSE),"0")</f>
        <v/>
      </c>
      <c r="G19" s="51" t="str">
        <f>IFERROR(VLOOKUP("Minority Interest*",'7.TIKR_IS'!$A:$K,COLUMN(G19),FALSE),"0")</f>
        <v/>
      </c>
      <c r="H19" s="51" t="str">
        <f>IFERROR(VLOOKUP("Minority Interest*",'7.TIKR_IS'!$A:$K,COLUMN(H19),FALSE),"0")</f>
        <v/>
      </c>
      <c r="I19" s="51">
        <f>IFERROR(VLOOKUP("Minority Interest*",'7.TIKR_IS'!$A:$K,COLUMN(I19),FALSE),"0")</f>
        <v>-2.61</v>
      </c>
      <c r="J19" s="51">
        <f>IFERROR(VLOOKUP("Minority Interest*",'7.TIKR_IS'!$A:$K,COLUMN(J19),FALSE),"0")</f>
        <v>-7.55</v>
      </c>
      <c r="K19" s="51">
        <f>IFERROR(VLOOKUP("Minority Interest*",'7.TIKR_IS'!$A:$K,COLUMN(K19),FALSE),"0")</f>
        <v>-5.73</v>
      </c>
      <c r="L19" s="52">
        <f t="shared" ref="L19:P19" si="20">IFERROR(K19/K18*L18,"")</f>
        <v>-7.358761537</v>
      </c>
      <c r="M19" s="53">
        <f t="shared" si="20"/>
        <v>-10.30609811</v>
      </c>
      <c r="N19" s="53">
        <f t="shared" si="20"/>
        <v>-13.81017146</v>
      </c>
      <c r="O19" s="53">
        <f t="shared" si="20"/>
        <v>-18.54512122</v>
      </c>
      <c r="P19" s="54">
        <f t="shared" si="20"/>
        <v>-24.88858234</v>
      </c>
      <c r="Q19" s="21"/>
      <c r="R19" s="21"/>
      <c r="S19" s="55"/>
      <c r="T19" s="20"/>
      <c r="U19" s="20"/>
      <c r="V19" s="20"/>
      <c r="W19" s="21"/>
      <c r="X19" s="21"/>
      <c r="Y19" s="21"/>
      <c r="Z19" s="21"/>
    </row>
    <row r="20" ht="24.75" customHeight="1">
      <c r="A20" s="30" t="s">
        <v>36</v>
      </c>
      <c r="B20" s="52">
        <f t="shared" ref="B20:K20" si="21">B18+B19</f>
        <v>0</v>
      </c>
      <c r="C20" s="53">
        <f t="shared" si="21"/>
        <v>0</v>
      </c>
      <c r="D20" s="53">
        <f t="shared" si="21"/>
        <v>0</v>
      </c>
      <c r="E20" s="53">
        <f t="shared" si="21"/>
        <v>-601.78</v>
      </c>
      <c r="F20" s="53">
        <f t="shared" si="21"/>
        <v>-576.79</v>
      </c>
      <c r="G20" s="53">
        <f t="shared" si="21"/>
        <v>-1170.5</v>
      </c>
      <c r="H20" s="53">
        <f t="shared" si="21"/>
        <v>-444.97</v>
      </c>
      <c r="I20" s="53">
        <f t="shared" si="21"/>
        <v>-153.57</v>
      </c>
      <c r="J20" s="53">
        <f t="shared" si="21"/>
        <v>225.27</v>
      </c>
      <c r="K20" s="53">
        <f t="shared" si="21"/>
        <v>480.2</v>
      </c>
      <c r="L20" s="52">
        <f t="shared" ref="L20:P20" si="22">IFERROR(L18+L19,"")</f>
        <v>616.6976074</v>
      </c>
      <c r="M20" s="53">
        <f t="shared" si="22"/>
        <v>863.6977854</v>
      </c>
      <c r="N20" s="53">
        <f t="shared" si="22"/>
        <v>1157.355032</v>
      </c>
      <c r="O20" s="53">
        <f t="shared" si="22"/>
        <v>1554.165307</v>
      </c>
      <c r="P20" s="54">
        <f t="shared" si="22"/>
        <v>2085.776133</v>
      </c>
      <c r="Q20" s="21"/>
      <c r="R20" s="21"/>
      <c r="S20" s="55"/>
      <c r="T20" s="20"/>
      <c r="U20" s="20"/>
      <c r="V20" s="20"/>
      <c r="W20" s="21"/>
      <c r="X20" s="21"/>
      <c r="Y20" s="21"/>
      <c r="Z20" s="21"/>
    </row>
    <row r="21" ht="24.75" customHeight="1">
      <c r="A21" s="30" t="s">
        <v>37</v>
      </c>
      <c r="B21" s="31" t="str">
        <f t="shared" ref="B21:P21" si="23">IFERROR(B20/B3,"")</f>
        <v/>
      </c>
      <c r="C21" s="32" t="str">
        <f t="shared" si="23"/>
        <v/>
      </c>
      <c r="D21" s="32" t="str">
        <f t="shared" si="23"/>
        <v/>
      </c>
      <c r="E21" s="32">
        <f t="shared" si="23"/>
        <v>-1.01069851</v>
      </c>
      <c r="F21" s="32">
        <f t="shared" si="23"/>
        <v>-0.7767587804</v>
      </c>
      <c r="G21" s="32">
        <f t="shared" si="23"/>
        <v>-1.071229191</v>
      </c>
      <c r="H21" s="32">
        <f t="shared" si="23"/>
        <v>-0.288587383</v>
      </c>
      <c r="I21" s="32">
        <f t="shared" si="23"/>
        <v>-0.08057737411</v>
      </c>
      <c r="J21" s="32">
        <f t="shared" si="23"/>
        <v>0.1012444888</v>
      </c>
      <c r="K21" s="32">
        <f t="shared" si="23"/>
        <v>0.1675792442</v>
      </c>
      <c r="L21" s="31">
        <f t="shared" si="23"/>
        <v>0.1630408399</v>
      </c>
      <c r="M21" s="32">
        <f t="shared" si="23"/>
        <v>0.1812238704</v>
      </c>
      <c r="N21" s="32">
        <f t="shared" si="23"/>
        <v>0.1812238704</v>
      </c>
      <c r="O21" s="32">
        <f t="shared" si="23"/>
        <v>0.185769628</v>
      </c>
      <c r="P21" s="47">
        <f t="shared" si="23"/>
        <v>0.1903153856</v>
      </c>
      <c r="Q21" s="21"/>
      <c r="R21" s="21"/>
      <c r="S21" s="55"/>
      <c r="T21" s="20"/>
      <c r="U21" s="20"/>
      <c r="V21" s="20"/>
      <c r="W21" s="21"/>
      <c r="X21" s="21"/>
      <c r="Y21" s="21"/>
      <c r="Z21" s="21"/>
    </row>
    <row r="22" ht="24.75" customHeight="1">
      <c r="A22" s="30" t="s">
        <v>18</v>
      </c>
      <c r="B22" s="31"/>
      <c r="C22" s="32" t="str">
        <f t="shared" ref="C22:P22" si="24">IFERROR((C20-B20)/B20,"")</f>
        <v/>
      </c>
      <c r="D22" s="32" t="str">
        <f t="shared" si="24"/>
        <v/>
      </c>
      <c r="E22" s="32" t="str">
        <f t="shared" si="24"/>
        <v/>
      </c>
      <c r="F22" s="32">
        <f t="shared" si="24"/>
        <v>-0.04152680382</v>
      </c>
      <c r="G22" s="32">
        <f t="shared" si="24"/>
        <v>1.029334767</v>
      </c>
      <c r="H22" s="32">
        <f t="shared" si="24"/>
        <v>-0.6198462196</v>
      </c>
      <c r="I22" s="32">
        <f t="shared" si="24"/>
        <v>-0.6548756096</v>
      </c>
      <c r="J22" s="32">
        <f t="shared" si="24"/>
        <v>-2.466888064</v>
      </c>
      <c r="K22" s="32">
        <f t="shared" si="24"/>
        <v>1.131664225</v>
      </c>
      <c r="L22" s="31">
        <f t="shared" si="24"/>
        <v>0.2842515772</v>
      </c>
      <c r="M22" s="32">
        <f t="shared" si="24"/>
        <v>0.4005207334</v>
      </c>
      <c r="N22" s="32">
        <f t="shared" si="24"/>
        <v>0.34</v>
      </c>
      <c r="O22" s="32">
        <f t="shared" si="24"/>
        <v>0.3428595922</v>
      </c>
      <c r="P22" s="47">
        <f t="shared" si="24"/>
        <v>0.3420555225</v>
      </c>
      <c r="Q22" s="21"/>
      <c r="R22" s="21"/>
      <c r="S22" s="55"/>
      <c r="T22" s="20"/>
      <c r="U22" s="20"/>
      <c r="V22" s="20"/>
      <c r="W22" s="21"/>
      <c r="X22" s="21"/>
      <c r="Y22" s="21"/>
      <c r="Z22" s="21"/>
    </row>
    <row r="23" ht="24.75" customHeight="1">
      <c r="A23" s="37" t="s">
        <v>38</v>
      </c>
      <c r="B23" s="65" t="str">
        <f t="shared" ref="B23:P23" si="25">IFERROR(B20/B25,"")</f>
        <v/>
      </c>
      <c r="C23" s="66" t="str">
        <f t="shared" si="25"/>
        <v/>
      </c>
      <c r="D23" s="66" t="str">
        <f t="shared" si="25"/>
        <v/>
      </c>
      <c r="E23" s="66">
        <f t="shared" si="25"/>
        <v>-1.106192901</v>
      </c>
      <c r="F23" s="66">
        <f t="shared" si="25"/>
        <v>-0.9997053522</v>
      </c>
      <c r="G23" s="66">
        <f t="shared" si="25"/>
        <v>-1.195204885</v>
      </c>
      <c r="H23" s="66">
        <f t="shared" si="25"/>
        <v>-0.2313190755</v>
      </c>
      <c r="I23" s="66">
        <f t="shared" si="25"/>
        <v>-0.07441164072</v>
      </c>
      <c r="J23" s="66">
        <f t="shared" si="25"/>
        <v>0.0980317068</v>
      </c>
      <c r="K23" s="66">
        <f t="shared" si="25"/>
        <v>0.1959344219</v>
      </c>
      <c r="L23" s="65">
        <f t="shared" si="25"/>
        <v>0.2329898985</v>
      </c>
      <c r="M23" s="66">
        <f t="shared" si="25"/>
        <v>0.3021362811</v>
      </c>
      <c r="N23" s="66">
        <f t="shared" si="25"/>
        <v>0.3748727932</v>
      </c>
      <c r="O23" s="66">
        <f t="shared" si="25"/>
        <v>0.4661125243</v>
      </c>
      <c r="P23" s="67">
        <f t="shared" si="25"/>
        <v>0.5792119327</v>
      </c>
      <c r="Q23" s="21"/>
      <c r="R23" s="21"/>
      <c r="S23" s="21"/>
      <c r="T23" s="20"/>
      <c r="U23" s="20"/>
      <c r="V23" s="20"/>
      <c r="W23" s="21"/>
      <c r="X23" s="21"/>
      <c r="Y23" s="21"/>
      <c r="Z23" s="21"/>
    </row>
    <row r="24" ht="24.75" customHeight="1">
      <c r="A24" s="30" t="s">
        <v>18</v>
      </c>
      <c r="B24" s="31"/>
      <c r="C24" s="32" t="str">
        <f t="shared" ref="C24:P24" si="26">IFERROR((C23-B23)/B23,"")</f>
        <v/>
      </c>
      <c r="D24" s="32" t="str">
        <f t="shared" si="26"/>
        <v/>
      </c>
      <c r="E24" s="32" t="str">
        <f t="shared" si="26"/>
        <v/>
      </c>
      <c r="F24" s="32">
        <f t="shared" si="26"/>
        <v>-0.09626489972</v>
      </c>
      <c r="G24" s="32">
        <f t="shared" si="26"/>
        <v>0.1955571533</v>
      </c>
      <c r="H24" s="32">
        <f t="shared" si="26"/>
        <v>-0.8064607346</v>
      </c>
      <c r="I24" s="32">
        <f t="shared" si="26"/>
        <v>-0.6783160206</v>
      </c>
      <c r="J24" s="32">
        <f t="shared" si="26"/>
        <v>-2.317424342</v>
      </c>
      <c r="K24" s="32">
        <f t="shared" si="26"/>
        <v>0.9986841844</v>
      </c>
      <c r="L24" s="31">
        <f t="shared" si="26"/>
        <v>0.1891218308</v>
      </c>
      <c r="M24" s="32">
        <f t="shared" si="26"/>
        <v>0.2967784569</v>
      </c>
      <c r="N24" s="32">
        <f t="shared" si="26"/>
        <v>0.2407407407</v>
      </c>
      <c r="O24" s="32">
        <f t="shared" si="26"/>
        <v>0.2433885113</v>
      </c>
      <c r="P24" s="47">
        <f t="shared" si="26"/>
        <v>0.2426440023</v>
      </c>
      <c r="Q24" s="21"/>
      <c r="R24" s="21"/>
      <c r="S24" s="21"/>
      <c r="T24" s="20"/>
      <c r="U24" s="20"/>
      <c r="V24" s="20"/>
      <c r="W24" s="21"/>
      <c r="X24" s="21"/>
      <c r="Y24" s="21"/>
      <c r="Z24" s="21"/>
    </row>
    <row r="25" ht="24.75" customHeight="1">
      <c r="A25" s="49" t="s">
        <v>39</v>
      </c>
      <c r="B25" s="68" t="str">
        <f>IFERROR(VLOOKUP("*Diluted Shares Outstanding*",'7.TIKR_IS'!$A:$K,COLUMN(B25),FALSE),"0")</f>
        <v/>
      </c>
      <c r="C25" s="69" t="str">
        <f>IFERROR(VLOOKUP("*Diluted Shares Outstanding*",'7.TIKR_IS'!$A:$K,COLUMN(C25),FALSE),"0")</f>
        <v/>
      </c>
      <c r="D25" s="69" t="str">
        <f>IFERROR(VLOOKUP("*Diluted Shares Outstanding*",'7.TIKR_IS'!$A:$K,COLUMN(D25),FALSE),"0")</f>
        <v/>
      </c>
      <c r="E25" s="69">
        <f>IFERROR(VLOOKUP("*Diluted Shares Outstanding*",'7.TIKR_IS'!$A:$K,COLUMN(E25),FALSE),"0")</f>
        <v>544.01</v>
      </c>
      <c r="F25" s="69">
        <f>IFERROR(VLOOKUP("*Diluted Shares Outstanding*",'7.TIKR_IS'!$A:$K,COLUMN(F25),FALSE),"0")</f>
        <v>576.96</v>
      </c>
      <c r="G25" s="69">
        <f>IFERROR(VLOOKUP("*Diluted Shares Outstanding*",'7.TIKR_IS'!$A:$K,COLUMN(G25),FALSE),"0")</f>
        <v>979.33</v>
      </c>
      <c r="H25" s="69">
        <f>IFERROR(VLOOKUP("*Diluted Shares Outstanding*",'7.TIKR_IS'!$A:$K,COLUMN(H25),FALSE),"0")</f>
        <v>1923.62</v>
      </c>
      <c r="I25" s="69">
        <f>IFERROR(VLOOKUP("*Diluted Shares Outstanding*",'7.TIKR_IS'!$A:$K,COLUMN(I25),FALSE),"0")</f>
        <v>2063.79</v>
      </c>
      <c r="J25" s="69">
        <f>IFERROR(VLOOKUP("*Diluted Shares Outstanding*",'7.TIKR_IS'!$A:$K,COLUMN(J25),FALSE),"0")</f>
        <v>2297.93</v>
      </c>
      <c r="K25" s="69">
        <f>IFERROR(VLOOKUP("*Diluted Shares Outstanding*",'7.TIKR_IS'!$A:$K,COLUMN(K25),FALSE),"0")</f>
        <v>2450.82</v>
      </c>
      <c r="L25" s="70">
        <f t="shared" ref="L25:P25" si="27">IFERROR(K25*(1+L26),"")</f>
        <v>2646.8856</v>
      </c>
      <c r="M25" s="71">
        <f t="shared" si="27"/>
        <v>2858.636448</v>
      </c>
      <c r="N25" s="71">
        <f t="shared" si="27"/>
        <v>3087.327364</v>
      </c>
      <c r="O25" s="71">
        <f t="shared" si="27"/>
        <v>3334.313553</v>
      </c>
      <c r="P25" s="72">
        <f t="shared" si="27"/>
        <v>3601.058637</v>
      </c>
      <c r="Q25" s="21"/>
      <c r="R25" s="21"/>
      <c r="S25" s="55"/>
      <c r="T25" s="20"/>
      <c r="U25" s="20"/>
      <c r="V25" s="20"/>
      <c r="W25" s="21"/>
      <c r="X25" s="21"/>
      <c r="Y25" s="21"/>
      <c r="Z25" s="21"/>
    </row>
    <row r="26" ht="24.75" customHeight="1">
      <c r="A26" s="30" t="s">
        <v>18</v>
      </c>
      <c r="B26" s="31"/>
      <c r="C26" s="32" t="str">
        <f t="shared" ref="C26:K26" si="28">IFERROR((C25-B25)/B25,"")</f>
        <v/>
      </c>
      <c r="D26" s="32" t="str">
        <f t="shared" si="28"/>
        <v/>
      </c>
      <c r="E26" s="32" t="str">
        <f t="shared" si="28"/>
        <v/>
      </c>
      <c r="F26" s="32">
        <f t="shared" si="28"/>
        <v>0.06056873955</v>
      </c>
      <c r="G26" s="32">
        <f t="shared" si="28"/>
        <v>0.6973966999</v>
      </c>
      <c r="H26" s="32">
        <f t="shared" si="28"/>
        <v>0.9642204364</v>
      </c>
      <c r="I26" s="33">
        <f t="shared" si="28"/>
        <v>0.07286782213</v>
      </c>
      <c r="J26" s="33">
        <f t="shared" si="28"/>
        <v>0.1134514655</v>
      </c>
      <c r="K26" s="33">
        <f t="shared" si="28"/>
        <v>0.06653379346</v>
      </c>
      <c r="L26" s="34">
        <v>0.08</v>
      </c>
      <c r="M26" s="60">
        <f t="shared" ref="M26:P26" si="29">L26</f>
        <v>0.08</v>
      </c>
      <c r="N26" s="60">
        <f t="shared" si="29"/>
        <v>0.08</v>
      </c>
      <c r="O26" s="60">
        <f t="shared" si="29"/>
        <v>0.08</v>
      </c>
      <c r="P26" s="36">
        <f t="shared" si="29"/>
        <v>0.08</v>
      </c>
      <c r="Q26" s="21"/>
      <c r="R26" s="21"/>
      <c r="S26" s="55"/>
      <c r="T26" s="20"/>
      <c r="U26" s="20"/>
      <c r="V26" s="20"/>
      <c r="W26" s="21"/>
      <c r="X26" s="21"/>
      <c r="Y26" s="21"/>
      <c r="Z26" s="21"/>
    </row>
    <row r="27" ht="15.75" hidden="1" customHeight="1">
      <c r="A27" s="17"/>
      <c r="B27" s="59"/>
      <c r="C27" s="59"/>
      <c r="D27" s="59"/>
      <c r="E27" s="59"/>
      <c r="F27" s="59"/>
      <c r="G27" s="59"/>
      <c r="H27" s="59"/>
      <c r="I27" s="59"/>
      <c r="J27" s="59"/>
      <c r="K27" s="59"/>
      <c r="L27" s="59"/>
      <c r="M27" s="59"/>
      <c r="N27" s="59"/>
      <c r="O27" s="59"/>
      <c r="P27" s="59"/>
      <c r="Q27" s="17"/>
      <c r="R27" s="17"/>
      <c r="S27" s="59"/>
      <c r="T27" s="20"/>
      <c r="U27" s="20"/>
      <c r="V27" s="20"/>
      <c r="W27" s="21"/>
      <c r="X27" s="21"/>
      <c r="Y27" s="21"/>
      <c r="Z27" s="21"/>
    </row>
    <row r="28" ht="9.75" hidden="1" customHeight="1">
      <c r="A28" s="17"/>
      <c r="B28" s="59"/>
      <c r="C28" s="59"/>
      <c r="D28" s="59"/>
      <c r="E28" s="59"/>
      <c r="F28" s="59"/>
      <c r="G28" s="59"/>
      <c r="H28" s="59"/>
      <c r="I28" s="59"/>
      <c r="J28" s="59"/>
      <c r="K28" s="59"/>
      <c r="L28" s="59"/>
      <c r="M28" s="59"/>
      <c r="N28" s="59"/>
      <c r="O28" s="59"/>
      <c r="P28" s="59"/>
      <c r="Q28" s="17"/>
      <c r="R28" s="17"/>
      <c r="S28" s="59"/>
      <c r="T28" s="20"/>
      <c r="U28" s="20"/>
      <c r="V28" s="20"/>
      <c r="W28" s="21"/>
      <c r="X28" s="21"/>
      <c r="Y28" s="21"/>
      <c r="Z28" s="21"/>
    </row>
    <row r="29" ht="19.5" hidden="1" customHeight="1">
      <c r="A29" s="73"/>
      <c r="B29" s="73"/>
      <c r="C29" s="73"/>
      <c r="D29" s="73"/>
      <c r="E29" s="73"/>
      <c r="F29" s="73"/>
      <c r="G29" s="73"/>
      <c r="H29" s="73"/>
      <c r="I29" s="73"/>
      <c r="J29" s="73"/>
      <c r="K29" s="73"/>
      <c r="L29" s="73"/>
      <c r="M29" s="73"/>
      <c r="N29" s="73"/>
      <c r="O29" s="73"/>
      <c r="P29" s="73"/>
      <c r="Q29" s="73"/>
      <c r="R29" s="73"/>
      <c r="S29" s="73"/>
      <c r="T29" s="74"/>
      <c r="U29" s="74"/>
      <c r="V29" s="74"/>
      <c r="W29" s="73"/>
      <c r="X29" s="73"/>
      <c r="Y29" s="73"/>
      <c r="Z29" s="73"/>
    </row>
    <row r="30" ht="19.5" hidden="1" customHeight="1">
      <c r="A30" s="73"/>
      <c r="B30" s="73"/>
      <c r="C30" s="73"/>
      <c r="D30" s="73"/>
      <c r="E30" s="73"/>
      <c r="F30" s="73"/>
      <c r="G30" s="73"/>
      <c r="H30" s="73"/>
      <c r="I30" s="73"/>
      <c r="J30" s="73"/>
      <c r="K30" s="73"/>
      <c r="L30" s="73"/>
      <c r="M30" s="73"/>
      <c r="N30" s="73"/>
      <c r="O30" s="73"/>
      <c r="P30" s="73"/>
      <c r="Q30" s="73"/>
      <c r="R30" s="73"/>
      <c r="S30" s="73"/>
      <c r="T30" s="74"/>
      <c r="U30" s="74"/>
      <c r="V30" s="74"/>
      <c r="W30" s="73"/>
      <c r="X30" s="73"/>
      <c r="Y30" s="73"/>
      <c r="Z30" s="73"/>
    </row>
    <row r="31" ht="19.5" hidden="1" customHeight="1">
      <c r="A31" s="73"/>
      <c r="B31" s="73"/>
      <c r="C31" s="73"/>
      <c r="D31" s="73"/>
      <c r="E31" s="73"/>
      <c r="F31" s="73"/>
      <c r="G31" s="73"/>
      <c r="H31" s="73"/>
      <c r="I31" s="73"/>
      <c r="J31" s="73"/>
      <c r="K31" s="73"/>
      <c r="L31" s="73"/>
      <c r="M31" s="73"/>
      <c r="N31" s="73"/>
      <c r="O31" s="73"/>
      <c r="P31" s="73"/>
      <c r="Q31" s="73"/>
      <c r="R31" s="73"/>
      <c r="S31" s="73"/>
      <c r="T31" s="74"/>
      <c r="U31" s="74"/>
      <c r="V31" s="74"/>
      <c r="W31" s="73"/>
      <c r="X31" s="73"/>
      <c r="Y31" s="73"/>
      <c r="Z31" s="73"/>
    </row>
    <row r="32" ht="19.5" hidden="1" customHeight="1">
      <c r="A32" s="73"/>
      <c r="B32" s="73"/>
      <c r="C32" s="73"/>
      <c r="D32" s="73"/>
      <c r="E32" s="73"/>
      <c r="F32" s="73"/>
      <c r="G32" s="73"/>
      <c r="H32" s="73"/>
      <c r="I32" s="73"/>
      <c r="J32" s="73"/>
      <c r="K32" s="73"/>
      <c r="L32" s="73"/>
      <c r="M32" s="73"/>
      <c r="N32" s="73"/>
      <c r="O32" s="73"/>
      <c r="P32" s="73"/>
      <c r="Q32" s="73"/>
      <c r="R32" s="73"/>
      <c r="S32" s="73"/>
      <c r="T32" s="74"/>
      <c r="U32" s="74"/>
      <c r="V32" s="74"/>
      <c r="W32" s="73"/>
      <c r="X32" s="73"/>
      <c r="Y32" s="73"/>
      <c r="Z32" s="73"/>
    </row>
    <row r="33" ht="15.75" hidden="1" customHeight="1">
      <c r="A33" s="17"/>
      <c r="B33" s="59"/>
      <c r="C33" s="59"/>
      <c r="D33" s="59"/>
      <c r="E33" s="59"/>
      <c r="F33" s="59"/>
      <c r="G33" s="59"/>
      <c r="H33" s="59"/>
      <c r="I33" s="59"/>
      <c r="J33" s="59"/>
      <c r="K33" s="59"/>
      <c r="L33" s="59"/>
      <c r="M33" s="59"/>
      <c r="N33" s="59"/>
      <c r="O33" s="59"/>
      <c r="P33" s="59"/>
      <c r="Q33" s="17"/>
      <c r="R33" s="17"/>
      <c r="S33" s="59"/>
      <c r="T33" s="20"/>
      <c r="U33" s="20"/>
      <c r="V33" s="20"/>
      <c r="W33" s="21"/>
      <c r="X33" s="21"/>
      <c r="Y33" s="21"/>
      <c r="Z33" s="21"/>
    </row>
    <row r="34" ht="15.75" hidden="1" customHeight="1">
      <c r="A34" s="17"/>
      <c r="B34" s="59"/>
      <c r="C34" s="59"/>
      <c r="D34" s="59"/>
      <c r="E34" s="59"/>
      <c r="F34" s="59"/>
      <c r="G34" s="59"/>
      <c r="H34" s="59"/>
      <c r="I34" s="59"/>
      <c r="J34" s="59"/>
      <c r="K34" s="59"/>
      <c r="L34" s="59"/>
      <c r="M34" s="59"/>
      <c r="N34" s="59"/>
      <c r="O34" s="59"/>
      <c r="P34" s="59"/>
      <c r="Q34" s="17"/>
      <c r="R34" s="17"/>
      <c r="S34" s="59"/>
      <c r="T34" s="20"/>
      <c r="U34" s="20"/>
      <c r="V34" s="20"/>
      <c r="W34" s="21"/>
      <c r="X34" s="21"/>
      <c r="Y34" s="21"/>
      <c r="Z34" s="21"/>
    </row>
    <row r="35" ht="15.75" hidden="1" customHeight="1">
      <c r="A35" s="17"/>
      <c r="B35" s="59"/>
      <c r="C35" s="59"/>
      <c r="D35" s="59"/>
      <c r="E35" s="59"/>
      <c r="F35" s="59"/>
      <c r="G35" s="59"/>
      <c r="H35" s="59"/>
      <c r="I35" s="59"/>
      <c r="J35" s="59"/>
      <c r="K35" s="59"/>
      <c r="L35" s="59"/>
      <c r="M35" s="59"/>
      <c r="N35" s="59"/>
      <c r="O35" s="59"/>
      <c r="P35" s="59"/>
      <c r="Q35" s="17"/>
      <c r="R35" s="17"/>
      <c r="S35" s="59"/>
      <c r="T35" s="20"/>
      <c r="U35" s="20"/>
      <c r="V35" s="20"/>
      <c r="W35" s="21"/>
      <c r="X35" s="21"/>
      <c r="Y35" s="21"/>
      <c r="Z35" s="21"/>
    </row>
    <row r="36" ht="15.75" hidden="1" customHeight="1">
      <c r="A36" s="17"/>
      <c r="B36" s="59"/>
      <c r="C36" s="59"/>
      <c r="D36" s="59"/>
      <c r="E36" s="59"/>
      <c r="F36" s="59"/>
      <c r="G36" s="59"/>
      <c r="H36" s="59"/>
      <c r="I36" s="59"/>
      <c r="J36" s="59"/>
      <c r="K36" s="59"/>
      <c r="L36" s="59"/>
      <c r="M36" s="59"/>
      <c r="N36" s="59"/>
      <c r="O36" s="59"/>
      <c r="P36" s="59"/>
      <c r="Q36" s="17"/>
      <c r="R36" s="17"/>
      <c r="S36" s="59"/>
      <c r="T36" s="20"/>
      <c r="U36" s="20"/>
      <c r="V36" s="20"/>
      <c r="W36" s="21"/>
      <c r="X36" s="21"/>
      <c r="Y36" s="21"/>
      <c r="Z36" s="21"/>
    </row>
    <row r="37" ht="15.75" hidden="1" customHeight="1">
      <c r="A37" s="17"/>
      <c r="B37" s="59"/>
      <c r="C37" s="59"/>
      <c r="D37" s="59"/>
      <c r="E37" s="59"/>
      <c r="F37" s="59"/>
      <c r="G37" s="59"/>
      <c r="H37" s="59"/>
      <c r="I37" s="59"/>
      <c r="J37" s="59"/>
      <c r="K37" s="59"/>
      <c r="L37" s="59"/>
      <c r="M37" s="59"/>
      <c r="N37" s="59"/>
      <c r="O37" s="59"/>
      <c r="P37" s="59"/>
      <c r="Q37" s="17"/>
      <c r="R37" s="17"/>
      <c r="S37" s="59"/>
      <c r="T37" s="20"/>
      <c r="U37" s="20"/>
      <c r="V37" s="20"/>
      <c r="W37" s="21"/>
      <c r="X37" s="21"/>
      <c r="Y37" s="21"/>
      <c r="Z37" s="21"/>
    </row>
    <row r="38" ht="15.75" hidden="1" customHeight="1">
      <c r="A38" s="17"/>
      <c r="B38" s="59"/>
      <c r="C38" s="59"/>
      <c r="D38" s="59"/>
      <c r="E38" s="59"/>
      <c r="F38" s="59"/>
      <c r="G38" s="59"/>
      <c r="H38" s="59"/>
      <c r="I38" s="59"/>
      <c r="J38" s="59"/>
      <c r="K38" s="59"/>
      <c r="L38" s="59"/>
      <c r="M38" s="59"/>
      <c r="N38" s="59"/>
      <c r="O38" s="59"/>
      <c r="P38" s="59"/>
      <c r="Q38" s="17"/>
      <c r="R38" s="17"/>
      <c r="S38" s="59"/>
      <c r="T38" s="20"/>
      <c r="U38" s="20"/>
      <c r="V38" s="20"/>
      <c r="W38" s="21"/>
      <c r="X38" s="21"/>
      <c r="Y38" s="21"/>
      <c r="Z38" s="21"/>
    </row>
    <row r="39" ht="17.25" customHeight="1">
      <c r="A39" s="17"/>
      <c r="B39" s="59"/>
      <c r="C39" s="59"/>
      <c r="D39" s="59"/>
      <c r="E39" s="59"/>
      <c r="F39" s="59"/>
      <c r="G39" s="59"/>
      <c r="H39" s="59"/>
      <c r="I39" s="59"/>
      <c r="J39" s="59"/>
      <c r="K39" s="59"/>
      <c r="L39" s="59"/>
      <c r="M39" s="59"/>
      <c r="N39" s="59"/>
      <c r="O39" s="59"/>
      <c r="P39" s="59"/>
      <c r="Q39" s="17"/>
      <c r="R39" s="17"/>
      <c r="S39" s="59"/>
      <c r="T39" s="21"/>
      <c r="U39" s="21"/>
      <c r="V39" s="21"/>
      <c r="W39" s="21"/>
      <c r="X39" s="21"/>
      <c r="Y39" s="21"/>
      <c r="Z39" s="21"/>
    </row>
    <row r="40" ht="17.25" customHeight="1">
      <c r="A40" s="17"/>
      <c r="B40" s="59"/>
      <c r="C40" s="59"/>
      <c r="D40" s="59"/>
      <c r="E40" s="59"/>
      <c r="F40" s="59"/>
      <c r="G40" s="59"/>
      <c r="H40" s="59"/>
      <c r="I40" s="59"/>
      <c r="J40" s="59"/>
      <c r="K40" s="59"/>
      <c r="L40" s="59"/>
      <c r="M40" s="59"/>
      <c r="N40" s="59"/>
      <c r="O40" s="59"/>
      <c r="P40" s="59"/>
      <c r="Q40" s="17"/>
      <c r="R40" s="17"/>
      <c r="S40" s="59"/>
      <c r="T40" s="21"/>
      <c r="U40" s="21"/>
      <c r="V40" s="21"/>
      <c r="W40" s="21"/>
      <c r="X40" s="21"/>
      <c r="Y40" s="21"/>
      <c r="Z40" s="21"/>
    </row>
    <row r="41" ht="17.25" customHeight="1">
      <c r="A41" s="17"/>
      <c r="B41" s="59"/>
      <c r="C41" s="59"/>
      <c r="D41" s="59"/>
      <c r="E41" s="59"/>
      <c r="F41" s="59"/>
      <c r="G41" s="59"/>
      <c r="H41" s="59"/>
      <c r="I41" s="59"/>
      <c r="J41" s="59"/>
      <c r="K41" s="59"/>
      <c r="L41" s="59"/>
      <c r="M41" s="59"/>
      <c r="N41" s="59"/>
      <c r="O41" s="59"/>
      <c r="P41" s="59"/>
      <c r="Q41" s="17"/>
      <c r="R41" s="17"/>
      <c r="S41" s="59"/>
      <c r="T41" s="21"/>
      <c r="U41" s="21"/>
      <c r="V41" s="21"/>
      <c r="W41" s="21"/>
      <c r="X41" s="21"/>
      <c r="Y41" s="21"/>
      <c r="Z41" s="21"/>
    </row>
    <row r="42" ht="17.25" customHeight="1">
      <c r="A42" s="17"/>
      <c r="B42" s="59"/>
      <c r="C42" s="59"/>
      <c r="D42" s="59"/>
      <c r="E42" s="59"/>
      <c r="F42" s="59"/>
      <c r="G42" s="59"/>
      <c r="H42" s="59"/>
      <c r="I42" s="59"/>
      <c r="J42" s="59"/>
      <c r="K42" s="59"/>
      <c r="L42" s="59"/>
      <c r="M42" s="59"/>
      <c r="N42" s="59"/>
      <c r="O42" s="59"/>
      <c r="P42" s="59"/>
      <c r="Q42" s="17"/>
      <c r="R42" s="17"/>
      <c r="S42" s="59"/>
      <c r="T42" s="21"/>
      <c r="U42" s="21"/>
      <c r="V42" s="21"/>
      <c r="W42" s="21"/>
      <c r="X42" s="21"/>
      <c r="Y42" s="21"/>
      <c r="Z42" s="21"/>
    </row>
    <row r="43" ht="17.25" customHeight="1">
      <c r="A43" s="17"/>
      <c r="B43" s="59"/>
      <c r="C43" s="59"/>
      <c r="D43" s="59"/>
      <c r="E43" s="59"/>
      <c r="F43" s="59"/>
      <c r="G43" s="59"/>
      <c r="H43" s="59"/>
      <c r="I43" s="59"/>
      <c r="J43" s="59"/>
      <c r="K43" s="59"/>
      <c r="L43" s="59"/>
      <c r="M43" s="59"/>
      <c r="N43" s="59"/>
      <c r="O43" s="59"/>
      <c r="P43" s="59"/>
      <c r="Q43" s="17"/>
      <c r="R43" s="17"/>
      <c r="S43" s="59"/>
      <c r="T43" s="21"/>
      <c r="U43" s="21"/>
      <c r="V43" s="21"/>
      <c r="W43" s="21"/>
      <c r="X43" s="21"/>
      <c r="Y43" s="21"/>
      <c r="Z43" s="21"/>
    </row>
    <row r="44" ht="17.25" customHeight="1">
      <c r="A44" s="17"/>
      <c r="B44" s="59"/>
      <c r="C44" s="59"/>
      <c r="D44" s="59"/>
      <c r="E44" s="59"/>
      <c r="F44" s="59"/>
      <c r="G44" s="59"/>
      <c r="H44" s="59"/>
      <c r="I44" s="59"/>
      <c r="J44" s="59"/>
      <c r="K44" s="59"/>
      <c r="L44" s="59"/>
      <c r="M44" s="59"/>
      <c r="N44" s="59"/>
      <c r="O44" s="59"/>
      <c r="P44" s="59"/>
      <c r="Q44" s="17"/>
      <c r="R44" s="17"/>
      <c r="S44" s="59"/>
      <c r="T44" s="21"/>
      <c r="U44" s="21"/>
      <c r="V44" s="21"/>
      <c r="W44" s="21"/>
      <c r="X44" s="21"/>
      <c r="Y44" s="21"/>
      <c r="Z44" s="21"/>
    </row>
    <row r="45" ht="17.25" customHeight="1">
      <c r="A45" s="17"/>
      <c r="B45" s="59"/>
      <c r="C45" s="59"/>
      <c r="D45" s="59"/>
      <c r="E45" s="59"/>
      <c r="F45" s="59"/>
      <c r="G45" s="59"/>
      <c r="H45" s="59"/>
      <c r="I45" s="59"/>
      <c r="J45" s="59"/>
      <c r="K45" s="59"/>
      <c r="L45" s="59"/>
      <c r="M45" s="59"/>
      <c r="N45" s="59"/>
      <c r="O45" s="59"/>
      <c r="P45" s="59"/>
      <c r="Q45" s="17"/>
      <c r="R45" s="17"/>
      <c r="S45" s="59"/>
      <c r="T45" s="21"/>
      <c r="U45" s="21"/>
      <c r="V45" s="21"/>
      <c r="W45" s="21"/>
      <c r="X45" s="21"/>
      <c r="Y45" s="21"/>
      <c r="Z45" s="21"/>
    </row>
    <row r="46" ht="17.25" customHeight="1">
      <c r="A46" s="17"/>
      <c r="B46" s="59"/>
      <c r="C46" s="59"/>
      <c r="D46" s="59"/>
      <c r="E46" s="59"/>
      <c r="F46" s="59"/>
      <c r="G46" s="59"/>
      <c r="H46" s="59"/>
      <c r="I46" s="59"/>
      <c r="J46" s="59"/>
      <c r="K46" s="59"/>
      <c r="L46" s="59"/>
      <c r="M46" s="59"/>
      <c r="N46" s="59"/>
      <c r="O46" s="59"/>
      <c r="P46" s="59"/>
      <c r="Q46" s="17"/>
      <c r="R46" s="17"/>
      <c r="S46" s="59"/>
      <c r="T46" s="21"/>
      <c r="U46" s="21"/>
      <c r="V46" s="21"/>
      <c r="W46" s="21"/>
      <c r="X46" s="21"/>
      <c r="Y46" s="21"/>
      <c r="Z46" s="21"/>
    </row>
    <row r="47" ht="17.25" customHeight="1">
      <c r="A47" s="17"/>
      <c r="B47" s="59"/>
      <c r="C47" s="59"/>
      <c r="D47" s="59"/>
      <c r="E47" s="59"/>
      <c r="F47" s="59"/>
      <c r="G47" s="59"/>
      <c r="H47" s="59"/>
      <c r="I47" s="59"/>
      <c r="J47" s="59"/>
      <c r="K47" s="59"/>
      <c r="L47" s="59"/>
      <c r="M47" s="59"/>
      <c r="N47" s="59"/>
      <c r="O47" s="59"/>
      <c r="P47" s="59"/>
      <c r="Q47" s="17"/>
      <c r="R47" s="17"/>
      <c r="S47" s="59"/>
      <c r="T47" s="21"/>
      <c r="U47" s="21"/>
      <c r="V47" s="21"/>
      <c r="W47" s="21"/>
      <c r="X47" s="21"/>
      <c r="Y47" s="21"/>
      <c r="Z47" s="21"/>
    </row>
    <row r="48" ht="17.25" customHeight="1">
      <c r="A48" s="17"/>
      <c r="B48" s="59"/>
      <c r="C48" s="59"/>
      <c r="D48" s="59"/>
      <c r="E48" s="59"/>
      <c r="F48" s="59"/>
      <c r="G48" s="59"/>
      <c r="H48" s="59"/>
      <c r="I48" s="59"/>
      <c r="J48" s="59"/>
      <c r="K48" s="59"/>
      <c r="L48" s="59"/>
      <c r="M48" s="59"/>
      <c r="N48" s="59"/>
      <c r="O48" s="59"/>
      <c r="P48" s="59"/>
      <c r="Q48" s="17"/>
      <c r="R48" s="17"/>
      <c r="S48" s="59"/>
      <c r="T48" s="21"/>
      <c r="U48" s="21"/>
      <c r="V48" s="21"/>
      <c r="W48" s="21"/>
      <c r="X48" s="21"/>
      <c r="Y48" s="21"/>
      <c r="Z48" s="21"/>
    </row>
    <row r="49" ht="17.25" customHeight="1">
      <c r="A49" s="17"/>
      <c r="B49" s="59"/>
      <c r="C49" s="59"/>
      <c r="D49" s="59"/>
      <c r="E49" s="59"/>
      <c r="F49" s="59"/>
      <c r="G49" s="59"/>
      <c r="H49" s="59"/>
      <c r="I49" s="59"/>
      <c r="J49" s="59"/>
      <c r="K49" s="59"/>
      <c r="L49" s="59"/>
      <c r="M49" s="59"/>
      <c r="N49" s="59"/>
      <c r="O49" s="59"/>
      <c r="P49" s="59"/>
      <c r="Q49" s="17"/>
      <c r="R49" s="17"/>
      <c r="S49" s="59"/>
      <c r="T49" s="21"/>
      <c r="U49" s="21"/>
      <c r="V49" s="21"/>
      <c r="W49" s="21"/>
      <c r="X49" s="21"/>
      <c r="Y49" s="21"/>
      <c r="Z49" s="21"/>
    </row>
    <row r="50" ht="17.25" customHeight="1">
      <c r="A50" s="17"/>
      <c r="B50" s="59"/>
      <c r="C50" s="59"/>
      <c r="D50" s="59"/>
      <c r="E50" s="59"/>
      <c r="F50" s="59"/>
      <c r="G50" s="59"/>
      <c r="H50" s="59"/>
      <c r="I50" s="59"/>
      <c r="J50" s="59"/>
      <c r="K50" s="59"/>
      <c r="L50" s="59"/>
      <c r="M50" s="59"/>
      <c r="N50" s="59"/>
      <c r="O50" s="59"/>
      <c r="P50" s="59"/>
      <c r="Q50" s="17"/>
      <c r="R50" s="17"/>
      <c r="S50" s="59"/>
      <c r="T50" s="21"/>
      <c r="U50" s="21"/>
      <c r="V50" s="21"/>
      <c r="W50" s="21"/>
      <c r="X50" s="21"/>
      <c r="Y50" s="21"/>
      <c r="Z50" s="21"/>
    </row>
    <row r="51" ht="17.25" customHeight="1">
      <c r="A51" s="17"/>
      <c r="B51" s="59"/>
      <c r="C51" s="59"/>
      <c r="D51" s="59"/>
      <c r="E51" s="59"/>
      <c r="F51" s="59"/>
      <c r="G51" s="59"/>
      <c r="H51" s="59"/>
      <c r="I51" s="59"/>
      <c r="J51" s="59"/>
      <c r="K51" s="59"/>
      <c r="L51" s="59"/>
      <c r="M51" s="59"/>
      <c r="N51" s="59"/>
      <c r="O51" s="59"/>
      <c r="P51" s="59"/>
      <c r="Q51" s="17"/>
      <c r="R51" s="17"/>
      <c r="S51" s="59"/>
      <c r="T51" s="21"/>
      <c r="U51" s="21"/>
      <c r="V51" s="21"/>
      <c r="W51" s="21"/>
      <c r="X51" s="21"/>
      <c r="Y51" s="21"/>
      <c r="Z51" s="21"/>
    </row>
    <row r="52" ht="17.25" customHeight="1">
      <c r="A52" s="17"/>
      <c r="B52" s="59"/>
      <c r="C52" s="59"/>
      <c r="D52" s="59"/>
      <c r="E52" s="59"/>
      <c r="F52" s="59"/>
      <c r="G52" s="59"/>
      <c r="H52" s="59"/>
      <c r="I52" s="59"/>
      <c r="J52" s="59"/>
      <c r="K52" s="59"/>
      <c r="L52" s="59"/>
      <c r="M52" s="59"/>
      <c r="N52" s="59"/>
      <c r="O52" s="59"/>
      <c r="P52" s="59"/>
      <c r="Q52" s="17"/>
      <c r="R52" s="17"/>
      <c r="S52" s="59"/>
      <c r="T52" s="21"/>
      <c r="U52" s="21"/>
      <c r="V52" s="21"/>
      <c r="W52" s="21"/>
      <c r="X52" s="21"/>
      <c r="Y52" s="21"/>
      <c r="Z52" s="21"/>
    </row>
    <row r="53" ht="17.25" customHeight="1">
      <c r="A53" s="17"/>
      <c r="B53" s="59"/>
      <c r="C53" s="59"/>
      <c r="D53" s="59"/>
      <c r="E53" s="59"/>
      <c r="F53" s="59"/>
      <c r="G53" s="59"/>
      <c r="H53" s="59"/>
      <c r="I53" s="59"/>
      <c r="J53" s="59"/>
      <c r="K53" s="59"/>
      <c r="L53" s="59"/>
      <c r="M53" s="59"/>
      <c r="N53" s="59"/>
      <c r="O53" s="59"/>
      <c r="P53" s="59"/>
      <c r="Q53" s="17"/>
      <c r="R53" s="17"/>
      <c r="S53" s="59"/>
      <c r="T53" s="21"/>
      <c r="U53" s="21"/>
      <c r="V53" s="21"/>
      <c r="W53" s="21"/>
      <c r="X53" s="21"/>
      <c r="Y53" s="21"/>
      <c r="Z53" s="21"/>
    </row>
    <row r="54" ht="17.25" customHeight="1">
      <c r="A54" s="17"/>
      <c r="B54" s="59"/>
      <c r="C54" s="59"/>
      <c r="D54" s="59"/>
      <c r="E54" s="59"/>
      <c r="F54" s="59"/>
      <c r="G54" s="59"/>
      <c r="H54" s="59"/>
      <c r="I54" s="59"/>
      <c r="J54" s="59"/>
      <c r="K54" s="59"/>
      <c r="L54" s="59"/>
      <c r="M54" s="59"/>
      <c r="N54" s="59"/>
      <c r="O54" s="59"/>
      <c r="P54" s="59"/>
      <c r="Q54" s="17"/>
      <c r="R54" s="17"/>
      <c r="S54" s="59"/>
      <c r="T54" s="21"/>
      <c r="U54" s="21"/>
      <c r="V54" s="21"/>
      <c r="W54" s="21"/>
      <c r="X54" s="21"/>
      <c r="Y54" s="21"/>
      <c r="Z54" s="21"/>
    </row>
    <row r="55" ht="17.25" customHeight="1">
      <c r="A55" s="17"/>
      <c r="B55" s="59"/>
      <c r="C55" s="59"/>
      <c r="D55" s="59"/>
      <c r="E55" s="59"/>
      <c r="F55" s="59"/>
      <c r="G55" s="59"/>
      <c r="H55" s="59"/>
      <c r="I55" s="59"/>
      <c r="J55" s="59"/>
      <c r="K55" s="59"/>
      <c r="L55" s="59"/>
      <c r="M55" s="59"/>
      <c r="N55" s="59"/>
      <c r="O55" s="59"/>
      <c r="P55" s="59"/>
      <c r="Q55" s="17"/>
      <c r="R55" s="17"/>
      <c r="S55" s="59"/>
      <c r="T55" s="21"/>
      <c r="U55" s="21"/>
      <c r="V55" s="21"/>
      <c r="W55" s="21"/>
      <c r="X55" s="21"/>
      <c r="Y55" s="21"/>
      <c r="Z55" s="21"/>
    </row>
    <row r="56" ht="17.25" customHeight="1">
      <c r="A56" s="17"/>
      <c r="B56" s="59"/>
      <c r="C56" s="59"/>
      <c r="D56" s="59"/>
      <c r="E56" s="59"/>
      <c r="F56" s="59"/>
      <c r="G56" s="59"/>
      <c r="H56" s="59"/>
      <c r="I56" s="59"/>
      <c r="J56" s="59"/>
      <c r="K56" s="59"/>
      <c r="L56" s="59"/>
      <c r="M56" s="59"/>
      <c r="N56" s="59"/>
      <c r="O56" s="59"/>
      <c r="P56" s="59"/>
      <c r="Q56" s="17"/>
      <c r="R56" s="17"/>
      <c r="S56" s="59"/>
      <c r="T56" s="21"/>
      <c r="U56" s="21"/>
      <c r="V56" s="21"/>
      <c r="W56" s="21"/>
      <c r="X56" s="21"/>
      <c r="Y56" s="21"/>
      <c r="Z56" s="21"/>
    </row>
    <row r="57" ht="17.25" hidden="1" customHeight="1">
      <c r="A57" s="8"/>
      <c r="B57" s="59"/>
      <c r="C57" s="59"/>
      <c r="D57" s="59"/>
      <c r="E57" s="59"/>
      <c r="F57" s="59"/>
      <c r="G57" s="59"/>
      <c r="H57" s="59"/>
      <c r="I57" s="59"/>
      <c r="J57" s="59"/>
      <c r="K57" s="59"/>
      <c r="L57" s="59"/>
      <c r="M57" s="59"/>
      <c r="N57" s="59"/>
      <c r="O57" s="59"/>
      <c r="P57" s="59"/>
      <c r="Q57" s="17"/>
      <c r="R57" s="17"/>
      <c r="S57" s="59"/>
      <c r="T57" s="21"/>
      <c r="U57" s="21"/>
      <c r="V57" s="21"/>
      <c r="W57" s="21"/>
      <c r="X57" s="21"/>
      <c r="Y57" s="21"/>
      <c r="Z57" s="21"/>
    </row>
    <row r="58" ht="17.25" hidden="1" customHeight="1">
      <c r="A58" s="8"/>
      <c r="B58" s="59"/>
      <c r="C58" s="59"/>
      <c r="D58" s="59"/>
      <c r="E58" s="59"/>
      <c r="F58" s="59"/>
      <c r="G58" s="59"/>
      <c r="H58" s="59"/>
      <c r="I58" s="59"/>
      <c r="J58" s="59"/>
      <c r="K58" s="59"/>
      <c r="L58" s="59"/>
      <c r="M58" s="59"/>
      <c r="N58" s="59"/>
      <c r="O58" s="59"/>
      <c r="P58" s="59"/>
      <c r="Q58" s="17"/>
      <c r="R58" s="17"/>
      <c r="S58" s="59"/>
      <c r="T58" s="21"/>
      <c r="U58" s="21"/>
      <c r="V58" s="21"/>
      <c r="W58" s="21"/>
      <c r="X58" s="21"/>
      <c r="Y58" s="21"/>
      <c r="Z58" s="21"/>
    </row>
    <row r="59" ht="17.25" customHeight="1">
      <c r="A59" s="17"/>
      <c r="B59" s="59"/>
      <c r="C59" s="59"/>
      <c r="D59" s="59"/>
      <c r="E59" s="59"/>
      <c r="F59" s="59"/>
      <c r="G59" s="59"/>
      <c r="H59" s="59"/>
      <c r="I59" s="59"/>
      <c r="J59" s="59"/>
      <c r="K59" s="59"/>
      <c r="L59" s="59"/>
      <c r="M59" s="59"/>
      <c r="N59" s="59"/>
      <c r="O59" s="59"/>
      <c r="P59" s="59"/>
      <c r="Q59" s="17"/>
      <c r="R59" s="17"/>
      <c r="S59" s="59"/>
      <c r="T59" s="21"/>
      <c r="U59" s="21"/>
      <c r="V59" s="21"/>
      <c r="W59" s="21"/>
      <c r="X59" s="21"/>
      <c r="Y59" s="21"/>
      <c r="Z59" s="21"/>
    </row>
    <row r="60" ht="17.25" customHeight="1">
      <c r="A60" s="17"/>
      <c r="B60" s="59"/>
      <c r="C60" s="59"/>
      <c r="D60" s="59"/>
      <c r="E60" s="59"/>
      <c r="F60" s="59"/>
      <c r="G60" s="59"/>
      <c r="H60" s="59"/>
      <c r="I60" s="59"/>
      <c r="J60" s="59"/>
      <c r="K60" s="59"/>
      <c r="L60" s="59"/>
      <c r="M60" s="59"/>
      <c r="N60" s="59"/>
      <c r="O60" s="59"/>
      <c r="P60" s="59"/>
      <c r="Q60" s="17"/>
      <c r="R60" s="17"/>
      <c r="S60" s="59"/>
      <c r="T60" s="21"/>
      <c r="U60" s="21"/>
      <c r="V60" s="21"/>
      <c r="W60" s="21"/>
      <c r="X60" s="21"/>
      <c r="Y60" s="21"/>
      <c r="Z60" s="21"/>
    </row>
    <row r="61" ht="17.25" customHeight="1">
      <c r="A61" s="17"/>
      <c r="B61" s="59"/>
      <c r="C61" s="59"/>
      <c r="D61" s="59"/>
      <c r="E61" s="59"/>
      <c r="F61" s="59"/>
      <c r="G61" s="59"/>
      <c r="H61" s="59"/>
      <c r="I61" s="59"/>
      <c r="J61" s="59"/>
      <c r="K61" s="59"/>
      <c r="L61" s="59"/>
      <c r="M61" s="59"/>
      <c r="N61" s="59"/>
      <c r="O61" s="59"/>
      <c r="P61" s="59"/>
      <c r="Q61" s="17"/>
      <c r="R61" s="17"/>
      <c r="S61" s="59"/>
      <c r="T61" s="21"/>
      <c r="U61" s="21"/>
      <c r="V61" s="21"/>
      <c r="W61" s="21"/>
      <c r="X61" s="21"/>
      <c r="Y61" s="21"/>
      <c r="Z61" s="21"/>
    </row>
    <row r="62" ht="17.25" customHeight="1">
      <c r="A62" s="17"/>
      <c r="B62" s="59"/>
      <c r="C62" s="59"/>
      <c r="D62" s="59"/>
      <c r="E62" s="59"/>
      <c r="F62" s="59"/>
      <c r="G62" s="59"/>
      <c r="H62" s="59"/>
      <c r="I62" s="59"/>
      <c r="J62" s="59"/>
      <c r="K62" s="59"/>
      <c r="L62" s="59"/>
      <c r="M62" s="59"/>
      <c r="N62" s="59"/>
      <c r="O62" s="59"/>
      <c r="P62" s="59"/>
      <c r="Q62" s="17"/>
      <c r="R62" s="17"/>
      <c r="S62" s="59"/>
      <c r="T62" s="21"/>
      <c r="U62" s="21"/>
      <c r="V62" s="21"/>
      <c r="W62" s="21"/>
      <c r="X62" s="21"/>
      <c r="Y62" s="21"/>
      <c r="Z62" s="21"/>
    </row>
    <row r="63" ht="17.25" customHeight="1">
      <c r="A63" s="17"/>
      <c r="B63" s="59"/>
      <c r="C63" s="59"/>
      <c r="D63" s="59"/>
      <c r="E63" s="59"/>
      <c r="F63" s="59"/>
      <c r="G63" s="59"/>
      <c r="H63" s="59"/>
      <c r="I63" s="59"/>
      <c r="J63" s="59"/>
      <c r="K63" s="59"/>
      <c r="L63" s="59"/>
      <c r="M63" s="59"/>
      <c r="N63" s="59"/>
      <c r="O63" s="59"/>
      <c r="P63" s="59"/>
      <c r="Q63" s="17"/>
      <c r="R63" s="17"/>
      <c r="S63" s="59"/>
      <c r="T63" s="21"/>
      <c r="U63" s="21"/>
      <c r="V63" s="21"/>
      <c r="W63" s="21"/>
      <c r="X63" s="21"/>
      <c r="Y63" s="21"/>
      <c r="Z63" s="21"/>
    </row>
    <row r="64" ht="17.25" customHeight="1">
      <c r="A64" s="17"/>
      <c r="B64" s="59"/>
      <c r="C64" s="59"/>
      <c r="D64" s="59"/>
      <c r="E64" s="59"/>
      <c r="F64" s="59"/>
      <c r="G64" s="59"/>
      <c r="H64" s="59"/>
      <c r="I64" s="59"/>
      <c r="J64" s="59"/>
      <c r="K64" s="59"/>
      <c r="L64" s="59"/>
      <c r="M64" s="59"/>
      <c r="N64" s="59"/>
      <c r="O64" s="59"/>
      <c r="P64" s="59"/>
      <c r="Q64" s="17"/>
      <c r="R64" s="17"/>
      <c r="S64" s="59"/>
      <c r="T64" s="21"/>
      <c r="U64" s="21"/>
      <c r="V64" s="21"/>
      <c r="W64" s="21"/>
      <c r="X64" s="21"/>
      <c r="Y64" s="21"/>
      <c r="Z64" s="21"/>
    </row>
    <row r="65" ht="17.25" customHeight="1">
      <c r="A65" s="17"/>
      <c r="B65" s="59"/>
      <c r="C65" s="59"/>
      <c r="D65" s="59"/>
      <c r="E65" s="59"/>
      <c r="F65" s="59"/>
      <c r="G65" s="59"/>
      <c r="H65" s="59"/>
      <c r="I65" s="59"/>
      <c r="J65" s="59"/>
      <c r="K65" s="59"/>
      <c r="L65" s="59"/>
      <c r="M65" s="59"/>
      <c r="N65" s="59"/>
      <c r="O65" s="59"/>
      <c r="P65" s="59"/>
      <c r="Q65" s="17"/>
      <c r="R65" s="17"/>
      <c r="S65" s="59"/>
      <c r="T65" s="21"/>
      <c r="U65" s="21"/>
      <c r="V65" s="21"/>
      <c r="W65" s="21"/>
      <c r="X65" s="21"/>
      <c r="Y65" s="21"/>
      <c r="Z65" s="21"/>
    </row>
    <row r="66" ht="17.25" customHeight="1">
      <c r="A66" s="17"/>
      <c r="B66" s="59"/>
      <c r="C66" s="59"/>
      <c r="D66" s="59"/>
      <c r="E66" s="59"/>
      <c r="F66" s="59"/>
      <c r="G66" s="59"/>
      <c r="H66" s="59"/>
      <c r="I66" s="59"/>
      <c r="J66" s="59"/>
      <c r="K66" s="59"/>
      <c r="L66" s="59"/>
      <c r="M66" s="59"/>
      <c r="N66" s="59"/>
      <c r="O66" s="59"/>
      <c r="P66" s="59"/>
      <c r="Q66" s="17"/>
      <c r="R66" s="17"/>
      <c r="S66" s="59"/>
      <c r="T66" s="21"/>
      <c r="U66" s="21"/>
      <c r="V66" s="21"/>
      <c r="W66" s="21"/>
      <c r="X66" s="21"/>
      <c r="Y66" s="21"/>
      <c r="Z66" s="21"/>
    </row>
    <row r="67" ht="17.25" customHeight="1">
      <c r="A67" s="17"/>
      <c r="B67" s="59"/>
      <c r="C67" s="59"/>
      <c r="D67" s="59"/>
      <c r="E67" s="59"/>
      <c r="F67" s="59"/>
      <c r="G67" s="59"/>
      <c r="H67" s="59"/>
      <c r="I67" s="59"/>
      <c r="J67" s="59"/>
      <c r="K67" s="59"/>
      <c r="L67" s="59"/>
      <c r="M67" s="59"/>
      <c r="N67" s="59"/>
      <c r="O67" s="59"/>
      <c r="P67" s="59"/>
      <c r="Q67" s="17"/>
      <c r="R67" s="17"/>
      <c r="S67" s="59"/>
      <c r="T67" s="21"/>
      <c r="U67" s="21"/>
      <c r="V67" s="21"/>
      <c r="W67" s="21"/>
      <c r="X67" s="21"/>
      <c r="Y67" s="21"/>
      <c r="Z67" s="21"/>
    </row>
    <row r="68" ht="17.25" customHeight="1">
      <c r="A68" s="17"/>
      <c r="B68" s="59"/>
      <c r="C68" s="59"/>
      <c r="D68" s="59"/>
      <c r="E68" s="59"/>
      <c r="F68" s="59"/>
      <c r="G68" s="59"/>
      <c r="H68" s="59"/>
      <c r="I68" s="59"/>
      <c r="J68" s="59"/>
      <c r="K68" s="59"/>
      <c r="L68" s="59"/>
      <c r="M68" s="59"/>
      <c r="N68" s="59"/>
      <c r="O68" s="59"/>
      <c r="P68" s="59"/>
      <c r="Q68" s="17"/>
      <c r="R68" s="17"/>
      <c r="S68" s="59"/>
      <c r="T68" s="21"/>
      <c r="U68" s="21"/>
      <c r="V68" s="21"/>
      <c r="W68" s="21"/>
      <c r="X68" s="21"/>
      <c r="Y68" s="21"/>
      <c r="Z68" s="21"/>
    </row>
    <row r="69" ht="17.25" customHeight="1">
      <c r="A69" s="17"/>
      <c r="B69" s="59"/>
      <c r="C69" s="59"/>
      <c r="D69" s="59"/>
      <c r="E69" s="59"/>
      <c r="F69" s="59"/>
      <c r="G69" s="59"/>
      <c r="H69" s="59"/>
      <c r="I69" s="59"/>
      <c r="J69" s="59"/>
      <c r="K69" s="59"/>
      <c r="L69" s="59"/>
      <c r="M69" s="59"/>
      <c r="N69" s="59"/>
      <c r="O69" s="59"/>
      <c r="P69" s="59"/>
      <c r="Q69" s="17"/>
      <c r="R69" s="17"/>
      <c r="S69" s="59"/>
      <c r="T69" s="21"/>
      <c r="U69" s="21"/>
      <c r="V69" s="21"/>
      <c r="W69" s="21"/>
      <c r="X69" s="21"/>
      <c r="Y69" s="21"/>
      <c r="Z69" s="21"/>
    </row>
    <row r="70" ht="17.25" customHeight="1">
      <c r="A70" s="17"/>
      <c r="B70" s="59"/>
      <c r="C70" s="59"/>
      <c r="D70" s="59"/>
      <c r="E70" s="59"/>
      <c r="F70" s="59"/>
      <c r="G70" s="59"/>
      <c r="H70" s="59"/>
      <c r="I70" s="59"/>
      <c r="J70" s="59"/>
      <c r="K70" s="59"/>
      <c r="L70" s="59"/>
      <c r="M70" s="59"/>
      <c r="N70" s="59"/>
      <c r="O70" s="59"/>
      <c r="P70" s="59"/>
      <c r="Q70" s="17"/>
      <c r="R70" s="17"/>
      <c r="S70" s="59"/>
      <c r="T70" s="21"/>
      <c r="U70" s="21"/>
      <c r="V70" s="21"/>
      <c r="W70" s="21"/>
      <c r="X70" s="21"/>
      <c r="Y70" s="21"/>
      <c r="Z70" s="21"/>
    </row>
    <row r="71" ht="17.25" customHeight="1">
      <c r="A71" s="17"/>
      <c r="B71" s="59"/>
      <c r="C71" s="59"/>
      <c r="D71" s="59"/>
      <c r="E71" s="59"/>
      <c r="F71" s="59"/>
      <c r="G71" s="59"/>
      <c r="H71" s="59"/>
      <c r="I71" s="59"/>
      <c r="J71" s="59"/>
      <c r="K71" s="59"/>
      <c r="L71" s="59"/>
      <c r="M71" s="59"/>
      <c r="N71" s="59"/>
      <c r="O71" s="59"/>
      <c r="P71" s="59"/>
      <c r="Q71" s="17"/>
      <c r="R71" s="17"/>
      <c r="S71" s="59"/>
      <c r="T71" s="21"/>
      <c r="U71" s="21"/>
      <c r="V71" s="21"/>
      <c r="W71" s="21"/>
      <c r="X71" s="21"/>
      <c r="Y71" s="21"/>
      <c r="Z71" s="21"/>
    </row>
    <row r="72" ht="17.25" customHeight="1">
      <c r="A72" s="17"/>
      <c r="B72" s="59"/>
      <c r="C72" s="59"/>
      <c r="D72" s="59"/>
      <c r="E72" s="59"/>
      <c r="F72" s="59"/>
      <c r="G72" s="59"/>
      <c r="H72" s="59"/>
      <c r="I72" s="59"/>
      <c r="J72" s="59"/>
      <c r="K72" s="59"/>
      <c r="L72" s="59"/>
      <c r="M72" s="59"/>
      <c r="N72" s="59"/>
      <c r="O72" s="59"/>
      <c r="P72" s="59"/>
      <c r="Q72" s="17"/>
      <c r="R72" s="17"/>
      <c r="S72" s="59"/>
      <c r="T72" s="21"/>
      <c r="U72" s="21"/>
      <c r="V72" s="21"/>
      <c r="W72" s="21"/>
      <c r="X72" s="21"/>
      <c r="Y72" s="21"/>
      <c r="Z72" s="21"/>
    </row>
    <row r="73" ht="17.25" customHeight="1">
      <c r="A73" s="17"/>
      <c r="B73" s="59"/>
      <c r="C73" s="59"/>
      <c r="D73" s="59"/>
      <c r="E73" s="59"/>
      <c r="F73" s="59"/>
      <c r="G73" s="59"/>
      <c r="H73" s="59"/>
      <c r="I73" s="59"/>
      <c r="J73" s="59"/>
      <c r="K73" s="59"/>
      <c r="L73" s="59"/>
      <c r="M73" s="59"/>
      <c r="N73" s="59"/>
      <c r="O73" s="59"/>
      <c r="P73" s="59"/>
      <c r="Q73" s="17"/>
      <c r="R73" s="17"/>
      <c r="S73" s="59"/>
      <c r="T73" s="21"/>
      <c r="U73" s="21"/>
      <c r="V73" s="21"/>
      <c r="W73" s="21"/>
      <c r="X73" s="21"/>
      <c r="Y73" s="21"/>
      <c r="Z73" s="21"/>
    </row>
    <row r="74" ht="17.25" customHeight="1">
      <c r="A74" s="17"/>
      <c r="B74" s="59"/>
      <c r="C74" s="59"/>
      <c r="D74" s="59"/>
      <c r="E74" s="59"/>
      <c r="F74" s="59"/>
      <c r="G74" s="59"/>
      <c r="H74" s="59"/>
      <c r="I74" s="59"/>
      <c r="J74" s="59"/>
      <c r="K74" s="59"/>
      <c r="L74" s="59"/>
      <c r="M74" s="59"/>
      <c r="N74" s="59"/>
      <c r="O74" s="59"/>
      <c r="P74" s="59"/>
      <c r="Q74" s="17"/>
      <c r="R74" s="17"/>
      <c r="S74" s="59"/>
      <c r="T74" s="21"/>
      <c r="U74" s="21"/>
      <c r="V74" s="21"/>
      <c r="W74" s="21"/>
      <c r="X74" s="21"/>
      <c r="Y74" s="21"/>
      <c r="Z74" s="21"/>
    </row>
    <row r="75" ht="17.25" customHeight="1">
      <c r="A75" s="17"/>
      <c r="B75" s="59"/>
      <c r="C75" s="59"/>
      <c r="D75" s="59"/>
      <c r="E75" s="59"/>
      <c r="F75" s="59"/>
      <c r="G75" s="59"/>
      <c r="H75" s="59"/>
      <c r="I75" s="59"/>
      <c r="J75" s="59"/>
      <c r="K75" s="59"/>
      <c r="L75" s="59"/>
      <c r="M75" s="59"/>
      <c r="N75" s="59"/>
      <c r="O75" s="59"/>
      <c r="P75" s="59"/>
      <c r="Q75" s="17"/>
      <c r="R75" s="17"/>
      <c r="S75" s="59"/>
      <c r="T75" s="21"/>
      <c r="U75" s="21"/>
      <c r="V75" s="21"/>
      <c r="W75" s="21"/>
      <c r="X75" s="21"/>
      <c r="Y75" s="21"/>
      <c r="Z75" s="21"/>
    </row>
    <row r="76" ht="17.25" customHeight="1">
      <c r="A76" s="17"/>
      <c r="B76" s="59"/>
      <c r="C76" s="59"/>
      <c r="D76" s="59"/>
      <c r="E76" s="59"/>
      <c r="F76" s="59"/>
      <c r="G76" s="59"/>
      <c r="H76" s="59"/>
      <c r="I76" s="59"/>
      <c r="J76" s="59"/>
      <c r="K76" s="59"/>
      <c r="L76" s="59"/>
      <c r="M76" s="59"/>
      <c r="N76" s="59"/>
      <c r="O76" s="59"/>
      <c r="P76" s="59"/>
      <c r="Q76" s="17"/>
      <c r="R76" s="17"/>
      <c r="S76" s="59"/>
      <c r="T76" s="21"/>
      <c r="U76" s="21"/>
      <c r="V76" s="21"/>
      <c r="W76" s="21"/>
      <c r="X76" s="21"/>
      <c r="Y76" s="21"/>
      <c r="Z76" s="21"/>
    </row>
    <row r="77" ht="17.25" customHeight="1">
      <c r="A77" s="17"/>
      <c r="B77" s="59"/>
      <c r="C77" s="59"/>
      <c r="D77" s="59"/>
      <c r="E77" s="59"/>
      <c r="F77" s="59"/>
      <c r="G77" s="59"/>
      <c r="H77" s="59"/>
      <c r="I77" s="59"/>
      <c r="J77" s="59"/>
      <c r="K77" s="59"/>
      <c r="L77" s="59"/>
      <c r="M77" s="59"/>
      <c r="N77" s="59"/>
      <c r="O77" s="59"/>
      <c r="P77" s="59"/>
      <c r="Q77" s="17"/>
      <c r="R77" s="17"/>
      <c r="S77" s="59"/>
      <c r="T77" s="21"/>
      <c r="U77" s="21"/>
      <c r="V77" s="21"/>
      <c r="W77" s="21"/>
      <c r="X77" s="21"/>
      <c r="Y77" s="21"/>
      <c r="Z77" s="21"/>
    </row>
    <row r="78" ht="17.25" customHeight="1">
      <c r="A78" s="17"/>
      <c r="B78" s="59"/>
      <c r="C78" s="59"/>
      <c r="D78" s="59"/>
      <c r="E78" s="59"/>
      <c r="F78" s="59"/>
      <c r="G78" s="59"/>
      <c r="H78" s="59"/>
      <c r="I78" s="59"/>
      <c r="J78" s="59"/>
      <c r="K78" s="59"/>
      <c r="L78" s="59"/>
      <c r="M78" s="59"/>
      <c r="N78" s="59"/>
      <c r="O78" s="59"/>
      <c r="P78" s="59"/>
      <c r="Q78" s="17"/>
      <c r="R78" s="17"/>
      <c r="S78" s="59"/>
      <c r="T78" s="21"/>
      <c r="U78" s="21"/>
      <c r="V78" s="21"/>
      <c r="W78" s="21"/>
      <c r="X78" s="21"/>
      <c r="Y78" s="21"/>
      <c r="Z78" s="21"/>
    </row>
    <row r="79" ht="17.25" customHeight="1">
      <c r="A79" s="17"/>
      <c r="B79" s="59"/>
      <c r="C79" s="59"/>
      <c r="D79" s="59"/>
      <c r="E79" s="59"/>
      <c r="F79" s="59"/>
      <c r="G79" s="59"/>
      <c r="H79" s="59"/>
      <c r="I79" s="59"/>
      <c r="J79" s="59"/>
      <c r="K79" s="59"/>
      <c r="L79" s="59"/>
      <c r="M79" s="59"/>
      <c r="N79" s="59"/>
      <c r="O79" s="59"/>
      <c r="P79" s="59"/>
      <c r="Q79" s="17"/>
      <c r="R79" s="17"/>
      <c r="S79" s="59"/>
      <c r="T79" s="21"/>
      <c r="U79" s="21"/>
      <c r="V79" s="21"/>
      <c r="W79" s="21"/>
      <c r="X79" s="21"/>
      <c r="Y79" s="21"/>
      <c r="Z79" s="21"/>
    </row>
    <row r="80" ht="17.25" customHeight="1">
      <c r="A80" s="17"/>
      <c r="B80" s="59"/>
      <c r="C80" s="59"/>
      <c r="D80" s="59"/>
      <c r="E80" s="59"/>
      <c r="F80" s="59"/>
      <c r="G80" s="59"/>
      <c r="H80" s="59"/>
      <c r="I80" s="59"/>
      <c r="J80" s="59"/>
      <c r="K80" s="59"/>
      <c r="L80" s="59"/>
      <c r="M80" s="59"/>
      <c r="N80" s="59"/>
      <c r="O80" s="59"/>
      <c r="P80" s="59"/>
      <c r="Q80" s="17"/>
      <c r="R80" s="17"/>
      <c r="S80" s="59"/>
      <c r="T80" s="21"/>
      <c r="U80" s="21"/>
      <c r="V80" s="21"/>
      <c r="W80" s="21"/>
      <c r="X80" s="21"/>
      <c r="Y80" s="21"/>
      <c r="Z80" s="21"/>
    </row>
    <row r="81" ht="17.25" customHeight="1">
      <c r="A81" s="17"/>
      <c r="B81" s="59"/>
      <c r="C81" s="59"/>
      <c r="D81" s="59"/>
      <c r="E81" s="59"/>
      <c r="F81" s="59"/>
      <c r="G81" s="59"/>
      <c r="H81" s="59"/>
      <c r="I81" s="59"/>
      <c r="J81" s="59"/>
      <c r="K81" s="59"/>
      <c r="L81" s="59"/>
      <c r="M81" s="59"/>
      <c r="N81" s="59"/>
      <c r="O81" s="59"/>
      <c r="P81" s="59"/>
      <c r="Q81" s="17"/>
      <c r="R81" s="17"/>
      <c r="S81" s="59"/>
      <c r="T81" s="21"/>
      <c r="U81" s="21"/>
      <c r="V81" s="21"/>
      <c r="W81" s="21"/>
      <c r="X81" s="21"/>
      <c r="Y81" s="21"/>
      <c r="Z81" s="21"/>
    </row>
    <row r="82" ht="17.25" customHeight="1">
      <c r="A82" s="17"/>
      <c r="B82" s="59"/>
      <c r="C82" s="59"/>
      <c r="D82" s="59"/>
      <c r="E82" s="59"/>
      <c r="F82" s="59"/>
      <c r="G82" s="59"/>
      <c r="H82" s="59"/>
      <c r="I82" s="59"/>
      <c r="J82" s="59"/>
      <c r="K82" s="59"/>
      <c r="L82" s="59"/>
      <c r="M82" s="59"/>
      <c r="N82" s="59"/>
      <c r="O82" s="59"/>
      <c r="P82" s="59"/>
      <c r="Q82" s="17"/>
      <c r="R82" s="17"/>
      <c r="S82" s="59"/>
      <c r="T82" s="21"/>
      <c r="U82" s="21"/>
      <c r="V82" s="21"/>
      <c r="W82" s="21"/>
      <c r="X82" s="21"/>
      <c r="Y82" s="21"/>
      <c r="Z82" s="21"/>
    </row>
    <row r="83" ht="17.25" customHeight="1">
      <c r="A83" s="17"/>
      <c r="B83" s="59"/>
      <c r="C83" s="59"/>
      <c r="D83" s="59"/>
      <c r="E83" s="59"/>
      <c r="F83" s="59"/>
      <c r="G83" s="59"/>
      <c r="H83" s="59"/>
      <c r="I83" s="59"/>
      <c r="J83" s="59"/>
      <c r="K83" s="59"/>
      <c r="L83" s="59"/>
      <c r="M83" s="59"/>
      <c r="N83" s="59"/>
      <c r="O83" s="59"/>
      <c r="P83" s="59"/>
      <c r="Q83" s="17"/>
      <c r="R83" s="17"/>
      <c r="S83" s="59"/>
      <c r="T83" s="21"/>
      <c r="U83" s="21"/>
      <c r="V83" s="21"/>
      <c r="W83" s="21"/>
      <c r="X83" s="21"/>
      <c r="Y83" s="21"/>
      <c r="Z83" s="21"/>
    </row>
    <row r="84" ht="17.25" customHeight="1">
      <c r="A84" s="17"/>
      <c r="B84" s="59"/>
      <c r="C84" s="59"/>
      <c r="D84" s="59"/>
      <c r="E84" s="59"/>
      <c r="F84" s="59"/>
      <c r="G84" s="59"/>
      <c r="H84" s="59"/>
      <c r="I84" s="59"/>
      <c r="J84" s="59"/>
      <c r="K84" s="59"/>
      <c r="L84" s="59"/>
      <c r="M84" s="59"/>
      <c r="N84" s="59"/>
      <c r="O84" s="59"/>
      <c r="P84" s="59"/>
      <c r="Q84" s="17"/>
      <c r="R84" s="17"/>
      <c r="S84" s="59"/>
      <c r="T84" s="21"/>
      <c r="U84" s="21"/>
      <c r="V84" s="21"/>
      <c r="W84" s="21"/>
      <c r="X84" s="21"/>
      <c r="Y84" s="21"/>
      <c r="Z84" s="21"/>
    </row>
    <row r="85" ht="17.25" customHeight="1">
      <c r="A85" s="17"/>
      <c r="B85" s="59"/>
      <c r="C85" s="59"/>
      <c r="D85" s="59"/>
      <c r="E85" s="59"/>
      <c r="F85" s="59"/>
      <c r="G85" s="59"/>
      <c r="H85" s="59"/>
      <c r="I85" s="59"/>
      <c r="J85" s="59"/>
      <c r="K85" s="59"/>
      <c r="L85" s="59"/>
      <c r="M85" s="59"/>
      <c r="N85" s="59"/>
      <c r="O85" s="59"/>
      <c r="P85" s="59"/>
      <c r="Q85" s="17"/>
      <c r="R85" s="17"/>
      <c r="S85" s="59"/>
      <c r="T85" s="21"/>
      <c r="U85" s="21"/>
      <c r="V85" s="21"/>
      <c r="W85" s="21"/>
      <c r="X85" s="21"/>
      <c r="Y85" s="21"/>
      <c r="Z85" s="21"/>
    </row>
    <row r="86" ht="17.25" customHeight="1">
      <c r="A86" s="17"/>
      <c r="B86" s="59"/>
      <c r="C86" s="59"/>
      <c r="D86" s="59"/>
      <c r="E86" s="59"/>
      <c r="F86" s="59"/>
      <c r="G86" s="59"/>
      <c r="H86" s="59"/>
      <c r="I86" s="59"/>
      <c r="J86" s="59"/>
      <c r="K86" s="59"/>
      <c r="L86" s="59"/>
      <c r="M86" s="59"/>
      <c r="N86" s="59"/>
      <c r="O86" s="59"/>
      <c r="P86" s="59"/>
      <c r="Q86" s="17"/>
      <c r="R86" s="17"/>
      <c r="S86" s="59"/>
      <c r="T86" s="21"/>
      <c r="U86" s="21"/>
      <c r="V86" s="21"/>
      <c r="W86" s="21"/>
      <c r="X86" s="21"/>
      <c r="Y86" s="21"/>
      <c r="Z86" s="21"/>
    </row>
    <row r="87" ht="17.25" customHeight="1">
      <c r="A87" s="17"/>
      <c r="B87" s="59"/>
      <c r="C87" s="59"/>
      <c r="D87" s="59"/>
      <c r="E87" s="59"/>
      <c r="F87" s="59"/>
      <c r="G87" s="59"/>
      <c r="H87" s="59"/>
      <c r="I87" s="59"/>
      <c r="J87" s="59"/>
      <c r="K87" s="59"/>
      <c r="L87" s="59"/>
      <c r="M87" s="59"/>
      <c r="N87" s="59"/>
      <c r="O87" s="59"/>
      <c r="P87" s="59"/>
      <c r="Q87" s="17"/>
      <c r="R87" s="17"/>
      <c r="S87" s="59"/>
      <c r="T87" s="21"/>
      <c r="U87" s="21"/>
      <c r="V87" s="21"/>
      <c r="W87" s="21"/>
      <c r="X87" s="21"/>
      <c r="Y87" s="21"/>
      <c r="Z87" s="21"/>
    </row>
    <row r="88" ht="17.25" customHeight="1">
      <c r="A88" s="17"/>
      <c r="B88" s="59"/>
      <c r="C88" s="59"/>
      <c r="D88" s="59"/>
      <c r="E88" s="59"/>
      <c r="F88" s="59"/>
      <c r="G88" s="59"/>
      <c r="H88" s="59"/>
      <c r="I88" s="59"/>
      <c r="J88" s="59"/>
      <c r="K88" s="59"/>
      <c r="L88" s="59"/>
      <c r="M88" s="59"/>
      <c r="N88" s="59"/>
      <c r="O88" s="59"/>
      <c r="P88" s="59"/>
      <c r="Q88" s="17"/>
      <c r="R88" s="17"/>
      <c r="S88" s="59"/>
      <c r="T88" s="21"/>
      <c r="U88" s="21"/>
      <c r="V88" s="21"/>
      <c r="W88" s="21"/>
      <c r="X88" s="21"/>
      <c r="Y88" s="21"/>
      <c r="Z88" s="21"/>
    </row>
    <row r="89" ht="17.25" customHeight="1">
      <c r="A89" s="17"/>
      <c r="B89" s="59"/>
      <c r="C89" s="59"/>
      <c r="D89" s="59"/>
      <c r="E89" s="59"/>
      <c r="F89" s="59"/>
      <c r="G89" s="59"/>
      <c r="H89" s="59"/>
      <c r="I89" s="59"/>
      <c r="J89" s="59"/>
      <c r="K89" s="59"/>
      <c r="L89" s="59"/>
      <c r="M89" s="59"/>
      <c r="N89" s="59"/>
      <c r="O89" s="59"/>
      <c r="P89" s="59"/>
      <c r="Q89" s="17"/>
      <c r="R89" s="17"/>
      <c r="S89" s="59"/>
      <c r="T89" s="21"/>
      <c r="U89" s="21"/>
      <c r="V89" s="21"/>
      <c r="W89" s="21"/>
      <c r="X89" s="21"/>
      <c r="Y89" s="21"/>
      <c r="Z89" s="21"/>
    </row>
    <row r="90" ht="17.25" customHeight="1">
      <c r="A90" s="17"/>
      <c r="B90" s="59"/>
      <c r="C90" s="59"/>
      <c r="D90" s="59"/>
      <c r="E90" s="59"/>
      <c r="F90" s="59"/>
      <c r="G90" s="59"/>
      <c r="H90" s="59"/>
      <c r="I90" s="59"/>
      <c r="J90" s="59"/>
      <c r="K90" s="59"/>
      <c r="L90" s="59"/>
      <c r="M90" s="59"/>
      <c r="N90" s="59"/>
      <c r="O90" s="59"/>
      <c r="P90" s="59"/>
      <c r="Q90" s="17"/>
      <c r="R90" s="17"/>
      <c r="S90" s="59"/>
      <c r="T90" s="21"/>
      <c r="U90" s="21"/>
      <c r="V90" s="21"/>
      <c r="W90" s="21"/>
      <c r="X90" s="21"/>
      <c r="Y90" s="21"/>
      <c r="Z90" s="21"/>
    </row>
    <row r="91" ht="17.25" customHeight="1">
      <c r="A91" s="17"/>
      <c r="B91" s="59"/>
      <c r="C91" s="59"/>
      <c r="D91" s="59"/>
      <c r="E91" s="59"/>
      <c r="F91" s="59"/>
      <c r="G91" s="59"/>
      <c r="H91" s="59"/>
      <c r="I91" s="59"/>
      <c r="J91" s="59"/>
      <c r="K91" s="59"/>
      <c r="L91" s="59"/>
      <c r="M91" s="59"/>
      <c r="N91" s="59"/>
      <c r="O91" s="59"/>
      <c r="P91" s="59"/>
      <c r="Q91" s="17"/>
      <c r="R91" s="17"/>
      <c r="S91" s="59"/>
      <c r="T91" s="21"/>
      <c r="U91" s="21"/>
      <c r="V91" s="21"/>
      <c r="W91" s="21"/>
      <c r="X91" s="21"/>
      <c r="Y91" s="21"/>
      <c r="Z91" s="21"/>
    </row>
    <row r="92" ht="17.25" customHeight="1">
      <c r="A92" s="17"/>
      <c r="B92" s="59"/>
      <c r="C92" s="59"/>
      <c r="D92" s="59"/>
      <c r="E92" s="59"/>
      <c r="F92" s="59"/>
      <c r="G92" s="59"/>
      <c r="H92" s="59"/>
      <c r="I92" s="59"/>
      <c r="J92" s="59"/>
      <c r="K92" s="59"/>
      <c r="L92" s="59"/>
      <c r="M92" s="59"/>
      <c r="N92" s="59"/>
      <c r="O92" s="59"/>
      <c r="P92" s="59"/>
      <c r="Q92" s="17"/>
      <c r="R92" s="17"/>
      <c r="S92" s="59"/>
      <c r="T92" s="21"/>
      <c r="U92" s="21"/>
      <c r="V92" s="21"/>
      <c r="W92" s="21"/>
      <c r="X92" s="21"/>
      <c r="Y92" s="21"/>
      <c r="Z92" s="21"/>
    </row>
    <row r="93" ht="17.25" customHeight="1">
      <c r="A93" s="17"/>
      <c r="B93" s="59"/>
      <c r="C93" s="59"/>
      <c r="D93" s="59"/>
      <c r="E93" s="59"/>
      <c r="F93" s="59"/>
      <c r="G93" s="59"/>
      <c r="H93" s="59"/>
      <c r="I93" s="59"/>
      <c r="J93" s="59"/>
      <c r="K93" s="59"/>
      <c r="L93" s="59"/>
      <c r="M93" s="59"/>
      <c r="N93" s="59"/>
      <c r="O93" s="59"/>
      <c r="P93" s="59"/>
      <c r="Q93" s="17"/>
      <c r="R93" s="17"/>
      <c r="S93" s="59"/>
      <c r="T93" s="21"/>
      <c r="U93" s="21"/>
      <c r="V93" s="21"/>
      <c r="W93" s="21"/>
      <c r="X93" s="21"/>
      <c r="Y93" s="21"/>
      <c r="Z93" s="21"/>
    </row>
    <row r="94" ht="17.25" customHeight="1">
      <c r="A94" s="17"/>
      <c r="B94" s="59"/>
      <c r="C94" s="59"/>
      <c r="D94" s="59"/>
      <c r="E94" s="59"/>
      <c r="F94" s="59"/>
      <c r="G94" s="59"/>
      <c r="H94" s="59"/>
      <c r="I94" s="59"/>
      <c r="J94" s="59"/>
      <c r="K94" s="59"/>
      <c r="L94" s="59"/>
      <c r="M94" s="59"/>
      <c r="N94" s="59"/>
      <c r="O94" s="59"/>
      <c r="P94" s="59"/>
      <c r="Q94" s="17"/>
      <c r="R94" s="17"/>
      <c r="S94" s="59"/>
      <c r="T94" s="21"/>
      <c r="U94" s="21"/>
      <c r="V94" s="21"/>
      <c r="W94" s="21"/>
      <c r="X94" s="21"/>
      <c r="Y94" s="21"/>
      <c r="Z94" s="21"/>
    </row>
    <row r="95" ht="17.25" customHeight="1">
      <c r="A95" s="17"/>
      <c r="B95" s="59"/>
      <c r="C95" s="59"/>
      <c r="D95" s="59"/>
      <c r="E95" s="59"/>
      <c r="F95" s="59"/>
      <c r="G95" s="59"/>
      <c r="H95" s="59"/>
      <c r="I95" s="59"/>
      <c r="J95" s="59"/>
      <c r="K95" s="59"/>
      <c r="L95" s="59"/>
      <c r="M95" s="59"/>
      <c r="N95" s="59"/>
      <c r="O95" s="59"/>
      <c r="P95" s="59"/>
      <c r="Q95" s="17"/>
      <c r="R95" s="17"/>
      <c r="S95" s="59"/>
      <c r="T95" s="21"/>
      <c r="U95" s="21"/>
      <c r="V95" s="21"/>
      <c r="W95" s="21"/>
      <c r="X95" s="21"/>
      <c r="Y95" s="21"/>
      <c r="Z95" s="21"/>
    </row>
    <row r="96" ht="17.25" customHeight="1">
      <c r="A96" s="17"/>
      <c r="B96" s="59"/>
      <c r="C96" s="59"/>
      <c r="D96" s="59"/>
      <c r="E96" s="59"/>
      <c r="F96" s="59"/>
      <c r="G96" s="59"/>
      <c r="H96" s="59"/>
      <c r="I96" s="59"/>
      <c r="J96" s="59"/>
      <c r="K96" s="59"/>
      <c r="L96" s="59"/>
      <c r="M96" s="59"/>
      <c r="N96" s="59"/>
      <c r="O96" s="59"/>
      <c r="P96" s="59"/>
      <c r="Q96" s="17"/>
      <c r="R96" s="17"/>
      <c r="S96" s="59"/>
      <c r="T96" s="21"/>
      <c r="U96" s="21"/>
      <c r="V96" s="21"/>
      <c r="W96" s="21"/>
      <c r="X96" s="21"/>
      <c r="Y96" s="21"/>
      <c r="Z96" s="21"/>
    </row>
    <row r="97" ht="17.25" customHeight="1">
      <c r="A97" s="17"/>
      <c r="B97" s="59"/>
      <c r="C97" s="59"/>
      <c r="D97" s="59"/>
      <c r="E97" s="59"/>
      <c r="F97" s="59"/>
      <c r="G97" s="59"/>
      <c r="H97" s="59"/>
      <c r="I97" s="59"/>
      <c r="J97" s="59"/>
      <c r="K97" s="59"/>
      <c r="L97" s="59"/>
      <c r="M97" s="59"/>
      <c r="N97" s="59"/>
      <c r="O97" s="59"/>
      <c r="P97" s="59"/>
      <c r="Q97" s="17"/>
      <c r="R97" s="17"/>
      <c r="S97" s="59"/>
      <c r="T97" s="21"/>
      <c r="U97" s="21"/>
      <c r="V97" s="21"/>
      <c r="W97" s="21"/>
      <c r="X97" s="21"/>
      <c r="Y97" s="21"/>
      <c r="Z97" s="21"/>
    </row>
    <row r="98" ht="17.25" customHeight="1">
      <c r="A98" s="17"/>
      <c r="B98" s="59"/>
      <c r="C98" s="59"/>
      <c r="D98" s="59"/>
      <c r="E98" s="59"/>
      <c r="F98" s="59"/>
      <c r="G98" s="59"/>
      <c r="H98" s="59"/>
      <c r="I98" s="59"/>
      <c r="J98" s="59"/>
      <c r="K98" s="59"/>
      <c r="L98" s="59"/>
      <c r="M98" s="59"/>
      <c r="N98" s="59"/>
      <c r="O98" s="59"/>
      <c r="P98" s="59"/>
      <c r="Q98" s="17"/>
      <c r="R98" s="17"/>
      <c r="S98" s="59"/>
      <c r="T98" s="21"/>
      <c r="U98" s="21"/>
      <c r="V98" s="21"/>
      <c r="W98" s="21"/>
      <c r="X98" s="21"/>
      <c r="Y98" s="21"/>
      <c r="Z98" s="21"/>
    </row>
    <row r="99" ht="17.25" customHeight="1">
      <c r="A99" s="17"/>
      <c r="B99" s="59"/>
      <c r="C99" s="59"/>
      <c r="D99" s="59"/>
      <c r="E99" s="59"/>
      <c r="F99" s="59"/>
      <c r="G99" s="59"/>
      <c r="H99" s="59"/>
      <c r="I99" s="59"/>
      <c r="J99" s="59"/>
      <c r="K99" s="59"/>
      <c r="L99" s="59"/>
      <c r="M99" s="59"/>
      <c r="N99" s="59"/>
      <c r="O99" s="59"/>
      <c r="P99" s="59"/>
      <c r="Q99" s="17"/>
      <c r="R99" s="17"/>
      <c r="S99" s="59"/>
      <c r="T99" s="21"/>
      <c r="U99" s="21"/>
      <c r="V99" s="21"/>
      <c r="W99" s="21"/>
      <c r="X99" s="21"/>
      <c r="Y99" s="21"/>
      <c r="Z99" s="21"/>
    </row>
    <row r="100" ht="17.25" customHeight="1">
      <c r="A100" s="17"/>
      <c r="B100" s="59"/>
      <c r="C100" s="59"/>
      <c r="D100" s="59"/>
      <c r="E100" s="59"/>
      <c r="F100" s="59"/>
      <c r="G100" s="59"/>
      <c r="H100" s="59"/>
      <c r="I100" s="59"/>
      <c r="J100" s="59"/>
      <c r="K100" s="59"/>
      <c r="L100" s="59"/>
      <c r="M100" s="59"/>
      <c r="N100" s="59"/>
      <c r="O100" s="59"/>
      <c r="P100" s="59"/>
      <c r="Q100" s="17"/>
      <c r="R100" s="17"/>
      <c r="S100" s="59"/>
      <c r="T100" s="21"/>
      <c r="U100" s="21"/>
      <c r="V100" s="21"/>
      <c r="W100" s="21"/>
      <c r="X100" s="21"/>
      <c r="Y100" s="21"/>
      <c r="Z100" s="21"/>
    </row>
    <row r="101" ht="17.25" customHeight="1">
      <c r="A101" s="17"/>
      <c r="B101" s="59"/>
      <c r="C101" s="59"/>
      <c r="D101" s="59"/>
      <c r="E101" s="59"/>
      <c r="F101" s="59"/>
      <c r="G101" s="59"/>
      <c r="H101" s="59"/>
      <c r="I101" s="59"/>
      <c r="J101" s="59"/>
      <c r="K101" s="59"/>
      <c r="L101" s="59"/>
      <c r="M101" s="59"/>
      <c r="N101" s="59"/>
      <c r="O101" s="59"/>
      <c r="P101" s="59"/>
      <c r="Q101" s="17"/>
      <c r="R101" s="17"/>
      <c r="S101" s="59"/>
      <c r="T101" s="21"/>
      <c r="U101" s="21"/>
      <c r="V101" s="21"/>
      <c r="W101" s="21"/>
      <c r="X101" s="21"/>
      <c r="Y101" s="21"/>
      <c r="Z101" s="21"/>
    </row>
    <row r="102" ht="17.25" customHeight="1">
      <c r="A102" s="17"/>
      <c r="B102" s="59"/>
      <c r="C102" s="59"/>
      <c r="D102" s="59"/>
      <c r="E102" s="59"/>
      <c r="F102" s="59"/>
      <c r="G102" s="59"/>
      <c r="H102" s="59"/>
      <c r="I102" s="59"/>
      <c r="J102" s="59"/>
      <c r="K102" s="59"/>
      <c r="L102" s="59"/>
      <c r="M102" s="59"/>
      <c r="N102" s="59"/>
      <c r="O102" s="59"/>
      <c r="P102" s="59"/>
      <c r="Q102" s="17"/>
      <c r="R102" s="17"/>
      <c r="S102" s="59"/>
      <c r="T102" s="21"/>
      <c r="U102" s="21"/>
      <c r="V102" s="21"/>
      <c r="W102" s="21"/>
      <c r="X102" s="21"/>
      <c r="Y102" s="21"/>
      <c r="Z102" s="21"/>
    </row>
    <row r="103" ht="17.25" customHeight="1">
      <c r="A103" s="17"/>
      <c r="B103" s="59"/>
      <c r="C103" s="59"/>
      <c r="D103" s="59"/>
      <c r="E103" s="59"/>
      <c r="F103" s="59"/>
      <c r="G103" s="59"/>
      <c r="H103" s="59"/>
      <c r="I103" s="59"/>
      <c r="J103" s="59"/>
      <c r="K103" s="59"/>
      <c r="L103" s="59"/>
      <c r="M103" s="59"/>
      <c r="N103" s="59"/>
      <c r="O103" s="59"/>
      <c r="P103" s="59"/>
      <c r="Q103" s="17"/>
      <c r="R103" s="17"/>
      <c r="S103" s="59"/>
      <c r="T103" s="21"/>
      <c r="U103" s="21"/>
      <c r="V103" s="21"/>
      <c r="W103" s="21"/>
      <c r="X103" s="21"/>
      <c r="Y103" s="21"/>
      <c r="Z103" s="21"/>
    </row>
    <row r="104" ht="17.25" customHeight="1">
      <c r="A104" s="17"/>
      <c r="B104" s="59"/>
      <c r="C104" s="59"/>
      <c r="D104" s="59"/>
      <c r="E104" s="59"/>
      <c r="F104" s="59"/>
      <c r="G104" s="59"/>
      <c r="H104" s="59"/>
      <c r="I104" s="59"/>
      <c r="J104" s="59"/>
      <c r="K104" s="59"/>
      <c r="L104" s="59"/>
      <c r="M104" s="59"/>
      <c r="N104" s="59"/>
      <c r="O104" s="59"/>
      <c r="P104" s="59"/>
      <c r="Q104" s="17"/>
      <c r="R104" s="17"/>
      <c r="S104" s="59"/>
      <c r="T104" s="21"/>
      <c r="U104" s="21"/>
      <c r="V104" s="21"/>
      <c r="W104" s="21"/>
      <c r="X104" s="21"/>
      <c r="Y104" s="21"/>
      <c r="Z104" s="21"/>
    </row>
    <row r="105" ht="17.25" customHeight="1">
      <c r="A105" s="17"/>
      <c r="B105" s="59"/>
      <c r="C105" s="59"/>
      <c r="D105" s="59"/>
      <c r="E105" s="59"/>
      <c r="F105" s="59"/>
      <c r="G105" s="59"/>
      <c r="H105" s="59"/>
      <c r="I105" s="59"/>
      <c r="J105" s="59"/>
      <c r="K105" s="59"/>
      <c r="L105" s="59"/>
      <c r="M105" s="59"/>
      <c r="N105" s="59"/>
      <c r="O105" s="59"/>
      <c r="P105" s="59"/>
      <c r="Q105" s="17"/>
      <c r="R105" s="17"/>
      <c r="S105" s="59"/>
      <c r="T105" s="21"/>
      <c r="U105" s="21"/>
      <c r="V105" s="21"/>
      <c r="W105" s="21"/>
      <c r="X105" s="21"/>
      <c r="Y105" s="21"/>
      <c r="Z105" s="21"/>
    </row>
    <row r="106" ht="17.25" customHeight="1">
      <c r="A106" s="17"/>
      <c r="B106" s="59"/>
      <c r="C106" s="59"/>
      <c r="D106" s="59"/>
      <c r="E106" s="59"/>
      <c r="F106" s="59"/>
      <c r="G106" s="59"/>
      <c r="H106" s="59"/>
      <c r="I106" s="59"/>
      <c r="J106" s="59"/>
      <c r="K106" s="59"/>
      <c r="L106" s="59"/>
      <c r="M106" s="59"/>
      <c r="N106" s="59"/>
      <c r="O106" s="59"/>
      <c r="P106" s="59"/>
      <c r="Q106" s="17"/>
      <c r="R106" s="17"/>
      <c r="S106" s="59"/>
      <c r="T106" s="21"/>
      <c r="U106" s="21"/>
      <c r="V106" s="21"/>
      <c r="W106" s="21"/>
      <c r="X106" s="21"/>
      <c r="Y106" s="21"/>
      <c r="Z106" s="21"/>
    </row>
    <row r="107" ht="17.25" customHeight="1">
      <c r="A107" s="17"/>
      <c r="B107" s="59"/>
      <c r="C107" s="59"/>
      <c r="D107" s="59"/>
      <c r="E107" s="59"/>
      <c r="F107" s="59"/>
      <c r="G107" s="59"/>
      <c r="H107" s="59"/>
      <c r="I107" s="59"/>
      <c r="J107" s="59"/>
      <c r="K107" s="59"/>
      <c r="L107" s="59"/>
      <c r="M107" s="59"/>
      <c r="N107" s="59"/>
      <c r="O107" s="59"/>
      <c r="P107" s="59"/>
      <c r="Q107" s="17"/>
      <c r="R107" s="17"/>
      <c r="S107" s="59"/>
      <c r="T107" s="21"/>
      <c r="U107" s="21"/>
      <c r="V107" s="21"/>
      <c r="W107" s="21"/>
      <c r="X107" s="21"/>
      <c r="Y107" s="21"/>
      <c r="Z107" s="21"/>
    </row>
    <row r="108" ht="17.25" customHeight="1">
      <c r="A108" s="17"/>
      <c r="B108" s="59"/>
      <c r="C108" s="59"/>
      <c r="D108" s="59"/>
      <c r="E108" s="59"/>
      <c r="F108" s="59"/>
      <c r="G108" s="59"/>
      <c r="H108" s="59"/>
      <c r="I108" s="59"/>
      <c r="J108" s="59"/>
      <c r="K108" s="59"/>
      <c r="L108" s="59"/>
      <c r="M108" s="59"/>
      <c r="N108" s="59"/>
      <c r="O108" s="59"/>
      <c r="P108" s="59"/>
      <c r="Q108" s="17"/>
      <c r="R108" s="17"/>
      <c r="S108" s="59"/>
      <c r="T108" s="21"/>
      <c r="U108" s="21"/>
      <c r="V108" s="21"/>
      <c r="W108" s="21"/>
      <c r="X108" s="21"/>
      <c r="Y108" s="21"/>
      <c r="Z108" s="21"/>
    </row>
    <row r="109" ht="17.25" customHeight="1">
      <c r="A109" s="17"/>
      <c r="B109" s="59"/>
      <c r="C109" s="59"/>
      <c r="D109" s="59"/>
      <c r="E109" s="59"/>
      <c r="F109" s="59"/>
      <c r="G109" s="59"/>
      <c r="H109" s="59"/>
      <c r="I109" s="59"/>
      <c r="J109" s="59"/>
      <c r="K109" s="59"/>
      <c r="L109" s="59"/>
      <c r="M109" s="59"/>
      <c r="N109" s="59"/>
      <c r="O109" s="59"/>
      <c r="P109" s="59"/>
      <c r="Q109" s="17"/>
      <c r="R109" s="17"/>
      <c r="S109" s="59"/>
      <c r="T109" s="21"/>
      <c r="U109" s="21"/>
      <c r="V109" s="21"/>
      <c r="W109" s="21"/>
      <c r="X109" s="21"/>
      <c r="Y109" s="21"/>
      <c r="Z109" s="21"/>
    </row>
    <row r="110" ht="17.25" customHeight="1">
      <c r="A110" s="17"/>
      <c r="B110" s="59"/>
      <c r="C110" s="59"/>
      <c r="D110" s="59"/>
      <c r="E110" s="59"/>
      <c r="F110" s="59"/>
      <c r="G110" s="59"/>
      <c r="H110" s="59"/>
      <c r="I110" s="59"/>
      <c r="J110" s="59"/>
      <c r="K110" s="59"/>
      <c r="L110" s="59"/>
      <c r="M110" s="59"/>
      <c r="N110" s="59"/>
      <c r="O110" s="59"/>
      <c r="P110" s="59"/>
      <c r="Q110" s="17"/>
      <c r="R110" s="17"/>
      <c r="S110" s="59"/>
      <c r="T110" s="21"/>
      <c r="U110" s="21"/>
      <c r="V110" s="21"/>
      <c r="W110" s="21"/>
      <c r="X110" s="21"/>
      <c r="Y110" s="21"/>
      <c r="Z110" s="21"/>
    </row>
    <row r="111" ht="17.25" customHeight="1">
      <c r="A111" s="17"/>
      <c r="B111" s="59"/>
      <c r="C111" s="59"/>
      <c r="D111" s="59"/>
      <c r="E111" s="59"/>
      <c r="F111" s="59"/>
      <c r="G111" s="59"/>
      <c r="H111" s="59"/>
      <c r="I111" s="59"/>
      <c r="J111" s="59"/>
      <c r="K111" s="59"/>
      <c r="L111" s="59"/>
      <c r="M111" s="59"/>
      <c r="N111" s="59"/>
      <c r="O111" s="59"/>
      <c r="P111" s="59"/>
      <c r="Q111" s="17"/>
      <c r="R111" s="17"/>
      <c r="S111" s="59"/>
      <c r="T111" s="21"/>
      <c r="U111" s="21"/>
      <c r="V111" s="21"/>
      <c r="W111" s="21"/>
      <c r="X111" s="21"/>
      <c r="Y111" s="21"/>
      <c r="Z111" s="21"/>
    </row>
    <row r="112" ht="17.25" customHeight="1">
      <c r="A112" s="17"/>
      <c r="B112" s="59"/>
      <c r="C112" s="59"/>
      <c r="D112" s="59"/>
      <c r="E112" s="59"/>
      <c r="F112" s="59"/>
      <c r="G112" s="59"/>
      <c r="H112" s="59"/>
      <c r="I112" s="59"/>
      <c r="J112" s="59"/>
      <c r="K112" s="59"/>
      <c r="L112" s="59"/>
      <c r="M112" s="59"/>
      <c r="N112" s="59"/>
      <c r="O112" s="59"/>
      <c r="P112" s="59"/>
      <c r="Q112" s="17"/>
      <c r="R112" s="17"/>
      <c r="S112" s="59"/>
      <c r="T112" s="21"/>
      <c r="U112" s="21"/>
      <c r="V112" s="21"/>
      <c r="W112" s="21"/>
      <c r="X112" s="21"/>
      <c r="Y112" s="21"/>
      <c r="Z112" s="21"/>
    </row>
    <row r="113" ht="17.25" customHeight="1">
      <c r="A113" s="17"/>
      <c r="B113" s="59"/>
      <c r="C113" s="59"/>
      <c r="D113" s="59"/>
      <c r="E113" s="59"/>
      <c r="F113" s="59"/>
      <c r="G113" s="59"/>
      <c r="H113" s="59"/>
      <c r="I113" s="59"/>
      <c r="J113" s="59"/>
      <c r="K113" s="59"/>
      <c r="L113" s="59"/>
      <c r="M113" s="59"/>
      <c r="N113" s="59"/>
      <c r="O113" s="59"/>
      <c r="P113" s="59"/>
      <c r="Q113" s="17"/>
      <c r="R113" s="17"/>
      <c r="S113" s="59"/>
      <c r="T113" s="21"/>
      <c r="U113" s="21"/>
      <c r="V113" s="21"/>
      <c r="W113" s="21"/>
      <c r="X113" s="21"/>
      <c r="Y113" s="21"/>
      <c r="Z113" s="21"/>
    </row>
    <row r="114" ht="17.25" customHeight="1">
      <c r="A114" s="17"/>
      <c r="B114" s="59"/>
      <c r="C114" s="59"/>
      <c r="D114" s="59"/>
      <c r="E114" s="59"/>
      <c r="F114" s="59"/>
      <c r="G114" s="59"/>
      <c r="H114" s="59"/>
      <c r="I114" s="59"/>
      <c r="J114" s="59"/>
      <c r="K114" s="59"/>
      <c r="L114" s="59"/>
      <c r="M114" s="59"/>
      <c r="N114" s="59"/>
      <c r="O114" s="59"/>
      <c r="P114" s="59"/>
      <c r="Q114" s="17"/>
      <c r="R114" s="17"/>
      <c r="S114" s="59"/>
      <c r="T114" s="21"/>
      <c r="U114" s="21"/>
      <c r="V114" s="21"/>
      <c r="W114" s="21"/>
      <c r="X114" s="21"/>
      <c r="Y114" s="21"/>
      <c r="Z114" s="21"/>
    </row>
    <row r="115" ht="17.25" customHeight="1">
      <c r="A115" s="17"/>
      <c r="B115" s="59"/>
      <c r="C115" s="59"/>
      <c r="D115" s="59"/>
      <c r="E115" s="59"/>
      <c r="F115" s="59"/>
      <c r="G115" s="59"/>
      <c r="H115" s="59"/>
      <c r="I115" s="59"/>
      <c r="J115" s="59"/>
      <c r="K115" s="59"/>
      <c r="L115" s="59"/>
      <c r="M115" s="59"/>
      <c r="N115" s="59"/>
      <c r="O115" s="59"/>
      <c r="P115" s="59"/>
      <c r="Q115" s="17"/>
      <c r="R115" s="17"/>
      <c r="S115" s="59"/>
      <c r="T115" s="21"/>
      <c r="U115" s="21"/>
      <c r="V115" s="21"/>
      <c r="W115" s="21"/>
      <c r="X115" s="21"/>
      <c r="Y115" s="21"/>
      <c r="Z115" s="21"/>
    </row>
    <row r="116" ht="17.25" customHeight="1">
      <c r="A116" s="17"/>
      <c r="B116" s="59"/>
      <c r="C116" s="59"/>
      <c r="D116" s="59"/>
      <c r="E116" s="59"/>
      <c r="F116" s="59"/>
      <c r="G116" s="59"/>
      <c r="H116" s="59"/>
      <c r="I116" s="59"/>
      <c r="J116" s="59"/>
      <c r="K116" s="59"/>
      <c r="L116" s="59"/>
      <c r="M116" s="59"/>
      <c r="N116" s="59"/>
      <c r="O116" s="59"/>
      <c r="P116" s="59"/>
      <c r="Q116" s="17"/>
      <c r="R116" s="17"/>
      <c r="S116" s="59"/>
      <c r="T116" s="21"/>
      <c r="U116" s="21"/>
      <c r="V116" s="21"/>
      <c r="W116" s="21"/>
      <c r="X116" s="21"/>
      <c r="Y116" s="21"/>
      <c r="Z116" s="21"/>
    </row>
    <row r="117" ht="17.25" customHeight="1">
      <c r="A117" s="17"/>
      <c r="B117" s="59"/>
      <c r="C117" s="59"/>
      <c r="D117" s="59"/>
      <c r="E117" s="59"/>
      <c r="F117" s="59"/>
      <c r="G117" s="59"/>
      <c r="H117" s="59"/>
      <c r="I117" s="59"/>
      <c r="J117" s="59"/>
      <c r="K117" s="59"/>
      <c r="L117" s="59"/>
      <c r="M117" s="59"/>
      <c r="N117" s="59"/>
      <c r="O117" s="59"/>
      <c r="P117" s="59"/>
      <c r="Q117" s="17"/>
      <c r="R117" s="17"/>
      <c r="S117" s="59"/>
      <c r="T117" s="21"/>
      <c r="U117" s="21"/>
      <c r="V117" s="21"/>
      <c r="W117" s="21"/>
      <c r="X117" s="21"/>
      <c r="Y117" s="21"/>
      <c r="Z117" s="21"/>
    </row>
    <row r="118" ht="17.25" customHeight="1">
      <c r="A118" s="17"/>
      <c r="B118" s="59"/>
      <c r="C118" s="59"/>
      <c r="D118" s="59"/>
      <c r="E118" s="59"/>
      <c r="F118" s="59"/>
      <c r="G118" s="59"/>
      <c r="H118" s="59"/>
      <c r="I118" s="59"/>
      <c r="J118" s="59"/>
      <c r="K118" s="59"/>
      <c r="L118" s="59"/>
      <c r="M118" s="59"/>
      <c r="N118" s="59"/>
      <c r="O118" s="59"/>
      <c r="P118" s="59"/>
      <c r="Q118" s="17"/>
      <c r="R118" s="17"/>
      <c r="S118" s="59"/>
      <c r="T118" s="21"/>
      <c r="U118" s="21"/>
      <c r="V118" s="21"/>
      <c r="W118" s="21"/>
      <c r="X118" s="21"/>
      <c r="Y118" s="21"/>
      <c r="Z118" s="21"/>
    </row>
    <row r="119" ht="17.25" customHeight="1">
      <c r="A119" s="17"/>
      <c r="B119" s="59"/>
      <c r="C119" s="59"/>
      <c r="D119" s="59"/>
      <c r="E119" s="59"/>
      <c r="F119" s="59"/>
      <c r="G119" s="59"/>
      <c r="H119" s="59"/>
      <c r="I119" s="59"/>
      <c r="J119" s="59"/>
      <c r="K119" s="59"/>
      <c r="L119" s="59"/>
      <c r="M119" s="59"/>
      <c r="N119" s="59"/>
      <c r="O119" s="59"/>
      <c r="P119" s="59"/>
      <c r="Q119" s="17"/>
      <c r="R119" s="17"/>
      <c r="S119" s="59"/>
      <c r="T119" s="21"/>
      <c r="U119" s="21"/>
      <c r="V119" s="21"/>
      <c r="W119" s="21"/>
      <c r="X119" s="21"/>
      <c r="Y119" s="21"/>
      <c r="Z119" s="21"/>
    </row>
    <row r="120" ht="17.25" customHeight="1">
      <c r="A120" s="17"/>
      <c r="B120" s="59"/>
      <c r="C120" s="59"/>
      <c r="D120" s="59"/>
      <c r="E120" s="59"/>
      <c r="F120" s="59"/>
      <c r="G120" s="59"/>
      <c r="H120" s="59"/>
      <c r="I120" s="59"/>
      <c r="J120" s="59"/>
      <c r="K120" s="59"/>
      <c r="L120" s="59"/>
      <c r="M120" s="59"/>
      <c r="N120" s="59"/>
      <c r="O120" s="59"/>
      <c r="P120" s="59"/>
      <c r="Q120" s="17"/>
      <c r="R120" s="17"/>
      <c r="S120" s="59"/>
      <c r="T120" s="21"/>
      <c r="U120" s="21"/>
      <c r="V120" s="21"/>
      <c r="W120" s="21"/>
      <c r="X120" s="21"/>
      <c r="Y120" s="21"/>
      <c r="Z120" s="21"/>
    </row>
    <row r="121" ht="17.25" customHeight="1">
      <c r="A121" s="17"/>
      <c r="B121" s="59"/>
      <c r="C121" s="59"/>
      <c r="D121" s="59"/>
      <c r="E121" s="59"/>
      <c r="F121" s="59"/>
      <c r="G121" s="59"/>
      <c r="H121" s="59"/>
      <c r="I121" s="59"/>
      <c r="J121" s="59"/>
      <c r="K121" s="59"/>
      <c r="L121" s="59"/>
      <c r="M121" s="59"/>
      <c r="N121" s="59"/>
      <c r="O121" s="59"/>
      <c r="P121" s="59"/>
      <c r="Q121" s="17"/>
      <c r="R121" s="17"/>
      <c r="S121" s="59"/>
      <c r="T121" s="21"/>
      <c r="U121" s="21"/>
      <c r="V121" s="21"/>
      <c r="W121" s="21"/>
      <c r="X121" s="21"/>
      <c r="Y121" s="21"/>
      <c r="Z121" s="21"/>
    </row>
    <row r="122" ht="17.25" customHeight="1">
      <c r="A122" s="17"/>
      <c r="B122" s="59"/>
      <c r="C122" s="59"/>
      <c r="D122" s="59"/>
      <c r="E122" s="59"/>
      <c r="F122" s="59"/>
      <c r="G122" s="59"/>
      <c r="H122" s="59"/>
      <c r="I122" s="59"/>
      <c r="J122" s="59"/>
      <c r="K122" s="59"/>
      <c r="L122" s="59"/>
      <c r="M122" s="59"/>
      <c r="N122" s="59"/>
      <c r="O122" s="59"/>
      <c r="P122" s="59"/>
      <c r="Q122" s="17"/>
      <c r="R122" s="17"/>
      <c r="S122" s="59"/>
      <c r="T122" s="21"/>
      <c r="U122" s="21"/>
      <c r="V122" s="21"/>
      <c r="W122" s="21"/>
      <c r="X122" s="21"/>
      <c r="Y122" s="21"/>
      <c r="Z122" s="21"/>
    </row>
    <row r="123" ht="17.25" customHeight="1">
      <c r="A123" s="17"/>
      <c r="B123" s="59"/>
      <c r="C123" s="59"/>
      <c r="D123" s="59"/>
      <c r="E123" s="59"/>
      <c r="F123" s="59"/>
      <c r="G123" s="59"/>
      <c r="H123" s="59"/>
      <c r="I123" s="59"/>
      <c r="J123" s="59"/>
      <c r="K123" s="59"/>
      <c r="L123" s="59"/>
      <c r="M123" s="59"/>
      <c r="N123" s="59"/>
      <c r="O123" s="59"/>
      <c r="P123" s="59"/>
      <c r="Q123" s="17"/>
      <c r="R123" s="17"/>
      <c r="S123" s="59"/>
      <c r="T123" s="21"/>
      <c r="U123" s="21"/>
      <c r="V123" s="21"/>
      <c r="W123" s="21"/>
      <c r="X123" s="21"/>
      <c r="Y123" s="21"/>
      <c r="Z123" s="21"/>
    </row>
    <row r="124" ht="17.25" customHeight="1">
      <c r="A124" s="17"/>
      <c r="B124" s="59"/>
      <c r="C124" s="59"/>
      <c r="D124" s="59"/>
      <c r="E124" s="59"/>
      <c r="F124" s="59"/>
      <c r="G124" s="59"/>
      <c r="H124" s="59"/>
      <c r="I124" s="59"/>
      <c r="J124" s="59"/>
      <c r="K124" s="59"/>
      <c r="L124" s="59"/>
      <c r="M124" s="59"/>
      <c r="N124" s="59"/>
      <c r="O124" s="59"/>
      <c r="P124" s="59"/>
      <c r="Q124" s="17"/>
      <c r="R124" s="17"/>
      <c r="S124" s="59"/>
      <c r="T124" s="21"/>
      <c r="U124" s="21"/>
      <c r="V124" s="21"/>
      <c r="W124" s="21"/>
      <c r="X124" s="21"/>
      <c r="Y124" s="21"/>
      <c r="Z124" s="21"/>
    </row>
    <row r="125" ht="17.25" customHeight="1">
      <c r="A125" s="17"/>
      <c r="B125" s="59"/>
      <c r="C125" s="59"/>
      <c r="D125" s="59"/>
      <c r="E125" s="59"/>
      <c r="F125" s="59"/>
      <c r="G125" s="59"/>
      <c r="H125" s="59"/>
      <c r="I125" s="59"/>
      <c r="J125" s="59"/>
      <c r="K125" s="59"/>
      <c r="L125" s="59"/>
      <c r="M125" s="59"/>
      <c r="N125" s="59"/>
      <c r="O125" s="59"/>
      <c r="P125" s="59"/>
      <c r="Q125" s="17"/>
      <c r="R125" s="17"/>
      <c r="S125" s="59"/>
      <c r="T125" s="21"/>
      <c r="U125" s="21"/>
      <c r="V125" s="21"/>
      <c r="W125" s="21"/>
      <c r="X125" s="21"/>
      <c r="Y125" s="21"/>
      <c r="Z125" s="21"/>
    </row>
    <row r="126" ht="17.25" customHeight="1">
      <c r="A126" s="17"/>
      <c r="B126" s="59"/>
      <c r="C126" s="59"/>
      <c r="D126" s="59"/>
      <c r="E126" s="59"/>
      <c r="F126" s="59"/>
      <c r="G126" s="59"/>
      <c r="H126" s="59"/>
      <c r="I126" s="59"/>
      <c r="J126" s="59"/>
      <c r="K126" s="59"/>
      <c r="L126" s="59"/>
      <c r="M126" s="59"/>
      <c r="N126" s="59"/>
      <c r="O126" s="59"/>
      <c r="P126" s="59"/>
      <c r="Q126" s="17"/>
      <c r="R126" s="17"/>
      <c r="S126" s="59"/>
      <c r="T126" s="21"/>
      <c r="U126" s="21"/>
      <c r="V126" s="21"/>
      <c r="W126" s="21"/>
      <c r="X126" s="21"/>
      <c r="Y126" s="21"/>
      <c r="Z126" s="21"/>
    </row>
    <row r="127" ht="17.25" customHeight="1">
      <c r="A127" s="17"/>
      <c r="B127" s="59"/>
      <c r="C127" s="59"/>
      <c r="D127" s="59"/>
      <c r="E127" s="59"/>
      <c r="F127" s="59"/>
      <c r="G127" s="59"/>
      <c r="H127" s="59"/>
      <c r="I127" s="59"/>
      <c r="J127" s="59"/>
      <c r="K127" s="59"/>
      <c r="L127" s="59"/>
      <c r="M127" s="59"/>
      <c r="N127" s="59"/>
      <c r="O127" s="59"/>
      <c r="P127" s="59"/>
      <c r="Q127" s="17"/>
      <c r="R127" s="17"/>
      <c r="S127" s="59"/>
      <c r="T127" s="21"/>
      <c r="U127" s="21"/>
      <c r="V127" s="21"/>
      <c r="W127" s="21"/>
      <c r="X127" s="21"/>
      <c r="Y127" s="21"/>
      <c r="Z127" s="21"/>
    </row>
    <row r="128" ht="17.25" customHeight="1">
      <c r="A128" s="17"/>
      <c r="B128" s="59"/>
      <c r="C128" s="59"/>
      <c r="D128" s="59"/>
      <c r="E128" s="59"/>
      <c r="F128" s="59"/>
      <c r="G128" s="59"/>
      <c r="H128" s="59"/>
      <c r="I128" s="59"/>
      <c r="J128" s="59"/>
      <c r="K128" s="59"/>
      <c r="L128" s="59"/>
      <c r="M128" s="59"/>
      <c r="N128" s="59"/>
      <c r="O128" s="59"/>
      <c r="P128" s="59"/>
      <c r="Q128" s="17"/>
      <c r="R128" s="17"/>
      <c r="S128" s="59"/>
      <c r="T128" s="21"/>
      <c r="U128" s="21"/>
      <c r="V128" s="21"/>
      <c r="W128" s="21"/>
      <c r="X128" s="21"/>
      <c r="Y128" s="21"/>
      <c r="Z128" s="21"/>
    </row>
    <row r="129" ht="17.25" customHeight="1">
      <c r="A129" s="17"/>
      <c r="B129" s="59"/>
      <c r="C129" s="59"/>
      <c r="D129" s="59"/>
      <c r="E129" s="59"/>
      <c r="F129" s="59"/>
      <c r="G129" s="59"/>
      <c r="H129" s="59"/>
      <c r="I129" s="59"/>
      <c r="J129" s="59"/>
      <c r="K129" s="59"/>
      <c r="L129" s="59"/>
      <c r="M129" s="59"/>
      <c r="N129" s="59"/>
      <c r="O129" s="59"/>
      <c r="P129" s="59"/>
      <c r="Q129" s="17"/>
      <c r="R129" s="17"/>
      <c r="S129" s="59"/>
      <c r="T129" s="21"/>
      <c r="U129" s="21"/>
      <c r="V129" s="21"/>
      <c r="W129" s="21"/>
      <c r="X129" s="21"/>
      <c r="Y129" s="21"/>
      <c r="Z129" s="21"/>
    </row>
    <row r="130" ht="17.25" customHeight="1">
      <c r="A130" s="17"/>
      <c r="B130" s="59"/>
      <c r="C130" s="59"/>
      <c r="D130" s="59"/>
      <c r="E130" s="59"/>
      <c r="F130" s="59"/>
      <c r="G130" s="59"/>
      <c r="H130" s="59"/>
      <c r="I130" s="59"/>
      <c r="J130" s="59"/>
      <c r="K130" s="59"/>
      <c r="L130" s="59"/>
      <c r="M130" s="59"/>
      <c r="N130" s="59"/>
      <c r="O130" s="59"/>
      <c r="P130" s="59"/>
      <c r="Q130" s="17"/>
      <c r="R130" s="17"/>
      <c r="S130" s="59"/>
      <c r="T130" s="21"/>
      <c r="U130" s="21"/>
      <c r="V130" s="21"/>
      <c r="W130" s="21"/>
      <c r="X130" s="21"/>
      <c r="Y130" s="21"/>
      <c r="Z130" s="21"/>
    </row>
    <row r="131" ht="17.25" customHeight="1">
      <c r="A131" s="17"/>
      <c r="B131" s="59"/>
      <c r="C131" s="59"/>
      <c r="D131" s="59"/>
      <c r="E131" s="59"/>
      <c r="F131" s="59"/>
      <c r="G131" s="59"/>
      <c r="H131" s="59"/>
      <c r="I131" s="59"/>
      <c r="J131" s="59"/>
      <c r="K131" s="59"/>
      <c r="L131" s="59"/>
      <c r="M131" s="59"/>
      <c r="N131" s="59"/>
      <c r="O131" s="59"/>
      <c r="P131" s="59"/>
      <c r="Q131" s="17"/>
      <c r="R131" s="17"/>
      <c r="S131" s="59"/>
      <c r="T131" s="21"/>
      <c r="U131" s="21"/>
      <c r="V131" s="21"/>
      <c r="W131" s="21"/>
      <c r="X131" s="21"/>
      <c r="Y131" s="21"/>
      <c r="Z131" s="21"/>
    </row>
    <row r="132" ht="17.25" customHeight="1">
      <c r="A132" s="17"/>
      <c r="B132" s="59"/>
      <c r="C132" s="59"/>
      <c r="D132" s="59"/>
      <c r="E132" s="59"/>
      <c r="F132" s="59"/>
      <c r="G132" s="59"/>
      <c r="H132" s="59"/>
      <c r="I132" s="59"/>
      <c r="J132" s="59"/>
      <c r="K132" s="59"/>
      <c r="L132" s="59"/>
      <c r="M132" s="59"/>
      <c r="N132" s="59"/>
      <c r="O132" s="59"/>
      <c r="P132" s="59"/>
      <c r="Q132" s="17"/>
      <c r="R132" s="17"/>
      <c r="S132" s="59"/>
      <c r="T132" s="21"/>
      <c r="U132" s="21"/>
      <c r="V132" s="21"/>
      <c r="W132" s="21"/>
      <c r="X132" s="21"/>
      <c r="Y132" s="21"/>
      <c r="Z132" s="21"/>
    </row>
    <row r="133" ht="17.25" customHeight="1">
      <c r="A133" s="17"/>
      <c r="B133" s="59"/>
      <c r="C133" s="59"/>
      <c r="D133" s="59"/>
      <c r="E133" s="59"/>
      <c r="F133" s="59"/>
      <c r="G133" s="59"/>
      <c r="H133" s="59"/>
      <c r="I133" s="59"/>
      <c r="J133" s="59"/>
      <c r="K133" s="59"/>
      <c r="L133" s="59"/>
      <c r="M133" s="59"/>
      <c r="N133" s="59"/>
      <c r="O133" s="59"/>
      <c r="P133" s="59"/>
      <c r="Q133" s="17"/>
      <c r="R133" s="17"/>
      <c r="S133" s="59"/>
      <c r="T133" s="21"/>
      <c r="U133" s="21"/>
      <c r="V133" s="21"/>
      <c r="W133" s="21"/>
      <c r="X133" s="21"/>
      <c r="Y133" s="21"/>
      <c r="Z133" s="21"/>
    </row>
    <row r="134" ht="17.25" customHeight="1">
      <c r="A134" s="17"/>
      <c r="B134" s="59"/>
      <c r="C134" s="59"/>
      <c r="D134" s="59"/>
      <c r="E134" s="59"/>
      <c r="F134" s="59"/>
      <c r="G134" s="59"/>
      <c r="H134" s="59"/>
      <c r="I134" s="59"/>
      <c r="J134" s="59"/>
      <c r="K134" s="59"/>
      <c r="L134" s="59"/>
      <c r="M134" s="59"/>
      <c r="N134" s="59"/>
      <c r="O134" s="59"/>
      <c r="P134" s="59"/>
      <c r="Q134" s="17"/>
      <c r="R134" s="17"/>
      <c r="S134" s="59"/>
      <c r="T134" s="21"/>
      <c r="U134" s="21"/>
      <c r="V134" s="21"/>
      <c r="W134" s="21"/>
      <c r="X134" s="21"/>
      <c r="Y134" s="21"/>
      <c r="Z134" s="21"/>
    </row>
    <row r="135" ht="17.25" customHeight="1">
      <c r="A135" s="17"/>
      <c r="B135" s="59"/>
      <c r="C135" s="59"/>
      <c r="D135" s="59"/>
      <c r="E135" s="59"/>
      <c r="F135" s="59"/>
      <c r="G135" s="59"/>
      <c r="H135" s="59"/>
      <c r="I135" s="59"/>
      <c r="J135" s="59"/>
      <c r="K135" s="59"/>
      <c r="L135" s="59"/>
      <c r="M135" s="59"/>
      <c r="N135" s="59"/>
      <c r="O135" s="59"/>
      <c r="P135" s="59"/>
      <c r="Q135" s="17"/>
      <c r="R135" s="17"/>
      <c r="S135" s="59"/>
      <c r="T135" s="21"/>
      <c r="U135" s="21"/>
      <c r="V135" s="21"/>
      <c r="W135" s="21"/>
      <c r="X135" s="21"/>
      <c r="Y135" s="21"/>
      <c r="Z135" s="21"/>
    </row>
    <row r="136" ht="17.25" customHeight="1">
      <c r="A136" s="17"/>
      <c r="B136" s="59"/>
      <c r="C136" s="59"/>
      <c r="D136" s="59"/>
      <c r="E136" s="59"/>
      <c r="F136" s="59"/>
      <c r="G136" s="59"/>
      <c r="H136" s="59"/>
      <c r="I136" s="59"/>
      <c r="J136" s="59"/>
      <c r="K136" s="59"/>
      <c r="L136" s="59"/>
      <c r="M136" s="59"/>
      <c r="N136" s="59"/>
      <c r="O136" s="59"/>
      <c r="P136" s="59"/>
      <c r="Q136" s="17"/>
      <c r="R136" s="17"/>
      <c r="S136" s="59"/>
      <c r="T136" s="21"/>
      <c r="U136" s="21"/>
      <c r="V136" s="21"/>
      <c r="W136" s="21"/>
      <c r="X136" s="21"/>
      <c r="Y136" s="21"/>
      <c r="Z136" s="21"/>
    </row>
    <row r="137" ht="17.25" customHeight="1">
      <c r="A137" s="17"/>
      <c r="B137" s="59"/>
      <c r="C137" s="59"/>
      <c r="D137" s="59"/>
      <c r="E137" s="59"/>
      <c r="F137" s="59"/>
      <c r="G137" s="59"/>
      <c r="H137" s="59"/>
      <c r="I137" s="59"/>
      <c r="J137" s="59"/>
      <c r="K137" s="59"/>
      <c r="L137" s="59"/>
      <c r="M137" s="59"/>
      <c r="N137" s="59"/>
      <c r="O137" s="59"/>
      <c r="P137" s="59"/>
      <c r="Q137" s="17"/>
      <c r="R137" s="17"/>
      <c r="S137" s="59"/>
      <c r="T137" s="21"/>
      <c r="U137" s="21"/>
      <c r="V137" s="21"/>
      <c r="W137" s="21"/>
      <c r="X137" s="21"/>
      <c r="Y137" s="21"/>
      <c r="Z137" s="21"/>
    </row>
    <row r="138" ht="17.25" customHeight="1">
      <c r="A138" s="17"/>
      <c r="B138" s="59"/>
      <c r="C138" s="59"/>
      <c r="D138" s="59"/>
      <c r="E138" s="59"/>
      <c r="F138" s="59"/>
      <c r="G138" s="59"/>
      <c r="H138" s="59"/>
      <c r="I138" s="59"/>
      <c r="J138" s="59"/>
      <c r="K138" s="59"/>
      <c r="L138" s="59"/>
      <c r="M138" s="59"/>
      <c r="N138" s="59"/>
      <c r="O138" s="59"/>
      <c r="P138" s="59"/>
      <c r="Q138" s="17"/>
      <c r="R138" s="17"/>
      <c r="S138" s="59"/>
      <c r="T138" s="21"/>
      <c r="U138" s="21"/>
      <c r="V138" s="21"/>
      <c r="W138" s="21"/>
      <c r="X138" s="21"/>
      <c r="Y138" s="21"/>
      <c r="Z138" s="21"/>
    </row>
    <row r="139" ht="17.25" customHeight="1">
      <c r="A139" s="17"/>
      <c r="B139" s="59"/>
      <c r="C139" s="59"/>
      <c r="D139" s="59"/>
      <c r="E139" s="59"/>
      <c r="F139" s="59"/>
      <c r="G139" s="59"/>
      <c r="H139" s="59"/>
      <c r="I139" s="59"/>
      <c r="J139" s="59"/>
      <c r="K139" s="59"/>
      <c r="L139" s="59"/>
      <c r="M139" s="59"/>
      <c r="N139" s="59"/>
      <c r="O139" s="59"/>
      <c r="P139" s="59"/>
      <c r="Q139" s="17"/>
      <c r="R139" s="17"/>
      <c r="S139" s="59"/>
      <c r="T139" s="21"/>
      <c r="U139" s="21"/>
      <c r="V139" s="21"/>
      <c r="W139" s="21"/>
      <c r="X139" s="21"/>
      <c r="Y139" s="21"/>
      <c r="Z139" s="21"/>
    </row>
    <row r="140" ht="17.25" customHeight="1">
      <c r="A140" s="17"/>
      <c r="B140" s="59"/>
      <c r="C140" s="59"/>
      <c r="D140" s="59"/>
      <c r="E140" s="59"/>
      <c r="F140" s="59"/>
      <c r="G140" s="59"/>
      <c r="H140" s="59"/>
      <c r="I140" s="59"/>
      <c r="J140" s="59"/>
      <c r="K140" s="59"/>
      <c r="L140" s="59"/>
      <c r="M140" s="59"/>
      <c r="N140" s="59"/>
      <c r="O140" s="59"/>
      <c r="P140" s="59"/>
      <c r="Q140" s="17"/>
      <c r="R140" s="17"/>
      <c r="S140" s="59"/>
      <c r="T140" s="21"/>
      <c r="U140" s="21"/>
      <c r="V140" s="21"/>
      <c r="W140" s="21"/>
      <c r="X140" s="21"/>
      <c r="Y140" s="21"/>
      <c r="Z140" s="21"/>
    </row>
    <row r="141" ht="17.25" customHeight="1">
      <c r="A141" s="17"/>
      <c r="B141" s="59"/>
      <c r="C141" s="59"/>
      <c r="D141" s="59"/>
      <c r="E141" s="59"/>
      <c r="F141" s="59"/>
      <c r="G141" s="59"/>
      <c r="H141" s="59"/>
      <c r="I141" s="59"/>
      <c r="J141" s="59"/>
      <c r="K141" s="59"/>
      <c r="L141" s="59"/>
      <c r="M141" s="59"/>
      <c r="N141" s="59"/>
      <c r="O141" s="59"/>
      <c r="P141" s="59"/>
      <c r="Q141" s="17"/>
      <c r="R141" s="17"/>
      <c r="S141" s="59"/>
      <c r="T141" s="21"/>
      <c r="U141" s="21"/>
      <c r="V141" s="21"/>
      <c r="W141" s="21"/>
      <c r="X141" s="21"/>
      <c r="Y141" s="21"/>
      <c r="Z141" s="21"/>
    </row>
    <row r="142" ht="17.25" customHeight="1">
      <c r="A142" s="17"/>
      <c r="B142" s="59"/>
      <c r="C142" s="59"/>
      <c r="D142" s="59"/>
      <c r="E142" s="59"/>
      <c r="F142" s="59"/>
      <c r="G142" s="59"/>
      <c r="H142" s="59"/>
      <c r="I142" s="59"/>
      <c r="J142" s="59"/>
      <c r="K142" s="59"/>
      <c r="L142" s="59"/>
      <c r="M142" s="59"/>
      <c r="N142" s="59"/>
      <c r="O142" s="59"/>
      <c r="P142" s="59"/>
      <c r="Q142" s="17"/>
      <c r="R142" s="17"/>
      <c r="S142" s="59"/>
      <c r="T142" s="21"/>
      <c r="U142" s="21"/>
      <c r="V142" s="21"/>
      <c r="W142" s="21"/>
      <c r="X142" s="21"/>
      <c r="Y142" s="21"/>
      <c r="Z142" s="21"/>
    </row>
    <row r="143" ht="17.25" customHeight="1">
      <c r="A143" s="17"/>
      <c r="B143" s="59"/>
      <c r="C143" s="59"/>
      <c r="D143" s="59"/>
      <c r="E143" s="59"/>
      <c r="F143" s="59"/>
      <c r="G143" s="59"/>
      <c r="H143" s="59"/>
      <c r="I143" s="59"/>
      <c r="J143" s="59"/>
      <c r="K143" s="59"/>
      <c r="L143" s="59"/>
      <c r="M143" s="59"/>
      <c r="N143" s="59"/>
      <c r="O143" s="59"/>
      <c r="P143" s="59"/>
      <c r="Q143" s="17"/>
      <c r="R143" s="17"/>
      <c r="S143" s="59"/>
      <c r="T143" s="21"/>
      <c r="U143" s="21"/>
      <c r="V143" s="21"/>
      <c r="W143" s="21"/>
      <c r="X143" s="21"/>
      <c r="Y143" s="21"/>
      <c r="Z143" s="21"/>
    </row>
    <row r="144" ht="17.25" customHeight="1">
      <c r="A144" s="17"/>
      <c r="B144" s="59"/>
      <c r="C144" s="59"/>
      <c r="D144" s="59"/>
      <c r="E144" s="59"/>
      <c r="F144" s="59"/>
      <c r="G144" s="59"/>
      <c r="H144" s="59"/>
      <c r="I144" s="59"/>
      <c r="J144" s="59"/>
      <c r="K144" s="59"/>
      <c r="L144" s="59"/>
      <c r="M144" s="59"/>
      <c r="N144" s="59"/>
      <c r="O144" s="59"/>
      <c r="P144" s="59"/>
      <c r="Q144" s="17"/>
      <c r="R144" s="17"/>
      <c r="S144" s="59"/>
      <c r="T144" s="21"/>
      <c r="U144" s="21"/>
      <c r="V144" s="21"/>
      <c r="W144" s="21"/>
      <c r="X144" s="21"/>
      <c r="Y144" s="21"/>
      <c r="Z144" s="21"/>
    </row>
    <row r="145" ht="17.25" customHeight="1">
      <c r="A145" s="17"/>
      <c r="B145" s="59"/>
      <c r="C145" s="59"/>
      <c r="D145" s="59"/>
      <c r="E145" s="59"/>
      <c r="F145" s="59"/>
      <c r="G145" s="59"/>
      <c r="H145" s="59"/>
      <c r="I145" s="59"/>
      <c r="J145" s="59"/>
      <c r="K145" s="59"/>
      <c r="L145" s="59"/>
      <c r="M145" s="59"/>
      <c r="N145" s="59"/>
      <c r="O145" s="59"/>
      <c r="P145" s="59"/>
      <c r="Q145" s="17"/>
      <c r="R145" s="17"/>
      <c r="S145" s="59"/>
      <c r="T145" s="21"/>
      <c r="U145" s="21"/>
      <c r="V145" s="21"/>
      <c r="W145" s="21"/>
      <c r="X145" s="21"/>
      <c r="Y145" s="21"/>
      <c r="Z145" s="21"/>
    </row>
    <row r="146" ht="17.25" customHeight="1">
      <c r="A146" s="17"/>
      <c r="B146" s="59"/>
      <c r="C146" s="59"/>
      <c r="D146" s="59"/>
      <c r="E146" s="59"/>
      <c r="F146" s="59"/>
      <c r="G146" s="59"/>
      <c r="H146" s="59"/>
      <c r="I146" s="59"/>
      <c r="J146" s="59"/>
      <c r="K146" s="59"/>
      <c r="L146" s="59"/>
      <c r="M146" s="59"/>
      <c r="N146" s="59"/>
      <c r="O146" s="59"/>
      <c r="P146" s="59"/>
      <c r="Q146" s="17"/>
      <c r="R146" s="17"/>
      <c r="S146" s="59"/>
      <c r="T146" s="21"/>
      <c r="U146" s="21"/>
      <c r="V146" s="21"/>
      <c r="W146" s="21"/>
      <c r="X146" s="21"/>
      <c r="Y146" s="21"/>
      <c r="Z146" s="21"/>
    </row>
    <row r="147" ht="17.25" customHeight="1">
      <c r="A147" s="17"/>
      <c r="B147" s="59"/>
      <c r="C147" s="59"/>
      <c r="D147" s="59"/>
      <c r="E147" s="59"/>
      <c r="F147" s="59"/>
      <c r="G147" s="59"/>
      <c r="H147" s="59"/>
      <c r="I147" s="59"/>
      <c r="J147" s="59"/>
      <c r="K147" s="59"/>
      <c r="L147" s="59"/>
      <c r="M147" s="59"/>
      <c r="N147" s="59"/>
      <c r="O147" s="59"/>
      <c r="P147" s="59"/>
      <c r="Q147" s="17"/>
      <c r="R147" s="17"/>
      <c r="S147" s="59"/>
      <c r="T147" s="21"/>
      <c r="U147" s="21"/>
      <c r="V147" s="21"/>
      <c r="W147" s="21"/>
      <c r="X147" s="21"/>
      <c r="Y147" s="21"/>
      <c r="Z147" s="21"/>
    </row>
    <row r="148" ht="17.25" customHeight="1">
      <c r="A148" s="17"/>
      <c r="B148" s="59"/>
      <c r="C148" s="59"/>
      <c r="D148" s="59"/>
      <c r="E148" s="59"/>
      <c r="F148" s="59"/>
      <c r="G148" s="59"/>
      <c r="H148" s="59"/>
      <c r="I148" s="59"/>
      <c r="J148" s="59"/>
      <c r="K148" s="59"/>
      <c r="L148" s="59"/>
      <c r="M148" s="59"/>
      <c r="N148" s="59"/>
      <c r="O148" s="59"/>
      <c r="P148" s="59"/>
      <c r="Q148" s="17"/>
      <c r="R148" s="17"/>
      <c r="S148" s="59"/>
      <c r="T148" s="21"/>
      <c r="U148" s="21"/>
      <c r="V148" s="21"/>
      <c r="W148" s="21"/>
      <c r="X148" s="21"/>
      <c r="Y148" s="21"/>
      <c r="Z148" s="21"/>
    </row>
    <row r="149" ht="17.25" customHeight="1">
      <c r="A149" s="17"/>
      <c r="B149" s="59"/>
      <c r="C149" s="59"/>
      <c r="D149" s="59"/>
      <c r="E149" s="59"/>
      <c r="F149" s="59"/>
      <c r="G149" s="59"/>
      <c r="H149" s="59"/>
      <c r="I149" s="59"/>
      <c r="J149" s="59"/>
      <c r="K149" s="59"/>
      <c r="L149" s="59"/>
      <c r="M149" s="59"/>
      <c r="N149" s="59"/>
      <c r="O149" s="59"/>
      <c r="P149" s="59"/>
      <c r="Q149" s="17"/>
      <c r="R149" s="17"/>
      <c r="S149" s="59"/>
      <c r="T149" s="21"/>
      <c r="U149" s="21"/>
      <c r="V149" s="21"/>
      <c r="W149" s="21"/>
      <c r="X149" s="21"/>
      <c r="Y149" s="21"/>
      <c r="Z149" s="21"/>
    </row>
    <row r="150" ht="17.25" customHeight="1">
      <c r="A150" s="17"/>
      <c r="B150" s="59"/>
      <c r="C150" s="59"/>
      <c r="D150" s="59"/>
      <c r="E150" s="59"/>
      <c r="F150" s="59"/>
      <c r="G150" s="59"/>
      <c r="H150" s="59"/>
      <c r="I150" s="59"/>
      <c r="J150" s="59"/>
      <c r="K150" s="59"/>
      <c r="L150" s="59"/>
      <c r="M150" s="59"/>
      <c r="N150" s="59"/>
      <c r="O150" s="59"/>
      <c r="P150" s="59"/>
      <c r="Q150" s="17"/>
      <c r="R150" s="17"/>
      <c r="S150" s="59"/>
      <c r="T150" s="21"/>
      <c r="U150" s="21"/>
      <c r="V150" s="21"/>
      <c r="W150" s="21"/>
      <c r="X150" s="21"/>
      <c r="Y150" s="21"/>
      <c r="Z150" s="21"/>
    </row>
    <row r="151" ht="17.25" customHeight="1">
      <c r="A151" s="17"/>
      <c r="B151" s="59"/>
      <c r="C151" s="59"/>
      <c r="D151" s="59"/>
      <c r="E151" s="59"/>
      <c r="F151" s="59"/>
      <c r="G151" s="59"/>
      <c r="H151" s="59"/>
      <c r="I151" s="59"/>
      <c r="J151" s="59"/>
      <c r="K151" s="59"/>
      <c r="L151" s="59"/>
      <c r="M151" s="59"/>
      <c r="N151" s="59"/>
      <c r="O151" s="59"/>
      <c r="P151" s="59"/>
      <c r="Q151" s="17"/>
      <c r="R151" s="17"/>
      <c r="S151" s="59"/>
      <c r="T151" s="21"/>
      <c r="U151" s="21"/>
      <c r="V151" s="21"/>
      <c r="W151" s="21"/>
      <c r="X151" s="21"/>
      <c r="Y151" s="21"/>
      <c r="Z151" s="21"/>
    </row>
    <row r="152" ht="17.25" customHeight="1">
      <c r="A152" s="17"/>
      <c r="B152" s="59"/>
      <c r="C152" s="59"/>
      <c r="D152" s="59"/>
      <c r="E152" s="59"/>
      <c r="F152" s="59"/>
      <c r="G152" s="59"/>
      <c r="H152" s="59"/>
      <c r="I152" s="59"/>
      <c r="J152" s="59"/>
      <c r="K152" s="59"/>
      <c r="L152" s="59"/>
      <c r="M152" s="59"/>
      <c r="N152" s="59"/>
      <c r="O152" s="59"/>
      <c r="P152" s="59"/>
      <c r="Q152" s="17"/>
      <c r="R152" s="17"/>
      <c r="S152" s="59"/>
      <c r="T152" s="21"/>
      <c r="U152" s="21"/>
      <c r="V152" s="21"/>
      <c r="W152" s="21"/>
      <c r="X152" s="21"/>
      <c r="Y152" s="21"/>
      <c r="Z152" s="21"/>
    </row>
    <row r="153" ht="17.25" customHeight="1">
      <c r="A153" s="17"/>
      <c r="B153" s="59"/>
      <c r="C153" s="59"/>
      <c r="D153" s="59"/>
      <c r="E153" s="59"/>
      <c r="F153" s="59"/>
      <c r="G153" s="59"/>
      <c r="H153" s="59"/>
      <c r="I153" s="59"/>
      <c r="J153" s="59"/>
      <c r="K153" s="59"/>
      <c r="L153" s="59"/>
      <c r="M153" s="59"/>
      <c r="N153" s="59"/>
      <c r="O153" s="59"/>
      <c r="P153" s="59"/>
      <c r="Q153" s="17"/>
      <c r="R153" s="17"/>
      <c r="S153" s="59"/>
      <c r="T153" s="21"/>
      <c r="U153" s="21"/>
      <c r="V153" s="21"/>
      <c r="W153" s="21"/>
      <c r="X153" s="21"/>
      <c r="Y153" s="21"/>
      <c r="Z153" s="21"/>
    </row>
    <row r="154" ht="17.25" customHeight="1">
      <c r="A154" s="17"/>
      <c r="B154" s="59"/>
      <c r="C154" s="59"/>
      <c r="D154" s="59"/>
      <c r="E154" s="59"/>
      <c r="F154" s="59"/>
      <c r="G154" s="59"/>
      <c r="H154" s="59"/>
      <c r="I154" s="59"/>
      <c r="J154" s="59"/>
      <c r="K154" s="59"/>
      <c r="L154" s="59"/>
      <c r="M154" s="59"/>
      <c r="N154" s="59"/>
      <c r="O154" s="59"/>
      <c r="P154" s="59"/>
      <c r="Q154" s="17"/>
      <c r="R154" s="17"/>
      <c r="S154" s="59"/>
      <c r="T154" s="21"/>
      <c r="U154" s="21"/>
      <c r="V154" s="21"/>
      <c r="W154" s="21"/>
      <c r="X154" s="21"/>
      <c r="Y154" s="21"/>
      <c r="Z154" s="21"/>
    </row>
    <row r="155" ht="17.25" customHeight="1">
      <c r="A155" s="17"/>
      <c r="B155" s="59"/>
      <c r="C155" s="59"/>
      <c r="D155" s="59"/>
      <c r="E155" s="59"/>
      <c r="F155" s="59"/>
      <c r="G155" s="59"/>
      <c r="H155" s="59"/>
      <c r="I155" s="59"/>
      <c r="J155" s="59"/>
      <c r="K155" s="59"/>
      <c r="L155" s="59"/>
      <c r="M155" s="59"/>
      <c r="N155" s="59"/>
      <c r="O155" s="59"/>
      <c r="P155" s="59"/>
      <c r="Q155" s="17"/>
      <c r="R155" s="17"/>
      <c r="S155" s="59"/>
      <c r="T155" s="21"/>
      <c r="U155" s="21"/>
      <c r="V155" s="21"/>
      <c r="W155" s="21"/>
      <c r="X155" s="21"/>
      <c r="Y155" s="21"/>
      <c r="Z155" s="21"/>
    </row>
    <row r="156" ht="17.25" customHeight="1">
      <c r="A156" s="17"/>
      <c r="B156" s="59"/>
      <c r="C156" s="59"/>
      <c r="D156" s="59"/>
      <c r="E156" s="59"/>
      <c r="F156" s="59"/>
      <c r="G156" s="59"/>
      <c r="H156" s="59"/>
      <c r="I156" s="59"/>
      <c r="J156" s="59"/>
      <c r="K156" s="59"/>
      <c r="L156" s="59"/>
      <c r="M156" s="59"/>
      <c r="N156" s="59"/>
      <c r="O156" s="59"/>
      <c r="P156" s="59"/>
      <c r="Q156" s="17"/>
      <c r="R156" s="17"/>
      <c r="S156" s="59"/>
      <c r="T156" s="21"/>
      <c r="U156" s="21"/>
      <c r="V156" s="21"/>
      <c r="W156" s="21"/>
      <c r="X156" s="21"/>
      <c r="Y156" s="21"/>
      <c r="Z156" s="21"/>
    </row>
    <row r="157" ht="17.25" customHeight="1">
      <c r="A157" s="17"/>
      <c r="B157" s="59"/>
      <c r="C157" s="59"/>
      <c r="D157" s="59"/>
      <c r="E157" s="59"/>
      <c r="F157" s="59"/>
      <c r="G157" s="59"/>
      <c r="H157" s="59"/>
      <c r="I157" s="59"/>
      <c r="J157" s="59"/>
      <c r="K157" s="59"/>
      <c r="L157" s="59"/>
      <c r="M157" s="59"/>
      <c r="N157" s="59"/>
      <c r="O157" s="59"/>
      <c r="P157" s="59"/>
      <c r="Q157" s="17"/>
      <c r="R157" s="17"/>
      <c r="S157" s="59"/>
      <c r="T157" s="21"/>
      <c r="U157" s="21"/>
      <c r="V157" s="21"/>
      <c r="W157" s="21"/>
      <c r="X157" s="21"/>
      <c r="Y157" s="21"/>
      <c r="Z157" s="21"/>
    </row>
    <row r="158" ht="17.25" customHeight="1">
      <c r="A158" s="17"/>
      <c r="B158" s="59"/>
      <c r="C158" s="59"/>
      <c r="D158" s="59"/>
      <c r="E158" s="59"/>
      <c r="F158" s="59"/>
      <c r="G158" s="59"/>
      <c r="H158" s="59"/>
      <c r="I158" s="59"/>
      <c r="J158" s="59"/>
      <c r="K158" s="59"/>
      <c r="L158" s="59"/>
      <c r="M158" s="59"/>
      <c r="N158" s="59"/>
      <c r="O158" s="59"/>
      <c r="P158" s="59"/>
      <c r="Q158" s="17"/>
      <c r="R158" s="17"/>
      <c r="S158" s="59"/>
      <c r="T158" s="21"/>
      <c r="U158" s="21"/>
      <c r="V158" s="21"/>
      <c r="W158" s="21"/>
      <c r="X158" s="21"/>
      <c r="Y158" s="21"/>
      <c r="Z158" s="21"/>
    </row>
    <row r="159" ht="17.25" customHeight="1">
      <c r="A159" s="17"/>
      <c r="B159" s="59"/>
      <c r="C159" s="59"/>
      <c r="D159" s="59"/>
      <c r="E159" s="59"/>
      <c r="F159" s="59"/>
      <c r="G159" s="59"/>
      <c r="H159" s="59"/>
      <c r="I159" s="59"/>
      <c r="J159" s="59"/>
      <c r="K159" s="59"/>
      <c r="L159" s="59"/>
      <c r="M159" s="59"/>
      <c r="N159" s="59"/>
      <c r="O159" s="59"/>
      <c r="P159" s="59"/>
      <c r="Q159" s="17"/>
      <c r="R159" s="17"/>
      <c r="S159" s="59"/>
      <c r="T159" s="21"/>
      <c r="U159" s="21"/>
      <c r="V159" s="21"/>
      <c r="W159" s="21"/>
      <c r="X159" s="21"/>
      <c r="Y159" s="21"/>
      <c r="Z159" s="21"/>
    </row>
    <row r="160" ht="17.25" customHeight="1">
      <c r="A160" s="17"/>
      <c r="B160" s="59"/>
      <c r="C160" s="59"/>
      <c r="D160" s="59"/>
      <c r="E160" s="59"/>
      <c r="F160" s="59"/>
      <c r="G160" s="59"/>
      <c r="H160" s="59"/>
      <c r="I160" s="59"/>
      <c r="J160" s="59"/>
      <c r="K160" s="59"/>
      <c r="L160" s="59"/>
      <c r="M160" s="59"/>
      <c r="N160" s="59"/>
      <c r="O160" s="59"/>
      <c r="P160" s="59"/>
      <c r="Q160" s="17"/>
      <c r="R160" s="17"/>
      <c r="S160" s="59"/>
      <c r="T160" s="21"/>
      <c r="U160" s="21"/>
      <c r="V160" s="21"/>
      <c r="W160" s="21"/>
      <c r="X160" s="21"/>
      <c r="Y160" s="21"/>
      <c r="Z160" s="21"/>
    </row>
    <row r="161" ht="17.25" customHeight="1">
      <c r="A161" s="17"/>
      <c r="B161" s="59"/>
      <c r="C161" s="59"/>
      <c r="D161" s="59"/>
      <c r="E161" s="59"/>
      <c r="F161" s="59"/>
      <c r="G161" s="59"/>
      <c r="H161" s="59"/>
      <c r="I161" s="59"/>
      <c r="J161" s="59"/>
      <c r="K161" s="59"/>
      <c r="L161" s="59"/>
      <c r="M161" s="59"/>
      <c r="N161" s="59"/>
      <c r="O161" s="59"/>
      <c r="P161" s="59"/>
      <c r="Q161" s="17"/>
      <c r="R161" s="17"/>
      <c r="S161" s="59"/>
      <c r="T161" s="21"/>
      <c r="U161" s="21"/>
      <c r="V161" s="21"/>
      <c r="W161" s="21"/>
      <c r="X161" s="21"/>
      <c r="Y161" s="21"/>
      <c r="Z161" s="21"/>
    </row>
    <row r="162" ht="17.25" customHeight="1">
      <c r="A162" s="17"/>
      <c r="B162" s="59"/>
      <c r="C162" s="59"/>
      <c r="D162" s="59"/>
      <c r="E162" s="59"/>
      <c r="F162" s="59"/>
      <c r="G162" s="59"/>
      <c r="H162" s="59"/>
      <c r="I162" s="59"/>
      <c r="J162" s="59"/>
      <c r="K162" s="59"/>
      <c r="L162" s="59"/>
      <c r="M162" s="59"/>
      <c r="N162" s="59"/>
      <c r="O162" s="59"/>
      <c r="P162" s="59"/>
      <c r="Q162" s="17"/>
      <c r="R162" s="17"/>
      <c r="S162" s="59"/>
      <c r="T162" s="21"/>
      <c r="U162" s="21"/>
      <c r="V162" s="21"/>
      <c r="W162" s="21"/>
      <c r="X162" s="21"/>
      <c r="Y162" s="21"/>
      <c r="Z162" s="21"/>
    </row>
    <row r="163" ht="17.25" customHeight="1">
      <c r="A163" s="17"/>
      <c r="B163" s="59"/>
      <c r="C163" s="59"/>
      <c r="D163" s="59"/>
      <c r="E163" s="59"/>
      <c r="F163" s="59"/>
      <c r="G163" s="59"/>
      <c r="H163" s="59"/>
      <c r="I163" s="59"/>
      <c r="J163" s="59"/>
      <c r="K163" s="59"/>
      <c r="L163" s="59"/>
      <c r="M163" s="59"/>
      <c r="N163" s="59"/>
      <c r="O163" s="59"/>
      <c r="P163" s="59"/>
      <c r="Q163" s="17"/>
      <c r="R163" s="17"/>
      <c r="S163" s="59"/>
      <c r="T163" s="21"/>
      <c r="U163" s="21"/>
      <c r="V163" s="21"/>
      <c r="W163" s="21"/>
      <c r="X163" s="21"/>
      <c r="Y163" s="21"/>
      <c r="Z163" s="21"/>
    </row>
    <row r="164" ht="17.25" customHeight="1">
      <c r="A164" s="17"/>
      <c r="B164" s="59"/>
      <c r="C164" s="59"/>
      <c r="D164" s="59"/>
      <c r="E164" s="59"/>
      <c r="F164" s="59"/>
      <c r="G164" s="59"/>
      <c r="H164" s="59"/>
      <c r="I164" s="59"/>
      <c r="J164" s="59"/>
      <c r="K164" s="59"/>
      <c r="L164" s="59"/>
      <c r="M164" s="59"/>
      <c r="N164" s="59"/>
      <c r="O164" s="59"/>
      <c r="P164" s="59"/>
      <c r="Q164" s="17"/>
      <c r="R164" s="17"/>
      <c r="S164" s="59"/>
      <c r="T164" s="21"/>
      <c r="U164" s="21"/>
      <c r="V164" s="21"/>
      <c r="W164" s="21"/>
      <c r="X164" s="21"/>
      <c r="Y164" s="21"/>
      <c r="Z164" s="21"/>
    </row>
    <row r="165" ht="17.25" customHeight="1">
      <c r="A165" s="17"/>
      <c r="B165" s="59"/>
      <c r="C165" s="59"/>
      <c r="D165" s="59"/>
      <c r="E165" s="59"/>
      <c r="F165" s="59"/>
      <c r="G165" s="59"/>
      <c r="H165" s="59"/>
      <c r="I165" s="59"/>
      <c r="J165" s="59"/>
      <c r="K165" s="59"/>
      <c r="L165" s="59"/>
      <c r="M165" s="59"/>
      <c r="N165" s="59"/>
      <c r="O165" s="59"/>
      <c r="P165" s="59"/>
      <c r="Q165" s="17"/>
      <c r="R165" s="17"/>
      <c r="S165" s="59"/>
      <c r="T165" s="21"/>
      <c r="U165" s="21"/>
      <c r="V165" s="21"/>
      <c r="W165" s="21"/>
      <c r="X165" s="21"/>
      <c r="Y165" s="21"/>
      <c r="Z165" s="21"/>
    </row>
    <row r="166" ht="17.25" customHeight="1">
      <c r="A166" s="17"/>
      <c r="B166" s="59"/>
      <c r="C166" s="59"/>
      <c r="D166" s="59"/>
      <c r="E166" s="59"/>
      <c r="F166" s="59"/>
      <c r="G166" s="59"/>
      <c r="H166" s="59"/>
      <c r="I166" s="59"/>
      <c r="J166" s="59"/>
      <c r="K166" s="59"/>
      <c r="L166" s="59"/>
      <c r="M166" s="59"/>
      <c r="N166" s="59"/>
      <c r="O166" s="59"/>
      <c r="P166" s="59"/>
      <c r="Q166" s="17"/>
      <c r="R166" s="17"/>
      <c r="S166" s="59"/>
      <c r="T166" s="21"/>
      <c r="U166" s="21"/>
      <c r="V166" s="21"/>
      <c r="W166" s="21"/>
      <c r="X166" s="21"/>
      <c r="Y166" s="21"/>
      <c r="Z166" s="21"/>
    </row>
    <row r="167" ht="17.25" customHeight="1">
      <c r="A167" s="17"/>
      <c r="B167" s="59"/>
      <c r="C167" s="59"/>
      <c r="D167" s="59"/>
      <c r="E167" s="59"/>
      <c r="F167" s="59"/>
      <c r="G167" s="59"/>
      <c r="H167" s="59"/>
      <c r="I167" s="59"/>
      <c r="J167" s="59"/>
      <c r="K167" s="59"/>
      <c r="L167" s="59"/>
      <c r="M167" s="59"/>
      <c r="N167" s="59"/>
      <c r="O167" s="59"/>
      <c r="P167" s="59"/>
      <c r="Q167" s="17"/>
      <c r="R167" s="17"/>
      <c r="S167" s="59"/>
      <c r="T167" s="21"/>
      <c r="U167" s="21"/>
      <c r="V167" s="21"/>
      <c r="W167" s="21"/>
      <c r="X167" s="21"/>
      <c r="Y167" s="21"/>
      <c r="Z167" s="21"/>
    </row>
    <row r="168" ht="17.25" customHeight="1">
      <c r="A168" s="17"/>
      <c r="B168" s="59"/>
      <c r="C168" s="59"/>
      <c r="D168" s="59"/>
      <c r="E168" s="59"/>
      <c r="F168" s="59"/>
      <c r="G168" s="59"/>
      <c r="H168" s="59"/>
      <c r="I168" s="59"/>
      <c r="J168" s="59"/>
      <c r="K168" s="59"/>
      <c r="L168" s="59"/>
      <c r="M168" s="59"/>
      <c r="N168" s="59"/>
      <c r="O168" s="59"/>
      <c r="P168" s="59"/>
      <c r="Q168" s="17"/>
      <c r="R168" s="17"/>
      <c r="S168" s="59"/>
      <c r="T168" s="21"/>
      <c r="U168" s="21"/>
      <c r="V168" s="21"/>
      <c r="W168" s="21"/>
      <c r="X168" s="21"/>
      <c r="Y168" s="21"/>
      <c r="Z168" s="21"/>
    </row>
    <row r="169" ht="17.25" customHeight="1">
      <c r="A169" s="17"/>
      <c r="B169" s="59"/>
      <c r="C169" s="59"/>
      <c r="D169" s="59"/>
      <c r="E169" s="59"/>
      <c r="F169" s="59"/>
      <c r="G169" s="59"/>
      <c r="H169" s="59"/>
      <c r="I169" s="59"/>
      <c r="J169" s="59"/>
      <c r="K169" s="59"/>
      <c r="L169" s="59"/>
      <c r="M169" s="59"/>
      <c r="N169" s="59"/>
      <c r="O169" s="59"/>
      <c r="P169" s="59"/>
      <c r="Q169" s="17"/>
      <c r="R169" s="17"/>
      <c r="S169" s="59"/>
      <c r="T169" s="21"/>
      <c r="U169" s="21"/>
      <c r="V169" s="21"/>
      <c r="W169" s="21"/>
      <c r="X169" s="21"/>
      <c r="Y169" s="21"/>
      <c r="Z169" s="21"/>
    </row>
    <row r="170" ht="17.25" customHeight="1">
      <c r="A170" s="17"/>
      <c r="B170" s="59"/>
      <c r="C170" s="59"/>
      <c r="D170" s="59"/>
      <c r="E170" s="59"/>
      <c r="F170" s="59"/>
      <c r="G170" s="59"/>
      <c r="H170" s="59"/>
      <c r="I170" s="59"/>
      <c r="J170" s="59"/>
      <c r="K170" s="59"/>
      <c r="L170" s="59"/>
      <c r="M170" s="59"/>
      <c r="N170" s="59"/>
      <c r="O170" s="59"/>
      <c r="P170" s="59"/>
      <c r="Q170" s="17"/>
      <c r="R170" s="17"/>
      <c r="S170" s="59"/>
      <c r="T170" s="21"/>
      <c r="U170" s="21"/>
      <c r="V170" s="21"/>
      <c r="W170" s="21"/>
      <c r="X170" s="21"/>
      <c r="Y170" s="21"/>
      <c r="Z170" s="21"/>
    </row>
    <row r="171" ht="17.25" customHeight="1">
      <c r="A171" s="17"/>
      <c r="B171" s="59"/>
      <c r="C171" s="59"/>
      <c r="D171" s="59"/>
      <c r="E171" s="59"/>
      <c r="F171" s="59"/>
      <c r="G171" s="59"/>
      <c r="H171" s="59"/>
      <c r="I171" s="59"/>
      <c r="J171" s="59"/>
      <c r="K171" s="59"/>
      <c r="L171" s="59"/>
      <c r="M171" s="59"/>
      <c r="N171" s="59"/>
      <c r="O171" s="59"/>
      <c r="P171" s="59"/>
      <c r="Q171" s="17"/>
      <c r="R171" s="17"/>
      <c r="S171" s="59"/>
      <c r="T171" s="21"/>
      <c r="U171" s="21"/>
      <c r="V171" s="21"/>
      <c r="W171" s="21"/>
      <c r="X171" s="21"/>
      <c r="Y171" s="21"/>
      <c r="Z171" s="21"/>
    </row>
    <row r="172" ht="17.25" customHeight="1">
      <c r="A172" s="17"/>
      <c r="B172" s="59"/>
      <c r="C172" s="59"/>
      <c r="D172" s="59"/>
      <c r="E172" s="59"/>
      <c r="F172" s="59"/>
      <c r="G172" s="59"/>
      <c r="H172" s="59"/>
      <c r="I172" s="59"/>
      <c r="J172" s="59"/>
      <c r="K172" s="59"/>
      <c r="L172" s="59"/>
      <c r="M172" s="59"/>
      <c r="N172" s="59"/>
      <c r="O172" s="59"/>
      <c r="P172" s="59"/>
      <c r="Q172" s="17"/>
      <c r="R172" s="17"/>
      <c r="S172" s="59"/>
      <c r="T172" s="21"/>
      <c r="U172" s="21"/>
      <c r="V172" s="21"/>
      <c r="W172" s="21"/>
      <c r="X172" s="21"/>
      <c r="Y172" s="21"/>
      <c r="Z172" s="21"/>
    </row>
    <row r="173" ht="17.25" customHeight="1">
      <c r="A173" s="17"/>
      <c r="B173" s="59"/>
      <c r="C173" s="59"/>
      <c r="D173" s="59"/>
      <c r="E173" s="59"/>
      <c r="F173" s="59"/>
      <c r="G173" s="59"/>
      <c r="H173" s="59"/>
      <c r="I173" s="59"/>
      <c r="J173" s="59"/>
      <c r="K173" s="59"/>
      <c r="L173" s="59"/>
      <c r="M173" s="59"/>
      <c r="N173" s="59"/>
      <c r="O173" s="59"/>
      <c r="P173" s="59"/>
      <c r="Q173" s="17"/>
      <c r="R173" s="17"/>
      <c r="S173" s="59"/>
      <c r="T173" s="21"/>
      <c r="U173" s="21"/>
      <c r="V173" s="21"/>
      <c r="W173" s="21"/>
      <c r="X173" s="21"/>
      <c r="Y173" s="21"/>
      <c r="Z173" s="21"/>
    </row>
    <row r="174" ht="17.25" customHeight="1">
      <c r="A174" s="17"/>
      <c r="B174" s="59"/>
      <c r="C174" s="59"/>
      <c r="D174" s="59"/>
      <c r="E174" s="59"/>
      <c r="F174" s="59"/>
      <c r="G174" s="59"/>
      <c r="H174" s="59"/>
      <c r="I174" s="59"/>
      <c r="J174" s="59"/>
      <c r="K174" s="59"/>
      <c r="L174" s="59"/>
      <c r="M174" s="59"/>
      <c r="N174" s="59"/>
      <c r="O174" s="59"/>
      <c r="P174" s="59"/>
      <c r="Q174" s="17"/>
      <c r="R174" s="17"/>
      <c r="S174" s="59"/>
      <c r="T174" s="21"/>
      <c r="U174" s="21"/>
      <c r="V174" s="21"/>
      <c r="W174" s="21"/>
      <c r="X174" s="21"/>
      <c r="Y174" s="21"/>
      <c r="Z174" s="21"/>
    </row>
    <row r="175" ht="17.25" customHeight="1">
      <c r="A175" s="17"/>
      <c r="B175" s="59"/>
      <c r="C175" s="59"/>
      <c r="D175" s="59"/>
      <c r="E175" s="59"/>
      <c r="F175" s="59"/>
      <c r="G175" s="59"/>
      <c r="H175" s="59"/>
      <c r="I175" s="59"/>
      <c r="J175" s="59"/>
      <c r="K175" s="59"/>
      <c r="L175" s="59"/>
      <c r="M175" s="59"/>
      <c r="N175" s="59"/>
      <c r="O175" s="59"/>
      <c r="P175" s="59"/>
      <c r="Q175" s="17"/>
      <c r="R175" s="17"/>
      <c r="S175" s="59"/>
      <c r="T175" s="21"/>
      <c r="U175" s="21"/>
      <c r="V175" s="21"/>
      <c r="W175" s="21"/>
      <c r="X175" s="21"/>
      <c r="Y175" s="21"/>
      <c r="Z175" s="21"/>
    </row>
    <row r="176" ht="17.25" customHeight="1">
      <c r="A176" s="17"/>
      <c r="B176" s="59"/>
      <c r="C176" s="59"/>
      <c r="D176" s="59"/>
      <c r="E176" s="59"/>
      <c r="F176" s="59"/>
      <c r="G176" s="59"/>
      <c r="H176" s="59"/>
      <c r="I176" s="59"/>
      <c r="J176" s="59"/>
      <c r="K176" s="59"/>
      <c r="L176" s="59"/>
      <c r="M176" s="59"/>
      <c r="N176" s="59"/>
      <c r="O176" s="59"/>
      <c r="P176" s="59"/>
      <c r="Q176" s="17"/>
      <c r="R176" s="17"/>
      <c r="S176" s="59"/>
      <c r="T176" s="21"/>
      <c r="U176" s="21"/>
      <c r="V176" s="21"/>
      <c r="W176" s="21"/>
      <c r="X176" s="21"/>
      <c r="Y176" s="21"/>
      <c r="Z176" s="21"/>
    </row>
    <row r="177" ht="17.25" customHeight="1">
      <c r="A177" s="17"/>
      <c r="B177" s="59"/>
      <c r="C177" s="59"/>
      <c r="D177" s="59"/>
      <c r="E177" s="59"/>
      <c r="F177" s="59"/>
      <c r="G177" s="59"/>
      <c r="H177" s="59"/>
      <c r="I177" s="59"/>
      <c r="J177" s="59"/>
      <c r="K177" s="59"/>
      <c r="L177" s="59"/>
      <c r="M177" s="59"/>
      <c r="N177" s="59"/>
      <c r="O177" s="59"/>
      <c r="P177" s="59"/>
      <c r="Q177" s="17"/>
      <c r="R177" s="17"/>
      <c r="S177" s="59"/>
      <c r="T177" s="21"/>
      <c r="U177" s="21"/>
      <c r="V177" s="21"/>
      <c r="W177" s="21"/>
      <c r="X177" s="21"/>
      <c r="Y177" s="21"/>
      <c r="Z177" s="21"/>
    </row>
    <row r="178" ht="17.25" customHeight="1">
      <c r="A178" s="17"/>
      <c r="B178" s="59"/>
      <c r="C178" s="59"/>
      <c r="D178" s="59"/>
      <c r="E178" s="59"/>
      <c r="F178" s="59"/>
      <c r="G178" s="59"/>
      <c r="H178" s="59"/>
      <c r="I178" s="59"/>
      <c r="J178" s="59"/>
      <c r="K178" s="59"/>
      <c r="L178" s="59"/>
      <c r="M178" s="59"/>
      <c r="N178" s="59"/>
      <c r="O178" s="59"/>
      <c r="P178" s="59"/>
      <c r="Q178" s="17"/>
      <c r="R178" s="17"/>
      <c r="S178" s="59"/>
      <c r="T178" s="21"/>
      <c r="U178" s="21"/>
      <c r="V178" s="21"/>
      <c r="W178" s="21"/>
      <c r="X178" s="21"/>
      <c r="Y178" s="21"/>
      <c r="Z178" s="21"/>
    </row>
    <row r="179" ht="17.25" customHeight="1">
      <c r="A179" s="17"/>
      <c r="B179" s="59"/>
      <c r="C179" s="59"/>
      <c r="D179" s="59"/>
      <c r="E179" s="59"/>
      <c r="F179" s="59"/>
      <c r="G179" s="59"/>
      <c r="H179" s="59"/>
      <c r="I179" s="59"/>
      <c r="J179" s="59"/>
      <c r="K179" s="59"/>
      <c r="L179" s="59"/>
      <c r="M179" s="59"/>
      <c r="N179" s="59"/>
      <c r="O179" s="59"/>
      <c r="P179" s="59"/>
      <c r="Q179" s="17"/>
      <c r="R179" s="17"/>
      <c r="S179" s="59"/>
      <c r="T179" s="21"/>
      <c r="U179" s="21"/>
      <c r="V179" s="21"/>
      <c r="W179" s="21"/>
      <c r="X179" s="21"/>
      <c r="Y179" s="21"/>
      <c r="Z179" s="21"/>
    </row>
    <row r="180" ht="17.25" customHeight="1">
      <c r="A180" s="17"/>
      <c r="B180" s="59"/>
      <c r="C180" s="59"/>
      <c r="D180" s="59"/>
      <c r="E180" s="59"/>
      <c r="F180" s="59"/>
      <c r="G180" s="59"/>
      <c r="H180" s="59"/>
      <c r="I180" s="59"/>
      <c r="J180" s="59"/>
      <c r="K180" s="59"/>
      <c r="L180" s="59"/>
      <c r="M180" s="59"/>
      <c r="N180" s="59"/>
      <c r="O180" s="59"/>
      <c r="P180" s="59"/>
      <c r="Q180" s="17"/>
      <c r="R180" s="17"/>
      <c r="S180" s="59"/>
      <c r="T180" s="21"/>
      <c r="U180" s="21"/>
      <c r="V180" s="21"/>
      <c r="W180" s="21"/>
      <c r="X180" s="21"/>
      <c r="Y180" s="21"/>
      <c r="Z180" s="21"/>
    </row>
    <row r="181" ht="17.25" customHeight="1">
      <c r="A181" s="17"/>
      <c r="B181" s="59"/>
      <c r="C181" s="59"/>
      <c r="D181" s="59"/>
      <c r="E181" s="59"/>
      <c r="F181" s="59"/>
      <c r="G181" s="59"/>
      <c r="H181" s="59"/>
      <c r="I181" s="59"/>
      <c r="J181" s="59"/>
      <c r="K181" s="59"/>
      <c r="L181" s="59"/>
      <c r="M181" s="59"/>
      <c r="N181" s="59"/>
      <c r="O181" s="59"/>
      <c r="P181" s="59"/>
      <c r="Q181" s="17"/>
      <c r="R181" s="17"/>
      <c r="S181" s="59"/>
      <c r="T181" s="21"/>
      <c r="U181" s="21"/>
      <c r="V181" s="21"/>
      <c r="W181" s="21"/>
      <c r="X181" s="21"/>
      <c r="Y181" s="21"/>
      <c r="Z181" s="21"/>
    </row>
    <row r="182" ht="17.25" customHeight="1">
      <c r="A182" s="17"/>
      <c r="B182" s="59"/>
      <c r="C182" s="59"/>
      <c r="D182" s="59"/>
      <c r="E182" s="59"/>
      <c r="F182" s="59"/>
      <c r="G182" s="59"/>
      <c r="H182" s="59"/>
      <c r="I182" s="59"/>
      <c r="J182" s="59"/>
      <c r="K182" s="59"/>
      <c r="L182" s="59"/>
      <c r="M182" s="59"/>
      <c r="N182" s="59"/>
      <c r="O182" s="59"/>
      <c r="P182" s="59"/>
      <c r="Q182" s="17"/>
      <c r="R182" s="17"/>
      <c r="S182" s="59"/>
      <c r="T182" s="21"/>
      <c r="U182" s="21"/>
      <c r="V182" s="21"/>
      <c r="W182" s="21"/>
      <c r="X182" s="21"/>
      <c r="Y182" s="21"/>
      <c r="Z182" s="21"/>
    </row>
    <row r="183" ht="17.25" customHeight="1">
      <c r="A183" s="17"/>
      <c r="B183" s="59"/>
      <c r="C183" s="59"/>
      <c r="D183" s="59"/>
      <c r="E183" s="59"/>
      <c r="F183" s="59"/>
      <c r="G183" s="59"/>
      <c r="H183" s="59"/>
      <c r="I183" s="59"/>
      <c r="J183" s="59"/>
      <c r="K183" s="59"/>
      <c r="L183" s="59"/>
      <c r="M183" s="59"/>
      <c r="N183" s="59"/>
      <c r="O183" s="59"/>
      <c r="P183" s="59"/>
      <c r="Q183" s="17"/>
      <c r="R183" s="17"/>
      <c r="S183" s="59"/>
      <c r="T183" s="21"/>
      <c r="U183" s="21"/>
      <c r="V183" s="21"/>
      <c r="W183" s="21"/>
      <c r="X183" s="21"/>
      <c r="Y183" s="21"/>
      <c r="Z183" s="21"/>
    </row>
    <row r="184" ht="17.25" customHeight="1">
      <c r="A184" s="17"/>
      <c r="B184" s="59"/>
      <c r="C184" s="59"/>
      <c r="D184" s="59"/>
      <c r="E184" s="59"/>
      <c r="F184" s="59"/>
      <c r="G184" s="59"/>
      <c r="H184" s="59"/>
      <c r="I184" s="59"/>
      <c r="J184" s="59"/>
      <c r="K184" s="59"/>
      <c r="L184" s="59"/>
      <c r="M184" s="59"/>
      <c r="N184" s="59"/>
      <c r="O184" s="59"/>
      <c r="P184" s="59"/>
      <c r="Q184" s="17"/>
      <c r="R184" s="17"/>
      <c r="S184" s="59"/>
      <c r="T184" s="21"/>
      <c r="U184" s="21"/>
      <c r="V184" s="21"/>
      <c r="W184" s="21"/>
      <c r="X184" s="21"/>
      <c r="Y184" s="21"/>
      <c r="Z184" s="21"/>
    </row>
    <row r="185" ht="17.25" customHeight="1">
      <c r="A185" s="17"/>
      <c r="B185" s="59"/>
      <c r="C185" s="59"/>
      <c r="D185" s="59"/>
      <c r="E185" s="59"/>
      <c r="F185" s="59"/>
      <c r="G185" s="59"/>
      <c r="H185" s="59"/>
      <c r="I185" s="59"/>
      <c r="J185" s="59"/>
      <c r="K185" s="59"/>
      <c r="L185" s="59"/>
      <c r="M185" s="59"/>
      <c r="N185" s="59"/>
      <c r="O185" s="59"/>
      <c r="P185" s="59"/>
      <c r="Q185" s="17"/>
      <c r="R185" s="17"/>
      <c r="S185" s="59"/>
      <c r="T185" s="21"/>
      <c r="U185" s="21"/>
      <c r="V185" s="21"/>
      <c r="W185" s="21"/>
      <c r="X185" s="21"/>
      <c r="Y185" s="21"/>
      <c r="Z185" s="21"/>
    </row>
    <row r="186" ht="17.25" customHeight="1">
      <c r="A186" s="17"/>
      <c r="B186" s="59"/>
      <c r="C186" s="59"/>
      <c r="D186" s="59"/>
      <c r="E186" s="59"/>
      <c r="F186" s="59"/>
      <c r="G186" s="59"/>
      <c r="H186" s="59"/>
      <c r="I186" s="59"/>
      <c r="J186" s="59"/>
      <c r="K186" s="59"/>
      <c r="L186" s="59"/>
      <c r="M186" s="59"/>
      <c r="N186" s="59"/>
      <c r="O186" s="59"/>
      <c r="P186" s="59"/>
      <c r="Q186" s="17"/>
      <c r="R186" s="17"/>
      <c r="S186" s="59"/>
      <c r="T186" s="21"/>
      <c r="U186" s="21"/>
      <c r="V186" s="21"/>
      <c r="W186" s="21"/>
      <c r="X186" s="21"/>
      <c r="Y186" s="21"/>
      <c r="Z186" s="21"/>
    </row>
    <row r="187" ht="17.25" customHeight="1">
      <c r="A187" s="17"/>
      <c r="B187" s="59"/>
      <c r="C187" s="59"/>
      <c r="D187" s="59"/>
      <c r="E187" s="59"/>
      <c r="F187" s="59"/>
      <c r="G187" s="59"/>
      <c r="H187" s="59"/>
      <c r="I187" s="59"/>
      <c r="J187" s="59"/>
      <c r="K187" s="59"/>
      <c r="L187" s="59"/>
      <c r="M187" s="59"/>
      <c r="N187" s="59"/>
      <c r="O187" s="59"/>
      <c r="P187" s="59"/>
      <c r="Q187" s="17"/>
      <c r="R187" s="17"/>
      <c r="S187" s="59"/>
      <c r="T187" s="21"/>
      <c r="U187" s="21"/>
      <c r="V187" s="21"/>
      <c r="W187" s="21"/>
      <c r="X187" s="21"/>
      <c r="Y187" s="21"/>
      <c r="Z187" s="21"/>
    </row>
    <row r="188" ht="17.25" customHeight="1">
      <c r="A188" s="17"/>
      <c r="B188" s="59"/>
      <c r="C188" s="59"/>
      <c r="D188" s="59"/>
      <c r="E188" s="59"/>
      <c r="F188" s="59"/>
      <c r="G188" s="59"/>
      <c r="H188" s="59"/>
      <c r="I188" s="59"/>
      <c r="J188" s="59"/>
      <c r="K188" s="59"/>
      <c r="L188" s="59"/>
      <c r="M188" s="59"/>
      <c r="N188" s="59"/>
      <c r="O188" s="59"/>
      <c r="P188" s="59"/>
      <c r="Q188" s="17"/>
      <c r="R188" s="17"/>
      <c r="S188" s="59"/>
      <c r="T188" s="21"/>
      <c r="U188" s="21"/>
      <c r="V188" s="21"/>
      <c r="W188" s="21"/>
      <c r="X188" s="21"/>
      <c r="Y188" s="21"/>
      <c r="Z188" s="21"/>
    </row>
    <row r="189" ht="17.25" customHeight="1">
      <c r="A189" s="17"/>
      <c r="B189" s="59"/>
      <c r="C189" s="59"/>
      <c r="D189" s="59"/>
      <c r="E189" s="59"/>
      <c r="F189" s="59"/>
      <c r="G189" s="59"/>
      <c r="H189" s="59"/>
      <c r="I189" s="59"/>
      <c r="J189" s="59"/>
      <c r="K189" s="59"/>
      <c r="L189" s="59"/>
      <c r="M189" s="59"/>
      <c r="N189" s="59"/>
      <c r="O189" s="59"/>
      <c r="P189" s="59"/>
      <c r="Q189" s="17"/>
      <c r="R189" s="17"/>
      <c r="S189" s="59"/>
      <c r="T189" s="21"/>
      <c r="U189" s="21"/>
      <c r="V189" s="21"/>
      <c r="W189" s="21"/>
      <c r="X189" s="21"/>
      <c r="Y189" s="21"/>
      <c r="Z189" s="21"/>
    </row>
    <row r="190" ht="17.25" customHeight="1">
      <c r="A190" s="17"/>
      <c r="B190" s="59"/>
      <c r="C190" s="59"/>
      <c r="D190" s="59"/>
      <c r="E190" s="59"/>
      <c r="F190" s="59"/>
      <c r="G190" s="59"/>
      <c r="H190" s="59"/>
      <c r="I190" s="59"/>
      <c r="J190" s="59"/>
      <c r="K190" s="59"/>
      <c r="L190" s="59"/>
      <c r="M190" s="59"/>
      <c r="N190" s="59"/>
      <c r="O190" s="59"/>
      <c r="P190" s="59"/>
      <c r="Q190" s="17"/>
      <c r="R190" s="17"/>
      <c r="S190" s="59"/>
      <c r="T190" s="21"/>
      <c r="U190" s="21"/>
      <c r="V190" s="21"/>
      <c r="W190" s="21"/>
      <c r="X190" s="21"/>
      <c r="Y190" s="21"/>
      <c r="Z190" s="21"/>
    </row>
    <row r="191" ht="17.25" customHeight="1">
      <c r="A191" s="17"/>
      <c r="B191" s="59"/>
      <c r="C191" s="59"/>
      <c r="D191" s="59"/>
      <c r="E191" s="59"/>
      <c r="F191" s="59"/>
      <c r="G191" s="59"/>
      <c r="H191" s="59"/>
      <c r="I191" s="59"/>
      <c r="J191" s="59"/>
      <c r="K191" s="59"/>
      <c r="L191" s="59"/>
      <c r="M191" s="59"/>
      <c r="N191" s="59"/>
      <c r="O191" s="59"/>
      <c r="P191" s="59"/>
      <c r="Q191" s="17"/>
      <c r="R191" s="17"/>
      <c r="S191" s="59"/>
      <c r="T191" s="21"/>
      <c r="U191" s="21"/>
      <c r="V191" s="21"/>
      <c r="W191" s="21"/>
      <c r="X191" s="21"/>
      <c r="Y191" s="21"/>
      <c r="Z191" s="21"/>
    </row>
    <row r="192" ht="17.25" customHeight="1">
      <c r="A192" s="17"/>
      <c r="B192" s="59"/>
      <c r="C192" s="59"/>
      <c r="D192" s="59"/>
      <c r="E192" s="59"/>
      <c r="F192" s="59"/>
      <c r="G192" s="59"/>
      <c r="H192" s="59"/>
      <c r="I192" s="59"/>
      <c r="J192" s="59"/>
      <c r="K192" s="59"/>
      <c r="L192" s="59"/>
      <c r="M192" s="59"/>
      <c r="N192" s="59"/>
      <c r="O192" s="59"/>
      <c r="P192" s="59"/>
      <c r="Q192" s="17"/>
      <c r="R192" s="17"/>
      <c r="S192" s="59"/>
      <c r="T192" s="21"/>
      <c r="U192" s="21"/>
      <c r="V192" s="21"/>
      <c r="W192" s="21"/>
      <c r="X192" s="21"/>
      <c r="Y192" s="21"/>
      <c r="Z192" s="21"/>
    </row>
    <row r="193" ht="17.25" customHeight="1">
      <c r="A193" s="17"/>
      <c r="B193" s="59"/>
      <c r="C193" s="59"/>
      <c r="D193" s="59"/>
      <c r="E193" s="59"/>
      <c r="F193" s="59"/>
      <c r="G193" s="59"/>
      <c r="H193" s="59"/>
      <c r="I193" s="59"/>
      <c r="J193" s="59"/>
      <c r="K193" s="59"/>
      <c r="L193" s="59"/>
      <c r="M193" s="59"/>
      <c r="N193" s="59"/>
      <c r="O193" s="59"/>
      <c r="P193" s="59"/>
      <c r="Q193" s="17"/>
      <c r="R193" s="17"/>
      <c r="S193" s="59"/>
      <c r="T193" s="21"/>
      <c r="U193" s="21"/>
      <c r="V193" s="21"/>
      <c r="W193" s="21"/>
      <c r="X193" s="21"/>
      <c r="Y193" s="21"/>
      <c r="Z193" s="21"/>
    </row>
    <row r="194" ht="17.25" customHeight="1">
      <c r="A194" s="17"/>
      <c r="B194" s="59"/>
      <c r="C194" s="59"/>
      <c r="D194" s="59"/>
      <c r="E194" s="59"/>
      <c r="F194" s="59"/>
      <c r="G194" s="59"/>
      <c r="H194" s="59"/>
      <c r="I194" s="59"/>
      <c r="J194" s="59"/>
      <c r="K194" s="59"/>
      <c r="L194" s="59"/>
      <c r="M194" s="59"/>
      <c r="N194" s="59"/>
      <c r="O194" s="59"/>
      <c r="P194" s="59"/>
      <c r="Q194" s="17"/>
      <c r="R194" s="17"/>
      <c r="S194" s="59"/>
      <c r="T194" s="21"/>
      <c r="U194" s="21"/>
      <c r="V194" s="21"/>
      <c r="W194" s="21"/>
      <c r="X194" s="21"/>
      <c r="Y194" s="21"/>
      <c r="Z194" s="21"/>
    </row>
    <row r="195" ht="17.25" customHeight="1">
      <c r="A195" s="17"/>
      <c r="B195" s="59"/>
      <c r="C195" s="59"/>
      <c r="D195" s="59"/>
      <c r="E195" s="59"/>
      <c r="F195" s="59"/>
      <c r="G195" s="59"/>
      <c r="H195" s="59"/>
      <c r="I195" s="59"/>
      <c r="J195" s="59"/>
      <c r="K195" s="59"/>
      <c r="L195" s="59"/>
      <c r="M195" s="59"/>
      <c r="N195" s="59"/>
      <c r="O195" s="59"/>
      <c r="P195" s="59"/>
      <c r="Q195" s="17"/>
      <c r="R195" s="17"/>
      <c r="S195" s="59"/>
      <c r="T195" s="21"/>
      <c r="U195" s="21"/>
      <c r="V195" s="21"/>
      <c r="W195" s="21"/>
      <c r="X195" s="21"/>
      <c r="Y195" s="21"/>
      <c r="Z195" s="21"/>
    </row>
    <row r="196" ht="17.25" customHeight="1">
      <c r="A196" s="17"/>
      <c r="B196" s="59"/>
      <c r="C196" s="59"/>
      <c r="D196" s="59"/>
      <c r="E196" s="59"/>
      <c r="F196" s="59"/>
      <c r="G196" s="59"/>
      <c r="H196" s="59"/>
      <c r="I196" s="59"/>
      <c r="J196" s="59"/>
      <c r="K196" s="59"/>
      <c r="L196" s="59"/>
      <c r="M196" s="59"/>
      <c r="N196" s="59"/>
      <c r="O196" s="59"/>
      <c r="P196" s="59"/>
      <c r="Q196" s="17"/>
      <c r="R196" s="17"/>
      <c r="S196" s="59"/>
      <c r="T196" s="21"/>
      <c r="U196" s="21"/>
      <c r="V196" s="21"/>
      <c r="W196" s="21"/>
      <c r="X196" s="21"/>
      <c r="Y196" s="21"/>
      <c r="Z196" s="21"/>
    </row>
    <row r="197" ht="17.25" customHeight="1">
      <c r="A197" s="17"/>
      <c r="B197" s="59"/>
      <c r="C197" s="59"/>
      <c r="D197" s="59"/>
      <c r="E197" s="59"/>
      <c r="F197" s="59"/>
      <c r="G197" s="59"/>
      <c r="H197" s="59"/>
      <c r="I197" s="59"/>
      <c r="J197" s="59"/>
      <c r="K197" s="59"/>
      <c r="L197" s="59"/>
      <c r="M197" s="59"/>
      <c r="N197" s="59"/>
      <c r="O197" s="59"/>
      <c r="P197" s="59"/>
      <c r="Q197" s="17"/>
      <c r="R197" s="17"/>
      <c r="S197" s="59"/>
      <c r="T197" s="21"/>
      <c r="U197" s="21"/>
      <c r="V197" s="21"/>
      <c r="W197" s="21"/>
      <c r="X197" s="21"/>
      <c r="Y197" s="21"/>
      <c r="Z197" s="21"/>
    </row>
    <row r="198" ht="17.25" customHeight="1">
      <c r="A198" s="17"/>
      <c r="B198" s="59"/>
      <c r="C198" s="59"/>
      <c r="D198" s="59"/>
      <c r="E198" s="59"/>
      <c r="F198" s="59"/>
      <c r="G198" s="59"/>
      <c r="H198" s="59"/>
      <c r="I198" s="59"/>
      <c r="J198" s="59"/>
      <c r="K198" s="59"/>
      <c r="L198" s="59"/>
      <c r="M198" s="59"/>
      <c r="N198" s="59"/>
      <c r="O198" s="59"/>
      <c r="P198" s="59"/>
      <c r="Q198" s="17"/>
      <c r="R198" s="17"/>
      <c r="S198" s="59"/>
      <c r="T198" s="21"/>
      <c r="U198" s="21"/>
      <c r="V198" s="21"/>
      <c r="W198" s="21"/>
      <c r="X198" s="21"/>
      <c r="Y198" s="21"/>
      <c r="Z198" s="21"/>
    </row>
    <row r="199" ht="17.25" customHeight="1">
      <c r="A199" s="17"/>
      <c r="B199" s="59"/>
      <c r="C199" s="59"/>
      <c r="D199" s="59"/>
      <c r="E199" s="59"/>
      <c r="F199" s="59"/>
      <c r="G199" s="59"/>
      <c r="H199" s="59"/>
      <c r="I199" s="59"/>
      <c r="J199" s="59"/>
      <c r="K199" s="59"/>
      <c r="L199" s="59"/>
      <c r="M199" s="59"/>
      <c r="N199" s="59"/>
      <c r="O199" s="59"/>
      <c r="P199" s="59"/>
      <c r="Q199" s="17"/>
      <c r="R199" s="17"/>
      <c r="S199" s="59"/>
      <c r="T199" s="21"/>
      <c r="U199" s="21"/>
      <c r="V199" s="21"/>
      <c r="W199" s="21"/>
      <c r="X199" s="21"/>
      <c r="Y199" s="21"/>
      <c r="Z199" s="21"/>
    </row>
    <row r="200" ht="17.25" customHeight="1">
      <c r="A200" s="17"/>
      <c r="B200" s="59"/>
      <c r="C200" s="59"/>
      <c r="D200" s="59"/>
      <c r="E200" s="59"/>
      <c r="F200" s="59"/>
      <c r="G200" s="59"/>
      <c r="H200" s="59"/>
      <c r="I200" s="59"/>
      <c r="J200" s="59"/>
      <c r="K200" s="59"/>
      <c r="L200" s="59"/>
      <c r="M200" s="59"/>
      <c r="N200" s="59"/>
      <c r="O200" s="59"/>
      <c r="P200" s="59"/>
      <c r="Q200" s="17"/>
      <c r="R200" s="17"/>
      <c r="S200" s="59"/>
      <c r="T200" s="21"/>
      <c r="U200" s="21"/>
      <c r="V200" s="21"/>
      <c r="W200" s="21"/>
      <c r="X200" s="21"/>
      <c r="Y200" s="21"/>
      <c r="Z200" s="21"/>
    </row>
    <row r="201" ht="17.25" customHeight="1">
      <c r="A201" s="17"/>
      <c r="B201" s="59"/>
      <c r="C201" s="59"/>
      <c r="D201" s="59"/>
      <c r="E201" s="59"/>
      <c r="F201" s="59"/>
      <c r="G201" s="59"/>
      <c r="H201" s="59"/>
      <c r="I201" s="59"/>
      <c r="J201" s="59"/>
      <c r="K201" s="59"/>
      <c r="L201" s="59"/>
      <c r="M201" s="59"/>
      <c r="N201" s="59"/>
      <c r="O201" s="59"/>
      <c r="P201" s="59"/>
      <c r="Q201" s="17"/>
      <c r="R201" s="17"/>
      <c r="S201" s="59"/>
      <c r="T201" s="21"/>
      <c r="U201" s="21"/>
      <c r="V201" s="21"/>
      <c r="W201" s="21"/>
      <c r="X201" s="21"/>
      <c r="Y201" s="21"/>
      <c r="Z201" s="21"/>
    </row>
    <row r="202" ht="17.25" customHeight="1">
      <c r="A202" s="17"/>
      <c r="B202" s="59"/>
      <c r="C202" s="59"/>
      <c r="D202" s="59"/>
      <c r="E202" s="59"/>
      <c r="F202" s="59"/>
      <c r="G202" s="59"/>
      <c r="H202" s="59"/>
      <c r="I202" s="59"/>
      <c r="J202" s="59"/>
      <c r="K202" s="59"/>
      <c r="L202" s="59"/>
      <c r="M202" s="59"/>
      <c r="N202" s="59"/>
      <c r="O202" s="59"/>
      <c r="P202" s="59"/>
      <c r="Q202" s="17"/>
      <c r="R202" s="17"/>
      <c r="S202" s="59"/>
      <c r="T202" s="21"/>
      <c r="U202" s="21"/>
      <c r="V202" s="21"/>
      <c r="W202" s="21"/>
      <c r="X202" s="21"/>
      <c r="Y202" s="21"/>
      <c r="Z202" s="21"/>
    </row>
    <row r="203" ht="17.25" customHeight="1">
      <c r="A203" s="17"/>
      <c r="B203" s="59"/>
      <c r="C203" s="59"/>
      <c r="D203" s="59"/>
      <c r="E203" s="59"/>
      <c r="F203" s="59"/>
      <c r="G203" s="59"/>
      <c r="H203" s="59"/>
      <c r="I203" s="59"/>
      <c r="J203" s="59"/>
      <c r="K203" s="59"/>
      <c r="L203" s="59"/>
      <c r="M203" s="59"/>
      <c r="N203" s="59"/>
      <c r="O203" s="59"/>
      <c r="P203" s="59"/>
      <c r="Q203" s="17"/>
      <c r="R203" s="17"/>
      <c r="S203" s="59"/>
      <c r="T203" s="21"/>
      <c r="U203" s="21"/>
      <c r="V203" s="21"/>
      <c r="W203" s="21"/>
      <c r="X203" s="21"/>
      <c r="Y203" s="21"/>
      <c r="Z203" s="21"/>
    </row>
    <row r="204" ht="17.25" customHeight="1">
      <c r="A204" s="17"/>
      <c r="B204" s="59"/>
      <c r="C204" s="59"/>
      <c r="D204" s="59"/>
      <c r="E204" s="59"/>
      <c r="F204" s="59"/>
      <c r="G204" s="59"/>
      <c r="H204" s="59"/>
      <c r="I204" s="59"/>
      <c r="J204" s="59"/>
      <c r="K204" s="59"/>
      <c r="L204" s="59"/>
      <c r="M204" s="59"/>
      <c r="N204" s="59"/>
      <c r="O204" s="59"/>
      <c r="P204" s="59"/>
      <c r="Q204" s="17"/>
      <c r="R204" s="17"/>
      <c r="S204" s="59"/>
      <c r="T204" s="21"/>
      <c r="U204" s="21"/>
      <c r="V204" s="21"/>
      <c r="W204" s="21"/>
      <c r="X204" s="21"/>
      <c r="Y204" s="21"/>
      <c r="Z204" s="21"/>
    </row>
    <row r="205" ht="17.25" customHeight="1">
      <c r="A205" s="17"/>
      <c r="B205" s="59"/>
      <c r="C205" s="59"/>
      <c r="D205" s="59"/>
      <c r="E205" s="59"/>
      <c r="F205" s="59"/>
      <c r="G205" s="59"/>
      <c r="H205" s="59"/>
      <c r="I205" s="59"/>
      <c r="J205" s="59"/>
      <c r="K205" s="59"/>
      <c r="L205" s="59"/>
      <c r="M205" s="59"/>
      <c r="N205" s="59"/>
      <c r="O205" s="59"/>
      <c r="P205" s="59"/>
      <c r="Q205" s="17"/>
      <c r="R205" s="17"/>
      <c r="S205" s="59"/>
      <c r="T205" s="21"/>
      <c r="U205" s="21"/>
      <c r="V205" s="21"/>
      <c r="W205" s="21"/>
      <c r="X205" s="21"/>
      <c r="Y205" s="21"/>
      <c r="Z205" s="21"/>
    </row>
    <row r="206" ht="17.25" customHeight="1">
      <c r="A206" s="17"/>
      <c r="B206" s="59"/>
      <c r="C206" s="59"/>
      <c r="D206" s="59"/>
      <c r="E206" s="59"/>
      <c r="F206" s="59"/>
      <c r="G206" s="59"/>
      <c r="H206" s="59"/>
      <c r="I206" s="59"/>
      <c r="J206" s="59"/>
      <c r="K206" s="59"/>
      <c r="L206" s="59"/>
      <c r="M206" s="59"/>
      <c r="N206" s="59"/>
      <c r="O206" s="59"/>
      <c r="P206" s="59"/>
      <c r="Q206" s="17"/>
      <c r="R206" s="17"/>
      <c r="S206" s="59"/>
      <c r="T206" s="21"/>
      <c r="U206" s="21"/>
      <c r="V206" s="21"/>
      <c r="W206" s="21"/>
      <c r="X206" s="21"/>
      <c r="Y206" s="21"/>
      <c r="Z206" s="21"/>
    </row>
    <row r="207" ht="17.25" customHeight="1">
      <c r="A207" s="17"/>
      <c r="B207" s="59"/>
      <c r="C207" s="59"/>
      <c r="D207" s="59"/>
      <c r="E207" s="59"/>
      <c r="F207" s="59"/>
      <c r="G207" s="59"/>
      <c r="H207" s="59"/>
      <c r="I207" s="59"/>
      <c r="J207" s="59"/>
      <c r="K207" s="59"/>
      <c r="L207" s="59"/>
      <c r="M207" s="59"/>
      <c r="N207" s="59"/>
      <c r="O207" s="59"/>
      <c r="P207" s="59"/>
      <c r="Q207" s="17"/>
      <c r="R207" s="17"/>
      <c r="S207" s="59"/>
      <c r="T207" s="21"/>
      <c r="U207" s="21"/>
      <c r="V207" s="21"/>
      <c r="W207" s="21"/>
      <c r="X207" s="21"/>
      <c r="Y207" s="21"/>
      <c r="Z207" s="21"/>
    </row>
    <row r="208" ht="17.25" customHeight="1">
      <c r="A208" s="17"/>
      <c r="B208" s="59"/>
      <c r="C208" s="59"/>
      <c r="D208" s="59"/>
      <c r="E208" s="59"/>
      <c r="F208" s="59"/>
      <c r="G208" s="59"/>
      <c r="H208" s="59"/>
      <c r="I208" s="59"/>
      <c r="J208" s="59"/>
      <c r="K208" s="59"/>
      <c r="L208" s="59"/>
      <c r="M208" s="59"/>
      <c r="N208" s="59"/>
      <c r="O208" s="59"/>
      <c r="P208" s="59"/>
      <c r="Q208" s="17"/>
      <c r="R208" s="17"/>
      <c r="S208" s="59"/>
      <c r="T208" s="21"/>
      <c r="U208" s="21"/>
      <c r="V208" s="21"/>
      <c r="W208" s="21"/>
      <c r="X208" s="21"/>
      <c r="Y208" s="21"/>
      <c r="Z208" s="21"/>
    </row>
    <row r="209" ht="17.25" customHeight="1">
      <c r="A209" s="17"/>
      <c r="B209" s="59"/>
      <c r="C209" s="59"/>
      <c r="D209" s="59"/>
      <c r="E209" s="59"/>
      <c r="F209" s="59"/>
      <c r="G209" s="59"/>
      <c r="H209" s="59"/>
      <c r="I209" s="59"/>
      <c r="J209" s="59"/>
      <c r="K209" s="59"/>
      <c r="L209" s="59"/>
      <c r="M209" s="59"/>
      <c r="N209" s="59"/>
      <c r="O209" s="59"/>
      <c r="P209" s="59"/>
      <c r="Q209" s="17"/>
      <c r="R209" s="17"/>
      <c r="S209" s="59"/>
      <c r="T209" s="21"/>
      <c r="U209" s="21"/>
      <c r="V209" s="21"/>
      <c r="W209" s="21"/>
      <c r="X209" s="21"/>
      <c r="Y209" s="21"/>
      <c r="Z209" s="21"/>
    </row>
    <row r="210" ht="17.25" customHeight="1">
      <c r="A210" s="17"/>
      <c r="B210" s="59"/>
      <c r="C210" s="59"/>
      <c r="D210" s="59"/>
      <c r="E210" s="59"/>
      <c r="F210" s="59"/>
      <c r="G210" s="59"/>
      <c r="H210" s="59"/>
      <c r="I210" s="59"/>
      <c r="J210" s="59"/>
      <c r="K210" s="59"/>
      <c r="L210" s="59"/>
      <c r="M210" s="59"/>
      <c r="N210" s="59"/>
      <c r="O210" s="59"/>
      <c r="P210" s="59"/>
      <c r="Q210" s="17"/>
      <c r="R210" s="17"/>
      <c r="S210" s="59"/>
      <c r="T210" s="21"/>
      <c r="U210" s="21"/>
      <c r="V210" s="21"/>
      <c r="W210" s="21"/>
      <c r="X210" s="21"/>
      <c r="Y210" s="21"/>
      <c r="Z210" s="21"/>
    </row>
    <row r="211" ht="17.25" customHeight="1">
      <c r="A211" s="17"/>
      <c r="B211" s="59"/>
      <c r="C211" s="59"/>
      <c r="D211" s="59"/>
      <c r="E211" s="59"/>
      <c r="F211" s="59"/>
      <c r="G211" s="59"/>
      <c r="H211" s="59"/>
      <c r="I211" s="59"/>
      <c r="J211" s="59"/>
      <c r="K211" s="59"/>
      <c r="L211" s="59"/>
      <c r="M211" s="59"/>
      <c r="N211" s="59"/>
      <c r="O211" s="59"/>
      <c r="P211" s="59"/>
      <c r="Q211" s="17"/>
      <c r="R211" s="17"/>
      <c r="S211" s="59"/>
      <c r="T211" s="21"/>
      <c r="U211" s="21"/>
      <c r="V211" s="21"/>
      <c r="W211" s="21"/>
      <c r="X211" s="21"/>
      <c r="Y211" s="21"/>
      <c r="Z211" s="21"/>
    </row>
    <row r="212" ht="17.25" customHeight="1">
      <c r="A212" s="17"/>
      <c r="B212" s="59"/>
      <c r="C212" s="59"/>
      <c r="D212" s="59"/>
      <c r="E212" s="59"/>
      <c r="F212" s="59"/>
      <c r="G212" s="59"/>
      <c r="H212" s="59"/>
      <c r="I212" s="59"/>
      <c r="J212" s="59"/>
      <c r="K212" s="59"/>
      <c r="L212" s="59"/>
      <c r="M212" s="59"/>
      <c r="N212" s="59"/>
      <c r="O212" s="59"/>
      <c r="P212" s="59"/>
      <c r="Q212" s="17"/>
      <c r="R212" s="17"/>
      <c r="S212" s="59"/>
      <c r="T212" s="21"/>
      <c r="U212" s="21"/>
      <c r="V212" s="21"/>
      <c r="W212" s="21"/>
      <c r="X212" s="21"/>
      <c r="Y212" s="21"/>
      <c r="Z212" s="21"/>
    </row>
    <row r="213" ht="17.25" customHeight="1">
      <c r="A213" s="17"/>
      <c r="B213" s="59"/>
      <c r="C213" s="59"/>
      <c r="D213" s="59"/>
      <c r="E213" s="59"/>
      <c r="F213" s="59"/>
      <c r="G213" s="59"/>
      <c r="H213" s="59"/>
      <c r="I213" s="59"/>
      <c r="J213" s="59"/>
      <c r="K213" s="59"/>
      <c r="L213" s="59"/>
      <c r="M213" s="59"/>
      <c r="N213" s="59"/>
      <c r="O213" s="59"/>
      <c r="P213" s="59"/>
      <c r="Q213" s="17"/>
      <c r="R213" s="17"/>
      <c r="S213" s="59"/>
      <c r="T213" s="21"/>
      <c r="U213" s="21"/>
      <c r="V213" s="21"/>
      <c r="W213" s="21"/>
      <c r="X213" s="21"/>
      <c r="Y213" s="21"/>
      <c r="Z213" s="21"/>
    </row>
    <row r="214" ht="17.25" customHeight="1">
      <c r="A214" s="17"/>
      <c r="B214" s="59"/>
      <c r="C214" s="59"/>
      <c r="D214" s="59"/>
      <c r="E214" s="59"/>
      <c r="F214" s="59"/>
      <c r="G214" s="59"/>
      <c r="H214" s="59"/>
      <c r="I214" s="59"/>
      <c r="J214" s="59"/>
      <c r="K214" s="59"/>
      <c r="L214" s="59"/>
      <c r="M214" s="59"/>
      <c r="N214" s="59"/>
      <c r="O214" s="59"/>
      <c r="P214" s="59"/>
      <c r="Q214" s="17"/>
      <c r="R214" s="17"/>
      <c r="S214" s="59"/>
      <c r="T214" s="21"/>
      <c r="U214" s="21"/>
      <c r="V214" s="21"/>
      <c r="W214" s="21"/>
      <c r="X214" s="21"/>
      <c r="Y214" s="21"/>
      <c r="Z214" s="21"/>
    </row>
    <row r="215" ht="17.25" customHeight="1">
      <c r="A215" s="17"/>
      <c r="B215" s="59"/>
      <c r="C215" s="59"/>
      <c r="D215" s="59"/>
      <c r="E215" s="59"/>
      <c r="F215" s="59"/>
      <c r="G215" s="59"/>
      <c r="H215" s="59"/>
      <c r="I215" s="59"/>
      <c r="J215" s="59"/>
      <c r="K215" s="59"/>
      <c r="L215" s="59"/>
      <c r="M215" s="59"/>
      <c r="N215" s="59"/>
      <c r="O215" s="59"/>
      <c r="P215" s="59"/>
      <c r="Q215" s="17"/>
      <c r="R215" s="17"/>
      <c r="S215" s="59"/>
      <c r="T215" s="21"/>
      <c r="U215" s="21"/>
      <c r="V215" s="21"/>
      <c r="W215" s="21"/>
      <c r="X215" s="21"/>
      <c r="Y215" s="21"/>
      <c r="Z215" s="21"/>
    </row>
    <row r="216" ht="17.25" customHeight="1">
      <c r="A216" s="17"/>
      <c r="B216" s="59"/>
      <c r="C216" s="59"/>
      <c r="D216" s="59"/>
      <c r="E216" s="59"/>
      <c r="F216" s="59"/>
      <c r="G216" s="59"/>
      <c r="H216" s="59"/>
      <c r="I216" s="59"/>
      <c r="J216" s="59"/>
      <c r="K216" s="59"/>
      <c r="L216" s="59"/>
      <c r="M216" s="59"/>
      <c r="N216" s="59"/>
      <c r="O216" s="59"/>
      <c r="P216" s="59"/>
      <c r="Q216" s="17"/>
      <c r="R216" s="17"/>
      <c r="S216" s="59"/>
      <c r="T216" s="21"/>
      <c r="U216" s="21"/>
      <c r="V216" s="21"/>
      <c r="W216" s="21"/>
      <c r="X216" s="21"/>
      <c r="Y216" s="21"/>
      <c r="Z216" s="21"/>
    </row>
    <row r="217" ht="17.25" customHeight="1">
      <c r="A217" s="17"/>
      <c r="B217" s="59"/>
      <c r="C217" s="59"/>
      <c r="D217" s="59"/>
      <c r="E217" s="59"/>
      <c r="F217" s="59"/>
      <c r="G217" s="59"/>
      <c r="H217" s="59"/>
      <c r="I217" s="59"/>
      <c r="J217" s="59"/>
      <c r="K217" s="59"/>
      <c r="L217" s="59"/>
      <c r="M217" s="59"/>
      <c r="N217" s="59"/>
      <c r="O217" s="59"/>
      <c r="P217" s="59"/>
      <c r="Q217" s="17"/>
      <c r="R217" s="17"/>
      <c r="S217" s="59"/>
      <c r="T217" s="21"/>
      <c r="U217" s="21"/>
      <c r="V217" s="21"/>
      <c r="W217" s="21"/>
      <c r="X217" s="21"/>
      <c r="Y217" s="21"/>
      <c r="Z217" s="21"/>
    </row>
    <row r="218" ht="17.25" customHeight="1">
      <c r="A218" s="17"/>
      <c r="B218" s="59"/>
      <c r="C218" s="59"/>
      <c r="D218" s="59"/>
      <c r="E218" s="59"/>
      <c r="F218" s="59"/>
      <c r="G218" s="59"/>
      <c r="H218" s="59"/>
      <c r="I218" s="59"/>
      <c r="J218" s="59"/>
      <c r="K218" s="59"/>
      <c r="L218" s="59"/>
      <c r="M218" s="59"/>
      <c r="N218" s="59"/>
      <c r="O218" s="59"/>
      <c r="P218" s="59"/>
      <c r="Q218" s="17"/>
      <c r="R218" s="17"/>
      <c r="S218" s="59"/>
      <c r="T218" s="21"/>
      <c r="U218" s="21"/>
      <c r="V218" s="21"/>
      <c r="W218" s="21"/>
      <c r="X218" s="21"/>
      <c r="Y218" s="21"/>
      <c r="Z218" s="21"/>
    </row>
    <row r="219" ht="17.25" customHeight="1">
      <c r="A219" s="17"/>
      <c r="B219" s="59"/>
      <c r="C219" s="59"/>
      <c r="D219" s="59"/>
      <c r="E219" s="59"/>
      <c r="F219" s="59"/>
      <c r="G219" s="59"/>
      <c r="H219" s="59"/>
      <c r="I219" s="59"/>
      <c r="J219" s="59"/>
      <c r="K219" s="59"/>
      <c r="L219" s="59"/>
      <c r="M219" s="59"/>
      <c r="N219" s="59"/>
      <c r="O219" s="59"/>
      <c r="P219" s="59"/>
      <c r="Q219" s="17"/>
      <c r="R219" s="17"/>
      <c r="S219" s="59"/>
      <c r="T219" s="21"/>
      <c r="U219" s="21"/>
      <c r="V219" s="21"/>
      <c r="W219" s="21"/>
      <c r="X219" s="21"/>
      <c r="Y219" s="21"/>
      <c r="Z219" s="21"/>
    </row>
    <row r="220" ht="17.25" customHeight="1">
      <c r="A220" s="17"/>
      <c r="B220" s="59"/>
      <c r="C220" s="59"/>
      <c r="D220" s="59"/>
      <c r="E220" s="59"/>
      <c r="F220" s="59"/>
      <c r="G220" s="59"/>
      <c r="H220" s="59"/>
      <c r="I220" s="59"/>
      <c r="J220" s="59"/>
      <c r="K220" s="59"/>
      <c r="L220" s="59"/>
      <c r="M220" s="59"/>
      <c r="N220" s="59"/>
      <c r="O220" s="59"/>
      <c r="P220" s="59"/>
      <c r="Q220" s="17"/>
      <c r="R220" s="17"/>
      <c r="S220" s="59"/>
      <c r="T220" s="21"/>
      <c r="U220" s="21"/>
      <c r="V220" s="21"/>
      <c r="W220" s="21"/>
      <c r="X220" s="21"/>
      <c r="Y220" s="21"/>
      <c r="Z220" s="21"/>
    </row>
    <row r="221" ht="17.25" customHeight="1">
      <c r="A221" s="17"/>
      <c r="B221" s="59"/>
      <c r="C221" s="59"/>
      <c r="D221" s="59"/>
      <c r="E221" s="59"/>
      <c r="F221" s="59"/>
      <c r="G221" s="59"/>
      <c r="H221" s="59"/>
      <c r="I221" s="59"/>
      <c r="J221" s="59"/>
      <c r="K221" s="59"/>
      <c r="L221" s="59"/>
      <c r="M221" s="59"/>
      <c r="N221" s="59"/>
      <c r="O221" s="59"/>
      <c r="P221" s="59"/>
      <c r="Q221" s="17"/>
      <c r="R221" s="17"/>
      <c r="S221" s="59"/>
      <c r="T221" s="21"/>
      <c r="U221" s="21"/>
      <c r="V221" s="21"/>
      <c r="W221" s="21"/>
      <c r="X221" s="21"/>
      <c r="Y221" s="21"/>
      <c r="Z221" s="21"/>
    </row>
    <row r="222" ht="17.25" customHeight="1">
      <c r="A222" s="17"/>
      <c r="B222" s="59"/>
      <c r="C222" s="59"/>
      <c r="D222" s="59"/>
      <c r="E222" s="59"/>
      <c r="F222" s="59"/>
      <c r="G222" s="59"/>
      <c r="H222" s="59"/>
      <c r="I222" s="59"/>
      <c r="J222" s="59"/>
      <c r="K222" s="59"/>
      <c r="L222" s="59"/>
      <c r="M222" s="59"/>
      <c r="N222" s="59"/>
      <c r="O222" s="59"/>
      <c r="P222" s="59"/>
      <c r="Q222" s="17"/>
      <c r="R222" s="17"/>
      <c r="S222" s="59"/>
      <c r="T222" s="21"/>
      <c r="U222" s="21"/>
      <c r="V222" s="21"/>
      <c r="W222" s="21"/>
      <c r="X222" s="21"/>
      <c r="Y222" s="21"/>
      <c r="Z222" s="21"/>
    </row>
    <row r="223" ht="17.25" customHeight="1">
      <c r="A223" s="17"/>
      <c r="B223" s="59"/>
      <c r="C223" s="59"/>
      <c r="D223" s="59"/>
      <c r="E223" s="59"/>
      <c r="F223" s="59"/>
      <c r="G223" s="59"/>
      <c r="H223" s="59"/>
      <c r="I223" s="59"/>
      <c r="J223" s="59"/>
      <c r="K223" s="59"/>
      <c r="L223" s="59"/>
      <c r="M223" s="59"/>
      <c r="N223" s="59"/>
      <c r="O223" s="59"/>
      <c r="P223" s="59"/>
      <c r="Q223" s="17"/>
      <c r="R223" s="17"/>
      <c r="S223" s="59"/>
      <c r="T223" s="21"/>
      <c r="U223" s="21"/>
      <c r="V223" s="21"/>
      <c r="W223" s="21"/>
      <c r="X223" s="21"/>
      <c r="Y223" s="21"/>
      <c r="Z223" s="21"/>
    </row>
    <row r="224" ht="17.25" customHeight="1">
      <c r="A224" s="17"/>
      <c r="B224" s="59"/>
      <c r="C224" s="59"/>
      <c r="D224" s="59"/>
      <c r="E224" s="59"/>
      <c r="F224" s="59"/>
      <c r="G224" s="59"/>
      <c r="H224" s="59"/>
      <c r="I224" s="59"/>
      <c r="J224" s="59"/>
      <c r="K224" s="59"/>
      <c r="L224" s="59"/>
      <c r="M224" s="59"/>
      <c r="N224" s="59"/>
      <c r="O224" s="59"/>
      <c r="P224" s="59"/>
      <c r="Q224" s="17"/>
      <c r="R224" s="17"/>
      <c r="S224" s="59"/>
      <c r="T224" s="21"/>
      <c r="U224" s="21"/>
      <c r="V224" s="21"/>
      <c r="W224" s="21"/>
      <c r="X224" s="21"/>
      <c r="Y224" s="21"/>
      <c r="Z224" s="21"/>
    </row>
    <row r="225" ht="17.25" customHeight="1">
      <c r="A225" s="17"/>
      <c r="B225" s="59"/>
      <c r="C225" s="59"/>
      <c r="D225" s="59"/>
      <c r="E225" s="59"/>
      <c r="F225" s="59"/>
      <c r="G225" s="59"/>
      <c r="H225" s="59"/>
      <c r="I225" s="59"/>
      <c r="J225" s="59"/>
      <c r="K225" s="59"/>
      <c r="L225" s="59"/>
      <c r="M225" s="59"/>
      <c r="N225" s="59"/>
      <c r="O225" s="59"/>
      <c r="P225" s="59"/>
      <c r="Q225" s="17"/>
      <c r="R225" s="17"/>
      <c r="S225" s="59"/>
      <c r="T225" s="21"/>
      <c r="U225" s="21"/>
      <c r="V225" s="21"/>
      <c r="W225" s="21"/>
      <c r="X225" s="21"/>
      <c r="Y225" s="21"/>
      <c r="Z225" s="21"/>
    </row>
    <row r="226" ht="17.25" customHeight="1">
      <c r="A226" s="17"/>
      <c r="B226" s="59"/>
      <c r="C226" s="59"/>
      <c r="D226" s="59"/>
      <c r="E226" s="59"/>
      <c r="F226" s="59"/>
      <c r="G226" s="59"/>
      <c r="H226" s="59"/>
      <c r="I226" s="59"/>
      <c r="J226" s="59"/>
      <c r="K226" s="59"/>
      <c r="L226" s="59"/>
      <c r="M226" s="59"/>
      <c r="N226" s="59"/>
      <c r="O226" s="59"/>
      <c r="P226" s="59"/>
      <c r="Q226" s="17"/>
      <c r="R226" s="17"/>
      <c r="S226" s="59"/>
      <c r="T226" s="21"/>
      <c r="U226" s="21"/>
      <c r="V226" s="21"/>
      <c r="W226" s="21"/>
      <c r="X226" s="21"/>
      <c r="Y226" s="21"/>
      <c r="Z226" s="2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5" t="str">
        <f>IF('1.IS'!A1&lt;&gt;"",'1.IS'!A1,"")</f>
        <v/>
      </c>
      <c r="B1" s="10" t="s">
        <v>40</v>
      </c>
      <c r="C1" s="59"/>
      <c r="D1" s="59"/>
      <c r="E1" s="59"/>
      <c r="F1" s="59"/>
      <c r="G1" s="59"/>
      <c r="H1" s="59"/>
      <c r="I1" s="59"/>
      <c r="J1" s="59"/>
      <c r="K1" s="59"/>
      <c r="L1" s="59"/>
      <c r="M1" s="59"/>
      <c r="N1" s="59"/>
      <c r="O1" s="11" t="s">
        <v>14</v>
      </c>
      <c r="Q1" s="59"/>
      <c r="R1" s="17"/>
      <c r="S1" s="17"/>
      <c r="T1" s="17"/>
      <c r="U1" s="17"/>
      <c r="V1" s="17"/>
      <c r="W1" s="17"/>
      <c r="X1" s="17"/>
      <c r="Y1" s="17"/>
      <c r="Z1" s="17"/>
    </row>
    <row r="2" ht="34.5" customHeight="1">
      <c r="A2" s="76" t="s">
        <v>41</v>
      </c>
      <c r="B2" s="77" t="str">
        <f>'1.IS'!B$2</f>
        <v/>
      </c>
      <c r="C2" s="77" t="str">
        <f>'1.IS'!C$2</f>
        <v/>
      </c>
      <c r="D2" s="77" t="str">
        <f>'1.IS'!D$2</f>
        <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79"/>
      <c r="R2" s="21"/>
      <c r="S2" s="21"/>
      <c r="T2" s="21"/>
      <c r="U2" s="21"/>
      <c r="V2" s="21"/>
      <c r="W2" s="21"/>
      <c r="X2" s="21"/>
      <c r="Y2" s="21"/>
      <c r="Z2" s="21"/>
    </row>
    <row r="3" ht="27.75" customHeight="1">
      <c r="A3" s="80" t="s">
        <v>20</v>
      </c>
      <c r="B3" s="81">
        <f>'1.IS'!B5</f>
        <v>0</v>
      </c>
      <c r="C3" s="82">
        <f>'1.IS'!C5</f>
        <v>0</v>
      </c>
      <c r="D3" s="82">
        <f>'1.IS'!D5</f>
        <v>0</v>
      </c>
      <c r="E3" s="82">
        <f>'1.IS'!E5</f>
        <v>-585.83</v>
      </c>
      <c r="F3" s="82">
        <f>'1.IS'!F5</f>
        <v>-564.18</v>
      </c>
      <c r="G3" s="82">
        <f>'1.IS'!G5</f>
        <v>-1159.81</v>
      </c>
      <c r="H3" s="82">
        <f>'1.IS'!H5</f>
        <v>-396.15</v>
      </c>
      <c r="I3" s="82">
        <f>'1.IS'!I5</f>
        <v>-138.68</v>
      </c>
      <c r="J3" s="82">
        <f>'1.IS'!J5</f>
        <v>153.32</v>
      </c>
      <c r="K3" s="82">
        <f>'1.IS'!K5</f>
        <v>341.99</v>
      </c>
      <c r="L3" s="81">
        <f>'1.IS'!L5</f>
        <v>510</v>
      </c>
      <c r="M3" s="82">
        <f>'1.IS'!M5</f>
        <v>740</v>
      </c>
      <c r="N3" s="82">
        <f>'1.IS'!N5</f>
        <v>1000</v>
      </c>
      <c r="O3" s="82">
        <f>'1.IS'!O5</f>
        <v>1350</v>
      </c>
      <c r="P3" s="83">
        <f>'1.IS'!P5</f>
        <v>1800</v>
      </c>
      <c r="Q3" s="84"/>
      <c r="R3" s="21"/>
      <c r="S3" s="21"/>
      <c r="T3" s="21"/>
      <c r="U3" s="21"/>
      <c r="V3" s="21"/>
      <c r="W3" s="21"/>
      <c r="X3" s="21"/>
      <c r="Y3" s="21"/>
      <c r="Z3" s="21"/>
    </row>
    <row r="4" ht="24.75" customHeight="1">
      <c r="A4" s="85" t="s">
        <v>42</v>
      </c>
      <c r="B4" s="86">
        <f>IFERROR(VLOOKUP("CapEx Mantenimiento",'TIKR_Cálculos'!$A:$K,COLUMN(B4),FALSE),"0")</f>
        <v>0</v>
      </c>
      <c r="C4" s="87">
        <f>IFERROR(VLOOKUP("CapEx Mantenimiento",'TIKR_Cálculos'!$A:$K,COLUMN(C4),FALSE),"0")</f>
        <v>0</v>
      </c>
      <c r="D4" s="87">
        <f>IFERROR(VLOOKUP("CapEx Mantenimiento",'TIKR_Cálculos'!$A:$K,COLUMN(D4),FALSE),"0")</f>
        <v>0</v>
      </c>
      <c r="E4" s="87">
        <f>IFERROR(VLOOKUP("CapEx Mantenimiento",'TIKR_Cálculos'!$A:$K,COLUMN(E4),FALSE),"0")</f>
        <v>-6.78</v>
      </c>
      <c r="F4" s="87">
        <f>IFERROR(VLOOKUP("CapEx Mantenimiento",'TIKR_Cálculos'!$A:$K,COLUMN(F4),FALSE),"0")</f>
        <v>-12.26</v>
      </c>
      <c r="G4" s="87">
        <f>IFERROR(VLOOKUP("CapEx Mantenimiento",'TIKR_Cálculos'!$A:$K,COLUMN(G4),FALSE),"0")</f>
        <v>-12.24</v>
      </c>
      <c r="H4" s="87">
        <f>IFERROR(VLOOKUP("CapEx Mantenimiento",'TIKR_Cálculos'!$A:$K,COLUMN(H4),FALSE),"0")</f>
        <v>-12.63</v>
      </c>
      <c r="I4" s="87">
        <f>IFERROR(VLOOKUP("CapEx Mantenimiento",'TIKR_Cálculos'!$A:$K,COLUMN(I4),FALSE),"0")</f>
        <v>-22.52</v>
      </c>
      <c r="J4" s="87">
        <f>IFERROR(VLOOKUP("CapEx Mantenimiento",'TIKR_Cálculos'!$A:$K,COLUMN(J4),FALSE),"0")</f>
        <v>-15.11</v>
      </c>
      <c r="K4" s="87">
        <f>IFERROR(VLOOKUP("CapEx Mantenimiento",'TIKR_Cálculos'!$A:$K,COLUMN(K4),FALSE),"0")</f>
        <v>-12.63</v>
      </c>
      <c r="L4" s="88">
        <f>IFERROR(-L22*'1.IS'!L3,"")</f>
        <v>-16.6716</v>
      </c>
      <c r="M4" s="89">
        <f>IFERROR(-M22*'1.IS'!M3,"")</f>
        <v>-21.006216</v>
      </c>
      <c r="N4" s="89">
        <f>IFERROR(-N22*'1.IS'!N3,"")</f>
        <v>-28.14832944</v>
      </c>
      <c r="O4" s="89">
        <f>IFERROR(-O22*'1.IS'!O3,"")</f>
        <v>-36.87431157</v>
      </c>
      <c r="P4" s="90">
        <f>IFERROR(-P22*'1.IS'!P3,"")</f>
        <v>-48.30534815</v>
      </c>
      <c r="Q4" s="91"/>
      <c r="R4" s="21"/>
      <c r="S4" s="21"/>
      <c r="T4" s="21"/>
      <c r="U4" s="21"/>
      <c r="V4" s="21"/>
      <c r="W4" s="21"/>
      <c r="X4" s="21"/>
      <c r="Y4" s="21"/>
      <c r="Z4" s="21"/>
    </row>
    <row r="5" ht="24.75" customHeight="1">
      <c r="A5" s="4" t="s">
        <v>43</v>
      </c>
      <c r="B5" s="88">
        <f>'1.IS'!B14</f>
        <v>0</v>
      </c>
      <c r="C5" s="89">
        <f>'1.IS'!C14</f>
        <v>0</v>
      </c>
      <c r="D5" s="89">
        <f>'1.IS'!D14</f>
        <v>0</v>
      </c>
      <c r="E5" s="89">
        <f>'1.IS'!E14</f>
        <v>7.06</v>
      </c>
      <c r="F5" s="89">
        <f>'1.IS'!F14</f>
        <v>12.03</v>
      </c>
      <c r="G5" s="89">
        <f>'1.IS'!G14</f>
        <v>-9.46</v>
      </c>
      <c r="H5" s="89">
        <f>'1.IS'!H14</f>
        <v>-2.03</v>
      </c>
      <c r="I5" s="89">
        <f>'1.IS'!I14</f>
        <v>20.31</v>
      </c>
      <c r="J5" s="89">
        <f>'1.IS'!J14</f>
        <v>132.57</v>
      </c>
      <c r="K5" s="89">
        <f>'1.IS'!K14</f>
        <v>196.79</v>
      </c>
      <c r="L5" s="88">
        <f>'1.IS'!L14</f>
        <v>186.6006241</v>
      </c>
      <c r="M5" s="89">
        <f>'1.IS'!M14</f>
        <v>235.1167864</v>
      </c>
      <c r="N5" s="89">
        <f>'1.IS'!N14</f>
        <v>315.0564938</v>
      </c>
      <c r="O5" s="89">
        <f>'1.IS'!O14</f>
        <v>412.7240069</v>
      </c>
      <c r="P5" s="90">
        <f>'1.IS'!P14</f>
        <v>540.668449</v>
      </c>
      <c r="Q5" s="91"/>
      <c r="R5" s="21"/>
      <c r="S5" s="21"/>
      <c r="T5" s="21"/>
      <c r="U5" s="21"/>
      <c r="V5" s="21"/>
      <c r="W5" s="21"/>
      <c r="X5" s="21"/>
      <c r="Y5" s="21"/>
      <c r="Z5" s="21"/>
    </row>
    <row r="6" ht="24.75" customHeight="1">
      <c r="A6" s="4" t="s">
        <v>44</v>
      </c>
      <c r="B6" s="88" t="str">
        <f>'1.IS'!B16</f>
        <v/>
      </c>
      <c r="C6" s="89" t="str">
        <f>'1.IS'!C16</f>
        <v/>
      </c>
      <c r="D6" s="89" t="str">
        <f>'1.IS'!D16</f>
        <v/>
      </c>
      <c r="E6" s="89">
        <f>'1.IS'!E16</f>
        <v>-9.1</v>
      </c>
      <c r="F6" s="89">
        <f>'1.IS'!F16</f>
        <v>-12.38</v>
      </c>
      <c r="G6" s="89">
        <f>'1.IS'!G16</f>
        <v>12.64</v>
      </c>
      <c r="H6" s="89">
        <f>'1.IS'!H16</f>
        <v>-31.89</v>
      </c>
      <c r="I6" s="89">
        <f>'1.IS'!I16</f>
        <v>-10.07</v>
      </c>
      <c r="J6" s="89">
        <f>'1.IS'!J16</f>
        <v>-19.72</v>
      </c>
      <c r="K6" s="89">
        <f>'1.IS'!K16</f>
        <v>-21.26</v>
      </c>
      <c r="L6" s="88">
        <f>'1.IS'!L16</f>
        <v>-54.26577121</v>
      </c>
      <c r="M6" s="89">
        <f>'1.IS'!M16</f>
        <v>-76.0003377</v>
      </c>
      <c r="N6" s="89">
        <f>'1.IS'!N16</f>
        <v>-101.8404525</v>
      </c>
      <c r="O6" s="89">
        <f>'1.IS'!O16</f>
        <v>-136.7574285</v>
      </c>
      <c r="P6" s="90">
        <f>'1.IS'!P16</f>
        <v>-183.5360622</v>
      </c>
      <c r="Q6" s="91"/>
      <c r="R6" s="21"/>
      <c r="S6" s="21"/>
      <c r="T6" s="21"/>
      <c r="U6" s="21"/>
      <c r="V6" s="21"/>
      <c r="W6" s="21"/>
      <c r="X6" s="21"/>
      <c r="Y6" s="21"/>
      <c r="Z6" s="21"/>
    </row>
    <row r="7" ht="24.75" customHeight="1">
      <c r="A7" s="85" t="s">
        <v>45</v>
      </c>
      <c r="B7" s="86" t="str">
        <f>IFERROR(VLOOKUP("Inventory*",'8.TIKR_BS'!$A:$K,COLUMN(B7),FALSE),"0")</f>
        <v>0</v>
      </c>
      <c r="C7" s="87" t="str">
        <f>IFERROR(VLOOKUP("Inventory*",'8.TIKR_BS'!$A:$K,COLUMN(C7),FALSE),"0")</f>
        <v>0</v>
      </c>
      <c r="D7" s="87" t="str">
        <f>IFERROR(VLOOKUP("Inventory*",'8.TIKR_BS'!$A:$K,COLUMN(D7),FALSE),"0")</f>
        <v>0</v>
      </c>
      <c r="E7" s="87" t="str">
        <f>IFERROR(VLOOKUP("Inventory*",'8.TIKR_BS'!$A:$K,COLUMN(E7),FALSE),"0")</f>
        <v>0</v>
      </c>
      <c r="F7" s="87" t="str">
        <f>IFERROR(VLOOKUP("Inventory*",'8.TIKR_BS'!$A:$K,COLUMN(F7),FALSE),"0")</f>
        <v>0</v>
      </c>
      <c r="G7" s="87" t="str">
        <f>IFERROR(VLOOKUP("Inventory*",'8.TIKR_BS'!$A:$K,COLUMN(G7),FALSE),"0")</f>
        <v>0</v>
      </c>
      <c r="H7" s="87" t="str">
        <f>IFERROR(VLOOKUP("Inventory*",'8.TIKR_BS'!$A:$K,COLUMN(H7),FALSE),"0")</f>
        <v>0</v>
      </c>
      <c r="I7" s="87" t="str">
        <f>IFERROR(VLOOKUP("Inventory*",'8.TIKR_BS'!$A:$K,COLUMN(I7),FALSE),"0")</f>
        <v>0</v>
      </c>
      <c r="J7" s="87" t="str">
        <f>IFERROR(VLOOKUP("Inventory*",'8.TIKR_BS'!$A:$K,COLUMN(J7),FALSE),"0")</f>
        <v>0</v>
      </c>
      <c r="K7" s="87" t="str">
        <f>IFERROR(VLOOKUP("Inventory*",'8.TIKR_BS'!$A:$K,COLUMN(K7),FALSE),"0")</f>
        <v>0</v>
      </c>
      <c r="L7" s="88"/>
      <c r="M7" s="89"/>
      <c r="N7" s="89"/>
      <c r="O7" s="89"/>
      <c r="P7" s="90"/>
      <c r="Q7" s="91"/>
      <c r="R7" s="21"/>
      <c r="S7" s="21"/>
      <c r="T7" s="21"/>
      <c r="U7" s="21"/>
      <c r="V7" s="21"/>
      <c r="W7" s="21"/>
      <c r="X7" s="21"/>
      <c r="Y7" s="21"/>
      <c r="Z7" s="21"/>
    </row>
    <row r="8" ht="24.75" customHeight="1">
      <c r="A8" s="85" t="s">
        <v>46</v>
      </c>
      <c r="B8" s="86" t="str">
        <f>IFERROR(VLOOKUP("Accounts Receivable*",'8.TIKR_BS'!$A:$K,COLUMN(B8),FALSE),"0")</f>
        <v/>
      </c>
      <c r="C8" s="87" t="str">
        <f>IFERROR(VLOOKUP("Accounts Receivable*",'8.TIKR_BS'!$A:$K,COLUMN(C8),FALSE),"0")</f>
        <v/>
      </c>
      <c r="D8" s="87" t="str">
        <f>IFERROR(VLOOKUP("Accounts Receivable*",'8.TIKR_BS'!$A:$K,COLUMN(D8),FALSE),"0")</f>
        <v/>
      </c>
      <c r="E8" s="87">
        <f>IFERROR(VLOOKUP("Accounts Receivable*",'8.TIKR_BS'!$A:$K,COLUMN(E8),FALSE),"0")</f>
        <v>19.19</v>
      </c>
      <c r="F8" s="87">
        <f>IFERROR(VLOOKUP("Accounts Receivable*",'8.TIKR_BS'!$A:$K,COLUMN(F8),FALSE),"0")</f>
        <v>50.32</v>
      </c>
      <c r="G8" s="87">
        <f>IFERROR(VLOOKUP("Accounts Receivable*",'8.TIKR_BS'!$A:$K,COLUMN(G8),FALSE),"0")</f>
        <v>156.93</v>
      </c>
      <c r="H8" s="87">
        <f>IFERROR(VLOOKUP("Accounts Receivable*",'8.TIKR_BS'!$A:$K,COLUMN(H8),FALSE),"0")</f>
        <v>190.92</v>
      </c>
      <c r="I8" s="87">
        <f>IFERROR(VLOOKUP("Accounts Receivable*",'8.TIKR_BS'!$A:$K,COLUMN(I8),FALSE),"0")</f>
        <v>258.35</v>
      </c>
      <c r="J8" s="87">
        <f>IFERROR(VLOOKUP("Accounts Receivable*",'8.TIKR_BS'!$A:$K,COLUMN(J8),FALSE),"0")</f>
        <v>364.78</v>
      </c>
      <c r="K8" s="87">
        <f>IFERROR(VLOOKUP("Accounts Receivable*",'8.TIKR_BS'!$A:$K,COLUMN(K8),FALSE),"0")</f>
        <v>575.05</v>
      </c>
      <c r="L8" s="88"/>
      <c r="M8" s="89"/>
      <c r="N8" s="89"/>
      <c r="O8" s="89"/>
      <c r="P8" s="90"/>
      <c r="Q8" s="91"/>
      <c r="R8" s="21"/>
      <c r="S8" s="21"/>
      <c r="T8" s="21"/>
      <c r="U8" s="21"/>
      <c r="V8" s="21"/>
      <c r="W8" s="21"/>
      <c r="X8" s="21"/>
      <c r="Y8" s="21"/>
      <c r="Z8" s="21"/>
    </row>
    <row r="9" ht="24.75" customHeight="1">
      <c r="A9" s="85" t="s">
        <v>47</v>
      </c>
      <c r="B9" s="86" t="str">
        <f>IFERROR(VLOOKUP("Accounts Payable*",'8.TIKR_BS'!$A:$K,COLUMN(B9),FALSE),"0")</f>
        <v/>
      </c>
      <c r="C9" s="87" t="str">
        <f>IFERROR(VLOOKUP("Accounts Payable*",'8.TIKR_BS'!$A:$K,COLUMN(C9),FALSE),"0")</f>
        <v/>
      </c>
      <c r="D9" s="87" t="str">
        <f>IFERROR(VLOOKUP("Accounts Payable*",'8.TIKR_BS'!$A:$K,COLUMN(D9),FALSE),"0")</f>
        <v/>
      </c>
      <c r="E9" s="87">
        <f>IFERROR(VLOOKUP("Accounts Payable*",'8.TIKR_BS'!$A:$K,COLUMN(E9),FALSE),"0")</f>
        <v>27.4</v>
      </c>
      <c r="F9" s="87">
        <f>IFERROR(VLOOKUP("Accounts Payable*",'8.TIKR_BS'!$A:$K,COLUMN(F9),FALSE),"0")</f>
        <v>51.74</v>
      </c>
      <c r="G9" s="87">
        <f>IFERROR(VLOOKUP("Accounts Payable*",'8.TIKR_BS'!$A:$K,COLUMN(G9),FALSE),"0")</f>
        <v>16.36</v>
      </c>
      <c r="H9" s="87">
        <f>IFERROR(VLOOKUP("Accounts Payable*",'8.TIKR_BS'!$A:$K,COLUMN(H9),FALSE),"0")</f>
        <v>74.91</v>
      </c>
      <c r="I9" s="87">
        <f>IFERROR(VLOOKUP("Accounts Payable*",'8.TIKR_BS'!$A:$K,COLUMN(I9),FALSE),"0")</f>
        <v>44.79</v>
      </c>
      <c r="J9" s="87">
        <f>IFERROR(VLOOKUP("Accounts Payable*",'8.TIKR_BS'!$A:$K,COLUMN(J9),FALSE),"0")</f>
        <v>12.12</v>
      </c>
      <c r="K9" s="87">
        <f>IFERROR(VLOOKUP("Accounts Payable*",'8.TIKR_BS'!$A:$K,COLUMN(K9),FALSE),"0")</f>
        <v>0.1</v>
      </c>
      <c r="L9" s="88"/>
      <c r="M9" s="89"/>
      <c r="N9" s="89"/>
      <c r="O9" s="89"/>
      <c r="P9" s="90"/>
      <c r="Q9" s="91"/>
      <c r="R9" s="21"/>
      <c r="S9" s="21"/>
      <c r="T9" s="21"/>
      <c r="U9" s="21"/>
      <c r="V9" s="21"/>
      <c r="W9" s="21"/>
      <c r="X9" s="21"/>
      <c r="Y9" s="21"/>
      <c r="Z9" s="21"/>
    </row>
    <row r="10" ht="24.75" customHeight="1">
      <c r="A10" s="85" t="s">
        <v>48</v>
      </c>
      <c r="B10" s="86">
        <f>IFERROR(VLOOKUP("Unearned Revenue Current*",'8.TIKR_BS'!$A:$K,COLUMN(B9),FALSE),"0")+IFERROR(VLOOKUP("Unearned Revenue Non Current*",'8.TIKR_BS'!$A:$K,COLUMN(B9),FALSE),"0")</f>
        <v>0</v>
      </c>
      <c r="C10" s="87">
        <f>IFERROR(VLOOKUP("Unearned Revenue Current*",'8.TIKR_BS'!$A:$K,COLUMN(C9),FALSE),"0")+IFERROR(VLOOKUP("Unearned Revenue Non Current*",'8.TIKR_BS'!$A:$K,COLUMN(C9),FALSE),"0")</f>
        <v>0</v>
      </c>
      <c r="D10" s="87">
        <f>IFERROR(VLOOKUP("Unearned Revenue Current*",'8.TIKR_BS'!$A:$K,COLUMN(D9),FALSE),"0")+IFERROR(VLOOKUP("Unearned Revenue Non Current*",'8.TIKR_BS'!$A:$K,COLUMN(D9),FALSE),"0")</f>
        <v>0</v>
      </c>
      <c r="E10" s="87">
        <f>IFERROR(VLOOKUP("Unearned Revenue Current*",'8.TIKR_BS'!$A:$K,COLUMN(E9),FALSE),"0")+IFERROR(VLOOKUP("Unearned Revenue Non Current*",'8.TIKR_BS'!$A:$K,COLUMN(E9),FALSE),"0")</f>
        <v>409.1</v>
      </c>
      <c r="F10" s="87">
        <f>IFERROR(VLOOKUP("Unearned Revenue Current*",'8.TIKR_BS'!$A:$K,COLUMN(F9),FALSE),"0")+IFERROR(VLOOKUP("Unearned Revenue Non Current*",'8.TIKR_BS'!$A:$K,COLUMN(F9),FALSE),"0")</f>
        <v>263.14</v>
      </c>
      <c r="G10" s="87">
        <f>IFERROR(VLOOKUP("Unearned Revenue Current*",'8.TIKR_BS'!$A:$K,COLUMN(G9),FALSE),"0")+IFERROR(VLOOKUP("Unearned Revenue Non Current*",'8.TIKR_BS'!$A:$K,COLUMN(G9),FALSE),"0")</f>
        <v>240.05</v>
      </c>
      <c r="H10" s="87">
        <f>IFERROR(VLOOKUP("Unearned Revenue Current*",'8.TIKR_BS'!$A:$K,COLUMN(H9),FALSE),"0")+IFERROR(VLOOKUP("Unearned Revenue Non Current*",'8.TIKR_BS'!$A:$K,COLUMN(H9),FALSE),"0")</f>
        <v>268.04</v>
      </c>
      <c r="I10" s="87">
        <f>IFERROR(VLOOKUP("Unearned Revenue Current*",'8.TIKR_BS'!$A:$K,COLUMN(I9),FALSE),"0")+IFERROR(VLOOKUP("Unearned Revenue Non Current*",'8.TIKR_BS'!$A:$K,COLUMN(I9),FALSE),"0")</f>
        <v>193.32</v>
      </c>
      <c r="J10" s="87">
        <f>IFERROR(VLOOKUP("Unearned Revenue Current*",'8.TIKR_BS'!$A:$K,COLUMN(J9),FALSE),"0")+IFERROR(VLOOKUP("Unearned Revenue Non Current*",'8.TIKR_BS'!$A:$K,COLUMN(J9),FALSE),"0")</f>
        <v>486.25</v>
      </c>
      <c r="K10" s="87">
        <f>IFERROR(VLOOKUP("Unearned Revenue Current*",'8.TIKR_BS'!$A:$K,COLUMN(K9),FALSE),"0")+IFERROR(VLOOKUP("Unearned Revenue Non Current*",'8.TIKR_BS'!$A:$K,COLUMN(K9),FALSE),"0")</f>
        <v>566.43</v>
      </c>
      <c r="L10" s="88"/>
      <c r="M10" s="89"/>
      <c r="N10" s="89"/>
      <c r="O10" s="89"/>
      <c r="P10" s="90"/>
      <c r="Q10" s="91"/>
      <c r="R10" s="21"/>
      <c r="S10" s="21"/>
      <c r="T10" s="21"/>
      <c r="U10" s="21"/>
      <c r="V10" s="21"/>
      <c r="W10" s="21"/>
      <c r="X10" s="21"/>
      <c r="Y10" s="21"/>
      <c r="Z10" s="21"/>
    </row>
    <row r="11" ht="24.75" customHeight="1">
      <c r="A11" s="4" t="s">
        <v>49</v>
      </c>
      <c r="B11" s="88">
        <f t="shared" ref="B11:K11" si="1">B7+B8-B9-B10</f>
        <v>0</v>
      </c>
      <c r="C11" s="89">
        <f t="shared" si="1"/>
        <v>0</v>
      </c>
      <c r="D11" s="89">
        <f t="shared" si="1"/>
        <v>0</v>
      </c>
      <c r="E11" s="89">
        <f t="shared" si="1"/>
        <v>-417.31</v>
      </c>
      <c r="F11" s="89">
        <f t="shared" si="1"/>
        <v>-264.56</v>
      </c>
      <c r="G11" s="89">
        <f t="shared" si="1"/>
        <v>-99.48</v>
      </c>
      <c r="H11" s="89">
        <f t="shared" si="1"/>
        <v>-152.03</v>
      </c>
      <c r="I11" s="89">
        <f t="shared" si="1"/>
        <v>20.24</v>
      </c>
      <c r="J11" s="89">
        <f t="shared" si="1"/>
        <v>-133.59</v>
      </c>
      <c r="K11" s="89">
        <f t="shared" si="1"/>
        <v>8.52</v>
      </c>
      <c r="L11" s="88">
        <f t="shared" ref="L11:P11" si="2">IFERROR(IF(AND(L7&lt;&gt;"",L8&lt;&gt;"",L10&lt;&gt;""),L7+L8-L9-L10,K11+L12),"")</f>
        <v>8.52</v>
      </c>
      <c r="M11" s="89">
        <f t="shared" si="2"/>
        <v>8.52</v>
      </c>
      <c r="N11" s="89">
        <f t="shared" si="2"/>
        <v>8.52</v>
      </c>
      <c r="O11" s="89">
        <f t="shared" si="2"/>
        <v>8.52</v>
      </c>
      <c r="P11" s="90">
        <f t="shared" si="2"/>
        <v>8.52</v>
      </c>
      <c r="Q11" s="91"/>
      <c r="R11" s="63" t="s">
        <v>50</v>
      </c>
      <c r="S11" s="21"/>
      <c r="T11" s="21"/>
      <c r="U11" s="21"/>
      <c r="V11" s="21"/>
      <c r="W11" s="21"/>
      <c r="X11" s="21"/>
      <c r="Y11" s="21"/>
      <c r="Z11" s="21"/>
    </row>
    <row r="12" ht="24.75" customHeight="1">
      <c r="A12" s="4" t="s">
        <v>51</v>
      </c>
      <c r="B12" s="88"/>
      <c r="C12" s="89">
        <f t="shared" ref="C12:K12" si="3">IF(B9&gt;0,C11-B11,0)</f>
        <v>0</v>
      </c>
      <c r="D12" s="89">
        <f t="shared" si="3"/>
        <v>0</v>
      </c>
      <c r="E12" s="89">
        <f t="shared" si="3"/>
        <v>0</v>
      </c>
      <c r="F12" s="89">
        <f t="shared" si="3"/>
        <v>152.75</v>
      </c>
      <c r="G12" s="89">
        <f t="shared" si="3"/>
        <v>165.08</v>
      </c>
      <c r="H12" s="89">
        <f t="shared" si="3"/>
        <v>-52.55</v>
      </c>
      <c r="I12" s="89">
        <f t="shared" si="3"/>
        <v>172.27</v>
      </c>
      <c r="J12" s="89">
        <f t="shared" si="3"/>
        <v>-153.83</v>
      </c>
      <c r="K12" s="89">
        <f t="shared" si="3"/>
        <v>142.11</v>
      </c>
      <c r="L12" s="92">
        <v>0.0</v>
      </c>
      <c r="M12" s="93">
        <f>IFERROR(IF(AND(M7&lt;&gt;"",M8&lt;&gt;"",M10&lt;&gt;""),(M7+M8-M9-M10)-(L7+L8-L9-L10),(L12/'1.IS'!L3)*'1.IS'!M3),"")</f>
        <v>0</v>
      </c>
      <c r="N12" s="93">
        <f>IFERROR(IF(AND(N7&lt;&gt;"",N8&lt;&gt;"",N10&lt;&gt;""),(N7+N8-N9-N10)-(M7+M8-M9-M10),(M12/'1.IS'!M3)*'1.IS'!N3),"")</f>
        <v>0</v>
      </c>
      <c r="O12" s="93">
        <f>IFERROR(IF(AND(O7&lt;&gt;"",O8&lt;&gt;"",O10&lt;&gt;""),(O7+O8-O9-O10)-(N7+N8-N9-N10),(N12/'1.IS'!N3)*'1.IS'!O3),"")</f>
        <v>0</v>
      </c>
      <c r="P12" s="94">
        <f>IFERROR(IF(AND(P7&lt;&gt;"",P8&lt;&gt;"",P10&lt;&gt;""),(P7+P8-P9-P10)-(O7+O8-O9-O10),(O12/'1.IS'!O3)*'1.IS'!P3),"")</f>
        <v>0</v>
      </c>
      <c r="Q12" s="91"/>
      <c r="S12" s="21"/>
      <c r="T12" s="21"/>
      <c r="U12" s="21"/>
      <c r="V12" s="21"/>
      <c r="W12" s="21"/>
      <c r="X12" s="21"/>
      <c r="Y12" s="21"/>
      <c r="Z12" s="21"/>
    </row>
    <row r="13" ht="24.75" customHeight="1">
      <c r="A13" s="4" t="s">
        <v>52</v>
      </c>
      <c r="B13" s="88" t="str">
        <f>'1.IS'!B19</f>
        <v/>
      </c>
      <c r="C13" s="89" t="str">
        <f>'1.IS'!C19</f>
        <v/>
      </c>
      <c r="D13" s="89" t="str">
        <f>'1.IS'!D19</f>
        <v/>
      </c>
      <c r="E13" s="89" t="str">
        <f>'1.IS'!E19</f>
        <v/>
      </c>
      <c r="F13" s="89" t="str">
        <f>'1.IS'!F19</f>
        <v/>
      </c>
      <c r="G13" s="89" t="str">
        <f>'1.IS'!G19</f>
        <v/>
      </c>
      <c r="H13" s="89" t="str">
        <f>'1.IS'!H19</f>
        <v/>
      </c>
      <c r="I13" s="89">
        <f>'1.IS'!I19</f>
        <v>-2.61</v>
      </c>
      <c r="J13" s="89">
        <f>'1.IS'!J19</f>
        <v>-7.55</v>
      </c>
      <c r="K13" s="89">
        <f>'1.IS'!K19</f>
        <v>-5.73</v>
      </c>
      <c r="L13" s="88">
        <f>'1.IS'!L19</f>
        <v>-7.358761537</v>
      </c>
      <c r="M13" s="89">
        <f>'1.IS'!M19</f>
        <v>-10.30609811</v>
      </c>
      <c r="N13" s="89">
        <f>'1.IS'!N19</f>
        <v>-13.81017146</v>
      </c>
      <c r="O13" s="89">
        <f>'1.IS'!O19</f>
        <v>-18.54512122</v>
      </c>
      <c r="P13" s="90">
        <f>'1.IS'!P19</f>
        <v>-24.88858234</v>
      </c>
      <c r="Q13" s="91"/>
      <c r="S13" s="21"/>
      <c r="T13" s="21"/>
      <c r="U13" s="21"/>
      <c r="V13" s="21"/>
      <c r="W13" s="21"/>
      <c r="X13" s="21"/>
      <c r="Y13" s="21"/>
      <c r="Z13" s="21"/>
    </row>
    <row r="14" ht="24.75" customHeight="1">
      <c r="A14" s="95" t="s">
        <v>53</v>
      </c>
      <c r="B14" s="96">
        <f t="shared" ref="B14:K14" si="4">B3+B4+B5+B6-B12+B13</f>
        <v>0</v>
      </c>
      <c r="C14" s="97">
        <f t="shared" si="4"/>
        <v>0</v>
      </c>
      <c r="D14" s="97">
        <f t="shared" si="4"/>
        <v>0</v>
      </c>
      <c r="E14" s="97">
        <f t="shared" si="4"/>
        <v>-594.65</v>
      </c>
      <c r="F14" s="97">
        <f t="shared" si="4"/>
        <v>-729.54</v>
      </c>
      <c r="G14" s="97">
        <f t="shared" si="4"/>
        <v>-1333.95</v>
      </c>
      <c r="H14" s="97">
        <f t="shared" si="4"/>
        <v>-390.15</v>
      </c>
      <c r="I14" s="97">
        <f t="shared" si="4"/>
        <v>-325.84</v>
      </c>
      <c r="J14" s="97">
        <f t="shared" si="4"/>
        <v>397.34</v>
      </c>
      <c r="K14" s="97">
        <f t="shared" si="4"/>
        <v>357.05</v>
      </c>
      <c r="L14" s="96">
        <f t="shared" ref="L14:P14" si="5">IFERROR(L3+L4+L5+L6-L12+L13,"")</f>
        <v>618.3044914</v>
      </c>
      <c r="M14" s="97">
        <f t="shared" si="5"/>
        <v>867.8041346</v>
      </c>
      <c r="N14" s="97">
        <f t="shared" si="5"/>
        <v>1171.25754</v>
      </c>
      <c r="O14" s="97">
        <f t="shared" si="5"/>
        <v>1570.547146</v>
      </c>
      <c r="P14" s="98">
        <f t="shared" si="5"/>
        <v>2083.938456</v>
      </c>
      <c r="Q14" s="91"/>
      <c r="R14" s="21"/>
      <c r="S14" s="21"/>
      <c r="T14" s="21"/>
      <c r="U14" s="21"/>
      <c r="V14" s="21"/>
      <c r="W14" s="21"/>
      <c r="X14" s="21"/>
      <c r="Y14" s="21"/>
      <c r="Z14" s="21"/>
    </row>
    <row r="15" ht="24.75" customHeight="1">
      <c r="A15" s="99" t="s">
        <v>54</v>
      </c>
      <c r="B15" s="100" t="str">
        <f>IFERROR(B14/'1.IS'!B3,"")</f>
        <v/>
      </c>
      <c r="C15" s="101" t="str">
        <f>IFERROR(C14/'1.IS'!C3,"")</f>
        <v/>
      </c>
      <c r="D15" s="101" t="str">
        <f>IFERROR(D14/'1.IS'!D3,"")</f>
        <v/>
      </c>
      <c r="E15" s="101">
        <f>IFERROR(E14/'1.IS'!E3,"")</f>
        <v>-0.9987235686</v>
      </c>
      <c r="F15" s="101">
        <f>IFERROR(F14/'1.IS'!F3,"")</f>
        <v>-0.9824660633</v>
      </c>
      <c r="G15" s="101">
        <f>IFERROR(G14/'1.IS'!G3,"")</f>
        <v>-1.220816898</v>
      </c>
      <c r="H15" s="101">
        <f>IFERROR(H14/'1.IS'!H3,"")</f>
        <v>-0.2530336146</v>
      </c>
      <c r="I15" s="101">
        <f>IFERROR(I14/'1.IS'!I3,"")</f>
        <v>-0.1709665402</v>
      </c>
      <c r="J15" s="101">
        <f>IFERROR(J14/'1.IS'!J3,"")</f>
        <v>0.1785789727</v>
      </c>
      <c r="K15" s="101">
        <f>IFERROR(K14/'1.IS'!K3,"")</f>
        <v>0.1246026013</v>
      </c>
      <c r="L15" s="100">
        <f>IFERROR(L14/'1.IS'!L3,"")</f>
        <v>0.1634656635</v>
      </c>
      <c r="M15" s="101">
        <f>IFERROR(M14/'1.IS'!M3,"")</f>
        <v>0.1820854779</v>
      </c>
      <c r="N15" s="101">
        <f>IFERROR(N14/'1.IS'!N3,"")</f>
        <v>0.1834007878</v>
      </c>
      <c r="O15" s="101">
        <f>IFERROR(O14/'1.IS'!O3,"")</f>
        <v>0.1877277518</v>
      </c>
      <c r="P15" s="102">
        <f>IFERROR(P14/'1.IS'!P3,"")</f>
        <v>0.1901477079</v>
      </c>
      <c r="Q15" s="91"/>
      <c r="R15" s="21"/>
      <c r="S15" s="21"/>
      <c r="T15" s="21"/>
      <c r="U15" s="21"/>
      <c r="V15" s="21"/>
      <c r="W15" s="21"/>
      <c r="X15" s="21"/>
      <c r="Y15" s="21"/>
      <c r="Z15" s="21"/>
    </row>
    <row r="16" ht="24.75" customHeight="1">
      <c r="A16" s="99" t="s">
        <v>18</v>
      </c>
      <c r="B16" s="103"/>
      <c r="C16" s="101" t="str">
        <f t="shared" ref="C16:P16" si="6">IFERROR((C14-B14)/B14,"")</f>
        <v/>
      </c>
      <c r="D16" s="101" t="str">
        <f t="shared" si="6"/>
        <v/>
      </c>
      <c r="E16" s="101" t="str">
        <f t="shared" si="6"/>
        <v/>
      </c>
      <c r="F16" s="101">
        <f t="shared" si="6"/>
        <v>0.2268393172</v>
      </c>
      <c r="G16" s="101">
        <f t="shared" si="6"/>
        <v>0.8284809606</v>
      </c>
      <c r="H16" s="101">
        <f t="shared" si="6"/>
        <v>-0.7075227707</v>
      </c>
      <c r="I16" s="101">
        <f t="shared" si="6"/>
        <v>-0.1648340382</v>
      </c>
      <c r="J16" s="101">
        <f t="shared" si="6"/>
        <v>-2.21943285</v>
      </c>
      <c r="K16" s="101">
        <f t="shared" si="6"/>
        <v>-0.1013993054</v>
      </c>
      <c r="L16" s="100">
        <f t="shared" si="6"/>
        <v>0.7317028186</v>
      </c>
      <c r="M16" s="101">
        <f t="shared" si="6"/>
        <v>0.4035222883</v>
      </c>
      <c r="N16" s="101">
        <f t="shared" si="6"/>
        <v>0.3496796036</v>
      </c>
      <c r="O16" s="101">
        <f t="shared" si="6"/>
        <v>0.3409067531</v>
      </c>
      <c r="P16" s="102">
        <f t="shared" si="6"/>
        <v>0.3268869147</v>
      </c>
      <c r="Q16" s="91"/>
      <c r="R16" s="21"/>
      <c r="S16" s="21"/>
      <c r="T16" s="21"/>
      <c r="U16" s="21"/>
      <c r="V16" s="21"/>
      <c r="W16" s="21"/>
      <c r="X16" s="21"/>
      <c r="Y16" s="21"/>
      <c r="Z16" s="21"/>
    </row>
    <row r="17" ht="24.75" customHeight="1">
      <c r="A17" s="99" t="s">
        <v>55</v>
      </c>
      <c r="B17" s="104" t="str">
        <f>IFERROR(B14/'1.IS'!B25,"")</f>
        <v/>
      </c>
      <c r="C17" s="105" t="str">
        <f>IFERROR(C14/'1.IS'!C25,"")</f>
        <v/>
      </c>
      <c r="D17" s="105" t="str">
        <f>IFERROR(D14/'1.IS'!D25,"")</f>
        <v/>
      </c>
      <c r="E17" s="105">
        <f>IFERROR(E14/'1.IS'!E25,"")</f>
        <v>-1.093086524</v>
      </c>
      <c r="F17" s="105">
        <f>IFERROR(F14/'1.IS'!F25,"")</f>
        <v>-1.264455075</v>
      </c>
      <c r="G17" s="105">
        <f>IFERROR(G14/'1.IS'!G25,"")</f>
        <v>-1.362104704</v>
      </c>
      <c r="H17" s="105">
        <f>IFERROR(H14/'1.IS'!H25,"")</f>
        <v>-0.2028207234</v>
      </c>
      <c r="I17" s="105">
        <f>IFERROR(I14/'1.IS'!I25,"")</f>
        <v>-0.1578842809</v>
      </c>
      <c r="J17" s="105">
        <f>IFERROR(J14/'1.IS'!J25,"")</f>
        <v>0.1729121427</v>
      </c>
      <c r="K17" s="105">
        <f>IFERROR(K14/'1.IS'!K25,"")</f>
        <v>0.1456859337</v>
      </c>
      <c r="L17" s="104">
        <f>IFERROR(L14/'1.IS'!L25,"")</f>
        <v>0.2335969833</v>
      </c>
      <c r="M17" s="105">
        <f>IFERROR(M14/'1.IS'!M25,"")</f>
        <v>0.3035727524</v>
      </c>
      <c r="N17" s="105">
        <f>IFERROR(N14/'1.IS'!N25,"")</f>
        <v>0.3793758816</v>
      </c>
      <c r="O17" s="105">
        <f>IFERROR(O14/'1.IS'!O25,"")</f>
        <v>0.4710256311</v>
      </c>
      <c r="P17" s="106">
        <f>IFERROR(P14/'1.IS'!P25,"")</f>
        <v>0.578701617</v>
      </c>
      <c r="Q17" s="107"/>
      <c r="R17" s="21"/>
      <c r="S17" s="21"/>
      <c r="T17" s="21"/>
      <c r="U17" s="21"/>
      <c r="V17" s="21"/>
      <c r="W17" s="21"/>
      <c r="X17" s="21"/>
      <c r="Y17" s="21"/>
      <c r="Z17" s="21"/>
    </row>
    <row r="18" ht="24.75" customHeight="1">
      <c r="A18" s="99" t="s">
        <v>18</v>
      </c>
      <c r="B18" s="108"/>
      <c r="C18" s="109" t="str">
        <f t="shared" ref="C18:P18" si="7">IFERROR((C17-B17)/B17,"")</f>
        <v/>
      </c>
      <c r="D18" s="109" t="str">
        <f t="shared" si="7"/>
        <v/>
      </c>
      <c r="E18" s="109" t="str">
        <f t="shared" si="7"/>
        <v/>
      </c>
      <c r="F18" s="109">
        <f t="shared" si="7"/>
        <v>0.1567749185</v>
      </c>
      <c r="G18" s="109">
        <f t="shared" si="7"/>
        <v>0.07722664988</v>
      </c>
      <c r="H18" s="109">
        <f t="shared" si="7"/>
        <v>-0.8510975531</v>
      </c>
      <c r="I18" s="109">
        <f t="shared" si="7"/>
        <v>-0.2215574514</v>
      </c>
      <c r="J18" s="109">
        <f t="shared" si="7"/>
        <v>-2.095182761</v>
      </c>
      <c r="K18" s="109">
        <f t="shared" si="7"/>
        <v>-0.1574568944</v>
      </c>
      <c r="L18" s="108">
        <f t="shared" si="7"/>
        <v>0.6034285357</v>
      </c>
      <c r="M18" s="109">
        <f t="shared" si="7"/>
        <v>0.2995576743</v>
      </c>
      <c r="N18" s="109">
        <f t="shared" si="7"/>
        <v>0.2497033366</v>
      </c>
      <c r="O18" s="109">
        <f t="shared" si="7"/>
        <v>0.241580327</v>
      </c>
      <c r="P18" s="110">
        <f t="shared" si="7"/>
        <v>0.2285989951</v>
      </c>
      <c r="Q18" s="107"/>
      <c r="R18" s="21"/>
      <c r="S18" s="21"/>
      <c r="T18" s="21"/>
      <c r="U18" s="21"/>
      <c r="V18" s="21"/>
      <c r="W18" s="21"/>
      <c r="X18" s="21"/>
      <c r="Y18" s="21"/>
      <c r="Z18" s="21"/>
    </row>
    <row r="19" ht="24.75" customHeight="1">
      <c r="A19" s="111" t="s">
        <v>56</v>
      </c>
      <c r="B19" s="112" t="str">
        <f>IFERROR(VLOOKUP("Net Change in Cash*",'9.TIKR_CF'!$A:$K,COLUMN(B19),FALSE),"0")</f>
        <v/>
      </c>
      <c r="C19" s="113" t="str">
        <f>IFERROR(VLOOKUP("Net Change in Cash*",'9.TIKR_CF'!$A:$K,COLUMN(C19),FALSE),"0")</f>
        <v/>
      </c>
      <c r="D19" s="113" t="str">
        <f>IFERROR(VLOOKUP("Net Change in Cash*",'9.TIKR_CF'!$A:$K,COLUMN(D19),FALSE),"0")</f>
        <v/>
      </c>
      <c r="E19" s="113">
        <f>IFERROR(VLOOKUP("Net Change in Cash*",'9.TIKR_CF'!$A:$K,COLUMN(E19),FALSE),"0")</f>
        <v>-3.35</v>
      </c>
      <c r="F19" s="113">
        <f>IFERROR(VLOOKUP("Net Change in Cash*",'9.TIKR_CF'!$A:$K,COLUMN(F19),FALSE),"0")</f>
        <v>135.13</v>
      </c>
      <c r="G19" s="113">
        <f>IFERROR(VLOOKUP("Net Change in Cash*",'9.TIKR_CF'!$A:$K,COLUMN(G19),FALSE),"0")</f>
        <v>726.18</v>
      </c>
      <c r="H19" s="113">
        <f>IFERROR(VLOOKUP("Net Change in Cash*",'9.TIKR_CF'!$A:$K,COLUMN(H19),FALSE),"0")</f>
        <v>238.77</v>
      </c>
      <c r="I19" s="113">
        <f>IFERROR(VLOOKUP("Net Change in Cash*",'9.TIKR_CF'!$A:$K,COLUMN(I19),FALSE),"0")</f>
        <v>260.42</v>
      </c>
      <c r="J19" s="113">
        <f>IFERROR(VLOOKUP("Net Change in Cash*",'9.TIKR_CF'!$A:$K,COLUMN(J19),FALSE),"0")</f>
        <v>-1777.23</v>
      </c>
      <c r="K19" s="113">
        <f>IFERROR(VLOOKUP("Net Change in Cash*",'9.TIKR_CF'!$A:$K,COLUMN(K19),FALSE),"0")</f>
        <v>1269.83</v>
      </c>
      <c r="L19" s="112">
        <f>IF('4.Valoración'!L4&gt;0,IFERROR('4.Valoración'!L4-'4.Valoración'!K4,0),IFERROR('4.Valoración'!K4-'4.Valoración'!L4,0))</f>
        <v>-129.99</v>
      </c>
      <c r="M19" s="113">
        <f>IF('4.Valoración'!M4&gt;0,IFERROR('4.Valoración'!M4-'4.Valoración'!L4,0),IFERROR('4.Valoración'!L4-'4.Valoración'!M4,0))</f>
        <v>450</v>
      </c>
      <c r="N19" s="113">
        <f>IF('4.Valoración'!N4&gt;0,IFERROR('4.Valoración'!N4-'4.Valoración'!M4,0),IFERROR('4.Valoración'!M4-'4.Valoración'!N4,0))</f>
        <v>-550</v>
      </c>
      <c r="O19" s="113">
        <f>IF('4.Valoración'!O4&gt;0,IFERROR('4.Valoración'!O4-'4.Valoración'!N4,0),IFERROR('4.Valoración'!N4-'4.Valoración'!O4,0))</f>
        <v>-1625</v>
      </c>
      <c r="P19" s="114">
        <f>IF('4.Valoración'!P4&gt;0,IFERROR('4.Valoración'!P4-'4.Valoración'!O4,0),IFERROR('4.Valoración'!O4-'4.Valoración'!P4,0))</f>
        <v>-3195</v>
      </c>
      <c r="Q19" s="107"/>
      <c r="R19" s="21"/>
      <c r="S19" s="21"/>
      <c r="T19" s="21"/>
      <c r="U19" s="21"/>
      <c r="V19" s="21"/>
      <c r="W19" s="21"/>
      <c r="X19" s="21"/>
      <c r="Y19" s="21"/>
      <c r="Z19" s="21"/>
    </row>
    <row r="20" ht="24.75" customHeight="1">
      <c r="A20" s="4"/>
      <c r="B20" s="115"/>
      <c r="C20" s="115"/>
      <c r="D20" s="115"/>
      <c r="E20" s="115"/>
      <c r="F20" s="115"/>
      <c r="G20" s="115"/>
      <c r="H20" s="115"/>
      <c r="I20" s="115"/>
      <c r="J20" s="115"/>
      <c r="K20" s="115"/>
      <c r="L20" s="115"/>
      <c r="M20" s="115"/>
      <c r="N20" s="115"/>
      <c r="O20" s="115"/>
      <c r="P20" s="115"/>
      <c r="Q20" s="55"/>
      <c r="R20" s="21"/>
      <c r="S20" s="21"/>
      <c r="T20" s="21"/>
      <c r="U20" s="21"/>
      <c r="V20" s="21"/>
      <c r="W20" s="21"/>
      <c r="X20" s="21"/>
      <c r="Y20" s="21"/>
      <c r="Z20" s="21"/>
    </row>
    <row r="21" ht="34.5" customHeight="1">
      <c r="A21" s="76" t="s">
        <v>57</v>
      </c>
      <c r="B21" s="77" t="str">
        <f>'1.IS'!B$2</f>
        <v/>
      </c>
      <c r="C21" s="77" t="str">
        <f>'1.IS'!C$2</f>
        <v/>
      </c>
      <c r="D21" s="77" t="str">
        <f>'1.IS'!D$2</f>
        <v/>
      </c>
      <c r="E21" s="77">
        <f>'1.IS'!E$2</f>
        <v>2018</v>
      </c>
      <c r="F21" s="77">
        <f>'1.IS'!F$2</f>
        <v>2019</v>
      </c>
      <c r="G21" s="77">
        <f>'1.IS'!G$2</f>
        <v>2020</v>
      </c>
      <c r="H21" s="77">
        <f>'1.IS'!H$2</f>
        <v>2021</v>
      </c>
      <c r="I21" s="77">
        <f>'1.IS'!I$2</f>
        <v>2022</v>
      </c>
      <c r="J21" s="77">
        <f>'1.IS'!J$2</f>
        <v>2023</v>
      </c>
      <c r="K21" s="77">
        <f>'1.IS'!K$2</f>
        <v>2024</v>
      </c>
      <c r="L21" s="78" t="str">
        <f>'1.IS'!L$2</f>
        <v>2025e</v>
      </c>
      <c r="M21" s="78" t="str">
        <f>'1.IS'!M$2</f>
        <v>2026e</v>
      </c>
      <c r="N21" s="78" t="str">
        <f>'1.IS'!N$2</f>
        <v>2027e</v>
      </c>
      <c r="O21" s="78" t="str">
        <f>'1.IS'!O$2</f>
        <v>2028e</v>
      </c>
      <c r="P21" s="78" t="str">
        <f>'1.IS'!P$2</f>
        <v>2029e</v>
      </c>
      <c r="Q21" s="116" t="str">
        <f>"Promedio "&amp;CHAR(10)&amp;$B$2&amp;"-"&amp;$K$2</f>
        <v>Promedio 
-2024</v>
      </c>
      <c r="R21" s="21"/>
      <c r="S21" s="21"/>
      <c r="T21" s="21"/>
      <c r="U21" s="21"/>
      <c r="V21" s="21"/>
      <c r="W21" s="21"/>
      <c r="X21" s="21"/>
      <c r="Y21" s="21"/>
      <c r="Z21" s="21"/>
    </row>
    <row r="22" ht="24.75" customHeight="1">
      <c r="A22" s="4" t="s">
        <v>58</v>
      </c>
      <c r="B22" s="100" t="str">
        <f>IFERROR(ABS(B4)/'1.IS'!B$3,"")</f>
        <v/>
      </c>
      <c r="C22" s="101" t="str">
        <f>IFERROR(ABS(C4)/'1.IS'!C$3,"")</f>
        <v/>
      </c>
      <c r="D22" s="101" t="str">
        <f>IFERROR(ABS(D4)/'1.IS'!D$3,"")</f>
        <v/>
      </c>
      <c r="E22" s="101">
        <f>IFERROR(ABS(E4)/'1.IS'!E$3,"")</f>
        <v>0.0113871114</v>
      </c>
      <c r="F22" s="101">
        <f>IFERROR(ABS(F4)/'1.IS'!F$3,"")</f>
        <v>0.01651045033</v>
      </c>
      <c r="G22" s="101">
        <f>IFERROR(ABS(G4)/'1.IS'!G$3,"")</f>
        <v>0.01120191824</v>
      </c>
      <c r="H22" s="101">
        <f>IFERROR(ABS(H4)/'1.IS'!H$3,"")</f>
        <v>0.008191245809</v>
      </c>
      <c r="I22" s="101">
        <f>IFERROR(ABS(I4)/'1.IS'!I$3,"")</f>
        <v>0.01181612597</v>
      </c>
      <c r="J22" s="101">
        <f>IFERROR(ABS(J4)/'1.IS'!J$3,"")</f>
        <v>0.006790980715</v>
      </c>
      <c r="K22" s="101">
        <f>IFERROR(ABS(K4)/'1.IS'!K$3,"")</f>
        <v>0.004407592366</v>
      </c>
      <c r="L22" s="117">
        <f>IFERROR(ABS((K4*'1.IS'!L4)+'2.FCF'!K4)/'1.IS'!L$3,"")</f>
        <v>0.004407592366</v>
      </c>
      <c r="M22" s="118">
        <f t="shared" ref="M22:P22" si="8">$L$22</f>
        <v>0.004407592366</v>
      </c>
      <c r="N22" s="118">
        <f t="shared" si="8"/>
        <v>0.004407592366</v>
      </c>
      <c r="O22" s="118">
        <f t="shared" si="8"/>
        <v>0.004407592366</v>
      </c>
      <c r="P22" s="119">
        <f t="shared" si="8"/>
        <v>0.004407592366</v>
      </c>
      <c r="Q22" s="120">
        <f t="shared" ref="Q22:Q25" si="9">IFERROR(AVERAGE(B22:K22),"")</f>
        <v>0.01004363212</v>
      </c>
      <c r="R22" s="21"/>
      <c r="S22" s="21"/>
      <c r="T22" s="21"/>
      <c r="U22" s="21"/>
      <c r="V22" s="21"/>
      <c r="W22" s="21"/>
      <c r="X22" s="21"/>
      <c r="Y22" s="21"/>
      <c r="Z22" s="21"/>
    </row>
    <row r="23" ht="24.75" customHeight="1">
      <c r="A23" s="4" t="s">
        <v>59</v>
      </c>
      <c r="B23" s="100" t="str">
        <f>IFERROR((B7+B8-B9)/'1.IS'!B$3,"")</f>
        <v/>
      </c>
      <c r="C23" s="101" t="str">
        <f>IFERROR((C7+C8-C9)/'1.IS'!C$3,"")</f>
        <v/>
      </c>
      <c r="D23" s="101" t="str">
        <f>IFERROR((D7+D8-D9)/'1.IS'!D$3,"")</f>
        <v/>
      </c>
      <c r="E23" s="101">
        <f>IFERROR((E7+E8-E9)/'1.IS'!E$3,"")</f>
        <v>-0.01378881779</v>
      </c>
      <c r="F23" s="101">
        <f>IFERROR((F7+F8-F9)/'1.IS'!F$3,"")</f>
        <v>-0.001912303383</v>
      </c>
      <c r="G23" s="101">
        <f>IFERROR((G7+G8-G9)/'1.IS'!G$3,"")</f>
        <v>0.1286481737</v>
      </c>
      <c r="H23" s="101">
        <f>IFERROR((H7+H8-H9)/'1.IS'!H$3,"")</f>
        <v>0.07523883027</v>
      </c>
      <c r="I23" s="101">
        <f>IFERROR((I7+I8-I9)/'1.IS'!I$3,"")</f>
        <v>0.1120538127</v>
      </c>
      <c r="J23" s="101">
        <f>IFERROR((J7+J8-J9)/'1.IS'!J$3,"")</f>
        <v>0.1584981641</v>
      </c>
      <c r="K23" s="101">
        <f>IFERROR((K7+K8-K9)/'1.IS'!K$3,"")</f>
        <v>0.2006449114</v>
      </c>
      <c r="L23" s="100">
        <f>IFERROR(L11/'1.IS'!L$3,"")</f>
        <v>0.002252494479</v>
      </c>
      <c r="M23" s="101">
        <f>IFERROR(M11/'1.IS'!M$3,"")</f>
        <v>0.001787694031</v>
      </c>
      <c r="N23" s="101">
        <f>IFERROR(N11/'1.IS'!N$3,"")</f>
        <v>0.001334100023</v>
      </c>
      <c r="O23" s="101">
        <f>IFERROR(O11/'1.IS'!O$3,"")</f>
        <v>0.001018396964</v>
      </c>
      <c r="P23" s="101">
        <f>IFERROR(P11/'1.IS'!P$3,"")</f>
        <v>0.0007774022627</v>
      </c>
      <c r="Q23" s="120">
        <f t="shared" si="9"/>
        <v>0.09419753871</v>
      </c>
      <c r="R23" s="21"/>
      <c r="S23" s="21"/>
      <c r="T23" s="21"/>
      <c r="U23" s="21"/>
      <c r="V23" s="21"/>
      <c r="W23" s="21"/>
      <c r="X23" s="21"/>
      <c r="Y23" s="21"/>
      <c r="Z23" s="21"/>
    </row>
    <row r="24" ht="24.75" customHeight="1">
      <c r="A24" s="4" t="s">
        <v>60</v>
      </c>
      <c r="B24" s="100" t="str">
        <f>IFERROR(B14/'1.IS'!B$3,"")</f>
        <v/>
      </c>
      <c r="C24" s="101" t="str">
        <f>IFERROR(C14/'1.IS'!C$3,"")</f>
        <v/>
      </c>
      <c r="D24" s="101" t="str">
        <f>IFERROR(D14/'1.IS'!D$3,"")</f>
        <v/>
      </c>
      <c r="E24" s="101">
        <f>IFERROR(E14/'1.IS'!E$3,"")</f>
        <v>-0.9987235686</v>
      </c>
      <c r="F24" s="101">
        <f>IFERROR(F14/'1.IS'!F$3,"")</f>
        <v>-0.9824660633</v>
      </c>
      <c r="G24" s="101">
        <f>IFERROR(G14/'1.IS'!G$3,"")</f>
        <v>-1.220816898</v>
      </c>
      <c r="H24" s="101">
        <f>IFERROR(H14/'1.IS'!H$3,"")</f>
        <v>-0.2530336146</v>
      </c>
      <c r="I24" s="101">
        <f>IFERROR(I14/'1.IS'!I$3,"")</f>
        <v>-0.1709665402</v>
      </c>
      <c r="J24" s="101">
        <f>IFERROR(J14/'1.IS'!J$3,"")</f>
        <v>0.1785789727</v>
      </c>
      <c r="K24" s="101">
        <f>IFERROR(K14/'1.IS'!K$3,"")</f>
        <v>0.1246026013</v>
      </c>
      <c r="L24" s="100">
        <f>IFERROR(L14/'1.IS'!L$3,"")</f>
        <v>0.1634656635</v>
      </c>
      <c r="M24" s="101">
        <f>IFERROR(M14/'1.IS'!M$3,"")</f>
        <v>0.1820854779</v>
      </c>
      <c r="N24" s="101">
        <f>IFERROR(N14/'1.IS'!N$3,"")</f>
        <v>0.1834007878</v>
      </c>
      <c r="O24" s="101">
        <f>IFERROR(O14/'1.IS'!O$3,"")</f>
        <v>0.1877277518</v>
      </c>
      <c r="P24" s="101">
        <f>IFERROR(P14/'1.IS'!P$3,"")</f>
        <v>0.1901477079</v>
      </c>
      <c r="Q24" s="120">
        <f t="shared" si="9"/>
        <v>-0.4746893016</v>
      </c>
      <c r="R24" s="21"/>
      <c r="S24" s="21"/>
      <c r="T24" s="21"/>
      <c r="U24" s="21"/>
      <c r="V24" s="21"/>
      <c r="W24" s="21"/>
      <c r="X24" s="21"/>
      <c r="Y24" s="21"/>
      <c r="Z24" s="21"/>
    </row>
    <row r="25" ht="24.75" customHeight="1">
      <c r="A25" s="121" t="s">
        <v>61</v>
      </c>
      <c r="B25" s="122" t="str">
        <f t="shared" ref="B25:P25" si="10">IFERROR(B14/B3,"")</f>
        <v/>
      </c>
      <c r="C25" s="123" t="str">
        <f t="shared" si="10"/>
        <v/>
      </c>
      <c r="D25" s="123" t="str">
        <f t="shared" si="10"/>
        <v/>
      </c>
      <c r="E25" s="123">
        <f t="shared" si="10"/>
        <v>1.015055562</v>
      </c>
      <c r="F25" s="123">
        <f t="shared" si="10"/>
        <v>1.293097947</v>
      </c>
      <c r="G25" s="123">
        <f t="shared" si="10"/>
        <v>1.150145282</v>
      </c>
      <c r="H25" s="123">
        <f t="shared" si="10"/>
        <v>0.9848542219</v>
      </c>
      <c r="I25" s="123">
        <f t="shared" si="10"/>
        <v>2.349581771</v>
      </c>
      <c r="J25" s="123">
        <f t="shared" si="10"/>
        <v>2.59157318</v>
      </c>
      <c r="K25" s="123">
        <f t="shared" si="10"/>
        <v>1.044036375</v>
      </c>
      <c r="L25" s="122">
        <f t="shared" si="10"/>
        <v>1.212361748</v>
      </c>
      <c r="M25" s="123">
        <f t="shared" si="10"/>
        <v>1.17270829</v>
      </c>
      <c r="N25" s="123">
        <f t="shared" si="10"/>
        <v>1.17125754</v>
      </c>
      <c r="O25" s="123">
        <f t="shared" si="10"/>
        <v>1.163368256</v>
      </c>
      <c r="P25" s="123">
        <f t="shared" si="10"/>
        <v>1.157743587</v>
      </c>
      <c r="Q25" s="124">
        <f t="shared" si="9"/>
        <v>1.489763477</v>
      </c>
      <c r="R25" s="17"/>
      <c r="S25" s="17"/>
      <c r="T25" s="17"/>
      <c r="U25" s="17"/>
      <c r="V25" s="17"/>
      <c r="W25" s="17"/>
      <c r="X25" s="17"/>
      <c r="Y25" s="17"/>
      <c r="Z25" s="17"/>
    </row>
    <row r="26" ht="24.75" customHeight="1">
      <c r="A26" s="99"/>
      <c r="B26" s="109"/>
      <c r="C26" s="109"/>
      <c r="D26" s="109"/>
      <c r="E26" s="109"/>
      <c r="F26" s="109"/>
      <c r="G26" s="109"/>
      <c r="H26" s="109"/>
      <c r="I26" s="109"/>
      <c r="J26" s="109"/>
      <c r="K26" s="109"/>
      <c r="L26" s="109"/>
      <c r="M26" s="109"/>
      <c r="N26" s="109"/>
      <c r="O26" s="109"/>
      <c r="P26" s="109"/>
      <c r="Q26" s="125"/>
      <c r="R26" s="17"/>
      <c r="S26" s="17"/>
      <c r="T26" s="17"/>
      <c r="U26" s="17"/>
      <c r="V26" s="17"/>
      <c r="W26" s="17"/>
      <c r="X26" s="17"/>
      <c r="Y26" s="17"/>
      <c r="Z26" s="17"/>
    </row>
    <row r="27" ht="34.5" customHeight="1">
      <c r="A27" s="76" t="s">
        <v>62</v>
      </c>
      <c r="B27" s="77" t="str">
        <f>'1.IS'!B$2</f>
        <v/>
      </c>
      <c r="C27" s="77" t="str">
        <f>'1.IS'!C$2</f>
        <v/>
      </c>
      <c r="D27" s="77" t="str">
        <f>'1.IS'!D$2</f>
        <v/>
      </c>
      <c r="E27" s="77">
        <f>'1.IS'!E$2</f>
        <v>2018</v>
      </c>
      <c r="F27" s="77">
        <f>'1.IS'!F$2</f>
        <v>2019</v>
      </c>
      <c r="G27" s="77">
        <f>'1.IS'!G$2</f>
        <v>2020</v>
      </c>
      <c r="H27" s="77">
        <f>'1.IS'!H$2</f>
        <v>2021</v>
      </c>
      <c r="I27" s="77">
        <f>'1.IS'!I$2</f>
        <v>2022</v>
      </c>
      <c r="J27" s="77">
        <f>'1.IS'!J$2</f>
        <v>2023</v>
      </c>
      <c r="K27" s="77">
        <f>'1.IS'!K$2</f>
        <v>2024</v>
      </c>
      <c r="L27" s="126" t="str">
        <f>"Promedio "&amp;CHAR(10)&amp;$B$2&amp;"-"&amp;$K$2</f>
        <v>Promedio 
-2024</v>
      </c>
      <c r="M27" s="127"/>
      <c r="N27" s="109"/>
      <c r="O27" s="109"/>
      <c r="P27" s="109"/>
      <c r="Q27" s="125"/>
      <c r="R27" s="17"/>
      <c r="S27" s="17"/>
      <c r="T27" s="17"/>
      <c r="U27" s="17"/>
      <c r="V27" s="17"/>
      <c r="W27" s="17"/>
      <c r="X27" s="17"/>
      <c r="Y27" s="17"/>
      <c r="Z27" s="17"/>
    </row>
    <row r="28" ht="24.75" customHeight="1">
      <c r="A28" s="4" t="s">
        <v>63</v>
      </c>
      <c r="B28" s="100" t="str">
        <f>IF(B14&gt;0,IFERROR('TIKR_Cálculos'!B40/B$14,""),"-")</f>
        <v>-</v>
      </c>
      <c r="C28" s="101" t="str">
        <f>IF(C14&gt;0,IFERROR('TIKR_Cálculos'!C40/C$14,""),"-")</f>
        <v>-</v>
      </c>
      <c r="D28" s="101" t="str">
        <f>IF(D14&gt;0,IFERROR('TIKR_Cálculos'!D40/D$14,""),"-")</f>
        <v>-</v>
      </c>
      <c r="E28" s="101" t="str">
        <f>IF(E14&gt;0,IFERROR('TIKR_Cálculos'!E40/E$14,""),"-")</f>
        <v>-</v>
      </c>
      <c r="F28" s="101" t="str">
        <f>IF(F14&gt;0,IFERROR('TIKR_Cálculos'!F40/F$14,""),"-")</f>
        <v>-</v>
      </c>
      <c r="G28" s="101" t="str">
        <f>IF(G14&gt;0,IFERROR('TIKR_Cálculos'!G40/G$14,""),"-")</f>
        <v>-</v>
      </c>
      <c r="H28" s="101" t="str">
        <f>IF(H14&gt;0,IFERROR('TIKR_Cálculos'!H40/H$14,""),"-")</f>
        <v>-</v>
      </c>
      <c r="I28" s="101" t="str">
        <f>IF(I14&gt;0,IFERROR('TIKR_Cálculos'!I40/I$14,""),"-")</f>
        <v>-</v>
      </c>
      <c r="J28" s="101">
        <f>IF(J14&gt;0,IFERROR('TIKR_Cálculos'!J40/J$14,""),"-")</f>
        <v>0</v>
      </c>
      <c r="K28" s="101">
        <f>IF(K14&gt;0,IFERROR('TIKR_Cálculos'!K40/K$14,""),"-")</f>
        <v>0</v>
      </c>
      <c r="L28" s="128">
        <f t="shared" ref="L28:L32" si="11">IFERROR(AVERAGE(B28:K28),"")</f>
        <v>0</v>
      </c>
      <c r="M28" s="129"/>
      <c r="N28" s="21"/>
      <c r="O28" s="109"/>
      <c r="P28" s="109"/>
      <c r="Q28" s="125"/>
      <c r="R28" s="17"/>
      <c r="S28" s="17"/>
      <c r="T28" s="17"/>
      <c r="U28" s="17"/>
      <c r="V28" s="17"/>
      <c r="W28" s="17"/>
      <c r="X28" s="17"/>
      <c r="Y28" s="17"/>
      <c r="Z28" s="17"/>
    </row>
    <row r="29" ht="24.75" customHeight="1">
      <c r="A29" s="4" t="s">
        <v>64</v>
      </c>
      <c r="B29" s="100" t="str">
        <f>IF(B14&gt;0,IFERROR('TIKR_Cálculos'!B43/B$14,""),"-")</f>
        <v>-</v>
      </c>
      <c r="C29" s="101" t="str">
        <f>IF(C14&gt;0,IFERROR('TIKR_Cálculos'!C43/C$14,""),"-")</f>
        <v>-</v>
      </c>
      <c r="D29" s="101" t="str">
        <f>IF(D14&gt;0,IFERROR('TIKR_Cálculos'!D43/D$14,""),"-")</f>
        <v>-</v>
      </c>
      <c r="E29" s="101" t="str">
        <f>IF(E14&gt;0,IFERROR('TIKR_Cálculos'!E43/E$14,""),"-")</f>
        <v>-</v>
      </c>
      <c r="F29" s="101" t="str">
        <f>IF(F14&gt;0,IFERROR('TIKR_Cálculos'!F43/F$14,""),"-")</f>
        <v>-</v>
      </c>
      <c r="G29" s="101" t="str">
        <f>IF(G14&gt;0,IFERROR('TIKR_Cálculos'!G43/G$14,""),"-")</f>
        <v>-</v>
      </c>
      <c r="H29" s="101" t="str">
        <f>IF(H14&gt;0,IFERROR('TIKR_Cálculos'!H43/H$14,""),"-")</f>
        <v>-</v>
      </c>
      <c r="I29" s="101" t="str">
        <f>IF(I14&gt;0,IFERROR('TIKR_Cálculos'!I43/I$14,""),"-")</f>
        <v>-</v>
      </c>
      <c r="J29" s="101">
        <f>IF(J14&gt;0,IFERROR('TIKR_Cálculos'!J43/J$14,""),"-")</f>
        <v>0</v>
      </c>
      <c r="K29" s="101">
        <f>IF(K14&gt;0,IFERROR('TIKR_Cálculos'!K43/K$14,""),"-")</f>
        <v>0</v>
      </c>
      <c r="L29" s="130">
        <f t="shared" si="11"/>
        <v>0</v>
      </c>
      <c r="M29" s="129"/>
      <c r="N29" s="21"/>
      <c r="O29" s="109"/>
      <c r="P29" s="109"/>
      <c r="Q29" s="125"/>
      <c r="R29" s="17"/>
      <c r="S29" s="17"/>
      <c r="T29" s="17"/>
      <c r="U29" s="17"/>
      <c r="V29" s="17"/>
      <c r="W29" s="17"/>
      <c r="X29" s="17"/>
      <c r="Y29" s="17"/>
      <c r="Z29" s="17"/>
    </row>
    <row r="30" ht="24.75" customHeight="1">
      <c r="A30" s="4" t="s">
        <v>65</v>
      </c>
      <c r="B30" s="100" t="str">
        <f>IF(B14&gt;0,IFERROR('TIKR_Cálculos'!B41/B$14,""),"-")</f>
        <v>-</v>
      </c>
      <c r="C30" s="101" t="str">
        <f>IF(C14&gt;0,IFERROR('TIKR_Cálculos'!C41/C$14,""),"-")</f>
        <v>-</v>
      </c>
      <c r="D30" s="101" t="str">
        <f>IF(D14&gt;0,IFERROR('TIKR_Cálculos'!D41/D$14,""),"-")</f>
        <v>-</v>
      </c>
      <c r="E30" s="101" t="str">
        <f>IF(E14&gt;0,IFERROR('TIKR_Cálculos'!E41/E$14,""),"-")</f>
        <v>-</v>
      </c>
      <c r="F30" s="101" t="str">
        <f>IF(F14&gt;0,IFERROR('TIKR_Cálculos'!F41/F$14,""),"-")</f>
        <v>-</v>
      </c>
      <c r="G30" s="101" t="str">
        <f>IF(G14&gt;0,IFERROR('TIKR_Cálculos'!G41/G$14,""),"-")</f>
        <v>-</v>
      </c>
      <c r="H30" s="101" t="str">
        <f>IF(H14&gt;0,IFERROR('TIKR_Cálculos'!H41/H$14,""),"-")</f>
        <v>-</v>
      </c>
      <c r="I30" s="101" t="str">
        <f>IF(I14&gt;0,IFERROR('TIKR_Cálculos'!I41/I$14,""),"-")</f>
        <v>-</v>
      </c>
      <c r="J30" s="101">
        <f>IF(J14&gt;0,IFERROR('TIKR_Cálculos'!J41/J$14,""),"-")</f>
        <v>0</v>
      </c>
      <c r="K30" s="101">
        <f>IF(K14&gt;0,IFERROR('TIKR_Cálculos'!K41/K$14,""),"-")</f>
        <v>0</v>
      </c>
      <c r="L30" s="130">
        <f t="shared" si="11"/>
        <v>0</v>
      </c>
      <c r="M30" s="129"/>
      <c r="N30" s="21"/>
      <c r="O30" s="59"/>
      <c r="P30" s="59"/>
      <c r="Q30" s="59"/>
      <c r="R30" s="17"/>
      <c r="S30" s="17"/>
      <c r="T30" s="17"/>
      <c r="U30" s="17"/>
      <c r="V30" s="17"/>
      <c r="W30" s="17"/>
      <c r="X30" s="17"/>
      <c r="Y30" s="17"/>
      <c r="Z30" s="17"/>
    </row>
    <row r="31" ht="24.75" customHeight="1">
      <c r="A31" s="4" t="s">
        <v>66</v>
      </c>
      <c r="B31" s="100" t="str">
        <f>IF(B14&gt;0,IFERROR('TIKR_Cálculos'!B42/B$14,""),"-")</f>
        <v>-</v>
      </c>
      <c r="C31" s="101" t="str">
        <f>IF(C14&gt;0,IFERROR('TIKR_Cálculos'!C42/C$14,""),"-")</f>
        <v>-</v>
      </c>
      <c r="D31" s="101" t="str">
        <f>IF(D14&gt;0,IFERROR('TIKR_Cálculos'!D42/D$14,""),"-")</f>
        <v>-</v>
      </c>
      <c r="E31" s="101" t="str">
        <f>IF(E14&gt;0,IFERROR('TIKR_Cálculos'!E42/E$14,""),"-")</f>
        <v>-</v>
      </c>
      <c r="F31" s="101" t="str">
        <f>IF(F14&gt;0,IFERROR('TIKR_Cálculos'!F42/F$14,""),"-")</f>
        <v>-</v>
      </c>
      <c r="G31" s="101" t="str">
        <f>IF(G14&gt;0,IFERROR('TIKR_Cálculos'!G42/G$14,""),"-")</f>
        <v>-</v>
      </c>
      <c r="H31" s="101" t="str">
        <f>IF(H14&gt;0,IFERROR('TIKR_Cálculos'!H42/H$14,""),"-")</f>
        <v>-</v>
      </c>
      <c r="I31" s="101" t="str">
        <f>IF(I14&gt;0,IFERROR('TIKR_Cálculos'!I42/I$14,""),"-")</f>
        <v>-</v>
      </c>
      <c r="J31" s="101">
        <f>IF(J14&gt;0,IFERROR('TIKR_Cálculos'!J42/J$14,""),"-")</f>
        <v>0</v>
      </c>
      <c r="K31" s="101">
        <f>IF(K14&gt;0,IFERROR('TIKR_Cálculos'!K42/K$14,""),"-")</f>
        <v>0.7911496989</v>
      </c>
      <c r="L31" s="130">
        <f t="shared" si="11"/>
        <v>0.3955748495</v>
      </c>
      <c r="M31" s="129"/>
      <c r="N31" s="21"/>
      <c r="O31" s="59"/>
      <c r="P31" s="59"/>
      <c r="Q31" s="59"/>
      <c r="R31" s="17"/>
      <c r="S31" s="17"/>
      <c r="T31" s="17"/>
      <c r="U31" s="17"/>
      <c r="V31" s="17"/>
      <c r="W31" s="17"/>
      <c r="X31" s="17"/>
      <c r="Y31" s="17"/>
      <c r="Z31" s="17"/>
    </row>
    <row r="32" ht="24.75" customHeight="1">
      <c r="A32" s="131" t="s">
        <v>67</v>
      </c>
      <c r="B32" s="132" t="str">
        <f>IF(B14&gt;0,IFERROR(IF('TIKR_Cálculos'!B44&gt;0,'TIKR_Cálculos'!B44,0)/B14,""),"-")</f>
        <v>-</v>
      </c>
      <c r="C32" s="133" t="str">
        <f>IF(C14&gt;0,IFERROR(IF('TIKR_Cálculos'!C44&gt;0,'TIKR_Cálculos'!C44,0)/C14,""),"-")</f>
        <v>-</v>
      </c>
      <c r="D32" s="133" t="str">
        <f>IF(D14&gt;0,IFERROR(IF('TIKR_Cálculos'!D44&gt;0,'TIKR_Cálculos'!D44,0)/D14,""),"-")</f>
        <v>-</v>
      </c>
      <c r="E32" s="133" t="str">
        <f>IF(E14&gt;0,IFERROR(IF('TIKR_Cálculos'!E44&gt;0,'TIKR_Cálculos'!E44,0)/E14,""),"-")</f>
        <v>-</v>
      </c>
      <c r="F32" s="133" t="str">
        <f>IF(F14&gt;0,IFERROR(IF('TIKR_Cálculos'!F44&gt;0,'TIKR_Cálculos'!F44,0)/F14,""),"-")</f>
        <v>-</v>
      </c>
      <c r="G32" s="133" t="str">
        <f>IF(G14&gt;0,IFERROR(IF('TIKR_Cálculos'!G44&gt;0,'TIKR_Cálculos'!G44,0)/G14,""),"-")</f>
        <v>-</v>
      </c>
      <c r="H32" s="133" t="str">
        <f>IF(H14&gt;0,IFERROR(IF('TIKR_Cálculos'!H44&gt;0,'TIKR_Cálculos'!H44,0)/H14,""),"-")</f>
        <v>-</v>
      </c>
      <c r="I32" s="133" t="str">
        <f>IF(I14&gt;0,IFERROR(IF('TIKR_Cálculos'!I44&gt;0,'TIKR_Cálculos'!I44,0)/I14,""),"-")</f>
        <v>-</v>
      </c>
      <c r="J32" s="133">
        <f>IF(J14&gt;0,IFERROR(IF('TIKR_Cálculos'!J44&gt;0,'TIKR_Cálculos'!J44,0)/J14,""),"-")</f>
        <v>0</v>
      </c>
      <c r="K32" s="133">
        <f>IF(K14&gt;0,IFERROR(IF('TIKR_Cálculos'!K44&gt;0,'TIKR_Cálculos'!K44,0)/K14,""),"-")</f>
        <v>0</v>
      </c>
      <c r="L32" s="124">
        <f t="shared" si="11"/>
        <v>0</v>
      </c>
      <c r="M32" s="129"/>
      <c r="N32" s="17"/>
      <c r="O32" s="59"/>
      <c r="P32" s="59"/>
      <c r="Q32" s="59"/>
      <c r="R32" s="17"/>
      <c r="S32" s="17"/>
      <c r="T32" s="17"/>
      <c r="U32" s="17"/>
      <c r="V32" s="17"/>
      <c r="W32" s="17"/>
      <c r="X32" s="17"/>
      <c r="Y32" s="17"/>
      <c r="Z32" s="17"/>
    </row>
    <row r="33" ht="24.75" customHeight="1">
      <c r="A33" s="80" t="s">
        <v>68</v>
      </c>
      <c r="B33" s="125">
        <f t="shared" ref="B33:L33" si="12">SUM(B28:B32)</f>
        <v>0</v>
      </c>
      <c r="C33" s="125">
        <f t="shared" si="12"/>
        <v>0</v>
      </c>
      <c r="D33" s="125">
        <f t="shared" si="12"/>
        <v>0</v>
      </c>
      <c r="E33" s="125">
        <f t="shared" si="12"/>
        <v>0</v>
      </c>
      <c r="F33" s="125">
        <f t="shared" si="12"/>
        <v>0</v>
      </c>
      <c r="G33" s="125">
        <f t="shared" si="12"/>
        <v>0</v>
      </c>
      <c r="H33" s="125">
        <f t="shared" si="12"/>
        <v>0</v>
      </c>
      <c r="I33" s="125">
        <f t="shared" si="12"/>
        <v>0</v>
      </c>
      <c r="J33" s="125">
        <f t="shared" si="12"/>
        <v>0</v>
      </c>
      <c r="K33" s="125">
        <f t="shared" si="12"/>
        <v>0.7911496989</v>
      </c>
      <c r="L33" s="125">
        <f t="shared" si="12"/>
        <v>0.3955748495</v>
      </c>
      <c r="M33" s="134"/>
      <c r="N33" s="59"/>
      <c r="O33" s="59"/>
      <c r="P33" s="59"/>
      <c r="Q33" s="59"/>
      <c r="R33" s="17"/>
      <c r="S33" s="17"/>
      <c r="T33" s="17"/>
      <c r="U33" s="17"/>
      <c r="V33" s="17"/>
      <c r="W33" s="17"/>
      <c r="X33" s="17"/>
      <c r="Y33" s="17"/>
      <c r="Z33" s="17"/>
    </row>
    <row r="34" ht="17.25" customHeight="1">
      <c r="A34" s="17"/>
      <c r="B34" s="59"/>
      <c r="C34" s="59"/>
      <c r="D34" s="59"/>
      <c r="E34" s="59"/>
      <c r="F34" s="59"/>
      <c r="G34" s="59"/>
      <c r="H34" s="59"/>
      <c r="I34" s="59"/>
      <c r="J34" s="59"/>
      <c r="K34" s="59"/>
      <c r="L34" s="59"/>
      <c r="M34" s="59"/>
      <c r="N34" s="59"/>
      <c r="O34" s="59"/>
      <c r="P34" s="59"/>
      <c r="Q34" s="59"/>
      <c r="R34" s="17"/>
      <c r="S34" s="17"/>
      <c r="T34" s="17"/>
      <c r="U34" s="17"/>
      <c r="V34" s="17"/>
      <c r="W34" s="17"/>
      <c r="X34" s="17"/>
      <c r="Y34" s="17"/>
      <c r="Z34" s="17"/>
    </row>
    <row r="35" ht="39.75" customHeight="1">
      <c r="A35" s="17"/>
      <c r="B35" s="59"/>
      <c r="C35" s="59"/>
      <c r="D35" s="59"/>
      <c r="E35" s="59"/>
      <c r="F35" s="59"/>
      <c r="G35" s="59"/>
      <c r="H35" s="59"/>
      <c r="I35" s="59"/>
      <c r="J35" s="59"/>
      <c r="K35" s="59"/>
      <c r="L35" s="17"/>
      <c r="M35" s="17"/>
      <c r="N35" s="109"/>
      <c r="O35" s="109"/>
      <c r="P35" s="109"/>
      <c r="Q35" s="125"/>
      <c r="R35" s="17"/>
      <c r="S35" s="17"/>
      <c r="T35" s="17"/>
      <c r="U35" s="17"/>
      <c r="V35" s="17"/>
      <c r="W35" s="17"/>
      <c r="X35" s="17"/>
      <c r="Y35" s="17"/>
      <c r="Z35" s="17"/>
    </row>
    <row r="36" ht="24.75" customHeight="1">
      <c r="A36" s="17"/>
      <c r="B36" s="59"/>
      <c r="C36" s="59"/>
      <c r="D36" s="59"/>
      <c r="E36" s="59"/>
      <c r="F36" s="59"/>
      <c r="G36" s="59"/>
      <c r="H36" s="59"/>
      <c r="I36" s="59"/>
      <c r="J36" s="59"/>
      <c r="K36" s="59"/>
      <c r="L36" s="17"/>
      <c r="M36" s="17"/>
      <c r="N36" s="109"/>
      <c r="O36" s="109"/>
      <c r="P36" s="109"/>
      <c r="Q36" s="125"/>
      <c r="R36" s="17"/>
      <c r="S36" s="17"/>
      <c r="T36" s="17"/>
      <c r="U36" s="17"/>
      <c r="V36" s="17"/>
      <c r="W36" s="17"/>
      <c r="X36" s="17"/>
      <c r="Y36" s="17"/>
      <c r="Z36" s="17"/>
    </row>
    <row r="37" ht="24.75" customHeight="1">
      <c r="A37" s="17"/>
      <c r="B37" s="59"/>
      <c r="C37" s="59"/>
      <c r="D37" s="59"/>
      <c r="E37" s="59"/>
      <c r="F37" s="59"/>
      <c r="G37" s="59"/>
      <c r="H37" s="59"/>
      <c r="I37" s="59"/>
      <c r="J37" s="59"/>
      <c r="K37" s="59"/>
      <c r="L37" s="17"/>
      <c r="M37" s="17"/>
      <c r="N37" s="21"/>
      <c r="O37" s="109"/>
      <c r="P37" s="109"/>
      <c r="Q37" s="125"/>
      <c r="R37" s="17"/>
      <c r="S37" s="17"/>
      <c r="T37" s="17"/>
      <c r="U37" s="17"/>
      <c r="V37" s="17"/>
      <c r="W37" s="17"/>
      <c r="X37" s="17"/>
      <c r="Y37" s="17"/>
      <c r="Z37" s="17"/>
    </row>
    <row r="38" ht="24.75" customHeight="1">
      <c r="A38" s="17"/>
      <c r="B38" s="59"/>
      <c r="C38" s="59"/>
      <c r="D38" s="59"/>
      <c r="E38" s="59"/>
      <c r="F38" s="59"/>
      <c r="G38" s="59"/>
      <c r="H38" s="59"/>
      <c r="I38" s="59"/>
      <c r="J38" s="59"/>
      <c r="K38" s="59"/>
      <c r="L38" s="17"/>
      <c r="M38" s="17"/>
      <c r="N38" s="21"/>
      <c r="O38" s="109"/>
      <c r="P38" s="109"/>
      <c r="Q38" s="125"/>
      <c r="R38" s="17"/>
      <c r="S38" s="17"/>
      <c r="T38" s="17"/>
      <c r="U38" s="17"/>
      <c r="V38" s="17"/>
      <c r="W38" s="17"/>
      <c r="X38" s="17"/>
      <c r="Y38" s="17"/>
      <c r="Z38" s="17"/>
    </row>
    <row r="39" ht="24.75" customHeight="1">
      <c r="A39" s="17"/>
      <c r="B39" s="59"/>
      <c r="C39" s="59"/>
      <c r="D39" s="59"/>
      <c r="E39" s="59"/>
      <c r="F39" s="59"/>
      <c r="G39" s="59"/>
      <c r="H39" s="59"/>
      <c r="I39" s="59"/>
      <c r="J39" s="59"/>
      <c r="K39" s="59"/>
      <c r="L39" s="17"/>
      <c r="M39" s="17"/>
      <c r="N39" s="21"/>
      <c r="O39" s="59"/>
      <c r="P39" s="59"/>
      <c r="Q39" s="59"/>
      <c r="R39" s="17"/>
      <c r="S39" s="17"/>
      <c r="T39" s="17"/>
      <c r="U39" s="17"/>
      <c r="V39" s="17"/>
      <c r="W39" s="17"/>
      <c r="X39" s="17"/>
      <c r="Y39" s="17"/>
      <c r="Z39" s="17"/>
    </row>
    <row r="40" ht="24.75" customHeight="1">
      <c r="A40" s="17"/>
      <c r="B40" s="59"/>
      <c r="C40" s="59"/>
      <c r="D40" s="59"/>
      <c r="E40" s="59"/>
      <c r="F40" s="59"/>
      <c r="G40" s="59"/>
      <c r="H40" s="59"/>
      <c r="I40" s="59"/>
      <c r="J40" s="59"/>
      <c r="K40" s="59"/>
      <c r="L40" s="125"/>
      <c r="M40" s="125"/>
      <c r="N40" s="59"/>
      <c r="O40" s="59"/>
      <c r="P40" s="59"/>
      <c r="Q40" s="59"/>
      <c r="R40" s="17"/>
      <c r="S40" s="17"/>
      <c r="T40" s="17"/>
      <c r="U40" s="17"/>
      <c r="V40" s="17"/>
      <c r="W40" s="17"/>
      <c r="X40" s="17"/>
      <c r="Y40" s="17"/>
      <c r="Z40" s="17"/>
    </row>
    <row r="41" ht="39.75" customHeight="1">
      <c r="A41" s="17"/>
      <c r="B41" s="59"/>
      <c r="C41" s="59"/>
      <c r="D41" s="59"/>
      <c r="E41" s="59"/>
      <c r="F41" s="59"/>
      <c r="G41" s="59"/>
      <c r="H41" s="59"/>
      <c r="I41" s="59"/>
      <c r="J41" s="59"/>
      <c r="K41" s="59"/>
      <c r="L41" s="17"/>
      <c r="M41" s="17"/>
      <c r="N41" s="109"/>
      <c r="O41" s="109"/>
      <c r="P41" s="109"/>
      <c r="Q41" s="125"/>
      <c r="R41" s="17"/>
      <c r="S41" s="17"/>
      <c r="T41" s="17"/>
      <c r="U41" s="17"/>
      <c r="V41" s="17"/>
      <c r="W41" s="17"/>
      <c r="X41" s="17"/>
      <c r="Y41" s="17"/>
      <c r="Z41" s="17"/>
    </row>
    <row r="42" ht="24.75" customHeight="1">
      <c r="A42" s="17"/>
      <c r="B42" s="59"/>
      <c r="C42" s="59"/>
      <c r="D42" s="59"/>
      <c r="E42" s="59"/>
      <c r="F42" s="59"/>
      <c r="G42" s="59"/>
      <c r="H42" s="59"/>
      <c r="I42" s="59"/>
      <c r="J42" s="59"/>
      <c r="K42" s="59"/>
      <c r="L42" s="134"/>
      <c r="M42" s="125"/>
      <c r="N42" s="21"/>
      <c r="O42" s="59"/>
      <c r="P42" s="59"/>
      <c r="Q42" s="59"/>
      <c r="R42" s="17"/>
      <c r="S42" s="17"/>
      <c r="T42" s="17"/>
      <c r="U42" s="17"/>
      <c r="V42" s="17"/>
      <c r="W42" s="17"/>
      <c r="X42" s="17"/>
      <c r="Y42" s="17"/>
      <c r="Z42" s="17"/>
    </row>
    <row r="43" ht="24.75" customHeight="1">
      <c r="A43" s="17"/>
      <c r="B43" s="59"/>
      <c r="C43" s="59"/>
      <c r="D43" s="59"/>
      <c r="E43" s="59"/>
      <c r="F43" s="59"/>
      <c r="G43" s="59"/>
      <c r="H43" s="59"/>
      <c r="I43" s="59"/>
      <c r="J43" s="59"/>
      <c r="K43" s="59"/>
      <c r="L43" s="134"/>
      <c r="M43" s="125"/>
      <c r="N43" s="21"/>
      <c r="O43" s="59"/>
      <c r="P43" s="59"/>
      <c r="Q43" s="59"/>
      <c r="R43" s="17"/>
      <c r="S43" s="17"/>
      <c r="T43" s="17"/>
      <c r="U43" s="17"/>
      <c r="V43" s="17"/>
      <c r="W43" s="17"/>
      <c r="X43" s="17"/>
      <c r="Y43" s="17"/>
      <c r="Z43" s="17"/>
    </row>
    <row r="44" ht="24.7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24.7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24.7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24.7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24.7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24.7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24.7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24.7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24.7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24.7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24.7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24.7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24.7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24.7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24.7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24.7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24.7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127"/>
      <c r="M63" s="127"/>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134"/>
      <c r="M64" s="134"/>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134"/>
      <c r="M65" s="134"/>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134"/>
      <c r="M66" s="134"/>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134"/>
      <c r="M67" s="134"/>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134"/>
      <c r="M68" s="134"/>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7.25" customHeight="1">
      <c r="A221" s="17"/>
      <c r="B221" s="59"/>
      <c r="C221" s="59"/>
      <c r="D221" s="59"/>
      <c r="E221" s="59"/>
      <c r="F221" s="59"/>
      <c r="G221" s="59"/>
      <c r="H221" s="59"/>
      <c r="I221" s="59"/>
      <c r="J221" s="59"/>
      <c r="K221" s="59"/>
      <c r="L221" s="59"/>
      <c r="M221" s="59"/>
      <c r="N221" s="59"/>
      <c r="O221" s="59"/>
      <c r="P221" s="59"/>
      <c r="Q221" s="59"/>
      <c r="R221" s="17"/>
      <c r="S221" s="17"/>
      <c r="T221" s="17"/>
      <c r="U221" s="17"/>
      <c r="V221" s="17"/>
      <c r="W221" s="17"/>
      <c r="X221" s="17"/>
      <c r="Y221" s="17"/>
      <c r="Z221" s="17"/>
    </row>
    <row r="222" ht="17.25" customHeight="1">
      <c r="A222" s="17"/>
      <c r="B222" s="59"/>
      <c r="C222" s="59"/>
      <c r="D222" s="59"/>
      <c r="E222" s="59"/>
      <c r="F222" s="59"/>
      <c r="G222" s="59"/>
      <c r="H222" s="59"/>
      <c r="I222" s="59"/>
      <c r="J222" s="59"/>
      <c r="K222" s="59"/>
      <c r="L222" s="59"/>
      <c r="M222" s="59"/>
      <c r="N222" s="59"/>
      <c r="O222" s="59"/>
      <c r="P222" s="59"/>
      <c r="Q222" s="59"/>
      <c r="R222" s="17"/>
      <c r="S222" s="17"/>
      <c r="T222" s="17"/>
      <c r="U222" s="17"/>
      <c r="V222" s="17"/>
      <c r="W222" s="17"/>
      <c r="X222" s="17"/>
      <c r="Y222" s="17"/>
      <c r="Z222" s="17"/>
    </row>
    <row r="223" ht="17.25" customHeight="1">
      <c r="A223" s="17"/>
      <c r="B223" s="59"/>
      <c r="C223" s="59"/>
      <c r="D223" s="59"/>
      <c r="E223" s="59"/>
      <c r="F223" s="59"/>
      <c r="G223" s="59"/>
      <c r="H223" s="59"/>
      <c r="I223" s="59"/>
      <c r="J223" s="59"/>
      <c r="K223" s="59"/>
      <c r="L223" s="59"/>
      <c r="M223" s="59"/>
      <c r="N223" s="59"/>
      <c r="O223" s="59"/>
      <c r="P223" s="59"/>
      <c r="Q223" s="59"/>
      <c r="R223" s="17"/>
      <c r="S223" s="17"/>
      <c r="T223" s="17"/>
      <c r="U223" s="17"/>
      <c r="V223" s="17"/>
      <c r="W223" s="17"/>
      <c r="X223" s="17"/>
      <c r="Y223" s="17"/>
      <c r="Z223" s="17"/>
    </row>
    <row r="224" ht="17.25" customHeight="1">
      <c r="A224" s="17"/>
      <c r="B224" s="59"/>
      <c r="C224" s="59"/>
      <c r="D224" s="59"/>
      <c r="E224" s="59"/>
      <c r="F224" s="59"/>
      <c r="G224" s="59"/>
      <c r="H224" s="59"/>
      <c r="I224" s="59"/>
      <c r="J224" s="59"/>
      <c r="K224" s="59"/>
      <c r="L224" s="59"/>
      <c r="M224" s="59"/>
      <c r="N224" s="59"/>
      <c r="O224" s="59"/>
      <c r="P224" s="59"/>
      <c r="Q224" s="59"/>
      <c r="R224" s="17"/>
      <c r="S224" s="17"/>
      <c r="T224" s="17"/>
      <c r="U224" s="17"/>
      <c r="V224" s="17"/>
      <c r="W224" s="17"/>
      <c r="X224" s="17"/>
      <c r="Y224" s="17"/>
      <c r="Z224" s="17"/>
    </row>
    <row r="225" ht="17.25" customHeight="1">
      <c r="A225" s="17"/>
      <c r="B225" s="59"/>
      <c r="C225" s="59"/>
      <c r="D225" s="59"/>
      <c r="E225" s="59"/>
      <c r="F225" s="59"/>
      <c r="G225" s="59"/>
      <c r="H225" s="59"/>
      <c r="I225" s="59"/>
      <c r="J225" s="59"/>
      <c r="K225" s="59"/>
      <c r="L225" s="59"/>
      <c r="M225" s="59"/>
      <c r="N225" s="59"/>
      <c r="O225" s="59"/>
      <c r="P225" s="59"/>
      <c r="Q225" s="59"/>
      <c r="R225" s="17"/>
      <c r="S225" s="17"/>
      <c r="T225" s="17"/>
      <c r="U225" s="17"/>
      <c r="V225" s="17"/>
      <c r="W225" s="17"/>
      <c r="X225" s="17"/>
      <c r="Y225" s="17"/>
      <c r="Z225" s="17"/>
    </row>
    <row r="226" ht="17.25" customHeight="1">
      <c r="A226" s="17"/>
      <c r="B226" s="59"/>
      <c r="C226" s="59"/>
      <c r="D226" s="59"/>
      <c r="E226" s="59"/>
      <c r="F226" s="59"/>
      <c r="G226" s="59"/>
      <c r="H226" s="59"/>
      <c r="I226" s="59"/>
      <c r="J226" s="59"/>
      <c r="K226" s="59"/>
      <c r="L226" s="59"/>
      <c r="M226" s="59"/>
      <c r="N226" s="59"/>
      <c r="O226" s="59"/>
      <c r="P226" s="59"/>
      <c r="Q226" s="59"/>
      <c r="R226" s="17"/>
      <c r="S226" s="17"/>
      <c r="T226" s="17"/>
      <c r="U226" s="17"/>
      <c r="V226" s="17"/>
      <c r="W226" s="17"/>
      <c r="X226" s="17"/>
      <c r="Y226" s="17"/>
      <c r="Z226" s="17"/>
    </row>
    <row r="227" ht="17.25" customHeight="1">
      <c r="A227" s="17"/>
      <c r="B227" s="59"/>
      <c r="C227" s="59"/>
      <c r="D227" s="59"/>
      <c r="E227" s="59"/>
      <c r="F227" s="59"/>
      <c r="G227" s="59"/>
      <c r="H227" s="59"/>
      <c r="I227" s="59"/>
      <c r="J227" s="59"/>
      <c r="K227" s="59"/>
      <c r="L227" s="59"/>
      <c r="M227" s="59"/>
      <c r="N227" s="59"/>
      <c r="O227" s="59"/>
      <c r="P227" s="59"/>
      <c r="Q227" s="59"/>
      <c r="R227" s="17"/>
      <c r="S227" s="17"/>
      <c r="T227" s="17"/>
      <c r="U227" s="17"/>
      <c r="V227" s="17"/>
      <c r="W227" s="17"/>
      <c r="X227" s="17"/>
      <c r="Y227" s="17"/>
      <c r="Z227" s="17"/>
    </row>
    <row r="228" ht="17.25" customHeight="1">
      <c r="A228" s="17"/>
      <c r="B228" s="59"/>
      <c r="C228" s="59"/>
      <c r="D228" s="59"/>
      <c r="E228" s="59"/>
      <c r="F228" s="59"/>
      <c r="G228" s="59"/>
      <c r="H228" s="59"/>
      <c r="I228" s="59"/>
      <c r="J228" s="59"/>
      <c r="K228" s="59"/>
      <c r="L228" s="59"/>
      <c r="M228" s="59"/>
      <c r="N228" s="59"/>
      <c r="O228" s="59"/>
      <c r="P228" s="59"/>
      <c r="Q228" s="59"/>
      <c r="R228" s="17"/>
      <c r="S228" s="17"/>
      <c r="T228" s="17"/>
      <c r="U228" s="17"/>
      <c r="V228" s="17"/>
      <c r="W228" s="17"/>
      <c r="X228" s="17"/>
      <c r="Y228" s="17"/>
      <c r="Z228" s="17"/>
    </row>
    <row r="229" ht="17.25" customHeight="1">
      <c r="A229" s="17"/>
      <c r="B229" s="59"/>
      <c r="C229" s="59"/>
      <c r="D229" s="59"/>
      <c r="E229" s="59"/>
      <c r="F229" s="59"/>
      <c r="G229" s="59"/>
      <c r="H229" s="59"/>
      <c r="I229" s="59"/>
      <c r="J229" s="59"/>
      <c r="K229" s="59"/>
      <c r="L229" s="59"/>
      <c r="M229" s="59"/>
      <c r="N229" s="59"/>
      <c r="O229" s="59"/>
      <c r="P229" s="59"/>
      <c r="Q229" s="59"/>
      <c r="R229" s="17"/>
      <c r="S229" s="17"/>
      <c r="T229" s="17"/>
      <c r="U229" s="17"/>
      <c r="V229" s="17"/>
      <c r="W229" s="17"/>
      <c r="X229" s="17"/>
      <c r="Y229" s="17"/>
      <c r="Z229" s="17"/>
    </row>
    <row r="230" ht="17.25" customHeight="1">
      <c r="A230" s="17"/>
      <c r="B230" s="59"/>
      <c r="C230" s="59"/>
      <c r="D230" s="59"/>
      <c r="E230" s="59"/>
      <c r="F230" s="59"/>
      <c r="G230" s="59"/>
      <c r="H230" s="59"/>
      <c r="I230" s="59"/>
      <c r="J230" s="59"/>
      <c r="K230" s="59"/>
      <c r="L230" s="59"/>
      <c r="M230" s="59"/>
      <c r="N230" s="59"/>
      <c r="O230" s="59"/>
      <c r="P230" s="59"/>
      <c r="Q230" s="59"/>
      <c r="R230" s="17"/>
      <c r="S230" s="17"/>
      <c r="T230" s="17"/>
      <c r="U230" s="17"/>
      <c r="V230" s="17"/>
      <c r="W230" s="17"/>
      <c r="X230" s="17"/>
      <c r="Y230" s="17"/>
      <c r="Z230" s="17"/>
    </row>
    <row r="231" ht="17.25" customHeight="1">
      <c r="A231" s="17"/>
      <c r="B231" s="59"/>
      <c r="C231" s="59"/>
      <c r="D231" s="59"/>
      <c r="E231" s="59"/>
      <c r="F231" s="59"/>
      <c r="G231" s="59"/>
      <c r="H231" s="59"/>
      <c r="I231" s="59"/>
      <c r="J231" s="59"/>
      <c r="K231" s="59"/>
      <c r="L231" s="59"/>
      <c r="M231" s="59"/>
      <c r="N231" s="59"/>
      <c r="O231" s="59"/>
      <c r="P231" s="59"/>
      <c r="Q231" s="59"/>
      <c r="R231" s="17"/>
      <c r="S231" s="17"/>
      <c r="T231" s="17"/>
      <c r="U231" s="17"/>
      <c r="V231" s="17"/>
      <c r="W231" s="17"/>
      <c r="X231" s="17"/>
      <c r="Y231" s="17"/>
      <c r="Z231" s="17"/>
    </row>
    <row r="232" ht="17.25" customHeight="1">
      <c r="A232" s="17"/>
      <c r="B232" s="59"/>
      <c r="C232" s="59"/>
      <c r="D232" s="59"/>
      <c r="E232" s="59"/>
      <c r="F232" s="59"/>
      <c r="G232" s="59"/>
      <c r="H232" s="59"/>
      <c r="I232" s="59"/>
      <c r="J232" s="59"/>
      <c r="K232" s="59"/>
      <c r="L232" s="59"/>
      <c r="M232" s="59"/>
      <c r="N232" s="59"/>
      <c r="O232" s="59"/>
      <c r="P232" s="59"/>
      <c r="Q232" s="59"/>
      <c r="R232" s="17"/>
      <c r="S232" s="17"/>
      <c r="T232" s="17"/>
      <c r="U232" s="17"/>
      <c r="V232" s="17"/>
      <c r="W232" s="17"/>
      <c r="X232" s="17"/>
      <c r="Y232" s="17"/>
      <c r="Z232" s="17"/>
    </row>
    <row r="233" ht="17.25" customHeight="1">
      <c r="A233" s="17"/>
      <c r="B233" s="59"/>
      <c r="C233" s="59"/>
      <c r="D233" s="59"/>
      <c r="E233" s="59"/>
      <c r="F233" s="59"/>
      <c r="G233" s="59"/>
      <c r="H233" s="59"/>
      <c r="I233" s="59"/>
      <c r="J233" s="59"/>
      <c r="K233" s="59"/>
      <c r="L233" s="59"/>
      <c r="M233" s="59"/>
      <c r="N233" s="59"/>
      <c r="O233" s="59"/>
      <c r="P233" s="59"/>
      <c r="Q233" s="59"/>
      <c r="R233" s="17"/>
      <c r="S233" s="17"/>
      <c r="T233" s="17"/>
      <c r="U233" s="17"/>
      <c r="V233" s="17"/>
      <c r="W233" s="17"/>
      <c r="X233" s="17"/>
      <c r="Y233" s="17"/>
      <c r="Z233" s="1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5" t="str">
        <f>IF('1.IS'!A1&lt;&gt;"",'1.IS'!A1,"")</f>
        <v/>
      </c>
      <c r="B1" s="10" t="s">
        <v>69</v>
      </c>
      <c r="C1" s="59"/>
      <c r="D1" s="59"/>
      <c r="E1" s="59"/>
      <c r="F1" s="59"/>
      <c r="G1" s="59"/>
      <c r="H1" s="59"/>
      <c r="I1" s="59"/>
      <c r="J1" s="59"/>
      <c r="K1" s="59"/>
      <c r="L1" s="59"/>
      <c r="M1" s="59"/>
      <c r="N1" s="59"/>
      <c r="O1" s="11" t="s">
        <v>14</v>
      </c>
      <c r="Q1" s="59"/>
      <c r="R1" s="59"/>
      <c r="S1" s="59"/>
      <c r="T1" s="59"/>
      <c r="U1" s="59"/>
      <c r="V1" s="135"/>
      <c r="W1" s="17"/>
      <c r="X1" s="17"/>
      <c r="Y1" s="17"/>
      <c r="Z1" s="17"/>
    </row>
    <row r="2" ht="34.5" customHeight="1">
      <c r="A2" s="76" t="s">
        <v>70</v>
      </c>
      <c r="B2" s="77" t="str">
        <f>'1.IS'!B$2</f>
        <v/>
      </c>
      <c r="C2" s="77" t="str">
        <f>'1.IS'!C$2</f>
        <v/>
      </c>
      <c r="D2" s="77" t="str">
        <f>'1.IS'!D$2</f>
        <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79"/>
      <c r="R2" s="79"/>
      <c r="S2" s="21"/>
      <c r="T2" s="21"/>
      <c r="U2" s="21"/>
      <c r="V2" s="21"/>
      <c r="W2" s="21"/>
      <c r="X2" s="21"/>
      <c r="Y2" s="21"/>
      <c r="Z2" s="21"/>
    </row>
    <row r="3" ht="24.75" customHeight="1">
      <c r="A3" s="136" t="s">
        <v>71</v>
      </c>
      <c r="B3" s="88">
        <f>IFERROR('1.IS'!B9*(1-'1.IS'!B17),"")</f>
        <v>0</v>
      </c>
      <c r="C3" s="89">
        <f>IFERROR('1.IS'!C9*(1-'1.IS'!C17),"")</f>
        <v>0</v>
      </c>
      <c r="D3" s="89">
        <f>IFERROR('1.IS'!D9*(1-'1.IS'!D17),"")</f>
        <v>0</v>
      </c>
      <c r="E3" s="89">
        <f>IFERROR('1.IS'!E9*(1-'1.IS'!E17),"")</f>
        <v>-608.9483991</v>
      </c>
      <c r="F3" s="89">
        <f>IFERROR('1.IS'!F9*(1-'1.IS'!F17),"")</f>
        <v>-589.0838709</v>
      </c>
      <c r="G3" s="89">
        <f>IFERROR('1.IS'!G9*(1-'1.IS'!G17),"")</f>
        <v>-1186.218935</v>
      </c>
      <c r="H3" s="89">
        <f>IFERROR('1.IS'!H9*(1-'1.IS'!H17),"")</f>
        <v>-442.7832829</v>
      </c>
      <c r="I3" s="89">
        <f>IFERROR('1.IS'!I9*(1-'1.IS'!I17),"")</f>
        <v>-172.721641</v>
      </c>
      <c r="J3" s="89">
        <f>IFERROR('1.IS'!J9*(1-'1.IS'!J17),"")</f>
        <v>110.6019458</v>
      </c>
      <c r="K3" s="89">
        <f>IFERROR('1.IS'!K9*(1-'1.IS'!K17),"")</f>
        <v>297.3888917</v>
      </c>
      <c r="L3" s="137">
        <f>IFERROR('1.IS'!L9*(1-'1.IS'!L17),"")</f>
        <v>452.3837947</v>
      </c>
      <c r="M3" s="138">
        <f>IFERROR('1.IS'!M9*(1-'1.IS'!M17),"")</f>
        <v>657.69644</v>
      </c>
      <c r="N3" s="138">
        <f>IFERROR('1.IS'!N9*(1-'1.IS'!N17),"")</f>
        <v>881.3132296</v>
      </c>
      <c r="O3" s="138">
        <f>IFERROR('1.IS'!O9*(1-'1.IS'!O17),"")</f>
        <v>1193.004342</v>
      </c>
      <c r="P3" s="139">
        <f>IFERROR('1.IS'!P9*(1-'1.IS'!P17),"")</f>
        <v>1613.249742</v>
      </c>
      <c r="Q3" s="138"/>
      <c r="R3" s="138"/>
      <c r="S3" s="21"/>
      <c r="T3" s="21"/>
      <c r="U3" s="21"/>
      <c r="V3" s="140"/>
      <c r="W3" s="21"/>
      <c r="X3" s="21"/>
      <c r="Y3" s="21"/>
      <c r="Z3" s="21"/>
    </row>
    <row r="4" ht="24.75" customHeight="1">
      <c r="A4" s="141" t="s">
        <v>72</v>
      </c>
      <c r="B4" s="86" t="str">
        <f>IFERROR(VLOOKUP("Cash And Equivalents*",'8.TIKR_BS'!$A:$K,COLUMN(B4),FALSE),"0")</f>
        <v/>
      </c>
      <c r="C4" s="87" t="str">
        <f>IFERROR(VLOOKUP("Cash And Equivalents*",'8.TIKR_BS'!$A:$K,COLUMN(C4),FALSE),"0")</f>
        <v/>
      </c>
      <c r="D4" s="87" t="str">
        <f>IFERROR(VLOOKUP("Cash And Equivalents*",'8.TIKR_BS'!$A:$K,COLUMN(D4),FALSE),"0")</f>
        <v/>
      </c>
      <c r="E4" s="87">
        <f>IFERROR(VLOOKUP("Cash And Equivalents*",'8.TIKR_BS'!$A:$K,COLUMN(E4),FALSE),"0")</f>
        <v>1116.34</v>
      </c>
      <c r="F4" s="87">
        <f>IFERROR(VLOOKUP("Cash And Equivalents*",'8.TIKR_BS'!$A:$K,COLUMN(F4),FALSE),"0")</f>
        <v>1079.15</v>
      </c>
      <c r="G4" s="87">
        <f>IFERROR(VLOOKUP("Cash And Equivalents*",'8.TIKR_BS'!$A:$K,COLUMN(G4),FALSE),"0")</f>
        <v>2011.32</v>
      </c>
      <c r="H4" s="87">
        <f>IFERROR(VLOOKUP("Cash And Equivalents*",'8.TIKR_BS'!$A:$K,COLUMN(H4),FALSE),"0")</f>
        <v>2290.67</v>
      </c>
      <c r="I4" s="87">
        <f>IFERROR(VLOOKUP("Cash And Equivalents*",'8.TIKR_BS'!$A:$K,COLUMN(I4),FALSE),"0")</f>
        <v>2598.54</v>
      </c>
      <c r="J4" s="87">
        <f>IFERROR(VLOOKUP("Cash And Equivalents*",'8.TIKR_BS'!$A:$K,COLUMN(J4),FALSE),"0")</f>
        <v>831.05</v>
      </c>
      <c r="K4" s="87">
        <f>IFERROR(VLOOKUP("Cash And Equivalents*",'8.TIKR_BS'!$A:$K,COLUMN(K4),FALSE),"0")</f>
        <v>2098.52</v>
      </c>
      <c r="L4" s="137">
        <f>IFERROR('TIKR_Cálculos'!C32,0)</f>
        <v>2046.361848</v>
      </c>
      <c r="M4" s="138">
        <f>IFERROR('TIKR_Cálculos'!D32,0)</f>
        <v>2578.415928</v>
      </c>
      <c r="N4" s="138">
        <f>IFERROR('TIKR_Cálculos'!E32,0)</f>
        <v>3455.077344</v>
      </c>
      <c r="O4" s="138">
        <f>IFERROR('TIKR_Cálculos'!F32,0)</f>
        <v>4526.15132</v>
      </c>
      <c r="P4" s="139">
        <f>IFERROR('TIKR_Cálculos'!G32,0)</f>
        <v>5929.25823</v>
      </c>
      <c r="Q4" s="138"/>
      <c r="R4" s="138"/>
      <c r="S4" s="21"/>
      <c r="T4" s="21"/>
      <c r="U4" s="21"/>
      <c r="V4" s="140"/>
      <c r="W4" s="21"/>
      <c r="X4" s="21"/>
      <c r="Y4" s="21"/>
      <c r="Z4" s="21"/>
    </row>
    <row r="5" ht="24.75" customHeight="1">
      <c r="A5" s="141" t="s">
        <v>73</v>
      </c>
      <c r="B5" s="86">
        <f>IFERROR(VLOOKUP("Total Cash And Short Term Investments*",'8.TIKR_BS'!$A:$K,COLUMN(B5),FALSE)-B4,"0")</f>
        <v>0</v>
      </c>
      <c r="C5" s="87">
        <f>IFERROR(VLOOKUP("Total Cash And Short Term Investments*",'8.TIKR_BS'!$A:$K,COLUMN(C5),FALSE)-C4,"0")</f>
        <v>0</v>
      </c>
      <c r="D5" s="87">
        <f>IFERROR(VLOOKUP("Total Cash And Short Term Investments*",'8.TIKR_BS'!$A:$K,COLUMN(D5),FALSE)-D4,"0")</f>
        <v>0</v>
      </c>
      <c r="E5" s="87">
        <f>IFERROR(VLOOKUP("Total Cash And Short Term Investments*",'8.TIKR_BS'!$A:$K,COLUMN(E5),FALSE)-E4,"0")</f>
        <v>0</v>
      </c>
      <c r="F5" s="87">
        <f>IFERROR(VLOOKUP("Total Cash And Short Term Investments*",'8.TIKR_BS'!$A:$K,COLUMN(F5),FALSE)-F4,"0")</f>
        <v>0</v>
      </c>
      <c r="G5" s="87">
        <f>IFERROR(VLOOKUP("Total Cash And Short Term Investments*",'8.TIKR_BS'!$A:$K,COLUMN(G5),FALSE)-G4,"0")</f>
        <v>0</v>
      </c>
      <c r="H5" s="87">
        <f>IFERROR(VLOOKUP("Total Cash And Short Term Investments*",'8.TIKR_BS'!$A:$K,COLUMN(H5),FALSE)-H4,"0")</f>
        <v>234.16</v>
      </c>
      <c r="I5" s="87">
        <f>IFERROR(VLOOKUP("Total Cash And Short Term Investments*",'8.TIKR_BS'!$A:$K,COLUMN(I5),FALSE)-I4,"0")</f>
        <v>35.14</v>
      </c>
      <c r="J5" s="87">
        <f>IFERROR(VLOOKUP("Total Cash And Short Term Investments*",'8.TIKR_BS'!$A:$K,COLUMN(J5),FALSE)-J4,"0")</f>
        <v>2843.13</v>
      </c>
      <c r="K5" s="87">
        <f>IFERROR(VLOOKUP("Total Cash And Short Term Investments*",'8.TIKR_BS'!$A:$K,COLUMN(K5),FALSE)-K4,"0")</f>
        <v>3131.47</v>
      </c>
      <c r="L5" s="137">
        <f>IFERROR('TIKR_Cálculos'!C33,0)</f>
        <v>3053.638152</v>
      </c>
      <c r="M5" s="138">
        <f>IFERROR('TIKR_Cálculos'!D33,0)</f>
        <v>3847.584072</v>
      </c>
      <c r="N5" s="138">
        <f>IFERROR('TIKR_Cálculos'!E33,0)</f>
        <v>5155.762656</v>
      </c>
      <c r="O5" s="138">
        <f>IFERROR('TIKR_Cálculos'!F33,0)</f>
        <v>6754.04908</v>
      </c>
      <c r="P5" s="139">
        <f>IFERROR('TIKR_Cálculos'!G33,0)</f>
        <v>8847.804294</v>
      </c>
      <c r="Q5" s="138"/>
      <c r="R5" s="138"/>
      <c r="S5" s="21"/>
      <c r="T5" s="21"/>
      <c r="U5" s="21"/>
      <c r="V5" s="140"/>
      <c r="W5" s="21"/>
      <c r="X5" s="21"/>
      <c r="Y5" s="21"/>
      <c r="Z5" s="21"/>
    </row>
    <row r="6" ht="24.75" customHeight="1">
      <c r="A6" s="141" t="s">
        <v>74</v>
      </c>
      <c r="B6" s="86">
        <f>IFERROR(VLOOKUP("Short-term Borrowings*",'8.TIKR_BS'!$A:$K,COLUMN(B6),FALSE),"0")+IFERROR(VLOOKUP("Current Portion of Long-Term Debt*",'8.TIKR_BS'!$A:$K,COLUMN(B6),FALSE),"0")+IFERROR(VLOOKUP("Finance Division Debt Current*",'8.TIKR_BS'!$A:$K,COLUMN(B6),FALSE),"0")</f>
        <v>0</v>
      </c>
      <c r="C6" s="87">
        <f>IFERROR(VLOOKUP("Short-term Borrowings*",'8.TIKR_BS'!$A:$K,COLUMN(C6),FALSE),"0")+IFERROR(VLOOKUP("Current Portion of Long-Term Debt*",'8.TIKR_BS'!$A:$K,COLUMN(C6),FALSE),"0")+IFERROR(VLOOKUP("Finance Division Debt Current*",'8.TIKR_BS'!$A:$K,COLUMN(C6),FALSE),"0")</f>
        <v>0</v>
      </c>
      <c r="D6" s="87">
        <f>IFERROR(VLOOKUP("Short-term Borrowings*",'8.TIKR_BS'!$A:$K,COLUMN(D6),FALSE),"0")+IFERROR(VLOOKUP("Current Portion of Long-Term Debt*",'8.TIKR_BS'!$A:$K,COLUMN(D6),FALSE),"0")+IFERROR(VLOOKUP("Finance Division Debt Current*",'8.TIKR_BS'!$A:$K,COLUMN(D6),FALSE),"0")</f>
        <v>0</v>
      </c>
      <c r="E6" s="87">
        <f>IFERROR(VLOOKUP("Short-term Borrowings*",'8.TIKR_BS'!$A:$K,COLUMN(E6),FALSE),"0")+IFERROR(VLOOKUP("Current Portion of Long-Term Debt*",'8.TIKR_BS'!$A:$K,COLUMN(E6),FALSE),"0")+IFERROR(VLOOKUP("Finance Division Debt Current*",'8.TIKR_BS'!$A:$K,COLUMN(E6),FALSE),"0")</f>
        <v>0</v>
      </c>
      <c r="F6" s="87">
        <f>IFERROR(VLOOKUP("Short-term Borrowings*",'8.TIKR_BS'!$A:$K,COLUMN(F6),FALSE),"0")+IFERROR(VLOOKUP("Current Portion of Long-Term Debt*",'8.TIKR_BS'!$A:$K,COLUMN(F6),FALSE),"0")+IFERROR(VLOOKUP("Finance Division Debt Current*",'8.TIKR_BS'!$A:$K,COLUMN(F6),FALSE),"0")</f>
        <v>0</v>
      </c>
      <c r="G6" s="87">
        <f>IFERROR(VLOOKUP("Short-term Borrowings*",'8.TIKR_BS'!$A:$K,COLUMN(G6),FALSE),"0")+IFERROR(VLOOKUP("Current Portion of Long-Term Debt*",'8.TIKR_BS'!$A:$K,COLUMN(G6),FALSE),"0")+IFERROR(VLOOKUP("Finance Division Debt Current*",'8.TIKR_BS'!$A:$K,COLUMN(G6),FALSE),"0")</f>
        <v>0</v>
      </c>
      <c r="H6" s="87">
        <f>IFERROR(VLOOKUP("Short-term Borrowings*",'8.TIKR_BS'!$A:$K,COLUMN(H6),FALSE),"0")+IFERROR(VLOOKUP("Current Portion of Long-Term Debt*",'8.TIKR_BS'!$A:$K,COLUMN(H6),FALSE),"0")+IFERROR(VLOOKUP("Finance Division Debt Current*",'8.TIKR_BS'!$A:$K,COLUMN(H6),FALSE),"0")</f>
        <v>0</v>
      </c>
      <c r="I6" s="87">
        <f>IFERROR(VLOOKUP("Short-term Borrowings*",'8.TIKR_BS'!$A:$K,COLUMN(I6),FALSE),"0")+IFERROR(VLOOKUP("Current Portion of Long-Term Debt*",'8.TIKR_BS'!$A:$K,COLUMN(I6),FALSE),"0")+IFERROR(VLOOKUP("Finance Division Debt Current*",'8.TIKR_BS'!$A:$K,COLUMN(I6),FALSE),"0")</f>
        <v>0</v>
      </c>
      <c r="J6" s="87">
        <f>IFERROR(VLOOKUP("Short-term Borrowings*",'8.TIKR_BS'!$A:$K,COLUMN(J6),FALSE),"0")+IFERROR(VLOOKUP("Current Portion of Long-Term Debt*",'8.TIKR_BS'!$A:$K,COLUMN(J6),FALSE),"0")+IFERROR(VLOOKUP("Finance Division Debt Current*",'8.TIKR_BS'!$A:$K,COLUMN(J6),FALSE),"0")</f>
        <v>0</v>
      </c>
      <c r="K6" s="87">
        <f>IFERROR(VLOOKUP("Short-term Borrowings*",'8.TIKR_BS'!$A:$K,COLUMN(K6),FALSE),"0")+IFERROR(VLOOKUP("Current Portion of Long-Term Debt*",'8.TIKR_BS'!$A:$K,COLUMN(K6),FALSE),"0")+IFERROR(VLOOKUP("Finance Division Debt Current*",'8.TIKR_BS'!$A:$K,COLUMN(K6),FALSE),"0")</f>
        <v>0</v>
      </c>
      <c r="L6" s="137">
        <f>IFERROR('TIKR_Cálculos'!C35,0)</f>
        <v>0</v>
      </c>
      <c r="M6" s="138">
        <f>IFERROR('TIKR_Cálculos'!D35,0)</f>
        <v>0</v>
      </c>
      <c r="N6" s="138">
        <f>IFERROR('TIKR_Cálculos'!E35,0)</f>
        <v>0</v>
      </c>
      <c r="O6" s="138">
        <f>IFERROR('TIKR_Cálculos'!F35,0)</f>
        <v>0</v>
      </c>
      <c r="P6" s="139">
        <f>IFERROR('TIKR_Cálculos'!G35,0)</f>
        <v>0</v>
      </c>
      <c r="Q6" s="138"/>
      <c r="R6" s="138"/>
      <c r="S6" s="21"/>
      <c r="T6" s="21"/>
      <c r="U6" s="21"/>
      <c r="V6" s="140"/>
      <c r="W6" s="21"/>
      <c r="X6" s="21"/>
      <c r="Y6" s="21"/>
      <c r="Z6" s="21"/>
    </row>
    <row r="7" ht="24.75" customHeight="1">
      <c r="A7" s="141" t="s">
        <v>75</v>
      </c>
      <c r="B7" s="86">
        <f>IFERROR(VLOOKUP("Long-term Borrowings*",'8.TIKR_BS'!$A:$K,COLUMN(B7),FALSE),"0")+IFERROR(VLOOKUP("Long-Term Debt*",'8.TIKR_BS'!$A:$K,COLUMN(B7),FALSE),"0")+IFERROR(VLOOKUP("Finance Division Debt Non Current*",'8.TIKR_BS'!$A:$K,COLUMN(B7),FALSE),"0")</f>
        <v>0</v>
      </c>
      <c r="C7" s="87">
        <f>IFERROR(VLOOKUP("Long-term Borrowings*",'8.TIKR_BS'!$A:$K,COLUMN(C7),FALSE),"0")+IFERROR(VLOOKUP("Long-Term Debt*",'8.TIKR_BS'!$A:$K,COLUMN(C7),FALSE),"0")+IFERROR(VLOOKUP("Finance Division Debt Non Current*",'8.TIKR_BS'!$A:$K,COLUMN(C7),FALSE),"0")</f>
        <v>0</v>
      </c>
      <c r="D7" s="87">
        <f>IFERROR(VLOOKUP("Long-term Borrowings*",'8.TIKR_BS'!$A:$K,COLUMN(D7),FALSE),"0")+IFERROR(VLOOKUP("Long-Term Debt*",'8.TIKR_BS'!$A:$K,COLUMN(D7),FALSE),"0")+IFERROR(VLOOKUP("Finance Division Debt Non Current*",'8.TIKR_BS'!$A:$K,COLUMN(D7),FALSE),"0")</f>
        <v>0</v>
      </c>
      <c r="E7" s="87">
        <f>IFERROR(VLOOKUP("Long-term Borrowings*",'8.TIKR_BS'!$A:$K,COLUMN(E7),FALSE),"0")+IFERROR(VLOOKUP("Long-Term Debt*",'8.TIKR_BS'!$A:$K,COLUMN(E7),FALSE),"0")+IFERROR(VLOOKUP("Finance Division Debt Non Current*",'8.TIKR_BS'!$A:$K,COLUMN(E7),FALSE),"0")</f>
        <v>0</v>
      </c>
      <c r="F7" s="87">
        <f>IFERROR(VLOOKUP("Long-term Borrowings*",'8.TIKR_BS'!$A:$K,COLUMN(F7),FALSE),"0")+IFERROR(VLOOKUP("Long-Term Debt*",'8.TIKR_BS'!$A:$K,COLUMN(F7),FALSE),"0")+IFERROR(VLOOKUP("Finance Division Debt Non Current*",'8.TIKR_BS'!$A:$K,COLUMN(F7),FALSE),"0")</f>
        <v>396.07</v>
      </c>
      <c r="G7" s="87">
        <f>IFERROR(VLOOKUP("Long-term Borrowings*",'8.TIKR_BS'!$A:$K,COLUMN(G7),FALSE),"0")+IFERROR(VLOOKUP("Long-Term Debt*",'8.TIKR_BS'!$A:$K,COLUMN(G7),FALSE),"0")+IFERROR(VLOOKUP("Finance Division Debt Non Current*",'8.TIKR_BS'!$A:$K,COLUMN(G7),FALSE),"0")</f>
        <v>197.98</v>
      </c>
      <c r="H7" s="87">
        <f>IFERROR(VLOOKUP("Long-term Borrowings*",'8.TIKR_BS'!$A:$K,COLUMN(H7),FALSE),"0")+IFERROR(VLOOKUP("Long-Term Debt*",'8.TIKR_BS'!$A:$K,COLUMN(H7),FALSE),"0")+IFERROR(VLOOKUP("Finance Division Debt Non Current*",'8.TIKR_BS'!$A:$K,COLUMN(H7),FALSE),"0")</f>
        <v>0</v>
      </c>
      <c r="I7" s="87">
        <f>IFERROR(VLOOKUP("Long-term Borrowings*",'8.TIKR_BS'!$A:$K,COLUMN(I7),FALSE),"0")+IFERROR(VLOOKUP("Long-Term Debt*",'8.TIKR_BS'!$A:$K,COLUMN(I7),FALSE),"0")+IFERROR(VLOOKUP("Finance Division Debt Non Current*",'8.TIKR_BS'!$A:$K,COLUMN(I7),FALSE),"0")</f>
        <v>0</v>
      </c>
      <c r="J7" s="87">
        <f>IFERROR(VLOOKUP("Long-term Borrowings*",'8.TIKR_BS'!$A:$K,COLUMN(J7),FALSE),"0")+IFERROR(VLOOKUP("Long-Term Debt*",'8.TIKR_BS'!$A:$K,COLUMN(J7),FALSE),"0")+IFERROR(VLOOKUP("Finance Division Debt Non Current*",'8.TIKR_BS'!$A:$K,COLUMN(J7),FALSE),"0")</f>
        <v>0</v>
      </c>
      <c r="K7" s="87">
        <f>IFERROR(VLOOKUP("Long-term Borrowings*",'8.TIKR_BS'!$A:$K,COLUMN(K7),FALSE),"0")+IFERROR(VLOOKUP("Long-Term Debt*",'8.TIKR_BS'!$A:$K,COLUMN(K7),FALSE),"0")+IFERROR(VLOOKUP("Finance Division Debt Non Current*",'8.TIKR_BS'!$A:$K,COLUMN(K7),FALSE),"0")</f>
        <v>0</v>
      </c>
      <c r="L7" s="137">
        <f>IFERROR('TIKR_Cálculos'!C36,0)</f>
        <v>0</v>
      </c>
      <c r="M7" s="138">
        <f>IFERROR('TIKR_Cálculos'!D36,0)</f>
        <v>0</v>
      </c>
      <c r="N7" s="138">
        <f>IFERROR('TIKR_Cálculos'!E36,0)</f>
        <v>0</v>
      </c>
      <c r="O7" s="138">
        <f>IFERROR('TIKR_Cálculos'!F36,0)</f>
        <v>0</v>
      </c>
      <c r="P7" s="139">
        <f>IFERROR('TIKR_Cálculos'!G36,0)</f>
        <v>0</v>
      </c>
      <c r="Q7" s="138"/>
      <c r="R7" s="138"/>
      <c r="S7" s="138"/>
      <c r="T7" s="138"/>
      <c r="U7" s="138"/>
      <c r="V7" s="140"/>
      <c r="W7" s="21"/>
      <c r="X7" s="21"/>
      <c r="Y7" s="21"/>
      <c r="Z7" s="21"/>
    </row>
    <row r="8" ht="24.75" customHeight="1">
      <c r="A8" s="141" t="s">
        <v>76</v>
      </c>
      <c r="B8" s="86" t="str">
        <f>IFERROR(VLOOKUP("Current Portion of Capital Lease Obligations*",'8.TIKR_BS'!$A:$K,COLUMN(B8),FALSE),"0")</f>
        <v/>
      </c>
      <c r="C8" s="87" t="str">
        <f>IFERROR(VLOOKUP("Current Portion of Capital Lease Obligations*",'8.TIKR_BS'!$A:$K,COLUMN(C8),FALSE),"0")</f>
        <v/>
      </c>
      <c r="D8" s="87" t="str">
        <f>IFERROR(VLOOKUP("Current Portion of Capital Lease Obligations*",'8.TIKR_BS'!$A:$K,COLUMN(D8),FALSE),"0")</f>
        <v/>
      </c>
      <c r="E8" s="87" t="str">
        <f>IFERROR(VLOOKUP("Current Portion of Capital Lease Obligations*",'8.TIKR_BS'!$A:$K,COLUMN(E8),FALSE),"0")</f>
        <v/>
      </c>
      <c r="F8" s="87" t="str">
        <f>IFERROR(VLOOKUP("Current Portion of Capital Lease Obligations*",'8.TIKR_BS'!$A:$K,COLUMN(F8),FALSE),"0")</f>
        <v/>
      </c>
      <c r="G8" s="87">
        <f>IFERROR(VLOOKUP("Current Portion of Capital Lease Obligations*",'8.TIKR_BS'!$A:$K,COLUMN(G8),FALSE),"0")</f>
        <v>29.08</v>
      </c>
      <c r="H8" s="87">
        <f>IFERROR(VLOOKUP("Current Portion of Capital Lease Obligations*",'8.TIKR_BS'!$A:$K,COLUMN(H8),FALSE),"0")</f>
        <v>39.93</v>
      </c>
      <c r="I8" s="87">
        <f>IFERROR(VLOOKUP("Current Portion of Capital Lease Obligations*",'8.TIKR_BS'!$A:$K,COLUMN(I8),FALSE),"0")</f>
        <v>45.1</v>
      </c>
      <c r="J8" s="87">
        <f>IFERROR(VLOOKUP("Current Portion of Capital Lease Obligations*",'8.TIKR_BS'!$A:$K,COLUMN(J8),FALSE),"0")</f>
        <v>54.18</v>
      </c>
      <c r="K8" s="87">
        <f>IFERROR(VLOOKUP("Current Portion of Capital Lease Obligations*",'8.TIKR_BS'!$A:$K,COLUMN(K8),FALSE),"0")</f>
        <v>43.99</v>
      </c>
      <c r="L8" s="137">
        <f>IFERROR(K8*'1.IS'!L4+K8,"")</f>
        <v>58.0668</v>
      </c>
      <c r="M8" s="138">
        <f>IFERROR(L8*'1.IS'!M4+L8,"")</f>
        <v>73.164168</v>
      </c>
      <c r="N8" s="138">
        <f>IFERROR(M8*'1.IS'!N4+M8,"")</f>
        <v>98.03998512</v>
      </c>
      <c r="O8" s="138">
        <f>IFERROR(N8*'1.IS'!O4+N8,"")</f>
        <v>128.4323805</v>
      </c>
      <c r="P8" s="139">
        <f>IFERROR(O8*'1.IS'!P4+O8,"")</f>
        <v>168.2464185</v>
      </c>
      <c r="Q8" s="138"/>
      <c r="R8" s="138"/>
      <c r="S8" s="138"/>
      <c r="T8" s="138"/>
      <c r="U8" s="138"/>
      <c r="V8" s="140"/>
      <c r="W8" s="21"/>
      <c r="X8" s="21"/>
      <c r="Y8" s="21"/>
      <c r="Z8" s="21"/>
    </row>
    <row r="9" ht="24.75" customHeight="1">
      <c r="A9" s="141" t="s">
        <v>77</v>
      </c>
      <c r="B9" s="86" t="str">
        <f>IFERROR(VLOOKUP("Capital Leases*",'8.TIKR_BS'!$A:$K,COLUMN(B9),FALSE),"0")</f>
        <v/>
      </c>
      <c r="C9" s="87" t="str">
        <f>IFERROR(VLOOKUP("Capital Leases*",'8.TIKR_BS'!$A:$K,COLUMN(C9),FALSE),"0")</f>
        <v/>
      </c>
      <c r="D9" s="87" t="str">
        <f>IFERROR(VLOOKUP("Capital Leases*",'8.TIKR_BS'!$A:$K,COLUMN(D9),FALSE),"0")</f>
        <v/>
      </c>
      <c r="E9" s="87" t="str">
        <f>IFERROR(VLOOKUP("Capital Leases*",'8.TIKR_BS'!$A:$K,COLUMN(E9),FALSE),"0")</f>
        <v/>
      </c>
      <c r="F9" s="87" t="str">
        <f>IFERROR(VLOOKUP("Capital Leases*",'8.TIKR_BS'!$A:$K,COLUMN(F9),FALSE),"0")</f>
        <v/>
      </c>
      <c r="G9" s="87">
        <f>IFERROR(VLOOKUP("Capital Leases*",'8.TIKR_BS'!$A:$K,COLUMN(G9),FALSE),"0")</f>
        <v>229.8</v>
      </c>
      <c r="H9" s="87">
        <f>IFERROR(VLOOKUP("Capital Leases*",'8.TIKR_BS'!$A:$K,COLUMN(H9),FALSE),"0")</f>
        <v>220.15</v>
      </c>
      <c r="I9" s="87">
        <f>IFERROR(VLOOKUP("Capital Leases*",'8.TIKR_BS'!$A:$K,COLUMN(I9),FALSE),"0")</f>
        <v>204.31</v>
      </c>
      <c r="J9" s="87">
        <f>IFERROR(VLOOKUP("Capital Leases*",'8.TIKR_BS'!$A:$K,COLUMN(J9),FALSE),"0")</f>
        <v>175.22</v>
      </c>
      <c r="K9" s="87">
        <f>IFERROR(VLOOKUP("Capital Leases*",'8.TIKR_BS'!$A:$K,COLUMN(K9),FALSE),"0")</f>
        <v>195.23</v>
      </c>
      <c r="L9" s="137">
        <f>IFERROR(K9*'1.IS'!L4+K9,"")</f>
        <v>257.7036</v>
      </c>
      <c r="M9" s="138">
        <f>IFERROR(L9*'1.IS'!M4+L9,"")</f>
        <v>324.706536</v>
      </c>
      <c r="N9" s="138">
        <f>IFERROR(M9*'1.IS'!N4+M9,"")</f>
        <v>435.1067582</v>
      </c>
      <c r="O9" s="138">
        <f>IFERROR(N9*'1.IS'!O4+N9,"")</f>
        <v>569.9898533</v>
      </c>
      <c r="P9" s="139">
        <f>IFERROR(O9*'1.IS'!P4+O9,"")</f>
        <v>746.6867078</v>
      </c>
      <c r="Q9" s="138"/>
      <c r="R9" s="138"/>
      <c r="S9" s="138"/>
      <c r="T9" s="138"/>
      <c r="U9" s="138"/>
      <c r="V9" s="140"/>
      <c r="W9" s="21"/>
      <c r="X9" s="21"/>
      <c r="Y9" s="21"/>
      <c r="Z9" s="21"/>
    </row>
    <row r="10" ht="24.75" customHeight="1">
      <c r="A10" s="141" t="s">
        <v>78</v>
      </c>
      <c r="B10" s="86" t="str">
        <f>IFERROR(VLOOKUP("Total Equity*",'8.TIKR_BS'!$A:$K,COLUMN(B10),FALSE),"0")</f>
        <v/>
      </c>
      <c r="C10" s="87" t="str">
        <f>IFERROR(VLOOKUP("Total Equity*",'8.TIKR_BS'!$A:$K,COLUMN(C10),FALSE),"0")</f>
        <v/>
      </c>
      <c r="D10" s="87" t="str">
        <f>IFERROR(VLOOKUP("Total Equity*",'8.TIKR_BS'!$A:$K,COLUMN(D10),FALSE),"0")</f>
        <v/>
      </c>
      <c r="E10" s="87">
        <f>IFERROR(VLOOKUP("Total Equity*",'8.TIKR_BS'!$A:$K,COLUMN(E10),FALSE),"0")</f>
        <v>508.3</v>
      </c>
      <c r="F10" s="87">
        <f>IFERROR(VLOOKUP("Total Equity*",'8.TIKR_BS'!$A:$K,COLUMN(F10),FALSE),"0")</f>
        <v>146.59</v>
      </c>
      <c r="G10" s="87">
        <f>IFERROR(VLOOKUP("Total Equity*",'8.TIKR_BS'!$A:$K,COLUMN(G10),FALSE),"0")</f>
        <v>1522.55</v>
      </c>
      <c r="H10" s="87">
        <f>IFERROR(VLOOKUP("Total Equity*",'8.TIKR_BS'!$A:$K,COLUMN(H10),FALSE),"0")</f>
        <v>2291.03</v>
      </c>
      <c r="I10" s="87">
        <f>IFERROR(VLOOKUP("Total Equity*",'8.TIKR_BS'!$A:$K,COLUMN(I10),FALSE),"0")</f>
        <v>2642.44</v>
      </c>
      <c r="J10" s="87">
        <f>IFERROR(VLOOKUP("Total Equity*",'8.TIKR_BS'!$A:$K,COLUMN(J10),FALSE),"0")</f>
        <v>3560.97</v>
      </c>
      <c r="K10" s="87">
        <f>IFERROR(VLOOKUP("Total Equity*",'8.TIKR_BS'!$A:$K,COLUMN(K10),FALSE),"0")</f>
        <v>5094.41</v>
      </c>
      <c r="L10" s="137">
        <f>IFERROR(K10+'1.IS'!L20+'1.IS'!L26*'4.Valoración'!L3-AVERAGE('2.FCF'!$J$30:$K$30)*'2.FCF'!L14,"")</f>
        <v>24268.95193</v>
      </c>
      <c r="M10" s="138">
        <f>IFERROR(L10+'1.IS'!M20+'1.IS'!M26*'4.Valoración'!M3-AVERAGE('2.FCF'!$J$30:$K$30)*'2.FCF'!M14,"")</f>
        <v>45175.12158</v>
      </c>
      <c r="N10" s="138">
        <f>IFERROR(M10+'1.IS'!N20+'1.IS'!N26*'4.Valoración'!N3-AVERAGE('2.FCF'!$J$30:$K$30)*'2.FCF'!N14,"")</f>
        <v>67978.34622</v>
      </c>
      <c r="O10" s="138">
        <f>IFERROR(N10+'1.IS'!O20+'1.IS'!O26*'4.Valoración'!O3-AVERAGE('2.FCF'!$J$30:$K$30)*'2.FCF'!O14,"")</f>
        <v>92910.05071</v>
      </c>
      <c r="P10" s="139">
        <f>IFERROR(O10+'1.IS'!P20+'1.IS'!P26*'4.Valoración'!P3-AVERAGE('2.FCF'!$J$30:$K$30)*'2.FCF'!P14,"")</f>
        <v>120243.5692</v>
      </c>
      <c r="Q10" s="138"/>
      <c r="R10" s="138"/>
      <c r="S10" s="138"/>
      <c r="T10" s="138"/>
      <c r="U10" s="138"/>
      <c r="V10" s="140"/>
      <c r="W10" s="21"/>
      <c r="X10" s="21"/>
      <c r="Y10" s="21"/>
      <c r="Z10" s="21"/>
    </row>
    <row r="11" ht="24.75" customHeight="1">
      <c r="A11" s="142" t="s">
        <v>79</v>
      </c>
      <c r="B11" s="143">
        <f t="shared" ref="B11:K11" si="1">B10+B6+B7+B8+B9-B5</f>
        <v>0</v>
      </c>
      <c r="C11" s="144">
        <f t="shared" si="1"/>
        <v>0</v>
      </c>
      <c r="D11" s="144">
        <f t="shared" si="1"/>
        <v>0</v>
      </c>
      <c r="E11" s="144">
        <f t="shared" si="1"/>
        <v>508.3</v>
      </c>
      <c r="F11" s="144">
        <f t="shared" si="1"/>
        <v>542.66</v>
      </c>
      <c r="G11" s="144">
        <f t="shared" si="1"/>
        <v>1979.41</v>
      </c>
      <c r="H11" s="144">
        <f t="shared" si="1"/>
        <v>2316.95</v>
      </c>
      <c r="I11" s="144">
        <f t="shared" si="1"/>
        <v>2856.71</v>
      </c>
      <c r="J11" s="144">
        <f t="shared" si="1"/>
        <v>947.24</v>
      </c>
      <c r="K11" s="144">
        <f t="shared" si="1"/>
        <v>2202.16</v>
      </c>
      <c r="L11" s="145">
        <f t="shared" ref="L11:P11" si="2">IFERROR(L10+L6+L7+L8+L9-L5,"")</f>
        <v>21531.08417</v>
      </c>
      <c r="M11" s="146">
        <f t="shared" si="2"/>
        <v>41725.40821</v>
      </c>
      <c r="N11" s="146">
        <f t="shared" si="2"/>
        <v>63355.73031</v>
      </c>
      <c r="O11" s="146">
        <f t="shared" si="2"/>
        <v>86854.42386</v>
      </c>
      <c r="P11" s="147">
        <f t="shared" si="2"/>
        <v>112310.698</v>
      </c>
      <c r="Q11" s="138"/>
      <c r="R11" s="138"/>
      <c r="S11" s="138"/>
      <c r="T11" s="138"/>
      <c r="U11" s="138"/>
      <c r="V11" s="140"/>
      <c r="W11" s="21"/>
      <c r="X11" s="21"/>
      <c r="Y11" s="21"/>
      <c r="Z11" s="21"/>
    </row>
    <row r="12" ht="30.0" customHeight="1">
      <c r="A12" s="17"/>
      <c r="B12" s="59"/>
      <c r="C12" s="59"/>
      <c r="D12" s="59"/>
      <c r="E12" s="59"/>
      <c r="F12" s="59"/>
      <c r="G12" s="59"/>
      <c r="H12" s="59"/>
      <c r="I12" s="59"/>
      <c r="J12" s="59"/>
      <c r="K12" s="59"/>
      <c r="L12" s="59"/>
      <c r="M12" s="59"/>
      <c r="N12" s="59"/>
      <c r="O12" s="59"/>
      <c r="P12" s="59"/>
      <c r="Q12" s="59"/>
      <c r="R12" s="59"/>
      <c r="S12" s="59"/>
      <c r="T12" s="59"/>
      <c r="U12" s="59"/>
      <c r="V12" s="135"/>
      <c r="W12" s="17"/>
      <c r="X12" s="17"/>
      <c r="Y12" s="17"/>
      <c r="Z12" s="17"/>
    </row>
    <row r="13" ht="34.5" customHeight="1">
      <c r="A13" s="148" t="s">
        <v>80</v>
      </c>
      <c r="B13" s="149" t="str">
        <f>'1.IS'!B$2</f>
        <v/>
      </c>
      <c r="C13" s="149" t="str">
        <f>'1.IS'!C$2</f>
        <v/>
      </c>
      <c r="D13" s="149" t="str">
        <f>'1.IS'!D$2</f>
        <v/>
      </c>
      <c r="E13" s="149">
        <f>'1.IS'!E$2</f>
        <v>2018</v>
      </c>
      <c r="F13" s="149">
        <f>'1.IS'!F$2</f>
        <v>2019</v>
      </c>
      <c r="G13" s="149">
        <f>'1.IS'!G$2</f>
        <v>2020</v>
      </c>
      <c r="H13" s="149">
        <f>'1.IS'!H$2</f>
        <v>2021</v>
      </c>
      <c r="I13" s="149">
        <f>'1.IS'!I$2</f>
        <v>2022</v>
      </c>
      <c r="J13" s="149">
        <f>'1.IS'!J$2</f>
        <v>2023</v>
      </c>
      <c r="K13" s="149">
        <f>'1.IS'!K$2</f>
        <v>2024</v>
      </c>
      <c r="L13" s="150" t="str">
        <f>'1.IS'!L$2</f>
        <v>2025e</v>
      </c>
      <c r="M13" s="150" t="str">
        <f>'1.IS'!M$2</f>
        <v>2026e</v>
      </c>
      <c r="N13" s="150" t="str">
        <f>'1.IS'!N$2</f>
        <v>2027e</v>
      </c>
      <c r="O13" s="150" t="str">
        <f>'1.IS'!O$2</f>
        <v>2028e</v>
      </c>
      <c r="P13" s="150" t="str">
        <f>'1.IS'!P$2</f>
        <v>2029e</v>
      </c>
      <c r="Q13" s="151" t="str">
        <f>"Promedio "&amp;CHAR(10)&amp;B$2&amp;" - "&amp;K$2</f>
        <v>Promedio 
 - 2024</v>
      </c>
      <c r="R13" s="152"/>
      <c r="S13" s="152"/>
      <c r="T13" s="152"/>
      <c r="U13" s="152"/>
      <c r="V13" s="152"/>
      <c r="W13" s="152"/>
      <c r="X13" s="152"/>
      <c r="Y13" s="152"/>
      <c r="Z13" s="152"/>
    </row>
    <row r="14" ht="24.75" customHeight="1">
      <c r="A14" s="153" t="s">
        <v>81</v>
      </c>
      <c r="B14" s="100" t="str">
        <f>IFERROR('1.IS'!B20/B10,"")</f>
        <v/>
      </c>
      <c r="C14" s="101" t="str">
        <f>IFERROR('1.IS'!C20/C10,"")</f>
        <v/>
      </c>
      <c r="D14" s="101" t="str">
        <f>IFERROR('1.IS'!D20/D10,"")</f>
        <v/>
      </c>
      <c r="E14" s="101">
        <f>IFERROR('1.IS'!E20/E10,"")</f>
        <v>-1.183907141</v>
      </c>
      <c r="F14" s="101">
        <f>IFERROR('1.IS'!F20/F10,"")</f>
        <v>-3.934715874</v>
      </c>
      <c r="G14" s="101">
        <f>IFERROR('1.IS'!G20/G10,"")</f>
        <v>-0.7687760665</v>
      </c>
      <c r="H14" s="101">
        <f>IFERROR('1.IS'!H20/H10,"")</f>
        <v>-0.1942226859</v>
      </c>
      <c r="I14" s="101">
        <f>IFERROR('1.IS'!I20/I10,"")</f>
        <v>-0.05811674059</v>
      </c>
      <c r="J14" s="101">
        <f>IFERROR('1.IS'!J20/J10,"")</f>
        <v>0.06326085308</v>
      </c>
      <c r="K14" s="101">
        <f>IFERROR('1.IS'!K20/K10,"")</f>
        <v>0.09426017929</v>
      </c>
      <c r="L14" s="154">
        <f>IFERROR('1.IS'!L20/L10,"")</f>
        <v>0.02541096992</v>
      </c>
      <c r="M14" s="155">
        <f>IFERROR('1.IS'!M20/M10,"")</f>
        <v>0.01911888126</v>
      </c>
      <c r="N14" s="155">
        <f>IFERROR('1.IS'!N20/N10,"")</f>
        <v>0.01702534846</v>
      </c>
      <c r="O14" s="155">
        <f>IFERROR('1.IS'!O20/O10,"")</f>
        <v>0.01672763382</v>
      </c>
      <c r="P14" s="156">
        <f>IFERROR('1.IS'!P20/P10,"")</f>
        <v>0.01734625933</v>
      </c>
      <c r="Q14" s="120">
        <f t="shared" ref="Q14:Q16" si="4">IFERROR(AVERAGE(B14:K14),"")</f>
        <v>-0.8546024966</v>
      </c>
      <c r="R14" s="134"/>
      <c r="S14" s="134"/>
      <c r="T14" s="134"/>
      <c r="U14" s="134"/>
      <c r="V14" s="115"/>
      <c r="W14" s="115"/>
      <c r="X14" s="115"/>
      <c r="Y14" s="115"/>
      <c r="Z14" s="115"/>
    </row>
    <row r="15" ht="24.75" customHeight="1">
      <c r="A15" s="95" t="s">
        <v>82</v>
      </c>
      <c r="B15" s="100" t="str">
        <f t="shared" ref="B15:P15" si="3">IFERROR(B3/B11,"")</f>
        <v/>
      </c>
      <c r="C15" s="101" t="str">
        <f t="shared" si="3"/>
        <v/>
      </c>
      <c r="D15" s="101" t="str">
        <f t="shared" si="3"/>
        <v/>
      </c>
      <c r="E15" s="101">
        <f t="shared" si="3"/>
        <v>-1.198009835</v>
      </c>
      <c r="F15" s="101">
        <f t="shared" si="3"/>
        <v>-1.085548725</v>
      </c>
      <c r="G15" s="101">
        <f t="shared" si="3"/>
        <v>-0.5992790451</v>
      </c>
      <c r="H15" s="101">
        <f t="shared" si="3"/>
        <v>-0.1911061019</v>
      </c>
      <c r="I15" s="101">
        <f t="shared" si="3"/>
        <v>-0.0604617343</v>
      </c>
      <c r="J15" s="101">
        <f t="shared" si="3"/>
        <v>0.1167623262</v>
      </c>
      <c r="K15" s="101">
        <f t="shared" si="3"/>
        <v>0.1350441801</v>
      </c>
      <c r="L15" s="108">
        <f t="shared" si="3"/>
        <v>0.02101072993</v>
      </c>
      <c r="M15" s="101">
        <f t="shared" si="3"/>
        <v>0.01576249265</v>
      </c>
      <c r="N15" s="101">
        <f t="shared" si="3"/>
        <v>0.01391055277</v>
      </c>
      <c r="O15" s="101">
        <f t="shared" si="3"/>
        <v>0.01373567734</v>
      </c>
      <c r="P15" s="102">
        <f t="shared" si="3"/>
        <v>0.01436416807</v>
      </c>
      <c r="Q15" s="120">
        <f t="shared" si="4"/>
        <v>-0.4117998478</v>
      </c>
      <c r="R15" s="134"/>
      <c r="S15" s="134"/>
      <c r="T15" s="134"/>
      <c r="U15" s="134"/>
      <c r="V15" s="115"/>
      <c r="W15" s="115"/>
      <c r="X15" s="115"/>
      <c r="Y15" s="115"/>
      <c r="Z15" s="115"/>
    </row>
    <row r="16" ht="24.75" customHeight="1">
      <c r="A16" s="157" t="s">
        <v>83</v>
      </c>
      <c r="B16" s="132">
        <f>IF('2.FCF'!B14&gt;0,IFERROR('TIKR_Cálculos'!B12/'2.FCF'!B14,""),0%)</f>
        <v>0</v>
      </c>
      <c r="C16" s="133">
        <f>IF('2.FCF'!C14&gt;0,IFERROR('TIKR_Cálculos'!C12/'2.FCF'!C14,""),0%)</f>
        <v>0</v>
      </c>
      <c r="D16" s="133">
        <f>IF('2.FCF'!D14&gt;0,IFERROR('TIKR_Cálculos'!D12/'2.FCF'!D14,""),0%)</f>
        <v>0</v>
      </c>
      <c r="E16" s="133">
        <f>IF('2.FCF'!E14&gt;0,IFERROR('TIKR_Cálculos'!E12/'2.FCF'!E14,""),0%)</f>
        <v>0</v>
      </c>
      <c r="F16" s="133">
        <f>IF('2.FCF'!F14&gt;0,IFERROR('TIKR_Cálculos'!F12/'2.FCF'!F14,""),0%)</f>
        <v>0</v>
      </c>
      <c r="G16" s="133">
        <f>IF('2.FCF'!G14&gt;0,IFERROR('TIKR_Cálculos'!G12/'2.FCF'!G14,""),0%)</f>
        <v>0</v>
      </c>
      <c r="H16" s="133">
        <f>IF('2.FCF'!H14&gt;0,IFERROR('TIKR_Cálculos'!H12/'2.FCF'!H14,""),0%)</f>
        <v>0</v>
      </c>
      <c r="I16" s="133">
        <f>IF('2.FCF'!I14&gt;0,IFERROR('TIKR_Cálculos'!I12/'2.FCF'!I14,""),0%)</f>
        <v>0</v>
      </c>
      <c r="J16" s="133">
        <f>IF('2.FCF'!J14&gt;0,IFERROR('TIKR_Cálculos'!J12/'2.FCF'!J14,""),0%)</f>
        <v>0</v>
      </c>
      <c r="K16" s="133">
        <f>IF('2.FCF'!K14&gt;0,IFERROR('TIKR_Cálculos'!K12/'2.FCF'!K14,""),0%)</f>
        <v>0</v>
      </c>
      <c r="L16" s="122" t="s">
        <v>84</v>
      </c>
      <c r="M16" s="133" t="s">
        <v>84</v>
      </c>
      <c r="N16" s="133" t="s">
        <v>84</v>
      </c>
      <c r="O16" s="133" t="s">
        <v>84</v>
      </c>
      <c r="P16" s="158" t="s">
        <v>84</v>
      </c>
      <c r="Q16" s="159">
        <f t="shared" si="4"/>
        <v>0</v>
      </c>
      <c r="R16" s="134"/>
      <c r="S16" s="134"/>
      <c r="T16" s="134"/>
      <c r="U16" s="134"/>
      <c r="V16" s="115"/>
      <c r="W16" s="115"/>
      <c r="X16" s="115"/>
      <c r="Y16" s="115"/>
      <c r="Z16" s="115"/>
    </row>
    <row r="17" ht="37.5" customHeight="1">
      <c r="A17" s="17"/>
      <c r="B17" s="160"/>
      <c r="C17" s="160"/>
      <c r="D17" s="160"/>
      <c r="E17" s="160"/>
      <c r="F17" s="161"/>
      <c r="G17" s="161"/>
      <c r="H17" s="160"/>
      <c r="I17" s="160"/>
      <c r="J17" s="160"/>
      <c r="K17" s="160"/>
      <c r="L17" s="59"/>
      <c r="M17" s="59"/>
      <c r="N17" s="59"/>
      <c r="O17" s="59"/>
      <c r="P17" s="59"/>
      <c r="Q17" s="59"/>
      <c r="R17" s="59"/>
      <c r="S17" s="59"/>
      <c r="T17" s="59"/>
      <c r="U17" s="59"/>
      <c r="V17" s="59"/>
      <c r="W17" s="17"/>
      <c r="X17" s="17"/>
      <c r="Y17" s="17"/>
      <c r="Z17" s="17"/>
    </row>
    <row r="18" ht="17.25" customHeight="1">
      <c r="A18" s="3"/>
      <c r="B18" s="59"/>
      <c r="C18" s="59"/>
      <c r="D18" s="59"/>
      <c r="E18" s="59"/>
      <c r="F18" s="59"/>
      <c r="G18" s="59"/>
      <c r="H18" s="59"/>
      <c r="I18" s="59"/>
      <c r="J18" s="59"/>
      <c r="K18" s="162"/>
      <c r="L18" s="162"/>
      <c r="M18" s="59"/>
      <c r="N18" s="59"/>
      <c r="O18" s="59"/>
      <c r="P18" s="162"/>
      <c r="Q18" s="59"/>
      <c r="R18" s="59"/>
      <c r="S18" s="59"/>
      <c r="T18" s="59"/>
      <c r="U18" s="59"/>
      <c r="V18" s="59"/>
      <c r="W18" s="17"/>
      <c r="X18" s="17"/>
      <c r="Y18" s="17"/>
      <c r="Z18" s="17"/>
    </row>
    <row r="19" ht="17.25" customHeight="1">
      <c r="A19" s="3"/>
      <c r="B19" s="59"/>
      <c r="C19" s="59"/>
      <c r="D19" s="59"/>
      <c r="E19" s="59"/>
      <c r="F19" s="59"/>
      <c r="G19" s="59"/>
      <c r="H19" s="59"/>
      <c r="I19" s="59"/>
      <c r="J19" s="59"/>
      <c r="K19" s="59"/>
      <c r="L19" s="162"/>
      <c r="M19" s="162"/>
      <c r="N19" s="162"/>
      <c r="O19" s="162"/>
      <c r="P19" s="162"/>
      <c r="Q19" s="59"/>
      <c r="R19" s="59"/>
      <c r="S19" s="59"/>
      <c r="T19" s="59"/>
      <c r="U19" s="59"/>
      <c r="V19" s="59"/>
      <c r="W19" s="17"/>
      <c r="X19" s="17"/>
      <c r="Y19" s="17"/>
      <c r="Z19" s="17"/>
    </row>
    <row r="20" ht="17.25" customHeight="1">
      <c r="A20" s="3"/>
      <c r="B20" s="59"/>
      <c r="C20" s="59"/>
      <c r="D20" s="59"/>
      <c r="E20" s="59"/>
      <c r="F20" s="59"/>
      <c r="G20" s="59"/>
      <c r="H20" s="59"/>
      <c r="I20" s="59"/>
      <c r="J20" s="59"/>
      <c r="K20" s="59"/>
      <c r="L20" s="59"/>
      <c r="M20" s="59"/>
      <c r="N20" s="59"/>
      <c r="O20" s="59"/>
      <c r="P20" s="59"/>
      <c r="Q20" s="59"/>
      <c r="R20" s="59"/>
      <c r="S20" s="59"/>
      <c r="T20" s="59"/>
      <c r="U20" s="59"/>
      <c r="V20" s="59"/>
      <c r="W20" s="17"/>
      <c r="X20" s="17"/>
      <c r="Y20" s="17"/>
      <c r="Z20" s="17"/>
    </row>
    <row r="21" ht="17.25" customHeight="1">
      <c r="A21" s="3"/>
      <c r="B21" s="59"/>
      <c r="C21" s="59"/>
      <c r="D21" s="59"/>
      <c r="E21" s="59"/>
      <c r="F21" s="59"/>
      <c r="G21" s="59"/>
      <c r="H21" s="59"/>
      <c r="I21" s="59"/>
      <c r="J21" s="59"/>
      <c r="K21" s="59"/>
      <c r="L21" s="59"/>
      <c r="M21" s="59"/>
      <c r="N21" s="59"/>
      <c r="O21" s="59"/>
      <c r="P21" s="59"/>
      <c r="Q21" s="59"/>
      <c r="R21" s="59"/>
      <c r="S21" s="59"/>
      <c r="T21" s="59"/>
      <c r="U21" s="59"/>
      <c r="V21" s="59"/>
      <c r="W21" s="17"/>
      <c r="X21" s="17"/>
      <c r="Y21" s="17"/>
      <c r="Z21" s="17"/>
    </row>
    <row r="22" ht="17.25" customHeight="1">
      <c r="A22" s="3"/>
      <c r="B22" s="59"/>
      <c r="C22" s="59"/>
      <c r="D22" s="59"/>
      <c r="E22" s="59"/>
      <c r="F22" s="59"/>
      <c r="G22" s="59"/>
      <c r="H22" s="59"/>
      <c r="I22" s="59"/>
      <c r="J22" s="59"/>
      <c r="K22" s="59"/>
      <c r="L22" s="59"/>
      <c r="M22" s="59"/>
      <c r="N22" s="59"/>
      <c r="O22" s="59"/>
      <c r="P22" s="59"/>
      <c r="Q22" s="59"/>
      <c r="R22" s="59"/>
      <c r="S22" s="59"/>
      <c r="T22" s="59"/>
      <c r="U22" s="59"/>
      <c r="V22" s="59"/>
      <c r="W22" s="17"/>
      <c r="X22" s="17"/>
      <c r="Y22" s="17"/>
      <c r="Z22" s="17"/>
    </row>
    <row r="23" ht="17.25" customHeight="1">
      <c r="A23" s="3"/>
      <c r="B23" s="59"/>
      <c r="C23" s="59"/>
      <c r="D23" s="59"/>
      <c r="E23" s="59"/>
      <c r="F23" s="59"/>
      <c r="G23" s="59"/>
      <c r="H23" s="59"/>
      <c r="I23" s="59"/>
      <c r="J23" s="59"/>
      <c r="K23" s="59"/>
      <c r="L23" s="59"/>
      <c r="M23" s="59"/>
      <c r="N23" s="59"/>
      <c r="O23" s="59"/>
      <c r="P23" s="59"/>
      <c r="Q23" s="59"/>
      <c r="R23" s="59"/>
      <c r="S23" s="59"/>
      <c r="T23" s="59"/>
      <c r="U23" s="59"/>
      <c r="V23" s="59"/>
      <c r="W23" s="17"/>
      <c r="X23" s="17"/>
      <c r="Y23" s="17"/>
      <c r="Z23" s="17"/>
    </row>
    <row r="24" ht="17.25" customHeight="1">
      <c r="A24" s="3"/>
      <c r="B24" s="59"/>
      <c r="C24" s="59"/>
      <c r="D24" s="59"/>
      <c r="E24" s="59"/>
      <c r="F24" s="59"/>
      <c r="G24" s="59"/>
      <c r="H24" s="59"/>
      <c r="I24" s="59"/>
      <c r="J24" s="59"/>
      <c r="K24" s="59"/>
      <c r="L24" s="59"/>
      <c r="M24" s="59"/>
      <c r="N24" s="59"/>
      <c r="O24" s="59"/>
      <c r="P24" s="59"/>
      <c r="Q24" s="59"/>
      <c r="R24" s="59"/>
      <c r="S24" s="59"/>
      <c r="T24" s="59"/>
      <c r="U24" s="59"/>
      <c r="V24" s="59"/>
      <c r="W24" s="17"/>
      <c r="X24" s="17"/>
      <c r="Y24" s="17"/>
      <c r="Z24" s="17"/>
    </row>
    <row r="25" ht="17.25" customHeight="1">
      <c r="A25" s="3"/>
      <c r="B25" s="59"/>
      <c r="C25" s="59"/>
      <c r="D25" s="59"/>
      <c r="E25" s="59"/>
      <c r="F25" s="59"/>
      <c r="G25" s="59"/>
      <c r="H25" s="59"/>
      <c r="I25" s="59"/>
      <c r="J25" s="59"/>
      <c r="K25" s="59"/>
      <c r="L25" s="59"/>
      <c r="M25" s="59"/>
      <c r="N25" s="59"/>
      <c r="O25" s="59"/>
      <c r="P25" s="59"/>
      <c r="Q25" s="59"/>
      <c r="R25" s="59"/>
      <c r="S25" s="59"/>
      <c r="T25" s="59"/>
      <c r="U25" s="59"/>
      <c r="V25" s="59"/>
      <c r="W25" s="17"/>
      <c r="X25" s="17"/>
      <c r="Y25" s="17"/>
      <c r="Z25" s="17"/>
    </row>
    <row r="26" ht="17.25" customHeight="1">
      <c r="A26" s="3"/>
      <c r="B26" s="59"/>
      <c r="C26" s="59"/>
      <c r="D26" s="59"/>
      <c r="E26" s="59"/>
      <c r="F26" s="59"/>
      <c r="G26" s="59"/>
      <c r="H26" s="59"/>
      <c r="I26" s="59"/>
      <c r="J26" s="59"/>
      <c r="K26" s="59"/>
      <c r="L26" s="59"/>
      <c r="M26" s="59"/>
      <c r="N26" s="59"/>
      <c r="O26" s="59"/>
      <c r="P26" s="59"/>
      <c r="Q26" s="59"/>
      <c r="R26" s="59"/>
      <c r="S26" s="59"/>
      <c r="T26" s="59"/>
      <c r="U26" s="59"/>
      <c r="V26" s="59"/>
      <c r="W26" s="17"/>
      <c r="X26" s="17"/>
      <c r="Y26" s="17"/>
      <c r="Z26" s="17"/>
    </row>
    <row r="27" ht="17.25" customHeight="1">
      <c r="A27" s="3"/>
      <c r="B27" s="59"/>
      <c r="C27" s="59"/>
      <c r="D27" s="59"/>
      <c r="E27" s="59"/>
      <c r="F27" s="59"/>
      <c r="G27" s="59"/>
      <c r="H27" s="59"/>
      <c r="I27" s="59"/>
      <c r="J27" s="59"/>
      <c r="K27" s="59"/>
      <c r="L27" s="59"/>
      <c r="M27" s="59"/>
      <c r="N27" s="59"/>
      <c r="O27" s="59"/>
      <c r="P27" s="59"/>
      <c r="Q27" s="59"/>
      <c r="R27" s="59"/>
      <c r="S27" s="59"/>
      <c r="T27" s="59"/>
      <c r="U27" s="59"/>
      <c r="V27" s="59"/>
      <c r="W27" s="17"/>
      <c r="X27" s="17"/>
      <c r="Y27" s="17"/>
      <c r="Z27" s="17"/>
    </row>
    <row r="28" ht="17.25" customHeight="1">
      <c r="A28" s="3"/>
      <c r="B28" s="59"/>
      <c r="C28" s="59"/>
      <c r="D28" s="59"/>
      <c r="E28" s="59"/>
      <c r="F28" s="59"/>
      <c r="G28" s="59"/>
      <c r="H28" s="59"/>
      <c r="I28" s="59"/>
      <c r="J28" s="59"/>
      <c r="K28" s="59"/>
      <c r="L28" s="59"/>
      <c r="M28" s="59"/>
      <c r="N28" s="59"/>
      <c r="O28" s="59"/>
      <c r="P28" s="59"/>
      <c r="Q28" s="59"/>
      <c r="R28" s="59"/>
      <c r="S28" s="59"/>
      <c r="T28" s="59"/>
      <c r="U28" s="59"/>
      <c r="V28" s="59"/>
      <c r="W28" s="17"/>
      <c r="X28" s="17"/>
      <c r="Y28" s="17"/>
      <c r="Z28" s="17"/>
    </row>
    <row r="29" ht="17.25" customHeight="1">
      <c r="A29" s="3"/>
      <c r="B29" s="59"/>
      <c r="C29" s="59"/>
      <c r="D29" s="59"/>
      <c r="E29" s="59"/>
      <c r="F29" s="59"/>
      <c r="G29" s="59"/>
      <c r="H29" s="59"/>
      <c r="I29" s="59"/>
      <c r="J29" s="59"/>
      <c r="K29" s="59"/>
      <c r="L29" s="59"/>
      <c r="M29" s="59"/>
      <c r="N29" s="59"/>
      <c r="O29" s="59"/>
      <c r="P29" s="59"/>
      <c r="Q29" s="59"/>
      <c r="R29" s="59"/>
      <c r="S29" s="59"/>
      <c r="T29" s="59"/>
      <c r="U29" s="59"/>
      <c r="V29" s="59"/>
      <c r="W29" s="17"/>
      <c r="X29" s="17"/>
      <c r="Y29" s="17"/>
      <c r="Z29" s="17"/>
    </row>
    <row r="30" ht="17.25" customHeight="1">
      <c r="A30" s="3"/>
      <c r="B30" s="59"/>
      <c r="C30" s="59"/>
      <c r="D30" s="59"/>
      <c r="E30" s="59"/>
      <c r="F30" s="59"/>
      <c r="G30" s="59"/>
      <c r="H30" s="59"/>
      <c r="I30" s="59"/>
      <c r="J30" s="59"/>
      <c r="K30" s="59"/>
      <c r="L30" s="59"/>
      <c r="M30" s="59"/>
      <c r="N30" s="59"/>
      <c r="O30" s="59"/>
      <c r="P30" s="59"/>
      <c r="Q30" s="59"/>
      <c r="R30" s="59"/>
      <c r="S30" s="59"/>
      <c r="T30" s="59"/>
      <c r="U30" s="59"/>
      <c r="V30" s="59"/>
      <c r="W30" s="17"/>
      <c r="X30" s="17"/>
      <c r="Y30" s="17"/>
      <c r="Z30" s="17"/>
    </row>
    <row r="31" ht="17.25" customHeight="1">
      <c r="A31" s="3"/>
      <c r="B31" s="59"/>
      <c r="C31" s="59"/>
      <c r="D31" s="59"/>
      <c r="E31" s="59"/>
      <c r="F31" s="59"/>
      <c r="G31" s="59"/>
      <c r="H31" s="59"/>
      <c r="I31" s="59"/>
      <c r="J31" s="59"/>
      <c r="K31" s="59"/>
      <c r="L31" s="59"/>
      <c r="M31" s="59"/>
      <c r="N31" s="59"/>
      <c r="O31" s="59"/>
      <c r="P31" s="59"/>
      <c r="Q31" s="59"/>
      <c r="R31" s="59"/>
      <c r="S31" s="59"/>
      <c r="T31" s="59"/>
      <c r="U31" s="59"/>
      <c r="V31" s="59"/>
      <c r="W31" s="17"/>
      <c r="X31" s="17"/>
      <c r="Y31" s="17"/>
      <c r="Z31" s="17"/>
    </row>
    <row r="32" ht="17.25" customHeight="1">
      <c r="A32" s="3"/>
      <c r="B32" s="59"/>
      <c r="C32" s="59"/>
      <c r="D32" s="59"/>
      <c r="E32" s="59"/>
      <c r="F32" s="59"/>
      <c r="G32" s="59"/>
      <c r="H32" s="59"/>
      <c r="I32" s="59"/>
      <c r="J32" s="59"/>
      <c r="K32" s="59"/>
      <c r="L32" s="59"/>
      <c r="M32" s="59"/>
      <c r="N32" s="59"/>
      <c r="O32" s="59"/>
      <c r="P32" s="59"/>
      <c r="Q32" s="59"/>
      <c r="R32" s="59"/>
      <c r="S32" s="59"/>
      <c r="T32" s="59"/>
      <c r="U32" s="59"/>
      <c r="V32" s="59"/>
      <c r="W32" s="17"/>
      <c r="X32" s="17"/>
      <c r="Y32" s="17"/>
      <c r="Z32" s="17"/>
    </row>
    <row r="33" ht="17.25" customHeight="1">
      <c r="A33" s="3"/>
      <c r="B33" s="59"/>
      <c r="C33" s="59"/>
      <c r="D33" s="59"/>
      <c r="E33" s="59"/>
      <c r="F33" s="59"/>
      <c r="G33" s="59"/>
      <c r="H33" s="59"/>
      <c r="I33" s="59"/>
      <c r="J33" s="59"/>
      <c r="K33" s="59"/>
      <c r="L33" s="59"/>
      <c r="M33" s="59"/>
      <c r="N33" s="59"/>
      <c r="O33" s="59"/>
      <c r="P33" s="59"/>
      <c r="Q33" s="59"/>
      <c r="R33" s="59"/>
      <c r="S33" s="59"/>
      <c r="T33" s="59"/>
      <c r="U33" s="59"/>
      <c r="V33" s="59"/>
      <c r="W33" s="17"/>
      <c r="X33" s="17"/>
      <c r="Y33" s="17"/>
      <c r="Z33" s="17"/>
    </row>
    <row r="34" ht="17.25" customHeight="1">
      <c r="A34" s="3"/>
      <c r="B34" s="59"/>
      <c r="C34" s="59"/>
      <c r="D34" s="59"/>
      <c r="E34" s="59"/>
      <c r="F34" s="59"/>
      <c r="G34" s="59"/>
      <c r="H34" s="59"/>
      <c r="I34" s="59"/>
      <c r="J34" s="59"/>
      <c r="K34" s="59"/>
      <c r="L34" s="59"/>
      <c r="M34" s="59"/>
      <c r="N34" s="59"/>
      <c r="O34" s="59"/>
      <c r="P34" s="59"/>
      <c r="Q34" s="59"/>
      <c r="R34" s="59"/>
      <c r="S34" s="59"/>
      <c r="T34" s="59"/>
      <c r="U34" s="59"/>
      <c r="V34" s="59"/>
      <c r="W34" s="17"/>
      <c r="X34" s="17"/>
      <c r="Y34" s="17"/>
      <c r="Z34" s="17"/>
    </row>
    <row r="35" ht="17.25" customHeight="1">
      <c r="A35" s="3"/>
      <c r="B35" s="59"/>
      <c r="C35" s="59"/>
      <c r="D35" s="59"/>
      <c r="E35" s="59"/>
      <c r="F35" s="59"/>
      <c r="G35" s="59"/>
      <c r="H35" s="59"/>
      <c r="I35" s="59"/>
      <c r="J35" s="59"/>
      <c r="K35" s="59"/>
      <c r="L35" s="59"/>
      <c r="M35" s="59"/>
      <c r="N35" s="59"/>
      <c r="O35" s="59"/>
      <c r="P35" s="59"/>
      <c r="Q35" s="59"/>
      <c r="R35" s="59"/>
      <c r="S35" s="59"/>
      <c r="T35" s="59"/>
      <c r="U35" s="59"/>
      <c r="V35" s="59"/>
      <c r="W35" s="17"/>
      <c r="X35" s="17"/>
      <c r="Y35" s="17"/>
      <c r="Z35" s="17"/>
    </row>
    <row r="36" ht="17.25" customHeight="1">
      <c r="A36" s="3"/>
      <c r="B36" s="59"/>
      <c r="C36" s="59"/>
      <c r="D36" s="59"/>
      <c r="E36" s="59"/>
      <c r="F36" s="59"/>
      <c r="G36" s="59"/>
      <c r="H36" s="59"/>
      <c r="I36" s="59"/>
      <c r="J36" s="59"/>
      <c r="K36" s="59"/>
      <c r="L36" s="59"/>
      <c r="M36" s="59"/>
      <c r="N36" s="59"/>
      <c r="O36" s="59"/>
      <c r="P36" s="59"/>
      <c r="Q36" s="59"/>
      <c r="R36" s="59"/>
      <c r="S36" s="59"/>
      <c r="T36" s="59"/>
      <c r="U36" s="59"/>
      <c r="V36" s="59"/>
      <c r="W36" s="17"/>
      <c r="X36" s="17"/>
      <c r="Y36" s="17"/>
      <c r="Z36" s="17"/>
    </row>
    <row r="37" ht="17.25" customHeight="1">
      <c r="A37" s="3"/>
      <c r="B37" s="59"/>
      <c r="C37" s="59"/>
      <c r="D37" s="59"/>
      <c r="E37" s="59"/>
      <c r="F37" s="59"/>
      <c r="G37" s="59"/>
      <c r="H37" s="59"/>
      <c r="I37" s="59"/>
      <c r="J37" s="59"/>
      <c r="K37" s="59"/>
      <c r="L37" s="59"/>
      <c r="M37" s="59"/>
      <c r="N37" s="59"/>
      <c r="O37" s="59"/>
      <c r="P37" s="59"/>
      <c r="Q37" s="59"/>
      <c r="R37" s="59"/>
      <c r="S37" s="59"/>
      <c r="T37" s="59"/>
      <c r="U37" s="59"/>
      <c r="V37" s="59"/>
      <c r="W37" s="17"/>
      <c r="X37" s="17"/>
      <c r="Y37" s="17"/>
      <c r="Z37" s="17"/>
    </row>
    <row r="38" ht="17.25" customHeight="1">
      <c r="A38" s="3"/>
      <c r="B38" s="59"/>
      <c r="C38" s="59"/>
      <c r="D38" s="59"/>
      <c r="E38" s="59"/>
      <c r="F38" s="59"/>
      <c r="G38" s="59"/>
      <c r="H38" s="59"/>
      <c r="I38" s="59"/>
      <c r="J38" s="59"/>
      <c r="K38" s="59"/>
      <c r="L38" s="59"/>
      <c r="M38" s="59"/>
      <c r="N38" s="59"/>
      <c r="O38" s="59"/>
      <c r="P38" s="59"/>
      <c r="Q38" s="59"/>
      <c r="R38" s="59"/>
      <c r="S38" s="59"/>
      <c r="T38" s="59"/>
      <c r="U38" s="59"/>
      <c r="V38" s="59"/>
      <c r="W38" s="17"/>
      <c r="X38" s="17"/>
      <c r="Y38" s="17"/>
      <c r="Z38" s="17"/>
    </row>
    <row r="39" ht="17.25" customHeight="1">
      <c r="A39" s="3"/>
      <c r="B39" s="59"/>
      <c r="C39" s="59"/>
      <c r="D39" s="59"/>
      <c r="E39" s="59"/>
      <c r="F39" s="59"/>
      <c r="G39" s="59"/>
      <c r="H39" s="59"/>
      <c r="I39" s="59"/>
      <c r="J39" s="59"/>
      <c r="K39" s="59"/>
      <c r="L39" s="59"/>
      <c r="M39" s="59"/>
      <c r="N39" s="59"/>
      <c r="O39" s="59"/>
      <c r="P39" s="59"/>
      <c r="Q39" s="59"/>
      <c r="R39" s="59"/>
      <c r="S39" s="59"/>
      <c r="T39" s="59"/>
      <c r="U39" s="59"/>
      <c r="V39" s="59"/>
      <c r="W39" s="17"/>
      <c r="X39" s="17"/>
      <c r="Y39" s="17"/>
      <c r="Z39" s="17"/>
    </row>
    <row r="40" ht="17.25" customHeight="1">
      <c r="A40" s="3"/>
      <c r="B40" s="59"/>
      <c r="C40" s="59"/>
      <c r="D40" s="59"/>
      <c r="E40" s="59"/>
      <c r="F40" s="59"/>
      <c r="G40" s="59"/>
      <c r="H40" s="59"/>
      <c r="I40" s="59"/>
      <c r="J40" s="59"/>
      <c r="K40" s="59"/>
      <c r="L40" s="59"/>
      <c r="M40" s="59"/>
      <c r="N40" s="59"/>
      <c r="O40" s="59"/>
      <c r="P40" s="59"/>
      <c r="Q40" s="59"/>
      <c r="R40" s="59"/>
      <c r="S40" s="59"/>
      <c r="T40" s="59"/>
      <c r="U40" s="59"/>
      <c r="V40" s="59"/>
      <c r="W40" s="17"/>
      <c r="X40" s="17"/>
      <c r="Y40" s="17"/>
      <c r="Z40" s="17"/>
    </row>
    <row r="41" ht="17.25" customHeight="1">
      <c r="A41" s="3"/>
      <c r="B41" s="59"/>
      <c r="C41" s="59"/>
      <c r="D41" s="59"/>
      <c r="E41" s="59"/>
      <c r="F41" s="59"/>
      <c r="G41" s="59"/>
      <c r="H41" s="59"/>
      <c r="I41" s="59"/>
      <c r="J41" s="59"/>
      <c r="K41" s="59"/>
      <c r="L41" s="59"/>
      <c r="M41" s="59"/>
      <c r="N41" s="59"/>
      <c r="O41" s="59"/>
      <c r="P41" s="59"/>
      <c r="Q41" s="59"/>
      <c r="R41" s="59"/>
      <c r="S41" s="59"/>
      <c r="T41" s="59"/>
      <c r="U41" s="59"/>
      <c r="V41" s="59"/>
      <c r="W41" s="17"/>
      <c r="X41" s="17"/>
      <c r="Y41" s="17"/>
      <c r="Z41" s="17"/>
    </row>
    <row r="42" ht="17.25" customHeight="1">
      <c r="A42" s="3"/>
      <c r="B42" s="59"/>
      <c r="C42" s="59"/>
      <c r="D42" s="59"/>
      <c r="E42" s="59"/>
      <c r="F42" s="59"/>
      <c r="G42" s="59"/>
      <c r="H42" s="59"/>
      <c r="I42" s="59"/>
      <c r="J42" s="59"/>
      <c r="K42" s="59"/>
      <c r="L42" s="59"/>
      <c r="M42" s="59"/>
      <c r="N42" s="59"/>
      <c r="O42" s="59"/>
      <c r="P42" s="59"/>
      <c r="Q42" s="59"/>
      <c r="R42" s="59"/>
      <c r="S42" s="59"/>
      <c r="T42" s="59"/>
      <c r="U42" s="59"/>
      <c r="V42" s="59"/>
      <c r="W42" s="17"/>
      <c r="X42" s="17"/>
      <c r="Y42" s="17"/>
      <c r="Z42" s="17"/>
    </row>
    <row r="43" ht="17.25" customHeight="1">
      <c r="A43" s="3"/>
      <c r="B43" s="59"/>
      <c r="C43" s="59"/>
      <c r="D43" s="59"/>
      <c r="E43" s="59"/>
      <c r="F43" s="59"/>
      <c r="G43" s="59"/>
      <c r="H43" s="59"/>
      <c r="I43" s="59"/>
      <c r="J43" s="59"/>
      <c r="K43" s="59"/>
      <c r="L43" s="59"/>
      <c r="M43" s="59"/>
      <c r="N43" s="59"/>
      <c r="O43" s="59"/>
      <c r="P43" s="59"/>
      <c r="Q43" s="59"/>
      <c r="R43" s="59"/>
      <c r="S43" s="59"/>
      <c r="T43" s="59"/>
      <c r="U43" s="59"/>
      <c r="V43" s="59"/>
      <c r="W43" s="17"/>
      <c r="X43" s="17"/>
      <c r="Y43" s="17"/>
      <c r="Z43" s="17"/>
    </row>
    <row r="44" ht="17.25" customHeight="1">
      <c r="A44" s="3"/>
      <c r="B44" s="59"/>
      <c r="C44" s="59"/>
      <c r="D44" s="59"/>
      <c r="E44" s="59"/>
      <c r="F44" s="59"/>
      <c r="G44" s="59"/>
      <c r="H44" s="59"/>
      <c r="I44" s="59"/>
      <c r="J44" s="59"/>
      <c r="K44" s="59"/>
      <c r="L44" s="59"/>
      <c r="M44" s="59"/>
      <c r="N44" s="59"/>
      <c r="O44" s="59"/>
      <c r="P44" s="59"/>
      <c r="Q44" s="59"/>
      <c r="R44" s="59"/>
      <c r="S44" s="59"/>
      <c r="T44" s="59"/>
      <c r="U44" s="59"/>
      <c r="V44" s="59"/>
      <c r="W44" s="17"/>
      <c r="X44" s="17"/>
      <c r="Y44" s="17"/>
      <c r="Z44" s="17"/>
    </row>
    <row r="45" ht="17.25" customHeight="1">
      <c r="A45" s="3"/>
      <c r="B45" s="59"/>
      <c r="C45" s="59"/>
      <c r="D45" s="59"/>
      <c r="E45" s="59"/>
      <c r="F45" s="59"/>
      <c r="G45" s="59"/>
      <c r="H45" s="59"/>
      <c r="I45" s="59"/>
      <c r="J45" s="59"/>
      <c r="K45" s="59"/>
      <c r="L45" s="59"/>
      <c r="M45" s="59"/>
      <c r="N45" s="59"/>
      <c r="O45" s="59"/>
      <c r="P45" s="59"/>
      <c r="Q45" s="59"/>
      <c r="R45" s="59"/>
      <c r="S45" s="59"/>
      <c r="T45" s="59"/>
      <c r="U45" s="59"/>
      <c r="V45" s="59"/>
      <c r="W45" s="17"/>
      <c r="X45" s="17"/>
      <c r="Y45" s="17"/>
      <c r="Z45" s="17"/>
    </row>
    <row r="46" ht="17.25" customHeight="1">
      <c r="A46" s="3"/>
      <c r="B46" s="59"/>
      <c r="C46" s="59"/>
      <c r="D46" s="59"/>
      <c r="E46" s="59"/>
      <c r="F46" s="59"/>
      <c r="G46" s="59"/>
      <c r="H46" s="59"/>
      <c r="I46" s="59"/>
      <c r="J46" s="59"/>
      <c r="K46" s="59"/>
      <c r="L46" s="59"/>
      <c r="M46" s="59"/>
      <c r="N46" s="59"/>
      <c r="O46" s="59"/>
      <c r="P46" s="59"/>
      <c r="Q46" s="59"/>
      <c r="R46" s="59"/>
      <c r="S46" s="59"/>
      <c r="T46" s="59"/>
      <c r="U46" s="59"/>
      <c r="V46" s="59"/>
      <c r="W46" s="17"/>
      <c r="X46" s="17"/>
      <c r="Y46" s="17"/>
      <c r="Z46" s="17"/>
    </row>
    <row r="47" ht="17.25" customHeight="1">
      <c r="A47" s="3"/>
      <c r="B47" s="59"/>
      <c r="C47" s="59"/>
      <c r="D47" s="59"/>
      <c r="E47" s="59"/>
      <c r="F47" s="59"/>
      <c r="G47" s="59"/>
      <c r="H47" s="59"/>
      <c r="I47" s="59"/>
      <c r="J47" s="59"/>
      <c r="K47" s="59"/>
      <c r="L47" s="59"/>
      <c r="M47" s="59"/>
      <c r="N47" s="59"/>
      <c r="O47" s="59"/>
      <c r="P47" s="59"/>
      <c r="Q47" s="59"/>
      <c r="R47" s="59"/>
      <c r="S47" s="59"/>
      <c r="T47" s="59"/>
      <c r="U47" s="59"/>
      <c r="V47" s="59"/>
      <c r="W47" s="17"/>
      <c r="X47" s="17"/>
      <c r="Y47" s="17"/>
      <c r="Z47" s="17"/>
    </row>
    <row r="48" ht="17.25" customHeight="1">
      <c r="A48" s="3"/>
      <c r="B48" s="59"/>
      <c r="C48" s="59"/>
      <c r="D48" s="59"/>
      <c r="E48" s="59"/>
      <c r="F48" s="59"/>
      <c r="G48" s="59"/>
      <c r="H48" s="59"/>
      <c r="I48" s="59"/>
      <c r="J48" s="59"/>
      <c r="K48" s="59"/>
      <c r="L48" s="59"/>
      <c r="M48" s="59"/>
      <c r="N48" s="59"/>
      <c r="O48" s="59"/>
      <c r="P48" s="59"/>
      <c r="Q48" s="59"/>
      <c r="R48" s="59"/>
      <c r="S48" s="59"/>
      <c r="T48" s="59"/>
      <c r="U48" s="59"/>
      <c r="V48" s="59"/>
      <c r="W48" s="17"/>
      <c r="X48" s="17"/>
      <c r="Y48" s="17"/>
      <c r="Z48" s="17"/>
    </row>
    <row r="49" ht="17.25" customHeight="1">
      <c r="A49" s="3"/>
      <c r="B49" s="59"/>
      <c r="C49" s="59"/>
      <c r="D49" s="59"/>
      <c r="E49" s="59"/>
      <c r="F49" s="59"/>
      <c r="G49" s="59"/>
      <c r="H49" s="59"/>
      <c r="I49" s="59"/>
      <c r="J49" s="59"/>
      <c r="K49" s="59"/>
      <c r="L49" s="59"/>
      <c r="M49" s="59"/>
      <c r="N49" s="59"/>
      <c r="O49" s="59"/>
      <c r="P49" s="59"/>
      <c r="Q49" s="59"/>
      <c r="R49" s="59"/>
      <c r="S49" s="59"/>
      <c r="T49" s="59"/>
      <c r="U49" s="59"/>
      <c r="V49" s="59"/>
      <c r="W49" s="17"/>
      <c r="X49" s="17"/>
      <c r="Y49" s="17"/>
      <c r="Z49" s="17"/>
    </row>
    <row r="50" ht="17.25" customHeight="1">
      <c r="A50" s="3"/>
      <c r="B50" s="59"/>
      <c r="C50" s="59"/>
      <c r="D50" s="59"/>
      <c r="E50" s="59"/>
      <c r="F50" s="59"/>
      <c r="G50" s="59"/>
      <c r="H50" s="59"/>
      <c r="I50" s="59"/>
      <c r="J50" s="59"/>
      <c r="K50" s="59"/>
      <c r="L50" s="59"/>
      <c r="M50" s="59"/>
      <c r="N50" s="59"/>
      <c r="O50" s="59"/>
      <c r="P50" s="59"/>
      <c r="Q50" s="59"/>
      <c r="R50" s="59"/>
      <c r="S50" s="59"/>
      <c r="T50" s="59"/>
      <c r="U50" s="59"/>
      <c r="V50" s="59"/>
      <c r="W50" s="17"/>
      <c r="X50" s="17"/>
      <c r="Y50" s="17"/>
      <c r="Z50" s="17"/>
    </row>
    <row r="51" ht="17.25" customHeight="1">
      <c r="A51" s="3"/>
      <c r="B51" s="59"/>
      <c r="C51" s="59"/>
      <c r="D51" s="59"/>
      <c r="E51" s="59"/>
      <c r="F51" s="59"/>
      <c r="G51" s="59"/>
      <c r="H51" s="59"/>
      <c r="I51" s="59"/>
      <c r="J51" s="59"/>
      <c r="K51" s="59"/>
      <c r="L51" s="59"/>
      <c r="M51" s="59"/>
      <c r="N51" s="59"/>
      <c r="O51" s="59"/>
      <c r="P51" s="59"/>
      <c r="Q51" s="59"/>
      <c r="R51" s="59"/>
      <c r="S51" s="59"/>
      <c r="T51" s="59"/>
      <c r="U51" s="59"/>
      <c r="V51" s="59"/>
      <c r="W51" s="17"/>
      <c r="X51" s="17"/>
      <c r="Y51" s="17"/>
      <c r="Z51" s="17"/>
    </row>
    <row r="52" ht="17.25" customHeight="1">
      <c r="A52" s="3"/>
      <c r="B52" s="59"/>
      <c r="C52" s="59"/>
      <c r="D52" s="59"/>
      <c r="E52" s="59"/>
      <c r="F52" s="59"/>
      <c r="G52" s="59"/>
      <c r="H52" s="59"/>
      <c r="I52" s="59"/>
      <c r="J52" s="59"/>
      <c r="K52" s="59"/>
      <c r="L52" s="59"/>
      <c r="M52" s="59"/>
      <c r="N52" s="59"/>
      <c r="O52" s="59"/>
      <c r="P52" s="59"/>
      <c r="Q52" s="59"/>
      <c r="R52" s="59"/>
      <c r="S52" s="59"/>
      <c r="T52" s="59"/>
      <c r="U52" s="59"/>
      <c r="V52" s="59"/>
      <c r="W52" s="17"/>
      <c r="X52" s="17"/>
      <c r="Y52" s="17"/>
      <c r="Z52" s="17"/>
    </row>
    <row r="53" ht="17.25" customHeight="1">
      <c r="A53" s="3"/>
      <c r="B53" s="59"/>
      <c r="C53" s="59"/>
      <c r="D53" s="59"/>
      <c r="E53" s="59"/>
      <c r="F53" s="59"/>
      <c r="G53" s="59"/>
      <c r="H53" s="59"/>
      <c r="I53" s="59"/>
      <c r="J53" s="59"/>
      <c r="K53" s="59"/>
      <c r="L53" s="59"/>
      <c r="M53" s="59"/>
      <c r="N53" s="59"/>
      <c r="O53" s="59"/>
      <c r="P53" s="59"/>
      <c r="Q53" s="59"/>
      <c r="R53" s="59"/>
      <c r="S53" s="59"/>
      <c r="T53" s="59"/>
      <c r="U53" s="59"/>
      <c r="V53" s="59"/>
      <c r="W53" s="17"/>
      <c r="X53" s="17"/>
      <c r="Y53" s="17"/>
      <c r="Z53" s="17"/>
    </row>
    <row r="54" ht="17.25" customHeight="1">
      <c r="A54" s="3"/>
      <c r="B54" s="59"/>
      <c r="C54" s="59"/>
      <c r="D54" s="59"/>
      <c r="E54" s="59"/>
      <c r="F54" s="59"/>
      <c r="G54" s="59"/>
      <c r="H54" s="59"/>
      <c r="I54" s="59"/>
      <c r="J54" s="59"/>
      <c r="K54" s="59"/>
      <c r="L54" s="59"/>
      <c r="M54" s="59"/>
      <c r="N54" s="59"/>
      <c r="O54" s="59"/>
      <c r="P54" s="59"/>
      <c r="Q54" s="59"/>
      <c r="R54" s="59"/>
      <c r="S54" s="59"/>
      <c r="T54" s="59"/>
      <c r="U54" s="59"/>
      <c r="V54" s="59"/>
      <c r="W54" s="17"/>
      <c r="X54" s="17"/>
      <c r="Y54" s="17"/>
      <c r="Z54" s="17"/>
    </row>
    <row r="55" ht="17.25" customHeight="1">
      <c r="A55" s="3"/>
      <c r="B55" s="59"/>
      <c r="C55" s="59"/>
      <c r="D55" s="59"/>
      <c r="E55" s="59"/>
      <c r="F55" s="59"/>
      <c r="G55" s="59"/>
      <c r="H55" s="59"/>
      <c r="I55" s="59"/>
      <c r="J55" s="59"/>
      <c r="K55" s="59"/>
      <c r="L55" s="59"/>
      <c r="M55" s="59"/>
      <c r="N55" s="59"/>
      <c r="O55" s="59"/>
      <c r="P55" s="59"/>
      <c r="Q55" s="59"/>
      <c r="R55" s="59"/>
      <c r="S55" s="59"/>
      <c r="T55" s="59"/>
      <c r="U55" s="59"/>
      <c r="V55" s="59"/>
      <c r="W55" s="17"/>
      <c r="X55" s="17"/>
      <c r="Y55" s="17"/>
      <c r="Z55" s="17"/>
    </row>
    <row r="56" ht="17.25" customHeight="1">
      <c r="A56" s="3"/>
      <c r="B56" s="59"/>
      <c r="C56" s="59"/>
      <c r="D56" s="59"/>
      <c r="E56" s="59"/>
      <c r="F56" s="59"/>
      <c r="G56" s="59"/>
      <c r="H56" s="59"/>
      <c r="I56" s="59"/>
      <c r="J56" s="59"/>
      <c r="K56" s="59"/>
      <c r="L56" s="59"/>
      <c r="M56" s="59"/>
      <c r="N56" s="59"/>
      <c r="O56" s="59"/>
      <c r="P56" s="59"/>
      <c r="Q56" s="59"/>
      <c r="R56" s="59"/>
      <c r="S56" s="59"/>
      <c r="T56" s="59"/>
      <c r="U56" s="59"/>
      <c r="V56" s="59"/>
      <c r="W56" s="17"/>
      <c r="X56" s="17"/>
      <c r="Y56" s="17"/>
      <c r="Z56" s="17"/>
    </row>
    <row r="57" ht="17.25" customHeight="1">
      <c r="A57" s="3"/>
      <c r="B57" s="59"/>
      <c r="C57" s="59"/>
      <c r="D57" s="59"/>
      <c r="E57" s="59"/>
      <c r="F57" s="59"/>
      <c r="G57" s="59"/>
      <c r="H57" s="59"/>
      <c r="I57" s="59"/>
      <c r="J57" s="59"/>
      <c r="K57" s="59"/>
      <c r="L57" s="59"/>
      <c r="M57" s="59"/>
      <c r="N57" s="59"/>
      <c r="O57" s="59"/>
      <c r="P57" s="59"/>
      <c r="Q57" s="59"/>
      <c r="R57" s="59"/>
      <c r="S57" s="59"/>
      <c r="T57" s="59"/>
      <c r="U57" s="59"/>
      <c r="V57" s="59"/>
      <c r="W57" s="17"/>
      <c r="X57" s="17"/>
      <c r="Y57" s="17"/>
      <c r="Z57" s="17"/>
    </row>
    <row r="58" ht="17.25" customHeight="1">
      <c r="A58" s="3"/>
      <c r="B58" s="59"/>
      <c r="C58" s="59"/>
      <c r="D58" s="59"/>
      <c r="E58" s="59"/>
      <c r="F58" s="59"/>
      <c r="G58" s="59"/>
      <c r="H58" s="59"/>
      <c r="I58" s="59"/>
      <c r="J58" s="59"/>
      <c r="K58" s="59"/>
      <c r="L58" s="59"/>
      <c r="M58" s="59"/>
      <c r="N58" s="59"/>
      <c r="O58" s="59"/>
      <c r="P58" s="59"/>
      <c r="Q58" s="59"/>
      <c r="R58" s="59"/>
      <c r="S58" s="59"/>
      <c r="T58" s="59"/>
      <c r="U58" s="59"/>
      <c r="V58" s="59"/>
      <c r="W58" s="17"/>
      <c r="X58" s="17"/>
      <c r="Y58" s="17"/>
      <c r="Z58" s="17"/>
    </row>
    <row r="59" ht="17.25" customHeight="1">
      <c r="A59" s="3"/>
      <c r="B59" s="59"/>
      <c r="C59" s="59"/>
      <c r="D59" s="59"/>
      <c r="E59" s="59"/>
      <c r="F59" s="59"/>
      <c r="G59" s="59"/>
      <c r="H59" s="59"/>
      <c r="I59" s="59"/>
      <c r="J59" s="59"/>
      <c r="K59" s="59"/>
      <c r="L59" s="59"/>
      <c r="M59" s="59"/>
      <c r="N59" s="59"/>
      <c r="O59" s="59"/>
      <c r="P59" s="59"/>
      <c r="Q59" s="59"/>
      <c r="R59" s="59"/>
      <c r="S59" s="59"/>
      <c r="T59" s="59"/>
      <c r="U59" s="59"/>
      <c r="V59" s="59"/>
      <c r="W59" s="17"/>
      <c r="X59" s="17"/>
      <c r="Y59" s="17"/>
      <c r="Z59" s="17"/>
    </row>
    <row r="60" ht="17.25" customHeight="1">
      <c r="A60" s="3"/>
      <c r="B60" s="59"/>
      <c r="C60" s="59"/>
      <c r="D60" s="59"/>
      <c r="E60" s="59"/>
      <c r="F60" s="59"/>
      <c r="G60" s="59"/>
      <c r="H60" s="59"/>
      <c r="I60" s="59"/>
      <c r="J60" s="59"/>
      <c r="K60" s="59"/>
      <c r="L60" s="59"/>
      <c r="M60" s="59"/>
      <c r="N60" s="59"/>
      <c r="O60" s="59"/>
      <c r="P60" s="59"/>
      <c r="Q60" s="59"/>
      <c r="R60" s="59"/>
      <c r="S60" s="59"/>
      <c r="T60" s="59"/>
      <c r="U60" s="59"/>
      <c r="V60" s="59"/>
      <c r="W60" s="17"/>
      <c r="X60" s="17"/>
      <c r="Y60" s="17"/>
      <c r="Z60" s="17"/>
    </row>
    <row r="61" ht="17.25" customHeight="1">
      <c r="A61" s="3"/>
      <c r="B61" s="59"/>
      <c r="C61" s="59"/>
      <c r="D61" s="59"/>
      <c r="E61" s="59"/>
      <c r="F61" s="59"/>
      <c r="G61" s="59"/>
      <c r="H61" s="59"/>
      <c r="I61" s="59"/>
      <c r="J61" s="59"/>
      <c r="K61" s="59"/>
      <c r="L61" s="59"/>
      <c r="M61" s="59"/>
      <c r="N61" s="59"/>
      <c r="O61" s="59"/>
      <c r="P61" s="59"/>
      <c r="Q61" s="59"/>
      <c r="R61" s="59"/>
      <c r="S61" s="59"/>
      <c r="T61" s="59"/>
      <c r="U61" s="59"/>
      <c r="V61" s="59"/>
      <c r="W61" s="17"/>
      <c r="X61" s="17"/>
      <c r="Y61" s="17"/>
      <c r="Z61" s="17"/>
    </row>
    <row r="62" ht="17.25" customHeight="1">
      <c r="A62" s="3"/>
      <c r="B62" s="59"/>
      <c r="C62" s="59"/>
      <c r="D62" s="59"/>
      <c r="E62" s="59"/>
      <c r="F62" s="59"/>
      <c r="G62" s="59"/>
      <c r="H62" s="59"/>
      <c r="I62" s="59"/>
      <c r="J62" s="59"/>
      <c r="K62" s="59"/>
      <c r="L62" s="59"/>
      <c r="M62" s="59"/>
      <c r="N62" s="59"/>
      <c r="O62" s="59"/>
      <c r="P62" s="59"/>
      <c r="Q62" s="59"/>
      <c r="R62" s="59"/>
      <c r="S62" s="59"/>
      <c r="T62" s="59"/>
      <c r="U62" s="59"/>
      <c r="V62" s="59"/>
      <c r="W62" s="17"/>
      <c r="X62" s="17"/>
      <c r="Y62" s="17"/>
      <c r="Z62" s="17"/>
    </row>
    <row r="63" ht="17.25" customHeight="1">
      <c r="A63" s="3"/>
      <c r="B63" s="59"/>
      <c r="C63" s="59"/>
      <c r="D63" s="59"/>
      <c r="E63" s="59"/>
      <c r="F63" s="59"/>
      <c r="G63" s="59"/>
      <c r="H63" s="59"/>
      <c r="I63" s="59"/>
      <c r="J63" s="59"/>
      <c r="K63" s="59"/>
      <c r="L63" s="59"/>
      <c r="M63" s="59"/>
      <c r="N63" s="59"/>
      <c r="O63" s="59"/>
      <c r="P63" s="59"/>
      <c r="Q63" s="59"/>
      <c r="R63" s="59"/>
      <c r="S63" s="59"/>
      <c r="T63" s="59"/>
      <c r="U63" s="59"/>
      <c r="V63" s="59"/>
      <c r="W63" s="17"/>
      <c r="X63" s="17"/>
      <c r="Y63" s="17"/>
      <c r="Z63" s="17"/>
    </row>
    <row r="64" ht="17.25" customHeight="1">
      <c r="A64" s="3"/>
      <c r="B64" s="59"/>
      <c r="C64" s="59"/>
      <c r="D64" s="59"/>
      <c r="E64" s="59"/>
      <c r="F64" s="59"/>
      <c r="G64" s="59"/>
      <c r="H64" s="59"/>
      <c r="I64" s="59"/>
      <c r="J64" s="59"/>
      <c r="K64" s="59"/>
      <c r="L64" s="59"/>
      <c r="M64" s="59"/>
      <c r="N64" s="59"/>
      <c r="O64" s="59"/>
      <c r="P64" s="59"/>
      <c r="Q64" s="59"/>
      <c r="R64" s="59"/>
      <c r="S64" s="59"/>
      <c r="T64" s="59"/>
      <c r="U64" s="59"/>
      <c r="V64" s="59"/>
      <c r="W64" s="17"/>
      <c r="X64" s="17"/>
      <c r="Y64" s="17"/>
      <c r="Z64" s="17"/>
    </row>
    <row r="65" ht="17.25" customHeight="1">
      <c r="A65" s="3"/>
      <c r="B65" s="59"/>
      <c r="C65" s="59"/>
      <c r="D65" s="59"/>
      <c r="E65" s="59"/>
      <c r="F65" s="59"/>
      <c r="G65" s="59"/>
      <c r="H65" s="59"/>
      <c r="I65" s="59"/>
      <c r="J65" s="59"/>
      <c r="K65" s="59"/>
      <c r="L65" s="59"/>
      <c r="M65" s="59"/>
      <c r="N65" s="59"/>
      <c r="O65" s="59"/>
      <c r="P65" s="59"/>
      <c r="Q65" s="59"/>
      <c r="R65" s="59"/>
      <c r="S65" s="59"/>
      <c r="T65" s="59"/>
      <c r="U65" s="59"/>
      <c r="V65" s="59"/>
      <c r="W65" s="17"/>
      <c r="X65" s="17"/>
      <c r="Y65" s="17"/>
      <c r="Z65" s="17"/>
    </row>
    <row r="66" ht="17.25" customHeight="1">
      <c r="A66" s="3"/>
      <c r="B66" s="59"/>
      <c r="C66" s="59"/>
      <c r="D66" s="59"/>
      <c r="E66" s="59"/>
      <c r="F66" s="59"/>
      <c r="G66" s="59"/>
      <c r="H66" s="59"/>
      <c r="I66" s="59"/>
      <c r="J66" s="59"/>
      <c r="K66" s="59"/>
      <c r="L66" s="59"/>
      <c r="M66" s="59"/>
      <c r="N66" s="59"/>
      <c r="O66" s="59"/>
      <c r="P66" s="59"/>
      <c r="Q66" s="59"/>
      <c r="R66" s="59"/>
      <c r="S66" s="59"/>
      <c r="T66" s="59"/>
      <c r="U66" s="59"/>
      <c r="V66" s="59"/>
      <c r="W66" s="17"/>
      <c r="X66" s="17"/>
      <c r="Y66" s="17"/>
      <c r="Z66" s="17"/>
    </row>
    <row r="67" ht="17.25" customHeight="1">
      <c r="A67" s="3"/>
      <c r="B67" s="59"/>
      <c r="C67" s="59"/>
      <c r="D67" s="59"/>
      <c r="E67" s="59"/>
      <c r="F67" s="59"/>
      <c r="G67" s="59"/>
      <c r="H67" s="59"/>
      <c r="I67" s="59"/>
      <c r="J67" s="59"/>
      <c r="K67" s="59"/>
      <c r="L67" s="59"/>
      <c r="M67" s="59"/>
      <c r="N67" s="59"/>
      <c r="O67" s="59"/>
      <c r="P67" s="59"/>
      <c r="Q67" s="59"/>
      <c r="R67" s="59"/>
      <c r="S67" s="59"/>
      <c r="T67" s="59"/>
      <c r="U67" s="59"/>
      <c r="V67" s="59"/>
      <c r="W67" s="17"/>
      <c r="X67" s="17"/>
      <c r="Y67" s="17"/>
      <c r="Z67" s="17"/>
    </row>
    <row r="68" ht="17.25" customHeight="1">
      <c r="A68" s="3"/>
      <c r="B68" s="59"/>
      <c r="C68" s="59"/>
      <c r="D68" s="59"/>
      <c r="E68" s="59"/>
      <c r="F68" s="59"/>
      <c r="G68" s="59"/>
      <c r="H68" s="59"/>
      <c r="I68" s="59"/>
      <c r="J68" s="59"/>
      <c r="K68" s="59"/>
      <c r="L68" s="59"/>
      <c r="M68" s="59"/>
      <c r="N68" s="59"/>
      <c r="O68" s="59"/>
      <c r="P68" s="59"/>
      <c r="Q68" s="59"/>
      <c r="R68" s="59"/>
      <c r="S68" s="59"/>
      <c r="T68" s="59"/>
      <c r="U68" s="59"/>
      <c r="V68" s="59"/>
      <c r="W68" s="17"/>
      <c r="X68" s="17"/>
      <c r="Y68" s="17"/>
      <c r="Z68" s="17"/>
    </row>
    <row r="69" ht="17.25" customHeight="1">
      <c r="A69" s="3"/>
      <c r="B69" s="59"/>
      <c r="C69" s="59"/>
      <c r="D69" s="59"/>
      <c r="E69" s="59"/>
      <c r="F69" s="59"/>
      <c r="G69" s="59"/>
      <c r="H69" s="59"/>
      <c r="I69" s="59"/>
      <c r="J69" s="59"/>
      <c r="K69" s="59"/>
      <c r="L69" s="59"/>
      <c r="M69" s="59"/>
      <c r="N69" s="59"/>
      <c r="O69" s="59"/>
      <c r="P69" s="59"/>
      <c r="Q69" s="59"/>
      <c r="R69" s="59"/>
      <c r="S69" s="59"/>
      <c r="T69" s="59"/>
      <c r="U69" s="59"/>
      <c r="V69" s="59"/>
      <c r="W69" s="17"/>
      <c r="X69" s="17"/>
      <c r="Y69" s="17"/>
      <c r="Z69" s="17"/>
    </row>
    <row r="70" ht="17.25" customHeight="1">
      <c r="A70" s="3"/>
      <c r="B70" s="59"/>
      <c r="C70" s="59"/>
      <c r="D70" s="59"/>
      <c r="E70" s="59"/>
      <c r="F70" s="59"/>
      <c r="G70" s="59"/>
      <c r="H70" s="59"/>
      <c r="I70" s="59"/>
      <c r="J70" s="59"/>
      <c r="K70" s="59"/>
      <c r="L70" s="59"/>
      <c r="M70" s="59"/>
      <c r="N70" s="59"/>
      <c r="O70" s="59"/>
      <c r="P70" s="59"/>
      <c r="Q70" s="59"/>
      <c r="R70" s="59"/>
      <c r="S70" s="59"/>
      <c r="T70" s="59"/>
      <c r="U70" s="59"/>
      <c r="V70" s="59"/>
      <c r="W70" s="17"/>
      <c r="X70" s="17"/>
      <c r="Y70" s="17"/>
      <c r="Z70" s="17"/>
    </row>
    <row r="71" ht="17.25" customHeight="1">
      <c r="A71" s="3"/>
      <c r="B71" s="59"/>
      <c r="C71" s="59"/>
      <c r="D71" s="59"/>
      <c r="E71" s="59"/>
      <c r="F71" s="59"/>
      <c r="G71" s="59"/>
      <c r="H71" s="59"/>
      <c r="I71" s="59"/>
      <c r="J71" s="59"/>
      <c r="K71" s="59"/>
      <c r="L71" s="59"/>
      <c r="M71" s="59"/>
      <c r="N71" s="59"/>
      <c r="O71" s="59"/>
      <c r="P71" s="59"/>
      <c r="Q71" s="59"/>
      <c r="R71" s="59"/>
      <c r="S71" s="59"/>
      <c r="T71" s="59"/>
      <c r="U71" s="59"/>
      <c r="V71" s="59"/>
      <c r="W71" s="17"/>
      <c r="X71" s="17"/>
      <c r="Y71" s="17"/>
      <c r="Z71" s="17"/>
    </row>
    <row r="72" ht="17.25" customHeight="1">
      <c r="A72" s="3"/>
      <c r="B72" s="59"/>
      <c r="C72" s="59"/>
      <c r="D72" s="59"/>
      <c r="E72" s="59"/>
      <c r="F72" s="59"/>
      <c r="G72" s="59"/>
      <c r="H72" s="59"/>
      <c r="I72" s="59"/>
      <c r="J72" s="59"/>
      <c r="K72" s="59"/>
      <c r="L72" s="59"/>
      <c r="M72" s="59"/>
      <c r="N72" s="59"/>
      <c r="O72" s="59"/>
      <c r="P72" s="59"/>
      <c r="Q72" s="59"/>
      <c r="R72" s="59"/>
      <c r="S72" s="59"/>
      <c r="T72" s="59"/>
      <c r="U72" s="59"/>
      <c r="V72" s="59"/>
      <c r="W72" s="17"/>
      <c r="X72" s="17"/>
      <c r="Y72" s="17"/>
      <c r="Z72" s="17"/>
    </row>
    <row r="73" ht="17.25" customHeight="1">
      <c r="A73" s="3"/>
      <c r="B73" s="59"/>
      <c r="C73" s="59"/>
      <c r="D73" s="59"/>
      <c r="E73" s="59"/>
      <c r="F73" s="59"/>
      <c r="G73" s="59"/>
      <c r="H73" s="59"/>
      <c r="I73" s="59"/>
      <c r="J73" s="59"/>
      <c r="K73" s="59"/>
      <c r="L73" s="59"/>
      <c r="M73" s="59"/>
      <c r="N73" s="59"/>
      <c r="O73" s="59"/>
      <c r="P73" s="59"/>
      <c r="Q73" s="59"/>
      <c r="R73" s="59"/>
      <c r="S73" s="59"/>
      <c r="T73" s="59"/>
      <c r="U73" s="59"/>
      <c r="V73" s="59"/>
      <c r="W73" s="17"/>
      <c r="X73" s="17"/>
      <c r="Y73" s="17"/>
      <c r="Z73" s="17"/>
    </row>
    <row r="74" ht="17.25" customHeight="1">
      <c r="A74" s="3"/>
      <c r="B74" s="59"/>
      <c r="C74" s="59"/>
      <c r="D74" s="59"/>
      <c r="E74" s="59"/>
      <c r="F74" s="59"/>
      <c r="G74" s="59"/>
      <c r="H74" s="59"/>
      <c r="I74" s="59"/>
      <c r="J74" s="59"/>
      <c r="K74" s="59"/>
      <c r="L74" s="59"/>
      <c r="M74" s="59"/>
      <c r="N74" s="59"/>
      <c r="O74" s="59"/>
      <c r="P74" s="59"/>
      <c r="Q74" s="59"/>
      <c r="R74" s="59"/>
      <c r="S74" s="59"/>
      <c r="T74" s="59"/>
      <c r="U74" s="59"/>
      <c r="V74" s="59"/>
      <c r="W74" s="17"/>
      <c r="X74" s="17"/>
      <c r="Y74" s="17"/>
      <c r="Z74" s="17"/>
    </row>
    <row r="75" ht="17.25" customHeight="1">
      <c r="A75" s="3"/>
      <c r="B75" s="59"/>
      <c r="C75" s="59"/>
      <c r="D75" s="59"/>
      <c r="E75" s="59"/>
      <c r="F75" s="59"/>
      <c r="G75" s="59"/>
      <c r="H75" s="59"/>
      <c r="I75" s="59"/>
      <c r="J75" s="59"/>
      <c r="K75" s="59"/>
      <c r="L75" s="59"/>
      <c r="M75" s="59"/>
      <c r="N75" s="59"/>
      <c r="O75" s="59"/>
      <c r="P75" s="59"/>
      <c r="Q75" s="59"/>
      <c r="R75" s="59"/>
      <c r="S75" s="59"/>
      <c r="T75" s="59"/>
      <c r="U75" s="59"/>
      <c r="V75" s="59"/>
      <c r="W75" s="17"/>
      <c r="X75" s="17"/>
      <c r="Y75" s="17"/>
      <c r="Z75" s="17"/>
    </row>
    <row r="76" ht="17.25" customHeight="1">
      <c r="A76" s="3"/>
      <c r="B76" s="59"/>
      <c r="C76" s="59"/>
      <c r="D76" s="59"/>
      <c r="E76" s="59"/>
      <c r="F76" s="59"/>
      <c r="G76" s="59"/>
      <c r="H76" s="59"/>
      <c r="I76" s="59"/>
      <c r="J76" s="59"/>
      <c r="K76" s="59"/>
      <c r="L76" s="59"/>
      <c r="M76" s="59"/>
      <c r="N76" s="59"/>
      <c r="O76" s="59"/>
      <c r="P76" s="59"/>
      <c r="Q76" s="59"/>
      <c r="R76" s="59"/>
      <c r="S76" s="59"/>
      <c r="T76" s="59"/>
      <c r="U76" s="59"/>
      <c r="V76" s="59"/>
      <c r="W76" s="17"/>
      <c r="X76" s="17"/>
      <c r="Y76" s="17"/>
      <c r="Z76" s="17"/>
    </row>
    <row r="77" ht="17.25" customHeight="1">
      <c r="A77" s="3"/>
      <c r="B77" s="59"/>
      <c r="C77" s="59"/>
      <c r="D77" s="59"/>
      <c r="E77" s="59"/>
      <c r="F77" s="59"/>
      <c r="G77" s="59"/>
      <c r="H77" s="59"/>
      <c r="I77" s="59"/>
      <c r="J77" s="59"/>
      <c r="K77" s="59"/>
      <c r="L77" s="59"/>
      <c r="M77" s="59"/>
      <c r="N77" s="59"/>
      <c r="O77" s="59"/>
      <c r="P77" s="59"/>
      <c r="Q77" s="59"/>
      <c r="R77" s="59"/>
      <c r="S77" s="59"/>
      <c r="T77" s="59"/>
      <c r="U77" s="59"/>
      <c r="V77" s="59"/>
      <c r="W77" s="17"/>
      <c r="X77" s="17"/>
      <c r="Y77" s="17"/>
      <c r="Z77" s="17"/>
    </row>
    <row r="78" ht="17.25" customHeight="1">
      <c r="A78" s="3"/>
      <c r="B78" s="59"/>
      <c r="C78" s="59"/>
      <c r="D78" s="59"/>
      <c r="E78" s="59"/>
      <c r="F78" s="59"/>
      <c r="G78" s="59"/>
      <c r="H78" s="59"/>
      <c r="I78" s="59"/>
      <c r="J78" s="59"/>
      <c r="K78" s="59"/>
      <c r="L78" s="59"/>
      <c r="M78" s="59"/>
      <c r="N78" s="59"/>
      <c r="O78" s="59"/>
      <c r="P78" s="59"/>
      <c r="Q78" s="59"/>
      <c r="R78" s="59"/>
      <c r="S78" s="59"/>
      <c r="T78" s="59"/>
      <c r="U78" s="59"/>
      <c r="V78" s="59"/>
      <c r="W78" s="17"/>
      <c r="X78" s="17"/>
      <c r="Y78" s="17"/>
      <c r="Z78" s="17"/>
    </row>
    <row r="79" ht="17.25" customHeight="1">
      <c r="A79" s="3"/>
      <c r="B79" s="59"/>
      <c r="C79" s="59"/>
      <c r="D79" s="59"/>
      <c r="E79" s="59"/>
      <c r="F79" s="59"/>
      <c r="G79" s="59"/>
      <c r="H79" s="59"/>
      <c r="I79" s="59"/>
      <c r="J79" s="59"/>
      <c r="K79" s="59"/>
      <c r="L79" s="59"/>
      <c r="M79" s="59"/>
      <c r="N79" s="59"/>
      <c r="O79" s="59"/>
      <c r="P79" s="59"/>
      <c r="Q79" s="59"/>
      <c r="R79" s="59"/>
      <c r="S79" s="59"/>
      <c r="T79" s="59"/>
      <c r="U79" s="59"/>
      <c r="V79" s="59"/>
      <c r="W79" s="17"/>
      <c r="X79" s="17"/>
      <c r="Y79" s="17"/>
      <c r="Z79" s="17"/>
    </row>
    <row r="80" ht="17.25" customHeight="1">
      <c r="A80" s="3"/>
      <c r="B80" s="59"/>
      <c r="C80" s="59"/>
      <c r="D80" s="59"/>
      <c r="E80" s="59"/>
      <c r="F80" s="59"/>
      <c r="G80" s="59"/>
      <c r="H80" s="59"/>
      <c r="I80" s="59"/>
      <c r="J80" s="59"/>
      <c r="K80" s="59"/>
      <c r="L80" s="59"/>
      <c r="M80" s="59"/>
      <c r="N80" s="59"/>
      <c r="O80" s="59"/>
      <c r="P80" s="59"/>
      <c r="Q80" s="59"/>
      <c r="R80" s="59"/>
      <c r="S80" s="59"/>
      <c r="T80" s="59"/>
      <c r="U80" s="59"/>
      <c r="V80" s="59"/>
      <c r="W80" s="17"/>
      <c r="X80" s="17"/>
      <c r="Y80" s="17"/>
      <c r="Z80" s="17"/>
    </row>
    <row r="81" ht="17.25" customHeight="1">
      <c r="A81" s="3"/>
      <c r="B81" s="59"/>
      <c r="C81" s="59"/>
      <c r="D81" s="59"/>
      <c r="E81" s="59"/>
      <c r="F81" s="59"/>
      <c r="G81" s="59"/>
      <c r="H81" s="59"/>
      <c r="I81" s="59"/>
      <c r="J81" s="59"/>
      <c r="K81" s="59"/>
      <c r="L81" s="59"/>
      <c r="M81" s="59"/>
      <c r="N81" s="59"/>
      <c r="O81" s="59"/>
      <c r="P81" s="59"/>
      <c r="Q81" s="59"/>
      <c r="R81" s="59"/>
      <c r="S81" s="59"/>
      <c r="T81" s="59"/>
      <c r="U81" s="59"/>
      <c r="V81" s="59"/>
      <c r="W81" s="17"/>
      <c r="X81" s="17"/>
      <c r="Y81" s="17"/>
      <c r="Z81" s="17"/>
    </row>
    <row r="82" ht="17.25" customHeight="1">
      <c r="A82" s="3"/>
      <c r="B82" s="59"/>
      <c r="C82" s="59"/>
      <c r="D82" s="59"/>
      <c r="E82" s="59"/>
      <c r="F82" s="59"/>
      <c r="G82" s="59"/>
      <c r="H82" s="59"/>
      <c r="I82" s="59"/>
      <c r="J82" s="59"/>
      <c r="K82" s="59"/>
      <c r="L82" s="59"/>
      <c r="M82" s="59"/>
      <c r="N82" s="59"/>
      <c r="O82" s="59"/>
      <c r="P82" s="59"/>
      <c r="Q82" s="59"/>
      <c r="R82" s="59"/>
      <c r="S82" s="59"/>
      <c r="T82" s="59"/>
      <c r="U82" s="59"/>
      <c r="V82" s="59"/>
      <c r="W82" s="17"/>
      <c r="X82" s="17"/>
      <c r="Y82" s="17"/>
      <c r="Z82" s="17"/>
    </row>
    <row r="83" ht="17.25" customHeight="1">
      <c r="A83" s="3"/>
      <c r="B83" s="59"/>
      <c r="C83" s="59"/>
      <c r="D83" s="59"/>
      <c r="E83" s="59"/>
      <c r="F83" s="59"/>
      <c r="G83" s="59"/>
      <c r="H83" s="59"/>
      <c r="I83" s="59"/>
      <c r="J83" s="59"/>
      <c r="K83" s="59"/>
      <c r="L83" s="59"/>
      <c r="M83" s="59"/>
      <c r="N83" s="59"/>
      <c r="O83" s="59"/>
      <c r="P83" s="59"/>
      <c r="Q83" s="59"/>
      <c r="R83" s="59"/>
      <c r="S83" s="59"/>
      <c r="T83" s="59"/>
      <c r="U83" s="59"/>
      <c r="V83" s="59"/>
      <c r="W83" s="17"/>
      <c r="X83" s="17"/>
      <c r="Y83" s="17"/>
      <c r="Z83" s="17"/>
    </row>
    <row r="84" ht="17.25" customHeight="1">
      <c r="A84" s="3"/>
      <c r="B84" s="59"/>
      <c r="C84" s="59"/>
      <c r="D84" s="59"/>
      <c r="E84" s="59"/>
      <c r="F84" s="59"/>
      <c r="G84" s="59"/>
      <c r="H84" s="59"/>
      <c r="I84" s="59"/>
      <c r="J84" s="59"/>
      <c r="K84" s="59"/>
      <c r="L84" s="59"/>
      <c r="M84" s="59"/>
      <c r="N84" s="59"/>
      <c r="O84" s="59"/>
      <c r="P84" s="59"/>
      <c r="Q84" s="59"/>
      <c r="R84" s="59"/>
      <c r="S84" s="59"/>
      <c r="T84" s="59"/>
      <c r="U84" s="59"/>
      <c r="V84" s="59"/>
      <c r="W84" s="17"/>
      <c r="X84" s="17"/>
      <c r="Y84" s="17"/>
      <c r="Z84" s="17"/>
    </row>
    <row r="85" ht="17.25" customHeight="1">
      <c r="A85" s="3"/>
      <c r="B85" s="59"/>
      <c r="C85" s="59"/>
      <c r="D85" s="59"/>
      <c r="E85" s="59"/>
      <c r="F85" s="59"/>
      <c r="G85" s="59"/>
      <c r="H85" s="59"/>
      <c r="I85" s="59"/>
      <c r="J85" s="59"/>
      <c r="K85" s="59"/>
      <c r="L85" s="59"/>
      <c r="M85" s="59"/>
      <c r="N85" s="59"/>
      <c r="O85" s="59"/>
      <c r="P85" s="59"/>
      <c r="Q85" s="59"/>
      <c r="R85" s="59"/>
      <c r="S85" s="59"/>
      <c r="T85" s="59"/>
      <c r="U85" s="59"/>
      <c r="V85" s="59"/>
      <c r="W85" s="17"/>
      <c r="X85" s="17"/>
      <c r="Y85" s="17"/>
      <c r="Z85" s="17"/>
    </row>
    <row r="86" ht="17.25" customHeight="1">
      <c r="A86" s="3"/>
      <c r="B86" s="59"/>
      <c r="C86" s="59"/>
      <c r="D86" s="59"/>
      <c r="E86" s="59"/>
      <c r="F86" s="59"/>
      <c r="G86" s="59"/>
      <c r="H86" s="59"/>
      <c r="I86" s="59"/>
      <c r="J86" s="59"/>
      <c r="K86" s="59"/>
      <c r="L86" s="59"/>
      <c r="M86" s="59"/>
      <c r="N86" s="59"/>
      <c r="O86" s="59"/>
      <c r="P86" s="59"/>
      <c r="Q86" s="59"/>
      <c r="R86" s="59"/>
      <c r="S86" s="59"/>
      <c r="T86" s="59"/>
      <c r="U86" s="59"/>
      <c r="V86" s="59"/>
      <c r="W86" s="17"/>
      <c r="X86" s="17"/>
      <c r="Y86" s="17"/>
      <c r="Z86" s="17"/>
    </row>
    <row r="87" ht="17.25" customHeight="1">
      <c r="A87" s="3"/>
      <c r="B87" s="59"/>
      <c r="C87" s="59"/>
      <c r="D87" s="59"/>
      <c r="E87" s="59"/>
      <c r="F87" s="59"/>
      <c r="G87" s="59"/>
      <c r="H87" s="59"/>
      <c r="I87" s="59"/>
      <c r="J87" s="59"/>
      <c r="K87" s="59"/>
      <c r="L87" s="59"/>
      <c r="M87" s="59"/>
      <c r="N87" s="59"/>
      <c r="O87" s="59"/>
      <c r="P87" s="59"/>
      <c r="Q87" s="59"/>
      <c r="R87" s="59"/>
      <c r="S87" s="59"/>
      <c r="T87" s="59"/>
      <c r="U87" s="59"/>
      <c r="V87" s="59"/>
      <c r="W87" s="17"/>
      <c r="X87" s="17"/>
      <c r="Y87" s="17"/>
      <c r="Z87" s="17"/>
    </row>
    <row r="88" ht="17.25" customHeight="1">
      <c r="A88" s="3"/>
      <c r="B88" s="59"/>
      <c r="C88" s="59"/>
      <c r="D88" s="59"/>
      <c r="E88" s="59"/>
      <c r="F88" s="59"/>
      <c r="G88" s="59"/>
      <c r="H88" s="59"/>
      <c r="I88" s="59"/>
      <c r="J88" s="59"/>
      <c r="K88" s="59"/>
      <c r="L88" s="59"/>
      <c r="M88" s="59"/>
      <c r="N88" s="59"/>
      <c r="O88" s="59"/>
      <c r="P88" s="59"/>
      <c r="Q88" s="59"/>
      <c r="R88" s="59"/>
      <c r="S88" s="59"/>
      <c r="T88" s="59"/>
      <c r="U88" s="59"/>
      <c r="V88" s="59"/>
      <c r="W88" s="17"/>
      <c r="X88" s="17"/>
      <c r="Y88" s="17"/>
      <c r="Z88" s="17"/>
    </row>
    <row r="89" ht="17.25" customHeight="1">
      <c r="A89" s="3"/>
      <c r="B89" s="59"/>
      <c r="C89" s="59"/>
      <c r="D89" s="59"/>
      <c r="E89" s="59"/>
      <c r="F89" s="59"/>
      <c r="G89" s="59"/>
      <c r="H89" s="59"/>
      <c r="I89" s="59"/>
      <c r="J89" s="59"/>
      <c r="K89" s="59"/>
      <c r="L89" s="59"/>
      <c r="M89" s="59"/>
      <c r="N89" s="59"/>
      <c r="O89" s="59"/>
      <c r="P89" s="59"/>
      <c r="Q89" s="59"/>
      <c r="R89" s="59"/>
      <c r="S89" s="59"/>
      <c r="T89" s="59"/>
      <c r="U89" s="59"/>
      <c r="V89" s="59"/>
      <c r="W89" s="17"/>
      <c r="X89" s="17"/>
      <c r="Y89" s="17"/>
      <c r="Z89" s="17"/>
    </row>
    <row r="90" ht="17.25" customHeight="1">
      <c r="A90" s="3"/>
      <c r="B90" s="59"/>
      <c r="C90" s="59"/>
      <c r="D90" s="59"/>
      <c r="E90" s="59"/>
      <c r="F90" s="59"/>
      <c r="G90" s="59"/>
      <c r="H90" s="59"/>
      <c r="I90" s="59"/>
      <c r="J90" s="59"/>
      <c r="K90" s="59"/>
      <c r="L90" s="59"/>
      <c r="M90" s="59"/>
      <c r="N90" s="59"/>
      <c r="O90" s="59"/>
      <c r="P90" s="59"/>
      <c r="Q90" s="59"/>
      <c r="R90" s="59"/>
      <c r="S90" s="59"/>
      <c r="T90" s="59"/>
      <c r="U90" s="59"/>
      <c r="V90" s="59"/>
      <c r="W90" s="17"/>
      <c r="X90" s="17"/>
      <c r="Y90" s="17"/>
      <c r="Z90" s="17"/>
    </row>
    <row r="91" ht="17.25" customHeight="1">
      <c r="A91" s="3"/>
      <c r="B91" s="59"/>
      <c r="C91" s="59"/>
      <c r="D91" s="59"/>
      <c r="E91" s="59"/>
      <c r="F91" s="59"/>
      <c r="G91" s="59"/>
      <c r="H91" s="59"/>
      <c r="I91" s="59"/>
      <c r="J91" s="59"/>
      <c r="K91" s="59"/>
      <c r="L91" s="59"/>
      <c r="M91" s="59"/>
      <c r="N91" s="59"/>
      <c r="O91" s="59"/>
      <c r="P91" s="59"/>
      <c r="Q91" s="59"/>
      <c r="R91" s="59"/>
      <c r="S91" s="59"/>
      <c r="T91" s="59"/>
      <c r="U91" s="59"/>
      <c r="V91" s="59"/>
      <c r="W91" s="17"/>
      <c r="X91" s="17"/>
      <c r="Y91" s="17"/>
      <c r="Z91" s="17"/>
    </row>
    <row r="92" ht="17.25" customHeight="1">
      <c r="A92" s="3"/>
      <c r="B92" s="59"/>
      <c r="C92" s="59"/>
      <c r="D92" s="59"/>
      <c r="E92" s="59"/>
      <c r="F92" s="59"/>
      <c r="G92" s="59"/>
      <c r="H92" s="59"/>
      <c r="I92" s="59"/>
      <c r="J92" s="59"/>
      <c r="K92" s="59"/>
      <c r="L92" s="59"/>
      <c r="M92" s="59"/>
      <c r="N92" s="59"/>
      <c r="O92" s="59"/>
      <c r="P92" s="59"/>
      <c r="Q92" s="59"/>
      <c r="R92" s="59"/>
      <c r="S92" s="59"/>
      <c r="T92" s="59"/>
      <c r="U92" s="59"/>
      <c r="V92" s="59"/>
      <c r="W92" s="17"/>
      <c r="X92" s="17"/>
      <c r="Y92" s="17"/>
      <c r="Z92" s="17"/>
    </row>
    <row r="93" ht="17.25" customHeight="1">
      <c r="A93" s="3"/>
      <c r="B93" s="59"/>
      <c r="C93" s="59"/>
      <c r="D93" s="59"/>
      <c r="E93" s="59"/>
      <c r="F93" s="59"/>
      <c r="G93" s="59"/>
      <c r="H93" s="59"/>
      <c r="I93" s="59"/>
      <c r="J93" s="59"/>
      <c r="K93" s="59"/>
      <c r="L93" s="59"/>
      <c r="M93" s="59"/>
      <c r="N93" s="59"/>
      <c r="O93" s="59"/>
      <c r="P93" s="59"/>
      <c r="Q93" s="59"/>
      <c r="R93" s="59"/>
      <c r="S93" s="59"/>
      <c r="T93" s="59"/>
      <c r="U93" s="59"/>
      <c r="V93" s="59"/>
      <c r="W93" s="17"/>
      <c r="X93" s="17"/>
      <c r="Y93" s="17"/>
      <c r="Z93" s="17"/>
    </row>
    <row r="94" ht="17.25" customHeight="1">
      <c r="A94" s="3"/>
      <c r="B94" s="59"/>
      <c r="C94" s="59"/>
      <c r="D94" s="59"/>
      <c r="E94" s="59"/>
      <c r="F94" s="59"/>
      <c r="G94" s="59"/>
      <c r="H94" s="59"/>
      <c r="I94" s="59"/>
      <c r="J94" s="59"/>
      <c r="K94" s="59"/>
      <c r="L94" s="59"/>
      <c r="M94" s="59"/>
      <c r="N94" s="59"/>
      <c r="O94" s="59"/>
      <c r="P94" s="59"/>
      <c r="Q94" s="59"/>
      <c r="R94" s="59"/>
      <c r="S94" s="59"/>
      <c r="T94" s="59"/>
      <c r="U94" s="59"/>
      <c r="V94" s="59"/>
      <c r="W94" s="17"/>
      <c r="X94" s="17"/>
      <c r="Y94" s="17"/>
      <c r="Z94" s="17"/>
    </row>
    <row r="95" ht="17.25" customHeight="1">
      <c r="A95" s="3"/>
      <c r="B95" s="59"/>
      <c r="C95" s="59"/>
      <c r="D95" s="59"/>
      <c r="E95" s="59"/>
      <c r="F95" s="59"/>
      <c r="G95" s="59"/>
      <c r="H95" s="59"/>
      <c r="I95" s="59"/>
      <c r="J95" s="59"/>
      <c r="K95" s="59"/>
      <c r="L95" s="59"/>
      <c r="M95" s="59"/>
      <c r="N95" s="59"/>
      <c r="O95" s="59"/>
      <c r="P95" s="59"/>
      <c r="Q95" s="59"/>
      <c r="R95" s="59"/>
      <c r="S95" s="59"/>
      <c r="T95" s="59"/>
      <c r="U95" s="59"/>
      <c r="V95" s="59"/>
      <c r="W95" s="17"/>
      <c r="X95" s="17"/>
      <c r="Y95" s="17"/>
      <c r="Z95" s="17"/>
    </row>
    <row r="96" ht="17.25" customHeight="1">
      <c r="A96" s="3"/>
      <c r="B96" s="59"/>
      <c r="C96" s="59"/>
      <c r="D96" s="59"/>
      <c r="E96" s="59"/>
      <c r="F96" s="59"/>
      <c r="G96" s="59"/>
      <c r="H96" s="59"/>
      <c r="I96" s="59"/>
      <c r="J96" s="59"/>
      <c r="K96" s="59"/>
      <c r="L96" s="59"/>
      <c r="M96" s="59"/>
      <c r="N96" s="59"/>
      <c r="O96" s="59"/>
      <c r="P96" s="59"/>
      <c r="Q96" s="59"/>
      <c r="R96" s="59"/>
      <c r="S96" s="59"/>
      <c r="T96" s="59"/>
      <c r="U96" s="59"/>
      <c r="V96" s="59"/>
      <c r="W96" s="17"/>
      <c r="X96" s="17"/>
      <c r="Y96" s="17"/>
      <c r="Z96" s="17"/>
    </row>
    <row r="97" ht="17.25" customHeight="1">
      <c r="A97" s="3"/>
      <c r="B97" s="59"/>
      <c r="C97" s="59"/>
      <c r="D97" s="59"/>
      <c r="E97" s="59"/>
      <c r="F97" s="59"/>
      <c r="G97" s="59"/>
      <c r="H97" s="59"/>
      <c r="I97" s="59"/>
      <c r="J97" s="59"/>
      <c r="K97" s="59"/>
      <c r="L97" s="59"/>
      <c r="M97" s="59"/>
      <c r="N97" s="59"/>
      <c r="O97" s="59"/>
      <c r="P97" s="59"/>
      <c r="Q97" s="59"/>
      <c r="R97" s="59"/>
      <c r="S97" s="59"/>
      <c r="T97" s="59"/>
      <c r="U97" s="59"/>
      <c r="V97" s="59"/>
      <c r="W97" s="17"/>
      <c r="X97" s="17"/>
      <c r="Y97" s="17"/>
      <c r="Z97" s="17"/>
    </row>
    <row r="98" ht="17.25" customHeight="1">
      <c r="A98" s="3"/>
      <c r="B98" s="59"/>
      <c r="C98" s="59"/>
      <c r="D98" s="59"/>
      <c r="E98" s="59"/>
      <c r="F98" s="59"/>
      <c r="G98" s="59"/>
      <c r="H98" s="59"/>
      <c r="I98" s="59"/>
      <c r="J98" s="59"/>
      <c r="K98" s="59"/>
      <c r="L98" s="59"/>
      <c r="M98" s="59"/>
      <c r="N98" s="59"/>
      <c r="O98" s="59"/>
      <c r="P98" s="59"/>
      <c r="Q98" s="59"/>
      <c r="R98" s="59"/>
      <c r="S98" s="59"/>
      <c r="T98" s="59"/>
      <c r="U98" s="59"/>
      <c r="V98" s="59"/>
      <c r="W98" s="17"/>
      <c r="X98" s="17"/>
      <c r="Y98" s="17"/>
      <c r="Z98" s="17"/>
    </row>
    <row r="99" ht="17.25" customHeight="1">
      <c r="A99" s="3"/>
      <c r="B99" s="59"/>
      <c r="C99" s="59"/>
      <c r="D99" s="59"/>
      <c r="E99" s="59"/>
      <c r="F99" s="59"/>
      <c r="G99" s="59"/>
      <c r="H99" s="59"/>
      <c r="I99" s="59"/>
      <c r="J99" s="59"/>
      <c r="K99" s="59"/>
      <c r="L99" s="59"/>
      <c r="M99" s="59"/>
      <c r="N99" s="59"/>
      <c r="O99" s="59"/>
      <c r="P99" s="59"/>
      <c r="Q99" s="59"/>
      <c r="R99" s="59"/>
      <c r="S99" s="59"/>
      <c r="T99" s="59"/>
      <c r="U99" s="59"/>
      <c r="V99" s="59"/>
      <c r="W99" s="17"/>
      <c r="X99" s="17"/>
      <c r="Y99" s="17"/>
      <c r="Z99" s="17"/>
    </row>
    <row r="100" ht="17.25" customHeight="1">
      <c r="A100" s="3"/>
      <c r="B100" s="59"/>
      <c r="C100" s="59"/>
      <c r="D100" s="59"/>
      <c r="E100" s="59"/>
      <c r="F100" s="59"/>
      <c r="G100" s="59"/>
      <c r="H100" s="59"/>
      <c r="I100" s="59"/>
      <c r="J100" s="59"/>
      <c r="K100" s="59"/>
      <c r="L100" s="59"/>
      <c r="M100" s="59"/>
      <c r="N100" s="59"/>
      <c r="O100" s="59"/>
      <c r="P100" s="59"/>
      <c r="Q100" s="59"/>
      <c r="R100" s="59"/>
      <c r="S100" s="59"/>
      <c r="T100" s="59"/>
      <c r="U100" s="59"/>
      <c r="V100" s="59"/>
      <c r="W100" s="17"/>
      <c r="X100" s="17"/>
      <c r="Y100" s="17"/>
      <c r="Z100" s="17"/>
    </row>
    <row r="101" ht="17.25" customHeight="1">
      <c r="A101" s="3"/>
      <c r="B101" s="59"/>
      <c r="C101" s="59"/>
      <c r="D101" s="59"/>
      <c r="E101" s="59"/>
      <c r="F101" s="59"/>
      <c r="G101" s="59"/>
      <c r="H101" s="59"/>
      <c r="I101" s="59"/>
      <c r="J101" s="59"/>
      <c r="K101" s="59"/>
      <c r="L101" s="59"/>
      <c r="M101" s="59"/>
      <c r="N101" s="59"/>
      <c r="O101" s="59"/>
      <c r="P101" s="59"/>
      <c r="Q101" s="59"/>
      <c r="R101" s="59"/>
      <c r="S101" s="59"/>
      <c r="T101" s="59"/>
      <c r="U101" s="59"/>
      <c r="V101" s="59"/>
      <c r="W101" s="17"/>
      <c r="X101" s="17"/>
      <c r="Y101" s="17"/>
      <c r="Z101" s="17"/>
    </row>
    <row r="102" ht="17.25" customHeight="1">
      <c r="A102" s="3"/>
      <c r="B102" s="59"/>
      <c r="C102" s="59"/>
      <c r="D102" s="59"/>
      <c r="E102" s="59"/>
      <c r="F102" s="59"/>
      <c r="G102" s="59"/>
      <c r="H102" s="59"/>
      <c r="I102" s="59"/>
      <c r="J102" s="59"/>
      <c r="K102" s="59"/>
      <c r="L102" s="59"/>
      <c r="M102" s="59"/>
      <c r="N102" s="59"/>
      <c r="O102" s="59"/>
      <c r="P102" s="59"/>
      <c r="Q102" s="59"/>
      <c r="R102" s="59"/>
      <c r="S102" s="59"/>
      <c r="T102" s="59"/>
      <c r="U102" s="59"/>
      <c r="V102" s="59"/>
      <c r="W102" s="17"/>
      <c r="X102" s="17"/>
      <c r="Y102" s="17"/>
      <c r="Z102" s="17"/>
    </row>
    <row r="103" ht="17.25" customHeight="1">
      <c r="A103" s="3"/>
      <c r="B103" s="59"/>
      <c r="C103" s="59"/>
      <c r="D103" s="59"/>
      <c r="E103" s="59"/>
      <c r="F103" s="59"/>
      <c r="G103" s="59"/>
      <c r="H103" s="59"/>
      <c r="I103" s="59"/>
      <c r="J103" s="59"/>
      <c r="K103" s="59"/>
      <c r="L103" s="59"/>
      <c r="M103" s="59"/>
      <c r="N103" s="59"/>
      <c r="O103" s="59"/>
      <c r="P103" s="59"/>
      <c r="Q103" s="59"/>
      <c r="R103" s="59"/>
      <c r="S103" s="59"/>
      <c r="T103" s="59"/>
      <c r="U103" s="59"/>
      <c r="V103" s="59"/>
      <c r="W103" s="17"/>
      <c r="X103" s="17"/>
      <c r="Y103" s="17"/>
      <c r="Z103" s="17"/>
    </row>
    <row r="104" ht="17.25" customHeight="1">
      <c r="A104" s="3"/>
      <c r="B104" s="59"/>
      <c r="C104" s="59"/>
      <c r="D104" s="59"/>
      <c r="E104" s="59"/>
      <c r="F104" s="59"/>
      <c r="G104" s="59"/>
      <c r="H104" s="59"/>
      <c r="I104" s="59"/>
      <c r="J104" s="59"/>
      <c r="K104" s="59"/>
      <c r="L104" s="59"/>
      <c r="M104" s="59"/>
      <c r="N104" s="59"/>
      <c r="O104" s="59"/>
      <c r="P104" s="59"/>
      <c r="Q104" s="59"/>
      <c r="R104" s="59"/>
      <c r="S104" s="59"/>
      <c r="T104" s="59"/>
      <c r="U104" s="59"/>
      <c r="V104" s="59"/>
      <c r="W104" s="17"/>
      <c r="X104" s="17"/>
      <c r="Y104" s="17"/>
      <c r="Z104" s="17"/>
    </row>
    <row r="105" ht="17.25" customHeight="1">
      <c r="A105" s="3"/>
      <c r="B105" s="59"/>
      <c r="C105" s="59"/>
      <c r="D105" s="59"/>
      <c r="E105" s="59"/>
      <c r="F105" s="59"/>
      <c r="G105" s="59"/>
      <c r="H105" s="59"/>
      <c r="I105" s="59"/>
      <c r="J105" s="59"/>
      <c r="K105" s="59"/>
      <c r="L105" s="59"/>
      <c r="M105" s="59"/>
      <c r="N105" s="59"/>
      <c r="O105" s="59"/>
      <c r="P105" s="59"/>
      <c r="Q105" s="59"/>
      <c r="R105" s="59"/>
      <c r="S105" s="59"/>
      <c r="T105" s="59"/>
      <c r="U105" s="59"/>
      <c r="V105" s="59"/>
      <c r="W105" s="17"/>
      <c r="X105" s="17"/>
      <c r="Y105" s="17"/>
      <c r="Z105" s="17"/>
    </row>
    <row r="106" ht="17.25" customHeight="1">
      <c r="A106" s="3"/>
      <c r="B106" s="59"/>
      <c r="C106" s="59"/>
      <c r="D106" s="59"/>
      <c r="E106" s="59"/>
      <c r="F106" s="59"/>
      <c r="G106" s="59"/>
      <c r="H106" s="59"/>
      <c r="I106" s="59"/>
      <c r="J106" s="59"/>
      <c r="K106" s="59"/>
      <c r="L106" s="59"/>
      <c r="M106" s="59"/>
      <c r="N106" s="59"/>
      <c r="O106" s="59"/>
      <c r="P106" s="59"/>
      <c r="Q106" s="59"/>
      <c r="R106" s="59"/>
      <c r="S106" s="59"/>
      <c r="T106" s="59"/>
      <c r="U106" s="59"/>
      <c r="V106" s="59"/>
      <c r="W106" s="17"/>
      <c r="X106" s="17"/>
      <c r="Y106" s="17"/>
      <c r="Z106" s="17"/>
    </row>
    <row r="107" ht="17.25" customHeight="1">
      <c r="A107" s="3"/>
      <c r="B107" s="59"/>
      <c r="C107" s="59"/>
      <c r="D107" s="59"/>
      <c r="E107" s="59"/>
      <c r="F107" s="59"/>
      <c r="G107" s="59"/>
      <c r="H107" s="59"/>
      <c r="I107" s="59"/>
      <c r="J107" s="59"/>
      <c r="K107" s="59"/>
      <c r="L107" s="59"/>
      <c r="M107" s="59"/>
      <c r="N107" s="59"/>
      <c r="O107" s="59"/>
      <c r="P107" s="59"/>
      <c r="Q107" s="59"/>
      <c r="R107" s="59"/>
      <c r="S107" s="59"/>
      <c r="T107" s="59"/>
      <c r="U107" s="59"/>
      <c r="V107" s="59"/>
      <c r="W107" s="17"/>
      <c r="X107" s="17"/>
      <c r="Y107" s="17"/>
      <c r="Z107" s="17"/>
    </row>
    <row r="108" ht="17.25" customHeight="1">
      <c r="A108" s="3"/>
      <c r="B108" s="59"/>
      <c r="C108" s="59"/>
      <c r="D108" s="59"/>
      <c r="E108" s="59"/>
      <c r="F108" s="59"/>
      <c r="G108" s="59"/>
      <c r="H108" s="59"/>
      <c r="I108" s="59"/>
      <c r="J108" s="59"/>
      <c r="K108" s="59"/>
      <c r="L108" s="59"/>
      <c r="M108" s="59"/>
      <c r="N108" s="59"/>
      <c r="O108" s="59"/>
      <c r="P108" s="59"/>
      <c r="Q108" s="59"/>
      <c r="R108" s="59"/>
      <c r="S108" s="59"/>
      <c r="T108" s="59"/>
      <c r="U108" s="59"/>
      <c r="V108" s="59"/>
      <c r="W108" s="17"/>
      <c r="X108" s="17"/>
      <c r="Y108" s="17"/>
      <c r="Z108" s="17"/>
    </row>
    <row r="109" ht="17.25" customHeight="1">
      <c r="A109" s="3"/>
      <c r="B109" s="59"/>
      <c r="C109" s="59"/>
      <c r="D109" s="59"/>
      <c r="E109" s="59"/>
      <c r="F109" s="59"/>
      <c r="G109" s="59"/>
      <c r="H109" s="59"/>
      <c r="I109" s="59"/>
      <c r="J109" s="59"/>
      <c r="K109" s="59"/>
      <c r="L109" s="59"/>
      <c r="M109" s="59"/>
      <c r="N109" s="59"/>
      <c r="O109" s="59"/>
      <c r="P109" s="59"/>
      <c r="Q109" s="59"/>
      <c r="R109" s="59"/>
      <c r="S109" s="59"/>
      <c r="T109" s="59"/>
      <c r="U109" s="59"/>
      <c r="V109" s="59"/>
      <c r="W109" s="17"/>
      <c r="X109" s="17"/>
      <c r="Y109" s="17"/>
      <c r="Z109" s="17"/>
    </row>
    <row r="110" ht="17.25" customHeight="1">
      <c r="A110" s="3"/>
      <c r="B110" s="59"/>
      <c r="C110" s="59"/>
      <c r="D110" s="59"/>
      <c r="E110" s="59"/>
      <c r="F110" s="59"/>
      <c r="G110" s="59"/>
      <c r="H110" s="59"/>
      <c r="I110" s="59"/>
      <c r="J110" s="59"/>
      <c r="K110" s="59"/>
      <c r="L110" s="59"/>
      <c r="M110" s="59"/>
      <c r="N110" s="59"/>
      <c r="O110" s="59"/>
      <c r="P110" s="59"/>
      <c r="Q110" s="59"/>
      <c r="R110" s="59"/>
      <c r="S110" s="59"/>
      <c r="T110" s="59"/>
      <c r="U110" s="59"/>
      <c r="V110" s="59"/>
      <c r="W110" s="17"/>
      <c r="X110" s="17"/>
      <c r="Y110" s="17"/>
      <c r="Z110" s="17"/>
    </row>
    <row r="111" ht="17.25" customHeight="1">
      <c r="A111" s="3"/>
      <c r="B111" s="59"/>
      <c r="C111" s="59"/>
      <c r="D111" s="59"/>
      <c r="E111" s="59"/>
      <c r="F111" s="59"/>
      <c r="G111" s="59"/>
      <c r="H111" s="59"/>
      <c r="I111" s="59"/>
      <c r="J111" s="59"/>
      <c r="K111" s="59"/>
      <c r="L111" s="59"/>
      <c r="M111" s="59"/>
      <c r="N111" s="59"/>
      <c r="O111" s="59"/>
      <c r="P111" s="59"/>
      <c r="Q111" s="59"/>
      <c r="R111" s="59"/>
      <c r="S111" s="59"/>
      <c r="T111" s="59"/>
      <c r="U111" s="59"/>
      <c r="V111" s="59"/>
      <c r="W111" s="17"/>
      <c r="X111" s="17"/>
      <c r="Y111" s="17"/>
      <c r="Z111" s="17"/>
    </row>
    <row r="112" ht="17.25" customHeight="1">
      <c r="A112" s="3"/>
      <c r="B112" s="59"/>
      <c r="C112" s="59"/>
      <c r="D112" s="59"/>
      <c r="E112" s="59"/>
      <c r="F112" s="59"/>
      <c r="G112" s="59"/>
      <c r="H112" s="59"/>
      <c r="I112" s="59"/>
      <c r="J112" s="59"/>
      <c r="K112" s="59"/>
      <c r="L112" s="59"/>
      <c r="M112" s="59"/>
      <c r="N112" s="59"/>
      <c r="O112" s="59"/>
      <c r="P112" s="59"/>
      <c r="Q112" s="59"/>
      <c r="R112" s="59"/>
      <c r="S112" s="59"/>
      <c r="T112" s="59"/>
      <c r="U112" s="59"/>
      <c r="V112" s="59"/>
      <c r="W112" s="17"/>
      <c r="X112" s="17"/>
      <c r="Y112" s="17"/>
      <c r="Z112" s="17"/>
    </row>
    <row r="113" ht="17.25" customHeight="1">
      <c r="A113" s="3"/>
      <c r="B113" s="59"/>
      <c r="C113" s="59"/>
      <c r="D113" s="59"/>
      <c r="E113" s="59"/>
      <c r="F113" s="59"/>
      <c r="G113" s="59"/>
      <c r="H113" s="59"/>
      <c r="I113" s="59"/>
      <c r="J113" s="59"/>
      <c r="K113" s="59"/>
      <c r="L113" s="59"/>
      <c r="M113" s="59"/>
      <c r="N113" s="59"/>
      <c r="O113" s="59"/>
      <c r="P113" s="59"/>
      <c r="Q113" s="59"/>
      <c r="R113" s="59"/>
      <c r="S113" s="59"/>
      <c r="T113" s="59"/>
      <c r="U113" s="59"/>
      <c r="V113" s="59"/>
      <c r="W113" s="17"/>
      <c r="X113" s="17"/>
      <c r="Y113" s="17"/>
      <c r="Z113" s="17"/>
    </row>
    <row r="114" ht="17.25" customHeight="1">
      <c r="A114" s="3"/>
      <c r="B114" s="59"/>
      <c r="C114" s="59"/>
      <c r="D114" s="59"/>
      <c r="E114" s="59"/>
      <c r="F114" s="59"/>
      <c r="G114" s="59"/>
      <c r="H114" s="59"/>
      <c r="I114" s="59"/>
      <c r="J114" s="59"/>
      <c r="K114" s="59"/>
      <c r="L114" s="59"/>
      <c r="M114" s="59"/>
      <c r="N114" s="59"/>
      <c r="O114" s="59"/>
      <c r="P114" s="59"/>
      <c r="Q114" s="59"/>
      <c r="R114" s="59"/>
      <c r="S114" s="59"/>
      <c r="T114" s="59"/>
      <c r="U114" s="59"/>
      <c r="V114" s="59"/>
      <c r="W114" s="17"/>
      <c r="X114" s="17"/>
      <c r="Y114" s="17"/>
      <c r="Z114" s="17"/>
    </row>
    <row r="115" ht="17.25" customHeight="1">
      <c r="A115" s="3"/>
      <c r="B115" s="59"/>
      <c r="C115" s="59"/>
      <c r="D115" s="59"/>
      <c r="E115" s="59"/>
      <c r="F115" s="59"/>
      <c r="G115" s="59"/>
      <c r="H115" s="59"/>
      <c r="I115" s="59"/>
      <c r="J115" s="59"/>
      <c r="K115" s="59"/>
      <c r="L115" s="59"/>
      <c r="M115" s="59"/>
      <c r="N115" s="59"/>
      <c r="O115" s="59"/>
      <c r="P115" s="59"/>
      <c r="Q115" s="59"/>
      <c r="R115" s="59"/>
      <c r="S115" s="59"/>
      <c r="T115" s="59"/>
      <c r="U115" s="59"/>
      <c r="V115" s="59"/>
      <c r="W115" s="17"/>
      <c r="X115" s="17"/>
      <c r="Y115" s="17"/>
      <c r="Z115" s="17"/>
    </row>
    <row r="116" ht="17.25" customHeight="1">
      <c r="A116" s="3"/>
      <c r="B116" s="59"/>
      <c r="C116" s="59"/>
      <c r="D116" s="59"/>
      <c r="E116" s="59"/>
      <c r="F116" s="59"/>
      <c r="G116" s="59"/>
      <c r="H116" s="59"/>
      <c r="I116" s="59"/>
      <c r="J116" s="59"/>
      <c r="K116" s="59"/>
      <c r="L116" s="59"/>
      <c r="M116" s="59"/>
      <c r="N116" s="59"/>
      <c r="O116" s="59"/>
      <c r="P116" s="59"/>
      <c r="Q116" s="59"/>
      <c r="R116" s="59"/>
      <c r="S116" s="59"/>
      <c r="T116" s="59"/>
      <c r="U116" s="59"/>
      <c r="V116" s="59"/>
      <c r="W116" s="17"/>
      <c r="X116" s="17"/>
      <c r="Y116" s="17"/>
      <c r="Z116" s="17"/>
    </row>
    <row r="117" ht="17.25" customHeight="1">
      <c r="A117" s="3"/>
      <c r="B117" s="59"/>
      <c r="C117" s="59"/>
      <c r="D117" s="59"/>
      <c r="E117" s="59"/>
      <c r="F117" s="59"/>
      <c r="G117" s="59"/>
      <c r="H117" s="59"/>
      <c r="I117" s="59"/>
      <c r="J117" s="59"/>
      <c r="K117" s="59"/>
      <c r="L117" s="59"/>
      <c r="M117" s="59"/>
      <c r="N117" s="59"/>
      <c r="O117" s="59"/>
      <c r="P117" s="59"/>
      <c r="Q117" s="59"/>
      <c r="R117" s="59"/>
      <c r="S117" s="59"/>
      <c r="T117" s="59"/>
      <c r="U117" s="59"/>
      <c r="V117" s="59"/>
      <c r="W117" s="17"/>
      <c r="X117" s="17"/>
      <c r="Y117" s="17"/>
      <c r="Z117" s="17"/>
    </row>
    <row r="118" ht="17.25" customHeight="1">
      <c r="A118" s="3"/>
      <c r="B118" s="59"/>
      <c r="C118" s="59"/>
      <c r="D118" s="59"/>
      <c r="E118" s="59"/>
      <c r="F118" s="59"/>
      <c r="G118" s="59"/>
      <c r="H118" s="59"/>
      <c r="I118" s="59"/>
      <c r="J118" s="59"/>
      <c r="K118" s="59"/>
      <c r="L118" s="59"/>
      <c r="M118" s="59"/>
      <c r="N118" s="59"/>
      <c r="O118" s="59"/>
      <c r="P118" s="59"/>
      <c r="Q118" s="59"/>
      <c r="R118" s="59"/>
      <c r="S118" s="59"/>
      <c r="T118" s="59"/>
      <c r="U118" s="59"/>
      <c r="V118" s="59"/>
      <c r="W118" s="17"/>
      <c r="X118" s="17"/>
      <c r="Y118" s="17"/>
      <c r="Z118" s="17"/>
    </row>
    <row r="119" ht="17.25" customHeight="1">
      <c r="A119" s="3"/>
      <c r="B119" s="59"/>
      <c r="C119" s="59"/>
      <c r="D119" s="59"/>
      <c r="E119" s="59"/>
      <c r="F119" s="59"/>
      <c r="G119" s="59"/>
      <c r="H119" s="59"/>
      <c r="I119" s="59"/>
      <c r="J119" s="59"/>
      <c r="K119" s="59"/>
      <c r="L119" s="59"/>
      <c r="M119" s="59"/>
      <c r="N119" s="59"/>
      <c r="O119" s="59"/>
      <c r="P119" s="59"/>
      <c r="Q119" s="59"/>
      <c r="R119" s="59"/>
      <c r="S119" s="59"/>
      <c r="T119" s="59"/>
      <c r="U119" s="59"/>
      <c r="V119" s="59"/>
      <c r="W119" s="17"/>
      <c r="X119" s="17"/>
      <c r="Y119" s="17"/>
      <c r="Z119" s="17"/>
    </row>
    <row r="120" ht="17.25" customHeight="1">
      <c r="A120" s="3"/>
      <c r="B120" s="59"/>
      <c r="C120" s="59"/>
      <c r="D120" s="59"/>
      <c r="E120" s="59"/>
      <c r="F120" s="59"/>
      <c r="G120" s="59"/>
      <c r="H120" s="59"/>
      <c r="I120" s="59"/>
      <c r="J120" s="59"/>
      <c r="K120" s="59"/>
      <c r="L120" s="59"/>
      <c r="M120" s="59"/>
      <c r="N120" s="59"/>
      <c r="O120" s="59"/>
      <c r="P120" s="59"/>
      <c r="Q120" s="59"/>
      <c r="R120" s="59"/>
      <c r="S120" s="59"/>
      <c r="T120" s="59"/>
      <c r="U120" s="59"/>
      <c r="V120" s="59"/>
      <c r="W120" s="17"/>
      <c r="X120" s="17"/>
      <c r="Y120" s="17"/>
      <c r="Z120" s="17"/>
    </row>
    <row r="121" ht="17.25" customHeight="1">
      <c r="A121" s="3"/>
      <c r="B121" s="59"/>
      <c r="C121" s="59"/>
      <c r="D121" s="59"/>
      <c r="E121" s="59"/>
      <c r="F121" s="59"/>
      <c r="G121" s="59"/>
      <c r="H121" s="59"/>
      <c r="I121" s="59"/>
      <c r="J121" s="59"/>
      <c r="K121" s="59"/>
      <c r="L121" s="59"/>
      <c r="M121" s="59"/>
      <c r="N121" s="59"/>
      <c r="O121" s="59"/>
      <c r="P121" s="59"/>
      <c r="Q121" s="59"/>
      <c r="R121" s="59"/>
      <c r="S121" s="59"/>
      <c r="T121" s="59"/>
      <c r="U121" s="59"/>
      <c r="V121" s="59"/>
      <c r="W121" s="17"/>
      <c r="X121" s="17"/>
      <c r="Y121" s="17"/>
      <c r="Z121" s="17"/>
    </row>
    <row r="122" ht="17.25" customHeight="1">
      <c r="A122" s="3"/>
      <c r="B122" s="59"/>
      <c r="C122" s="59"/>
      <c r="D122" s="59"/>
      <c r="E122" s="59"/>
      <c r="F122" s="59"/>
      <c r="G122" s="59"/>
      <c r="H122" s="59"/>
      <c r="I122" s="59"/>
      <c r="J122" s="59"/>
      <c r="K122" s="59"/>
      <c r="L122" s="59"/>
      <c r="M122" s="59"/>
      <c r="N122" s="59"/>
      <c r="O122" s="59"/>
      <c r="P122" s="59"/>
      <c r="Q122" s="59"/>
      <c r="R122" s="59"/>
      <c r="S122" s="59"/>
      <c r="T122" s="59"/>
      <c r="U122" s="59"/>
      <c r="V122" s="59"/>
      <c r="W122" s="17"/>
      <c r="X122" s="17"/>
      <c r="Y122" s="17"/>
      <c r="Z122" s="17"/>
    </row>
    <row r="123" ht="17.25" customHeight="1">
      <c r="A123" s="3"/>
      <c r="B123" s="59"/>
      <c r="C123" s="59"/>
      <c r="D123" s="59"/>
      <c r="E123" s="59"/>
      <c r="F123" s="59"/>
      <c r="G123" s="59"/>
      <c r="H123" s="59"/>
      <c r="I123" s="59"/>
      <c r="J123" s="59"/>
      <c r="K123" s="59"/>
      <c r="L123" s="59"/>
      <c r="M123" s="59"/>
      <c r="N123" s="59"/>
      <c r="O123" s="59"/>
      <c r="P123" s="59"/>
      <c r="Q123" s="59"/>
      <c r="R123" s="59"/>
      <c r="S123" s="59"/>
      <c r="T123" s="59"/>
      <c r="U123" s="59"/>
      <c r="V123" s="59"/>
      <c r="W123" s="17"/>
      <c r="X123" s="17"/>
      <c r="Y123" s="17"/>
      <c r="Z123" s="17"/>
    </row>
    <row r="124" ht="17.25" customHeight="1">
      <c r="A124" s="3"/>
      <c r="B124" s="59"/>
      <c r="C124" s="59"/>
      <c r="D124" s="59"/>
      <c r="E124" s="59"/>
      <c r="F124" s="59"/>
      <c r="G124" s="59"/>
      <c r="H124" s="59"/>
      <c r="I124" s="59"/>
      <c r="J124" s="59"/>
      <c r="K124" s="59"/>
      <c r="L124" s="59"/>
      <c r="M124" s="59"/>
      <c r="N124" s="59"/>
      <c r="O124" s="59"/>
      <c r="P124" s="59"/>
      <c r="Q124" s="59"/>
      <c r="R124" s="59"/>
      <c r="S124" s="59"/>
      <c r="T124" s="59"/>
      <c r="U124" s="59"/>
      <c r="V124" s="59"/>
      <c r="W124" s="17"/>
      <c r="X124" s="17"/>
      <c r="Y124" s="17"/>
      <c r="Z124" s="17"/>
    </row>
    <row r="125" ht="17.25" customHeight="1">
      <c r="A125" s="3"/>
      <c r="B125" s="59"/>
      <c r="C125" s="59"/>
      <c r="D125" s="59"/>
      <c r="E125" s="59"/>
      <c r="F125" s="59"/>
      <c r="G125" s="59"/>
      <c r="H125" s="59"/>
      <c r="I125" s="59"/>
      <c r="J125" s="59"/>
      <c r="K125" s="59"/>
      <c r="L125" s="59"/>
      <c r="M125" s="59"/>
      <c r="N125" s="59"/>
      <c r="O125" s="59"/>
      <c r="P125" s="59"/>
      <c r="Q125" s="59"/>
      <c r="R125" s="59"/>
      <c r="S125" s="59"/>
      <c r="T125" s="59"/>
      <c r="U125" s="59"/>
      <c r="V125" s="59"/>
      <c r="W125" s="17"/>
      <c r="X125" s="17"/>
      <c r="Y125" s="17"/>
      <c r="Z125" s="17"/>
    </row>
    <row r="126" ht="17.25" customHeight="1">
      <c r="A126" s="3"/>
      <c r="B126" s="59"/>
      <c r="C126" s="59"/>
      <c r="D126" s="59"/>
      <c r="E126" s="59"/>
      <c r="F126" s="59"/>
      <c r="G126" s="59"/>
      <c r="H126" s="59"/>
      <c r="I126" s="59"/>
      <c r="J126" s="59"/>
      <c r="K126" s="59"/>
      <c r="L126" s="59"/>
      <c r="M126" s="59"/>
      <c r="N126" s="59"/>
      <c r="O126" s="59"/>
      <c r="P126" s="59"/>
      <c r="Q126" s="59"/>
      <c r="R126" s="59"/>
      <c r="S126" s="59"/>
      <c r="T126" s="59"/>
      <c r="U126" s="59"/>
      <c r="V126" s="59"/>
      <c r="W126" s="17"/>
      <c r="X126" s="17"/>
      <c r="Y126" s="17"/>
      <c r="Z126" s="17"/>
    </row>
    <row r="127" ht="17.25" customHeight="1">
      <c r="A127" s="3"/>
      <c r="B127" s="59"/>
      <c r="C127" s="59"/>
      <c r="D127" s="59"/>
      <c r="E127" s="59"/>
      <c r="F127" s="59"/>
      <c r="G127" s="59"/>
      <c r="H127" s="59"/>
      <c r="I127" s="59"/>
      <c r="J127" s="59"/>
      <c r="K127" s="59"/>
      <c r="L127" s="59"/>
      <c r="M127" s="59"/>
      <c r="N127" s="59"/>
      <c r="O127" s="59"/>
      <c r="P127" s="59"/>
      <c r="Q127" s="59"/>
      <c r="R127" s="59"/>
      <c r="S127" s="59"/>
      <c r="T127" s="59"/>
      <c r="U127" s="59"/>
      <c r="V127" s="59"/>
      <c r="W127" s="17"/>
      <c r="X127" s="17"/>
      <c r="Y127" s="17"/>
      <c r="Z127" s="17"/>
    </row>
    <row r="128" ht="17.25" customHeight="1">
      <c r="A128" s="3"/>
      <c r="B128" s="59"/>
      <c r="C128" s="59"/>
      <c r="D128" s="59"/>
      <c r="E128" s="59"/>
      <c r="F128" s="59"/>
      <c r="G128" s="59"/>
      <c r="H128" s="59"/>
      <c r="I128" s="59"/>
      <c r="J128" s="59"/>
      <c r="K128" s="59"/>
      <c r="L128" s="59"/>
      <c r="M128" s="59"/>
      <c r="N128" s="59"/>
      <c r="O128" s="59"/>
      <c r="P128" s="59"/>
      <c r="Q128" s="59"/>
      <c r="R128" s="59"/>
      <c r="S128" s="59"/>
      <c r="T128" s="59"/>
      <c r="U128" s="59"/>
      <c r="V128" s="59"/>
      <c r="W128" s="17"/>
      <c r="X128" s="17"/>
      <c r="Y128" s="17"/>
      <c r="Z128" s="17"/>
    </row>
    <row r="129" ht="17.25" customHeight="1">
      <c r="A129" s="3"/>
      <c r="B129" s="59"/>
      <c r="C129" s="59"/>
      <c r="D129" s="59"/>
      <c r="E129" s="59"/>
      <c r="F129" s="59"/>
      <c r="G129" s="59"/>
      <c r="H129" s="59"/>
      <c r="I129" s="59"/>
      <c r="J129" s="59"/>
      <c r="K129" s="59"/>
      <c r="L129" s="59"/>
      <c r="M129" s="59"/>
      <c r="N129" s="59"/>
      <c r="O129" s="59"/>
      <c r="P129" s="59"/>
      <c r="Q129" s="59"/>
      <c r="R129" s="59"/>
      <c r="S129" s="59"/>
      <c r="T129" s="59"/>
      <c r="U129" s="59"/>
      <c r="V129" s="59"/>
      <c r="W129" s="17"/>
      <c r="X129" s="17"/>
      <c r="Y129" s="17"/>
      <c r="Z129" s="17"/>
    </row>
    <row r="130" ht="17.25" customHeight="1">
      <c r="A130" s="3"/>
      <c r="B130" s="59"/>
      <c r="C130" s="59"/>
      <c r="D130" s="59"/>
      <c r="E130" s="59"/>
      <c r="F130" s="59"/>
      <c r="G130" s="59"/>
      <c r="H130" s="59"/>
      <c r="I130" s="59"/>
      <c r="J130" s="59"/>
      <c r="K130" s="59"/>
      <c r="L130" s="59"/>
      <c r="M130" s="59"/>
      <c r="N130" s="59"/>
      <c r="O130" s="59"/>
      <c r="P130" s="59"/>
      <c r="Q130" s="59"/>
      <c r="R130" s="59"/>
      <c r="S130" s="59"/>
      <c r="T130" s="59"/>
      <c r="U130" s="59"/>
      <c r="V130" s="59"/>
      <c r="W130" s="17"/>
      <c r="X130" s="17"/>
      <c r="Y130" s="17"/>
      <c r="Z130" s="17"/>
    </row>
    <row r="131" ht="17.25" customHeight="1">
      <c r="A131" s="3"/>
      <c r="B131" s="59"/>
      <c r="C131" s="59"/>
      <c r="D131" s="59"/>
      <c r="E131" s="59"/>
      <c r="F131" s="59"/>
      <c r="G131" s="59"/>
      <c r="H131" s="59"/>
      <c r="I131" s="59"/>
      <c r="J131" s="59"/>
      <c r="K131" s="59"/>
      <c r="L131" s="59"/>
      <c r="M131" s="59"/>
      <c r="N131" s="59"/>
      <c r="O131" s="59"/>
      <c r="P131" s="59"/>
      <c r="Q131" s="59"/>
      <c r="R131" s="59"/>
      <c r="S131" s="59"/>
      <c r="T131" s="59"/>
      <c r="U131" s="59"/>
      <c r="V131" s="59"/>
      <c r="W131" s="17"/>
      <c r="X131" s="17"/>
      <c r="Y131" s="17"/>
      <c r="Z131" s="17"/>
    </row>
    <row r="132" ht="17.25" customHeight="1">
      <c r="A132" s="3"/>
      <c r="B132" s="59"/>
      <c r="C132" s="59"/>
      <c r="D132" s="59"/>
      <c r="E132" s="59"/>
      <c r="F132" s="59"/>
      <c r="G132" s="59"/>
      <c r="H132" s="59"/>
      <c r="I132" s="59"/>
      <c r="J132" s="59"/>
      <c r="K132" s="59"/>
      <c r="L132" s="59"/>
      <c r="M132" s="59"/>
      <c r="N132" s="59"/>
      <c r="O132" s="59"/>
      <c r="P132" s="59"/>
      <c r="Q132" s="59"/>
      <c r="R132" s="59"/>
      <c r="S132" s="59"/>
      <c r="T132" s="59"/>
      <c r="U132" s="59"/>
      <c r="V132" s="59"/>
      <c r="W132" s="17"/>
      <c r="X132" s="17"/>
      <c r="Y132" s="17"/>
      <c r="Z132" s="17"/>
    </row>
    <row r="133" ht="17.25" customHeight="1">
      <c r="A133" s="3"/>
      <c r="B133" s="59"/>
      <c r="C133" s="59"/>
      <c r="D133" s="59"/>
      <c r="E133" s="59"/>
      <c r="F133" s="59"/>
      <c r="G133" s="59"/>
      <c r="H133" s="59"/>
      <c r="I133" s="59"/>
      <c r="J133" s="59"/>
      <c r="K133" s="59"/>
      <c r="L133" s="59"/>
      <c r="M133" s="59"/>
      <c r="N133" s="59"/>
      <c r="O133" s="59"/>
      <c r="P133" s="59"/>
      <c r="Q133" s="59"/>
      <c r="R133" s="59"/>
      <c r="S133" s="59"/>
      <c r="T133" s="59"/>
      <c r="U133" s="59"/>
      <c r="V133" s="59"/>
      <c r="W133" s="17"/>
      <c r="X133" s="17"/>
      <c r="Y133" s="17"/>
      <c r="Z133" s="17"/>
    </row>
    <row r="134" ht="17.25" customHeight="1">
      <c r="A134" s="3"/>
      <c r="B134" s="59"/>
      <c r="C134" s="59"/>
      <c r="D134" s="59"/>
      <c r="E134" s="59"/>
      <c r="F134" s="59"/>
      <c r="G134" s="59"/>
      <c r="H134" s="59"/>
      <c r="I134" s="59"/>
      <c r="J134" s="59"/>
      <c r="K134" s="59"/>
      <c r="L134" s="59"/>
      <c r="M134" s="59"/>
      <c r="N134" s="59"/>
      <c r="O134" s="59"/>
      <c r="P134" s="59"/>
      <c r="Q134" s="59"/>
      <c r="R134" s="59"/>
      <c r="S134" s="59"/>
      <c r="T134" s="59"/>
      <c r="U134" s="59"/>
      <c r="V134" s="59"/>
      <c r="W134" s="17"/>
      <c r="X134" s="17"/>
      <c r="Y134" s="17"/>
      <c r="Z134" s="17"/>
    </row>
    <row r="135" ht="17.25" customHeight="1">
      <c r="A135" s="3"/>
      <c r="B135" s="59"/>
      <c r="C135" s="59"/>
      <c r="D135" s="59"/>
      <c r="E135" s="59"/>
      <c r="F135" s="59"/>
      <c r="G135" s="59"/>
      <c r="H135" s="59"/>
      <c r="I135" s="59"/>
      <c r="J135" s="59"/>
      <c r="K135" s="59"/>
      <c r="L135" s="59"/>
      <c r="M135" s="59"/>
      <c r="N135" s="59"/>
      <c r="O135" s="59"/>
      <c r="P135" s="59"/>
      <c r="Q135" s="59"/>
      <c r="R135" s="59"/>
      <c r="S135" s="59"/>
      <c r="T135" s="59"/>
      <c r="U135" s="59"/>
      <c r="V135" s="59"/>
      <c r="W135" s="17"/>
      <c r="X135" s="17"/>
      <c r="Y135" s="17"/>
      <c r="Z135" s="17"/>
    </row>
    <row r="136" ht="17.25" customHeight="1">
      <c r="A136" s="3"/>
      <c r="B136" s="59"/>
      <c r="C136" s="59"/>
      <c r="D136" s="59"/>
      <c r="E136" s="59"/>
      <c r="F136" s="59"/>
      <c r="G136" s="59"/>
      <c r="H136" s="59"/>
      <c r="I136" s="59"/>
      <c r="J136" s="59"/>
      <c r="K136" s="59"/>
      <c r="L136" s="59"/>
      <c r="M136" s="59"/>
      <c r="N136" s="59"/>
      <c r="O136" s="59"/>
      <c r="P136" s="59"/>
      <c r="Q136" s="59"/>
      <c r="R136" s="59"/>
      <c r="S136" s="59"/>
      <c r="T136" s="59"/>
      <c r="U136" s="59"/>
      <c r="V136" s="59"/>
      <c r="W136" s="17"/>
      <c r="X136" s="17"/>
      <c r="Y136" s="17"/>
      <c r="Z136" s="17"/>
    </row>
    <row r="137" ht="17.25" customHeight="1">
      <c r="A137" s="3"/>
      <c r="B137" s="59"/>
      <c r="C137" s="59"/>
      <c r="D137" s="59"/>
      <c r="E137" s="59"/>
      <c r="F137" s="59"/>
      <c r="G137" s="59"/>
      <c r="H137" s="59"/>
      <c r="I137" s="59"/>
      <c r="J137" s="59"/>
      <c r="K137" s="59"/>
      <c r="L137" s="59"/>
      <c r="M137" s="59"/>
      <c r="N137" s="59"/>
      <c r="O137" s="59"/>
      <c r="P137" s="59"/>
      <c r="Q137" s="59"/>
      <c r="R137" s="59"/>
      <c r="S137" s="59"/>
      <c r="T137" s="59"/>
      <c r="U137" s="59"/>
      <c r="V137" s="59"/>
      <c r="W137" s="17"/>
      <c r="X137" s="17"/>
      <c r="Y137" s="17"/>
      <c r="Z137" s="17"/>
    </row>
    <row r="138" ht="17.25" customHeight="1">
      <c r="A138" s="3"/>
      <c r="B138" s="59"/>
      <c r="C138" s="59"/>
      <c r="D138" s="59"/>
      <c r="E138" s="59"/>
      <c r="F138" s="59"/>
      <c r="G138" s="59"/>
      <c r="H138" s="59"/>
      <c r="I138" s="59"/>
      <c r="J138" s="59"/>
      <c r="K138" s="59"/>
      <c r="L138" s="59"/>
      <c r="M138" s="59"/>
      <c r="N138" s="59"/>
      <c r="O138" s="59"/>
      <c r="P138" s="59"/>
      <c r="Q138" s="59"/>
      <c r="R138" s="59"/>
      <c r="S138" s="59"/>
      <c r="T138" s="59"/>
      <c r="U138" s="59"/>
      <c r="V138" s="59"/>
      <c r="W138" s="17"/>
      <c r="X138" s="17"/>
      <c r="Y138" s="17"/>
      <c r="Z138" s="17"/>
    </row>
    <row r="139" ht="17.25" customHeight="1">
      <c r="A139" s="3"/>
      <c r="B139" s="59"/>
      <c r="C139" s="59"/>
      <c r="D139" s="59"/>
      <c r="E139" s="59"/>
      <c r="F139" s="59"/>
      <c r="G139" s="59"/>
      <c r="H139" s="59"/>
      <c r="I139" s="59"/>
      <c r="J139" s="59"/>
      <c r="K139" s="59"/>
      <c r="L139" s="59"/>
      <c r="M139" s="59"/>
      <c r="N139" s="59"/>
      <c r="O139" s="59"/>
      <c r="P139" s="59"/>
      <c r="Q139" s="59"/>
      <c r="R139" s="59"/>
      <c r="S139" s="59"/>
      <c r="T139" s="59"/>
      <c r="U139" s="59"/>
      <c r="V139" s="59"/>
      <c r="W139" s="17"/>
      <c r="X139" s="17"/>
      <c r="Y139" s="17"/>
      <c r="Z139" s="17"/>
    </row>
    <row r="140" ht="17.25" customHeight="1">
      <c r="A140" s="3"/>
      <c r="B140" s="59"/>
      <c r="C140" s="59"/>
      <c r="D140" s="59"/>
      <c r="E140" s="59"/>
      <c r="F140" s="59"/>
      <c r="G140" s="59"/>
      <c r="H140" s="59"/>
      <c r="I140" s="59"/>
      <c r="J140" s="59"/>
      <c r="K140" s="59"/>
      <c r="L140" s="59"/>
      <c r="M140" s="59"/>
      <c r="N140" s="59"/>
      <c r="O140" s="59"/>
      <c r="P140" s="59"/>
      <c r="Q140" s="59"/>
      <c r="R140" s="59"/>
      <c r="S140" s="59"/>
      <c r="T140" s="59"/>
      <c r="U140" s="59"/>
      <c r="V140" s="59"/>
      <c r="W140" s="17"/>
      <c r="X140" s="17"/>
      <c r="Y140" s="17"/>
      <c r="Z140" s="17"/>
    </row>
    <row r="141" ht="17.25" customHeight="1">
      <c r="A141" s="3"/>
      <c r="B141" s="59"/>
      <c r="C141" s="59"/>
      <c r="D141" s="59"/>
      <c r="E141" s="59"/>
      <c r="F141" s="59"/>
      <c r="G141" s="59"/>
      <c r="H141" s="59"/>
      <c r="I141" s="59"/>
      <c r="J141" s="59"/>
      <c r="K141" s="59"/>
      <c r="L141" s="59"/>
      <c r="M141" s="59"/>
      <c r="N141" s="59"/>
      <c r="O141" s="59"/>
      <c r="P141" s="59"/>
      <c r="Q141" s="59"/>
      <c r="R141" s="59"/>
      <c r="S141" s="59"/>
      <c r="T141" s="59"/>
      <c r="U141" s="59"/>
      <c r="V141" s="59"/>
      <c r="W141" s="17"/>
      <c r="X141" s="17"/>
      <c r="Y141" s="17"/>
      <c r="Z141" s="17"/>
    </row>
    <row r="142" ht="17.25" customHeight="1">
      <c r="A142" s="3"/>
      <c r="B142" s="59"/>
      <c r="C142" s="59"/>
      <c r="D142" s="59"/>
      <c r="E142" s="59"/>
      <c r="F142" s="59"/>
      <c r="G142" s="59"/>
      <c r="H142" s="59"/>
      <c r="I142" s="59"/>
      <c r="J142" s="59"/>
      <c r="K142" s="59"/>
      <c r="L142" s="59"/>
      <c r="M142" s="59"/>
      <c r="N142" s="59"/>
      <c r="O142" s="59"/>
      <c r="P142" s="59"/>
      <c r="Q142" s="59"/>
      <c r="R142" s="59"/>
      <c r="S142" s="59"/>
      <c r="T142" s="59"/>
      <c r="U142" s="59"/>
      <c r="V142" s="59"/>
      <c r="W142" s="17"/>
      <c r="X142" s="17"/>
      <c r="Y142" s="17"/>
      <c r="Z142" s="17"/>
    </row>
    <row r="143" ht="17.25" customHeight="1">
      <c r="A143" s="3"/>
      <c r="B143" s="59"/>
      <c r="C143" s="59"/>
      <c r="D143" s="59"/>
      <c r="E143" s="59"/>
      <c r="F143" s="59"/>
      <c r="G143" s="59"/>
      <c r="H143" s="59"/>
      <c r="I143" s="59"/>
      <c r="J143" s="59"/>
      <c r="K143" s="59"/>
      <c r="L143" s="59"/>
      <c r="M143" s="59"/>
      <c r="N143" s="59"/>
      <c r="O143" s="59"/>
      <c r="P143" s="59"/>
      <c r="Q143" s="59"/>
      <c r="R143" s="59"/>
      <c r="S143" s="59"/>
      <c r="T143" s="59"/>
      <c r="U143" s="59"/>
      <c r="V143" s="59"/>
      <c r="W143" s="17"/>
      <c r="X143" s="17"/>
      <c r="Y143" s="17"/>
      <c r="Z143" s="17"/>
    </row>
    <row r="144" ht="17.25" customHeight="1">
      <c r="A144" s="3"/>
      <c r="B144" s="59"/>
      <c r="C144" s="59"/>
      <c r="D144" s="59"/>
      <c r="E144" s="59"/>
      <c r="F144" s="59"/>
      <c r="G144" s="59"/>
      <c r="H144" s="59"/>
      <c r="I144" s="59"/>
      <c r="J144" s="59"/>
      <c r="K144" s="59"/>
      <c r="L144" s="59"/>
      <c r="M144" s="59"/>
      <c r="N144" s="59"/>
      <c r="O144" s="59"/>
      <c r="P144" s="59"/>
      <c r="Q144" s="59"/>
      <c r="R144" s="59"/>
      <c r="S144" s="59"/>
      <c r="T144" s="59"/>
      <c r="U144" s="59"/>
      <c r="V144" s="59"/>
      <c r="W144" s="17"/>
      <c r="X144" s="17"/>
      <c r="Y144" s="17"/>
      <c r="Z144" s="17"/>
    </row>
    <row r="145" ht="17.25" customHeight="1">
      <c r="A145" s="3"/>
      <c r="B145" s="59"/>
      <c r="C145" s="59"/>
      <c r="D145" s="59"/>
      <c r="E145" s="59"/>
      <c r="F145" s="59"/>
      <c r="G145" s="59"/>
      <c r="H145" s="59"/>
      <c r="I145" s="59"/>
      <c r="J145" s="59"/>
      <c r="K145" s="59"/>
      <c r="L145" s="59"/>
      <c r="M145" s="59"/>
      <c r="N145" s="59"/>
      <c r="O145" s="59"/>
      <c r="P145" s="59"/>
      <c r="Q145" s="59"/>
      <c r="R145" s="59"/>
      <c r="S145" s="59"/>
      <c r="T145" s="59"/>
      <c r="U145" s="59"/>
      <c r="V145" s="59"/>
      <c r="W145" s="17"/>
      <c r="X145" s="17"/>
      <c r="Y145" s="17"/>
      <c r="Z145" s="17"/>
    </row>
    <row r="146" ht="17.25" customHeight="1">
      <c r="A146" s="3"/>
      <c r="B146" s="59"/>
      <c r="C146" s="59"/>
      <c r="D146" s="59"/>
      <c r="E146" s="59"/>
      <c r="F146" s="59"/>
      <c r="G146" s="59"/>
      <c r="H146" s="59"/>
      <c r="I146" s="59"/>
      <c r="J146" s="59"/>
      <c r="K146" s="59"/>
      <c r="L146" s="59"/>
      <c r="M146" s="59"/>
      <c r="N146" s="59"/>
      <c r="O146" s="59"/>
      <c r="P146" s="59"/>
      <c r="Q146" s="59"/>
      <c r="R146" s="59"/>
      <c r="S146" s="59"/>
      <c r="T146" s="59"/>
      <c r="U146" s="59"/>
      <c r="V146" s="59"/>
      <c r="W146" s="17"/>
      <c r="X146" s="17"/>
      <c r="Y146" s="17"/>
      <c r="Z146" s="17"/>
    </row>
    <row r="147" ht="17.25" customHeight="1">
      <c r="A147" s="3"/>
      <c r="B147" s="59"/>
      <c r="C147" s="59"/>
      <c r="D147" s="59"/>
      <c r="E147" s="59"/>
      <c r="F147" s="59"/>
      <c r="G147" s="59"/>
      <c r="H147" s="59"/>
      <c r="I147" s="59"/>
      <c r="J147" s="59"/>
      <c r="K147" s="59"/>
      <c r="L147" s="59"/>
      <c r="M147" s="59"/>
      <c r="N147" s="59"/>
      <c r="O147" s="59"/>
      <c r="P147" s="59"/>
      <c r="Q147" s="59"/>
      <c r="R147" s="59"/>
      <c r="S147" s="59"/>
      <c r="T147" s="59"/>
      <c r="U147" s="59"/>
      <c r="V147" s="59"/>
      <c r="W147" s="17"/>
      <c r="X147" s="17"/>
      <c r="Y147" s="17"/>
      <c r="Z147" s="17"/>
    </row>
    <row r="148" ht="17.25" customHeight="1">
      <c r="A148" s="3"/>
      <c r="B148" s="59"/>
      <c r="C148" s="59"/>
      <c r="D148" s="59"/>
      <c r="E148" s="59"/>
      <c r="F148" s="59"/>
      <c r="G148" s="59"/>
      <c r="H148" s="59"/>
      <c r="I148" s="59"/>
      <c r="J148" s="59"/>
      <c r="K148" s="59"/>
      <c r="L148" s="59"/>
      <c r="M148" s="59"/>
      <c r="N148" s="59"/>
      <c r="O148" s="59"/>
      <c r="P148" s="59"/>
      <c r="Q148" s="59"/>
      <c r="R148" s="59"/>
      <c r="S148" s="59"/>
      <c r="T148" s="59"/>
      <c r="U148" s="59"/>
      <c r="V148" s="59"/>
      <c r="W148" s="17"/>
      <c r="X148" s="17"/>
      <c r="Y148" s="17"/>
      <c r="Z148" s="17"/>
    </row>
    <row r="149" ht="17.25" customHeight="1">
      <c r="A149" s="3"/>
      <c r="B149" s="59"/>
      <c r="C149" s="59"/>
      <c r="D149" s="59"/>
      <c r="E149" s="59"/>
      <c r="F149" s="59"/>
      <c r="G149" s="59"/>
      <c r="H149" s="59"/>
      <c r="I149" s="59"/>
      <c r="J149" s="59"/>
      <c r="K149" s="59"/>
      <c r="L149" s="59"/>
      <c r="M149" s="59"/>
      <c r="N149" s="59"/>
      <c r="O149" s="59"/>
      <c r="P149" s="59"/>
      <c r="Q149" s="59"/>
      <c r="R149" s="59"/>
      <c r="S149" s="59"/>
      <c r="T149" s="59"/>
      <c r="U149" s="59"/>
      <c r="V149" s="59"/>
      <c r="W149" s="17"/>
      <c r="X149" s="17"/>
      <c r="Y149" s="17"/>
      <c r="Z149" s="17"/>
    </row>
    <row r="150" ht="17.25" customHeight="1">
      <c r="A150" s="3"/>
      <c r="B150" s="59"/>
      <c r="C150" s="59"/>
      <c r="D150" s="59"/>
      <c r="E150" s="59"/>
      <c r="F150" s="59"/>
      <c r="G150" s="59"/>
      <c r="H150" s="59"/>
      <c r="I150" s="59"/>
      <c r="J150" s="59"/>
      <c r="K150" s="59"/>
      <c r="L150" s="59"/>
      <c r="M150" s="59"/>
      <c r="N150" s="59"/>
      <c r="O150" s="59"/>
      <c r="P150" s="59"/>
      <c r="Q150" s="59"/>
      <c r="R150" s="59"/>
      <c r="S150" s="59"/>
      <c r="T150" s="59"/>
      <c r="U150" s="59"/>
      <c r="V150" s="59"/>
      <c r="W150" s="17"/>
      <c r="X150" s="17"/>
      <c r="Y150" s="17"/>
      <c r="Z150" s="17"/>
    </row>
    <row r="151" ht="17.25" customHeight="1">
      <c r="A151" s="3"/>
      <c r="B151" s="59"/>
      <c r="C151" s="59"/>
      <c r="D151" s="59"/>
      <c r="E151" s="59"/>
      <c r="F151" s="59"/>
      <c r="G151" s="59"/>
      <c r="H151" s="59"/>
      <c r="I151" s="59"/>
      <c r="J151" s="59"/>
      <c r="K151" s="59"/>
      <c r="L151" s="59"/>
      <c r="M151" s="59"/>
      <c r="N151" s="59"/>
      <c r="O151" s="59"/>
      <c r="P151" s="59"/>
      <c r="Q151" s="59"/>
      <c r="R151" s="59"/>
      <c r="S151" s="59"/>
      <c r="T151" s="59"/>
      <c r="U151" s="59"/>
      <c r="V151" s="59"/>
      <c r="W151" s="17"/>
      <c r="X151" s="17"/>
      <c r="Y151" s="17"/>
      <c r="Z151" s="17"/>
    </row>
    <row r="152" ht="17.25" customHeight="1">
      <c r="A152" s="3"/>
      <c r="B152" s="59"/>
      <c r="C152" s="59"/>
      <c r="D152" s="59"/>
      <c r="E152" s="59"/>
      <c r="F152" s="59"/>
      <c r="G152" s="59"/>
      <c r="H152" s="59"/>
      <c r="I152" s="59"/>
      <c r="J152" s="59"/>
      <c r="K152" s="59"/>
      <c r="L152" s="59"/>
      <c r="M152" s="59"/>
      <c r="N152" s="59"/>
      <c r="O152" s="59"/>
      <c r="P152" s="59"/>
      <c r="Q152" s="59"/>
      <c r="R152" s="59"/>
      <c r="S152" s="59"/>
      <c r="T152" s="59"/>
      <c r="U152" s="59"/>
      <c r="V152" s="59"/>
      <c r="W152" s="17"/>
      <c r="X152" s="17"/>
      <c r="Y152" s="17"/>
      <c r="Z152" s="17"/>
    </row>
    <row r="153" ht="17.25" customHeight="1">
      <c r="A153" s="3"/>
      <c r="B153" s="59"/>
      <c r="C153" s="59"/>
      <c r="D153" s="59"/>
      <c r="E153" s="59"/>
      <c r="F153" s="59"/>
      <c r="G153" s="59"/>
      <c r="H153" s="59"/>
      <c r="I153" s="59"/>
      <c r="J153" s="59"/>
      <c r="K153" s="59"/>
      <c r="L153" s="59"/>
      <c r="M153" s="59"/>
      <c r="N153" s="59"/>
      <c r="O153" s="59"/>
      <c r="P153" s="59"/>
      <c r="Q153" s="59"/>
      <c r="R153" s="59"/>
      <c r="S153" s="59"/>
      <c r="T153" s="59"/>
      <c r="U153" s="59"/>
      <c r="V153" s="59"/>
      <c r="W153" s="17"/>
      <c r="X153" s="17"/>
      <c r="Y153" s="17"/>
      <c r="Z153" s="17"/>
    </row>
    <row r="154" ht="17.25" customHeight="1">
      <c r="A154" s="3"/>
      <c r="B154" s="59"/>
      <c r="C154" s="59"/>
      <c r="D154" s="59"/>
      <c r="E154" s="59"/>
      <c r="F154" s="59"/>
      <c r="G154" s="59"/>
      <c r="H154" s="59"/>
      <c r="I154" s="59"/>
      <c r="J154" s="59"/>
      <c r="K154" s="59"/>
      <c r="L154" s="59"/>
      <c r="M154" s="59"/>
      <c r="N154" s="59"/>
      <c r="O154" s="59"/>
      <c r="P154" s="59"/>
      <c r="Q154" s="59"/>
      <c r="R154" s="59"/>
      <c r="S154" s="59"/>
      <c r="T154" s="59"/>
      <c r="U154" s="59"/>
      <c r="V154" s="59"/>
      <c r="W154" s="17"/>
      <c r="X154" s="17"/>
      <c r="Y154" s="17"/>
      <c r="Z154" s="17"/>
    </row>
    <row r="155" ht="17.25" customHeight="1">
      <c r="A155" s="3"/>
      <c r="B155" s="59"/>
      <c r="C155" s="59"/>
      <c r="D155" s="59"/>
      <c r="E155" s="59"/>
      <c r="F155" s="59"/>
      <c r="G155" s="59"/>
      <c r="H155" s="59"/>
      <c r="I155" s="59"/>
      <c r="J155" s="59"/>
      <c r="K155" s="59"/>
      <c r="L155" s="59"/>
      <c r="M155" s="59"/>
      <c r="N155" s="59"/>
      <c r="O155" s="59"/>
      <c r="P155" s="59"/>
      <c r="Q155" s="59"/>
      <c r="R155" s="59"/>
      <c r="S155" s="59"/>
      <c r="T155" s="59"/>
      <c r="U155" s="59"/>
      <c r="V155" s="59"/>
      <c r="W155" s="17"/>
      <c r="X155" s="17"/>
      <c r="Y155" s="17"/>
      <c r="Z155" s="17"/>
    </row>
    <row r="156" ht="17.25" customHeight="1">
      <c r="A156" s="3"/>
      <c r="B156" s="59"/>
      <c r="C156" s="59"/>
      <c r="D156" s="59"/>
      <c r="E156" s="59"/>
      <c r="F156" s="59"/>
      <c r="G156" s="59"/>
      <c r="H156" s="59"/>
      <c r="I156" s="59"/>
      <c r="J156" s="59"/>
      <c r="K156" s="59"/>
      <c r="L156" s="59"/>
      <c r="M156" s="59"/>
      <c r="N156" s="59"/>
      <c r="O156" s="59"/>
      <c r="P156" s="59"/>
      <c r="Q156" s="59"/>
      <c r="R156" s="59"/>
      <c r="S156" s="59"/>
      <c r="T156" s="59"/>
      <c r="U156" s="59"/>
      <c r="V156" s="59"/>
      <c r="W156" s="17"/>
      <c r="X156" s="17"/>
      <c r="Y156" s="17"/>
      <c r="Z156" s="17"/>
    </row>
    <row r="157" ht="17.25" customHeight="1">
      <c r="A157" s="3"/>
      <c r="B157" s="59"/>
      <c r="C157" s="59"/>
      <c r="D157" s="59"/>
      <c r="E157" s="59"/>
      <c r="F157" s="59"/>
      <c r="G157" s="59"/>
      <c r="H157" s="59"/>
      <c r="I157" s="59"/>
      <c r="J157" s="59"/>
      <c r="K157" s="59"/>
      <c r="L157" s="59"/>
      <c r="M157" s="59"/>
      <c r="N157" s="59"/>
      <c r="O157" s="59"/>
      <c r="P157" s="59"/>
      <c r="Q157" s="59"/>
      <c r="R157" s="59"/>
      <c r="S157" s="59"/>
      <c r="T157" s="59"/>
      <c r="U157" s="59"/>
      <c r="V157" s="59"/>
      <c r="W157" s="17"/>
      <c r="X157" s="17"/>
      <c r="Y157" s="17"/>
      <c r="Z157" s="17"/>
    </row>
    <row r="158" ht="17.25" customHeight="1">
      <c r="A158" s="3"/>
      <c r="B158" s="59"/>
      <c r="C158" s="59"/>
      <c r="D158" s="59"/>
      <c r="E158" s="59"/>
      <c r="F158" s="59"/>
      <c r="G158" s="59"/>
      <c r="H158" s="59"/>
      <c r="I158" s="59"/>
      <c r="J158" s="59"/>
      <c r="K158" s="59"/>
      <c r="L158" s="59"/>
      <c r="M158" s="59"/>
      <c r="N158" s="59"/>
      <c r="O158" s="59"/>
      <c r="P158" s="59"/>
      <c r="Q158" s="59"/>
      <c r="R158" s="59"/>
      <c r="S158" s="59"/>
      <c r="T158" s="59"/>
      <c r="U158" s="59"/>
      <c r="V158" s="59"/>
      <c r="W158" s="17"/>
      <c r="X158" s="17"/>
      <c r="Y158" s="17"/>
      <c r="Z158" s="17"/>
    </row>
    <row r="159" ht="17.25" customHeight="1">
      <c r="A159" s="3"/>
      <c r="B159" s="59"/>
      <c r="C159" s="59"/>
      <c r="D159" s="59"/>
      <c r="E159" s="59"/>
      <c r="F159" s="59"/>
      <c r="G159" s="59"/>
      <c r="H159" s="59"/>
      <c r="I159" s="59"/>
      <c r="J159" s="59"/>
      <c r="K159" s="59"/>
      <c r="L159" s="59"/>
      <c r="M159" s="59"/>
      <c r="N159" s="59"/>
      <c r="O159" s="59"/>
      <c r="P159" s="59"/>
      <c r="Q159" s="59"/>
      <c r="R159" s="59"/>
      <c r="S159" s="59"/>
      <c r="T159" s="59"/>
      <c r="U159" s="59"/>
      <c r="V159" s="59"/>
      <c r="W159" s="17"/>
      <c r="X159" s="17"/>
      <c r="Y159" s="17"/>
      <c r="Z159" s="17"/>
    </row>
    <row r="160" ht="17.25" customHeight="1">
      <c r="A160" s="3"/>
      <c r="B160" s="59"/>
      <c r="C160" s="59"/>
      <c r="D160" s="59"/>
      <c r="E160" s="59"/>
      <c r="F160" s="59"/>
      <c r="G160" s="59"/>
      <c r="H160" s="59"/>
      <c r="I160" s="59"/>
      <c r="J160" s="59"/>
      <c r="K160" s="59"/>
      <c r="L160" s="59"/>
      <c r="M160" s="59"/>
      <c r="N160" s="59"/>
      <c r="O160" s="59"/>
      <c r="P160" s="59"/>
      <c r="Q160" s="59"/>
      <c r="R160" s="59"/>
      <c r="S160" s="59"/>
      <c r="T160" s="59"/>
      <c r="U160" s="59"/>
      <c r="V160" s="59"/>
      <c r="W160" s="17"/>
      <c r="X160" s="17"/>
      <c r="Y160" s="17"/>
      <c r="Z160" s="17"/>
    </row>
    <row r="161" ht="17.25" customHeight="1">
      <c r="A161" s="3"/>
      <c r="B161" s="59"/>
      <c r="C161" s="59"/>
      <c r="D161" s="59"/>
      <c r="E161" s="59"/>
      <c r="F161" s="59"/>
      <c r="G161" s="59"/>
      <c r="H161" s="59"/>
      <c r="I161" s="59"/>
      <c r="J161" s="59"/>
      <c r="K161" s="59"/>
      <c r="L161" s="59"/>
      <c r="M161" s="59"/>
      <c r="N161" s="59"/>
      <c r="O161" s="59"/>
      <c r="P161" s="59"/>
      <c r="Q161" s="59"/>
      <c r="R161" s="59"/>
      <c r="S161" s="59"/>
      <c r="T161" s="59"/>
      <c r="U161" s="59"/>
      <c r="V161" s="59"/>
      <c r="W161" s="17"/>
      <c r="X161" s="17"/>
      <c r="Y161" s="17"/>
      <c r="Z161" s="17"/>
    </row>
    <row r="162" ht="17.25" customHeight="1">
      <c r="A162" s="3"/>
      <c r="B162" s="59"/>
      <c r="C162" s="59"/>
      <c r="D162" s="59"/>
      <c r="E162" s="59"/>
      <c r="F162" s="59"/>
      <c r="G162" s="59"/>
      <c r="H162" s="59"/>
      <c r="I162" s="59"/>
      <c r="J162" s="59"/>
      <c r="K162" s="59"/>
      <c r="L162" s="59"/>
      <c r="M162" s="59"/>
      <c r="N162" s="59"/>
      <c r="O162" s="59"/>
      <c r="P162" s="59"/>
      <c r="Q162" s="59"/>
      <c r="R162" s="59"/>
      <c r="S162" s="59"/>
      <c r="T162" s="59"/>
      <c r="U162" s="59"/>
      <c r="V162" s="59"/>
      <c r="W162" s="17"/>
      <c r="X162" s="17"/>
      <c r="Y162" s="17"/>
      <c r="Z162" s="17"/>
    </row>
    <row r="163" ht="17.25" customHeight="1">
      <c r="A163" s="3"/>
      <c r="B163" s="59"/>
      <c r="C163" s="59"/>
      <c r="D163" s="59"/>
      <c r="E163" s="59"/>
      <c r="F163" s="59"/>
      <c r="G163" s="59"/>
      <c r="H163" s="59"/>
      <c r="I163" s="59"/>
      <c r="J163" s="59"/>
      <c r="K163" s="59"/>
      <c r="L163" s="59"/>
      <c r="M163" s="59"/>
      <c r="N163" s="59"/>
      <c r="O163" s="59"/>
      <c r="P163" s="59"/>
      <c r="Q163" s="59"/>
      <c r="R163" s="59"/>
      <c r="S163" s="59"/>
      <c r="T163" s="59"/>
      <c r="U163" s="59"/>
      <c r="V163" s="59"/>
      <c r="W163" s="17"/>
      <c r="X163" s="17"/>
      <c r="Y163" s="17"/>
      <c r="Z163" s="17"/>
    </row>
    <row r="164" ht="17.25" customHeight="1">
      <c r="A164" s="3"/>
      <c r="B164" s="59"/>
      <c r="C164" s="59"/>
      <c r="D164" s="59"/>
      <c r="E164" s="59"/>
      <c r="F164" s="59"/>
      <c r="G164" s="59"/>
      <c r="H164" s="59"/>
      <c r="I164" s="59"/>
      <c r="J164" s="59"/>
      <c r="K164" s="59"/>
      <c r="L164" s="59"/>
      <c r="M164" s="59"/>
      <c r="N164" s="59"/>
      <c r="O164" s="59"/>
      <c r="P164" s="59"/>
      <c r="Q164" s="59"/>
      <c r="R164" s="59"/>
      <c r="S164" s="59"/>
      <c r="T164" s="59"/>
      <c r="U164" s="59"/>
      <c r="V164" s="59"/>
      <c r="W164" s="17"/>
      <c r="X164" s="17"/>
      <c r="Y164" s="17"/>
      <c r="Z164" s="17"/>
    </row>
    <row r="165" ht="17.25" customHeight="1">
      <c r="A165" s="3"/>
      <c r="B165" s="59"/>
      <c r="C165" s="59"/>
      <c r="D165" s="59"/>
      <c r="E165" s="59"/>
      <c r="F165" s="59"/>
      <c r="G165" s="59"/>
      <c r="H165" s="59"/>
      <c r="I165" s="59"/>
      <c r="J165" s="59"/>
      <c r="K165" s="59"/>
      <c r="L165" s="59"/>
      <c r="M165" s="59"/>
      <c r="N165" s="59"/>
      <c r="O165" s="59"/>
      <c r="P165" s="59"/>
      <c r="Q165" s="59"/>
      <c r="R165" s="59"/>
      <c r="S165" s="59"/>
      <c r="T165" s="59"/>
      <c r="U165" s="59"/>
      <c r="V165" s="59"/>
      <c r="W165" s="17"/>
      <c r="X165" s="17"/>
      <c r="Y165" s="17"/>
      <c r="Z165" s="17"/>
    </row>
    <row r="166" ht="17.25" customHeight="1">
      <c r="A166" s="3"/>
      <c r="B166" s="59"/>
      <c r="C166" s="59"/>
      <c r="D166" s="59"/>
      <c r="E166" s="59"/>
      <c r="F166" s="59"/>
      <c r="G166" s="59"/>
      <c r="H166" s="59"/>
      <c r="I166" s="59"/>
      <c r="J166" s="59"/>
      <c r="K166" s="59"/>
      <c r="L166" s="59"/>
      <c r="M166" s="59"/>
      <c r="N166" s="59"/>
      <c r="O166" s="59"/>
      <c r="P166" s="59"/>
      <c r="Q166" s="59"/>
      <c r="R166" s="59"/>
      <c r="S166" s="59"/>
      <c r="T166" s="59"/>
      <c r="U166" s="59"/>
      <c r="V166" s="59"/>
      <c r="W166" s="17"/>
      <c r="X166" s="17"/>
      <c r="Y166" s="17"/>
      <c r="Z166" s="17"/>
    </row>
    <row r="167" ht="17.25" customHeight="1">
      <c r="A167" s="3"/>
      <c r="B167" s="59"/>
      <c r="C167" s="59"/>
      <c r="D167" s="59"/>
      <c r="E167" s="59"/>
      <c r="F167" s="59"/>
      <c r="G167" s="59"/>
      <c r="H167" s="59"/>
      <c r="I167" s="59"/>
      <c r="J167" s="59"/>
      <c r="K167" s="59"/>
      <c r="L167" s="59"/>
      <c r="M167" s="59"/>
      <c r="N167" s="59"/>
      <c r="O167" s="59"/>
      <c r="P167" s="59"/>
      <c r="Q167" s="59"/>
      <c r="R167" s="59"/>
      <c r="S167" s="59"/>
      <c r="T167" s="59"/>
      <c r="U167" s="59"/>
      <c r="V167" s="59"/>
      <c r="W167" s="17"/>
      <c r="X167" s="17"/>
      <c r="Y167" s="17"/>
      <c r="Z167" s="17"/>
    </row>
    <row r="168" ht="17.25" customHeight="1">
      <c r="A168" s="3"/>
      <c r="B168" s="59"/>
      <c r="C168" s="59"/>
      <c r="D168" s="59"/>
      <c r="E168" s="59"/>
      <c r="F168" s="59"/>
      <c r="G168" s="59"/>
      <c r="H168" s="59"/>
      <c r="I168" s="59"/>
      <c r="J168" s="59"/>
      <c r="K168" s="59"/>
      <c r="L168" s="59"/>
      <c r="M168" s="59"/>
      <c r="N168" s="59"/>
      <c r="O168" s="59"/>
      <c r="P168" s="59"/>
      <c r="Q168" s="59"/>
      <c r="R168" s="59"/>
      <c r="S168" s="59"/>
      <c r="T168" s="59"/>
      <c r="U168" s="59"/>
      <c r="V168" s="59"/>
      <c r="W168" s="17"/>
      <c r="X168" s="17"/>
      <c r="Y168" s="17"/>
      <c r="Z168" s="17"/>
    </row>
    <row r="169" ht="17.25" customHeight="1">
      <c r="A169" s="3"/>
      <c r="B169" s="59"/>
      <c r="C169" s="59"/>
      <c r="D169" s="59"/>
      <c r="E169" s="59"/>
      <c r="F169" s="59"/>
      <c r="G169" s="59"/>
      <c r="H169" s="59"/>
      <c r="I169" s="59"/>
      <c r="J169" s="59"/>
      <c r="K169" s="59"/>
      <c r="L169" s="59"/>
      <c r="M169" s="59"/>
      <c r="N169" s="59"/>
      <c r="O169" s="59"/>
      <c r="P169" s="59"/>
      <c r="Q169" s="59"/>
      <c r="R169" s="59"/>
      <c r="S169" s="59"/>
      <c r="T169" s="59"/>
      <c r="U169" s="59"/>
      <c r="V169" s="59"/>
      <c r="W169" s="17"/>
      <c r="X169" s="17"/>
      <c r="Y169" s="17"/>
      <c r="Z169" s="17"/>
    </row>
    <row r="170" ht="17.25" customHeight="1">
      <c r="A170" s="3"/>
      <c r="B170" s="59"/>
      <c r="C170" s="59"/>
      <c r="D170" s="59"/>
      <c r="E170" s="59"/>
      <c r="F170" s="59"/>
      <c r="G170" s="59"/>
      <c r="H170" s="59"/>
      <c r="I170" s="59"/>
      <c r="J170" s="59"/>
      <c r="K170" s="59"/>
      <c r="L170" s="59"/>
      <c r="M170" s="59"/>
      <c r="N170" s="59"/>
      <c r="O170" s="59"/>
      <c r="P170" s="59"/>
      <c r="Q170" s="59"/>
      <c r="R170" s="59"/>
      <c r="S170" s="59"/>
      <c r="T170" s="59"/>
      <c r="U170" s="59"/>
      <c r="V170" s="59"/>
      <c r="W170" s="17"/>
      <c r="X170" s="17"/>
      <c r="Y170" s="17"/>
      <c r="Z170" s="17"/>
    </row>
    <row r="171" ht="17.25" customHeight="1">
      <c r="A171" s="3"/>
      <c r="B171" s="59"/>
      <c r="C171" s="59"/>
      <c r="D171" s="59"/>
      <c r="E171" s="59"/>
      <c r="F171" s="59"/>
      <c r="G171" s="59"/>
      <c r="H171" s="59"/>
      <c r="I171" s="59"/>
      <c r="J171" s="59"/>
      <c r="K171" s="59"/>
      <c r="L171" s="59"/>
      <c r="M171" s="59"/>
      <c r="N171" s="59"/>
      <c r="O171" s="59"/>
      <c r="P171" s="59"/>
      <c r="Q171" s="59"/>
      <c r="R171" s="59"/>
      <c r="S171" s="59"/>
      <c r="T171" s="59"/>
      <c r="U171" s="59"/>
      <c r="V171" s="59"/>
      <c r="W171" s="17"/>
      <c r="X171" s="17"/>
      <c r="Y171" s="17"/>
      <c r="Z171" s="17"/>
    </row>
    <row r="172" ht="17.25" customHeight="1">
      <c r="A172" s="3"/>
      <c r="B172" s="59"/>
      <c r="C172" s="59"/>
      <c r="D172" s="59"/>
      <c r="E172" s="59"/>
      <c r="F172" s="59"/>
      <c r="G172" s="59"/>
      <c r="H172" s="59"/>
      <c r="I172" s="59"/>
      <c r="J172" s="59"/>
      <c r="K172" s="59"/>
      <c r="L172" s="59"/>
      <c r="M172" s="59"/>
      <c r="N172" s="59"/>
      <c r="O172" s="59"/>
      <c r="P172" s="59"/>
      <c r="Q172" s="59"/>
      <c r="R172" s="59"/>
      <c r="S172" s="59"/>
      <c r="T172" s="59"/>
      <c r="U172" s="59"/>
      <c r="V172" s="59"/>
      <c r="W172" s="17"/>
      <c r="X172" s="17"/>
      <c r="Y172" s="17"/>
      <c r="Z172" s="17"/>
    </row>
    <row r="173" ht="17.25" customHeight="1">
      <c r="A173" s="3"/>
      <c r="B173" s="59"/>
      <c r="C173" s="59"/>
      <c r="D173" s="59"/>
      <c r="E173" s="59"/>
      <c r="F173" s="59"/>
      <c r="G173" s="59"/>
      <c r="H173" s="59"/>
      <c r="I173" s="59"/>
      <c r="J173" s="59"/>
      <c r="K173" s="59"/>
      <c r="L173" s="59"/>
      <c r="M173" s="59"/>
      <c r="N173" s="59"/>
      <c r="O173" s="59"/>
      <c r="P173" s="59"/>
      <c r="Q173" s="59"/>
      <c r="R173" s="59"/>
      <c r="S173" s="59"/>
      <c r="T173" s="59"/>
      <c r="U173" s="59"/>
      <c r="V173" s="59"/>
      <c r="W173" s="17"/>
      <c r="X173" s="17"/>
      <c r="Y173" s="17"/>
      <c r="Z173" s="17"/>
    </row>
    <row r="174" ht="17.25" customHeight="1">
      <c r="A174" s="3"/>
      <c r="B174" s="59"/>
      <c r="C174" s="59"/>
      <c r="D174" s="59"/>
      <c r="E174" s="59"/>
      <c r="F174" s="59"/>
      <c r="G174" s="59"/>
      <c r="H174" s="59"/>
      <c r="I174" s="59"/>
      <c r="J174" s="59"/>
      <c r="K174" s="59"/>
      <c r="L174" s="59"/>
      <c r="M174" s="59"/>
      <c r="N174" s="59"/>
      <c r="O174" s="59"/>
      <c r="P174" s="59"/>
      <c r="Q174" s="59"/>
      <c r="R174" s="59"/>
      <c r="S174" s="59"/>
      <c r="T174" s="59"/>
      <c r="U174" s="59"/>
      <c r="V174" s="59"/>
      <c r="W174" s="17"/>
      <c r="X174" s="17"/>
      <c r="Y174" s="17"/>
      <c r="Z174" s="17"/>
    </row>
    <row r="175" ht="17.25" customHeight="1">
      <c r="A175" s="3"/>
      <c r="B175" s="59"/>
      <c r="C175" s="59"/>
      <c r="D175" s="59"/>
      <c r="E175" s="59"/>
      <c r="F175" s="59"/>
      <c r="G175" s="59"/>
      <c r="H175" s="59"/>
      <c r="I175" s="59"/>
      <c r="J175" s="59"/>
      <c r="K175" s="59"/>
      <c r="L175" s="59"/>
      <c r="M175" s="59"/>
      <c r="N175" s="59"/>
      <c r="O175" s="59"/>
      <c r="P175" s="59"/>
      <c r="Q175" s="59"/>
      <c r="R175" s="59"/>
      <c r="S175" s="59"/>
      <c r="T175" s="59"/>
      <c r="U175" s="59"/>
      <c r="V175" s="59"/>
      <c r="W175" s="17"/>
      <c r="X175" s="17"/>
      <c r="Y175" s="17"/>
      <c r="Z175" s="17"/>
    </row>
    <row r="176" ht="17.25" customHeight="1">
      <c r="A176" s="3"/>
      <c r="B176" s="59"/>
      <c r="C176" s="59"/>
      <c r="D176" s="59"/>
      <c r="E176" s="59"/>
      <c r="F176" s="59"/>
      <c r="G176" s="59"/>
      <c r="H176" s="59"/>
      <c r="I176" s="59"/>
      <c r="J176" s="59"/>
      <c r="K176" s="59"/>
      <c r="L176" s="59"/>
      <c r="M176" s="59"/>
      <c r="N176" s="59"/>
      <c r="O176" s="59"/>
      <c r="P176" s="59"/>
      <c r="Q176" s="59"/>
      <c r="R176" s="59"/>
      <c r="S176" s="59"/>
      <c r="T176" s="59"/>
      <c r="U176" s="59"/>
      <c r="V176" s="59"/>
      <c r="W176" s="17"/>
      <c r="X176" s="17"/>
      <c r="Y176" s="17"/>
      <c r="Z176" s="17"/>
    </row>
    <row r="177" ht="17.25" customHeight="1">
      <c r="A177" s="3"/>
      <c r="B177" s="59"/>
      <c r="C177" s="59"/>
      <c r="D177" s="59"/>
      <c r="E177" s="59"/>
      <c r="F177" s="59"/>
      <c r="G177" s="59"/>
      <c r="H177" s="59"/>
      <c r="I177" s="59"/>
      <c r="J177" s="59"/>
      <c r="K177" s="59"/>
      <c r="L177" s="59"/>
      <c r="M177" s="59"/>
      <c r="N177" s="59"/>
      <c r="O177" s="59"/>
      <c r="P177" s="59"/>
      <c r="Q177" s="59"/>
      <c r="R177" s="59"/>
      <c r="S177" s="59"/>
      <c r="T177" s="59"/>
      <c r="U177" s="59"/>
      <c r="V177" s="59"/>
      <c r="W177" s="17"/>
      <c r="X177" s="17"/>
      <c r="Y177" s="17"/>
      <c r="Z177" s="17"/>
    </row>
    <row r="178" ht="17.25" customHeight="1">
      <c r="A178" s="3"/>
      <c r="B178" s="59"/>
      <c r="C178" s="59"/>
      <c r="D178" s="59"/>
      <c r="E178" s="59"/>
      <c r="F178" s="59"/>
      <c r="G178" s="59"/>
      <c r="H178" s="59"/>
      <c r="I178" s="59"/>
      <c r="J178" s="59"/>
      <c r="K178" s="59"/>
      <c r="L178" s="59"/>
      <c r="M178" s="59"/>
      <c r="N178" s="59"/>
      <c r="O178" s="59"/>
      <c r="P178" s="59"/>
      <c r="Q178" s="59"/>
      <c r="R178" s="59"/>
      <c r="S178" s="59"/>
      <c r="T178" s="59"/>
      <c r="U178" s="59"/>
      <c r="V178" s="59"/>
      <c r="W178" s="17"/>
      <c r="X178" s="17"/>
      <c r="Y178" s="17"/>
      <c r="Z178" s="17"/>
    </row>
    <row r="179" ht="17.25" customHeight="1">
      <c r="A179" s="3"/>
      <c r="B179" s="59"/>
      <c r="C179" s="59"/>
      <c r="D179" s="59"/>
      <c r="E179" s="59"/>
      <c r="F179" s="59"/>
      <c r="G179" s="59"/>
      <c r="H179" s="59"/>
      <c r="I179" s="59"/>
      <c r="J179" s="59"/>
      <c r="K179" s="59"/>
      <c r="L179" s="59"/>
      <c r="M179" s="59"/>
      <c r="N179" s="59"/>
      <c r="O179" s="59"/>
      <c r="P179" s="59"/>
      <c r="Q179" s="59"/>
      <c r="R179" s="59"/>
      <c r="S179" s="59"/>
      <c r="T179" s="59"/>
      <c r="U179" s="59"/>
      <c r="V179" s="59"/>
      <c r="W179" s="17"/>
      <c r="X179" s="17"/>
      <c r="Y179" s="17"/>
      <c r="Z179" s="17"/>
    </row>
    <row r="180" ht="17.25" customHeight="1">
      <c r="A180" s="3"/>
      <c r="B180" s="59"/>
      <c r="C180" s="59"/>
      <c r="D180" s="59"/>
      <c r="E180" s="59"/>
      <c r="F180" s="59"/>
      <c r="G180" s="59"/>
      <c r="H180" s="59"/>
      <c r="I180" s="59"/>
      <c r="J180" s="59"/>
      <c r="K180" s="59"/>
      <c r="L180" s="59"/>
      <c r="M180" s="59"/>
      <c r="N180" s="59"/>
      <c r="O180" s="59"/>
      <c r="P180" s="59"/>
      <c r="Q180" s="59"/>
      <c r="R180" s="59"/>
      <c r="S180" s="59"/>
      <c r="T180" s="59"/>
      <c r="U180" s="59"/>
      <c r="V180" s="59"/>
      <c r="W180" s="17"/>
      <c r="X180" s="17"/>
      <c r="Y180" s="17"/>
      <c r="Z180" s="17"/>
    </row>
    <row r="181" ht="17.25" customHeight="1">
      <c r="A181" s="3"/>
      <c r="B181" s="59"/>
      <c r="C181" s="59"/>
      <c r="D181" s="59"/>
      <c r="E181" s="59"/>
      <c r="F181" s="59"/>
      <c r="G181" s="59"/>
      <c r="H181" s="59"/>
      <c r="I181" s="59"/>
      <c r="J181" s="59"/>
      <c r="K181" s="59"/>
      <c r="L181" s="59"/>
      <c r="M181" s="59"/>
      <c r="N181" s="59"/>
      <c r="O181" s="59"/>
      <c r="P181" s="59"/>
      <c r="Q181" s="59"/>
      <c r="R181" s="59"/>
      <c r="S181" s="59"/>
      <c r="T181" s="59"/>
      <c r="U181" s="59"/>
      <c r="V181" s="59"/>
      <c r="W181" s="17"/>
      <c r="X181" s="17"/>
      <c r="Y181" s="17"/>
      <c r="Z181" s="17"/>
    </row>
    <row r="182" ht="17.25" customHeight="1">
      <c r="A182" s="3"/>
      <c r="B182" s="59"/>
      <c r="C182" s="59"/>
      <c r="D182" s="59"/>
      <c r="E182" s="59"/>
      <c r="F182" s="59"/>
      <c r="G182" s="59"/>
      <c r="H182" s="59"/>
      <c r="I182" s="59"/>
      <c r="J182" s="59"/>
      <c r="K182" s="59"/>
      <c r="L182" s="59"/>
      <c r="M182" s="59"/>
      <c r="N182" s="59"/>
      <c r="O182" s="59"/>
      <c r="P182" s="59"/>
      <c r="Q182" s="59"/>
      <c r="R182" s="59"/>
      <c r="S182" s="59"/>
      <c r="T182" s="59"/>
      <c r="U182" s="59"/>
      <c r="V182" s="59"/>
      <c r="W182" s="17"/>
      <c r="X182" s="17"/>
      <c r="Y182" s="17"/>
      <c r="Z182" s="17"/>
    </row>
    <row r="183" ht="17.25" customHeight="1">
      <c r="A183" s="3"/>
      <c r="B183" s="59"/>
      <c r="C183" s="59"/>
      <c r="D183" s="59"/>
      <c r="E183" s="59"/>
      <c r="F183" s="59"/>
      <c r="G183" s="59"/>
      <c r="H183" s="59"/>
      <c r="I183" s="59"/>
      <c r="J183" s="59"/>
      <c r="K183" s="59"/>
      <c r="L183" s="59"/>
      <c r="M183" s="59"/>
      <c r="N183" s="59"/>
      <c r="O183" s="59"/>
      <c r="P183" s="59"/>
      <c r="Q183" s="59"/>
      <c r="R183" s="59"/>
      <c r="S183" s="59"/>
      <c r="T183" s="59"/>
      <c r="U183" s="59"/>
      <c r="V183" s="59"/>
      <c r="W183" s="17"/>
      <c r="X183" s="17"/>
      <c r="Y183" s="17"/>
      <c r="Z183" s="17"/>
    </row>
    <row r="184" ht="17.25" customHeight="1">
      <c r="A184" s="3"/>
      <c r="B184" s="59"/>
      <c r="C184" s="59"/>
      <c r="D184" s="59"/>
      <c r="E184" s="59"/>
      <c r="F184" s="59"/>
      <c r="G184" s="59"/>
      <c r="H184" s="59"/>
      <c r="I184" s="59"/>
      <c r="J184" s="59"/>
      <c r="K184" s="59"/>
      <c r="L184" s="59"/>
      <c r="M184" s="59"/>
      <c r="N184" s="59"/>
      <c r="O184" s="59"/>
      <c r="P184" s="59"/>
      <c r="Q184" s="59"/>
      <c r="R184" s="59"/>
      <c r="S184" s="59"/>
      <c r="T184" s="59"/>
      <c r="U184" s="59"/>
      <c r="V184" s="59"/>
      <c r="W184" s="17"/>
      <c r="X184" s="17"/>
      <c r="Y184" s="17"/>
      <c r="Z184" s="17"/>
    </row>
    <row r="185" ht="17.25" customHeight="1">
      <c r="A185" s="3"/>
      <c r="B185" s="59"/>
      <c r="C185" s="59"/>
      <c r="D185" s="59"/>
      <c r="E185" s="59"/>
      <c r="F185" s="59"/>
      <c r="G185" s="59"/>
      <c r="H185" s="59"/>
      <c r="I185" s="59"/>
      <c r="J185" s="59"/>
      <c r="K185" s="59"/>
      <c r="L185" s="59"/>
      <c r="M185" s="59"/>
      <c r="N185" s="59"/>
      <c r="O185" s="59"/>
      <c r="P185" s="59"/>
      <c r="Q185" s="59"/>
      <c r="R185" s="59"/>
      <c r="S185" s="59"/>
      <c r="T185" s="59"/>
      <c r="U185" s="59"/>
      <c r="V185" s="59"/>
      <c r="W185" s="17"/>
      <c r="X185" s="17"/>
      <c r="Y185" s="17"/>
      <c r="Z185" s="17"/>
    </row>
    <row r="186" ht="17.25" customHeight="1">
      <c r="A186" s="3"/>
      <c r="B186" s="59"/>
      <c r="C186" s="59"/>
      <c r="D186" s="59"/>
      <c r="E186" s="59"/>
      <c r="F186" s="59"/>
      <c r="G186" s="59"/>
      <c r="H186" s="59"/>
      <c r="I186" s="59"/>
      <c r="J186" s="59"/>
      <c r="K186" s="59"/>
      <c r="L186" s="59"/>
      <c r="M186" s="59"/>
      <c r="N186" s="59"/>
      <c r="O186" s="59"/>
      <c r="P186" s="59"/>
      <c r="Q186" s="59"/>
      <c r="R186" s="59"/>
      <c r="S186" s="59"/>
      <c r="T186" s="59"/>
      <c r="U186" s="59"/>
      <c r="V186" s="59"/>
      <c r="W186" s="17"/>
      <c r="X186" s="17"/>
      <c r="Y186" s="17"/>
      <c r="Z186" s="17"/>
    </row>
    <row r="187" ht="17.25" customHeight="1">
      <c r="A187" s="3"/>
      <c r="B187" s="59"/>
      <c r="C187" s="59"/>
      <c r="D187" s="59"/>
      <c r="E187" s="59"/>
      <c r="F187" s="59"/>
      <c r="G187" s="59"/>
      <c r="H187" s="59"/>
      <c r="I187" s="59"/>
      <c r="J187" s="59"/>
      <c r="K187" s="59"/>
      <c r="L187" s="59"/>
      <c r="M187" s="59"/>
      <c r="N187" s="59"/>
      <c r="O187" s="59"/>
      <c r="P187" s="59"/>
      <c r="Q187" s="59"/>
      <c r="R187" s="59"/>
      <c r="S187" s="59"/>
      <c r="T187" s="59"/>
      <c r="U187" s="59"/>
      <c r="V187" s="59"/>
      <c r="W187" s="17"/>
      <c r="X187" s="17"/>
      <c r="Y187" s="17"/>
      <c r="Z187" s="17"/>
    </row>
    <row r="188" ht="17.25" customHeight="1">
      <c r="A188" s="3"/>
      <c r="B188" s="59"/>
      <c r="C188" s="59"/>
      <c r="D188" s="59"/>
      <c r="E188" s="59"/>
      <c r="F188" s="59"/>
      <c r="G188" s="59"/>
      <c r="H188" s="59"/>
      <c r="I188" s="59"/>
      <c r="J188" s="59"/>
      <c r="K188" s="59"/>
      <c r="L188" s="59"/>
      <c r="M188" s="59"/>
      <c r="N188" s="59"/>
      <c r="O188" s="59"/>
      <c r="P188" s="59"/>
      <c r="Q188" s="59"/>
      <c r="R188" s="59"/>
      <c r="S188" s="59"/>
      <c r="T188" s="59"/>
      <c r="U188" s="59"/>
      <c r="V188" s="59"/>
      <c r="W188" s="17"/>
      <c r="X188" s="17"/>
      <c r="Y188" s="17"/>
      <c r="Z188" s="17"/>
    </row>
    <row r="189" ht="17.25" customHeight="1">
      <c r="A189" s="3"/>
      <c r="B189" s="59"/>
      <c r="C189" s="59"/>
      <c r="D189" s="59"/>
      <c r="E189" s="59"/>
      <c r="F189" s="59"/>
      <c r="G189" s="59"/>
      <c r="H189" s="59"/>
      <c r="I189" s="59"/>
      <c r="J189" s="59"/>
      <c r="K189" s="59"/>
      <c r="L189" s="59"/>
      <c r="M189" s="59"/>
      <c r="N189" s="59"/>
      <c r="O189" s="59"/>
      <c r="P189" s="59"/>
      <c r="Q189" s="59"/>
      <c r="R189" s="59"/>
      <c r="S189" s="59"/>
      <c r="T189" s="59"/>
      <c r="U189" s="59"/>
      <c r="V189" s="59"/>
      <c r="W189" s="17"/>
      <c r="X189" s="17"/>
      <c r="Y189" s="17"/>
      <c r="Z189" s="17"/>
    </row>
    <row r="190" ht="17.25" customHeight="1">
      <c r="A190" s="3"/>
      <c r="B190" s="59"/>
      <c r="C190" s="59"/>
      <c r="D190" s="59"/>
      <c r="E190" s="59"/>
      <c r="F190" s="59"/>
      <c r="G190" s="59"/>
      <c r="H190" s="59"/>
      <c r="I190" s="59"/>
      <c r="J190" s="59"/>
      <c r="K190" s="59"/>
      <c r="L190" s="59"/>
      <c r="M190" s="59"/>
      <c r="N190" s="59"/>
      <c r="O190" s="59"/>
      <c r="P190" s="59"/>
      <c r="Q190" s="59"/>
      <c r="R190" s="59"/>
      <c r="S190" s="59"/>
      <c r="T190" s="59"/>
      <c r="U190" s="59"/>
      <c r="V190" s="59"/>
      <c r="W190" s="17"/>
      <c r="X190" s="17"/>
      <c r="Y190" s="17"/>
      <c r="Z190" s="17"/>
    </row>
    <row r="191" ht="17.25" customHeight="1">
      <c r="A191" s="3"/>
      <c r="B191" s="59"/>
      <c r="C191" s="59"/>
      <c r="D191" s="59"/>
      <c r="E191" s="59"/>
      <c r="F191" s="59"/>
      <c r="G191" s="59"/>
      <c r="H191" s="59"/>
      <c r="I191" s="59"/>
      <c r="J191" s="59"/>
      <c r="K191" s="59"/>
      <c r="L191" s="59"/>
      <c r="M191" s="59"/>
      <c r="N191" s="59"/>
      <c r="O191" s="59"/>
      <c r="P191" s="59"/>
      <c r="Q191" s="59"/>
      <c r="R191" s="59"/>
      <c r="S191" s="59"/>
      <c r="T191" s="59"/>
      <c r="U191" s="59"/>
      <c r="V191" s="59"/>
      <c r="W191" s="17"/>
      <c r="X191" s="17"/>
      <c r="Y191" s="17"/>
      <c r="Z191" s="17"/>
    </row>
    <row r="192" ht="17.25" customHeight="1">
      <c r="A192" s="3"/>
      <c r="B192" s="59"/>
      <c r="C192" s="59"/>
      <c r="D192" s="59"/>
      <c r="E192" s="59"/>
      <c r="F192" s="59"/>
      <c r="G192" s="59"/>
      <c r="H192" s="59"/>
      <c r="I192" s="59"/>
      <c r="J192" s="59"/>
      <c r="K192" s="59"/>
      <c r="L192" s="59"/>
      <c r="M192" s="59"/>
      <c r="N192" s="59"/>
      <c r="O192" s="59"/>
      <c r="P192" s="59"/>
      <c r="Q192" s="59"/>
      <c r="R192" s="59"/>
      <c r="S192" s="59"/>
      <c r="T192" s="59"/>
      <c r="U192" s="59"/>
      <c r="V192" s="59"/>
      <c r="W192" s="17"/>
      <c r="X192" s="17"/>
      <c r="Y192" s="17"/>
      <c r="Z192" s="17"/>
    </row>
    <row r="193" ht="17.25" customHeight="1">
      <c r="A193" s="3"/>
      <c r="B193" s="59"/>
      <c r="C193" s="59"/>
      <c r="D193" s="59"/>
      <c r="E193" s="59"/>
      <c r="F193" s="59"/>
      <c r="G193" s="59"/>
      <c r="H193" s="59"/>
      <c r="I193" s="59"/>
      <c r="J193" s="59"/>
      <c r="K193" s="59"/>
      <c r="L193" s="59"/>
      <c r="M193" s="59"/>
      <c r="N193" s="59"/>
      <c r="O193" s="59"/>
      <c r="P193" s="59"/>
      <c r="Q193" s="59"/>
      <c r="R193" s="59"/>
      <c r="S193" s="59"/>
      <c r="T193" s="59"/>
      <c r="U193" s="59"/>
      <c r="V193" s="59"/>
      <c r="W193" s="17"/>
      <c r="X193" s="17"/>
      <c r="Y193" s="17"/>
      <c r="Z193" s="17"/>
    </row>
    <row r="194" ht="17.25" customHeight="1">
      <c r="A194" s="3"/>
      <c r="B194" s="59"/>
      <c r="C194" s="59"/>
      <c r="D194" s="59"/>
      <c r="E194" s="59"/>
      <c r="F194" s="59"/>
      <c r="G194" s="59"/>
      <c r="H194" s="59"/>
      <c r="I194" s="59"/>
      <c r="J194" s="59"/>
      <c r="K194" s="59"/>
      <c r="L194" s="59"/>
      <c r="M194" s="59"/>
      <c r="N194" s="59"/>
      <c r="O194" s="59"/>
      <c r="P194" s="59"/>
      <c r="Q194" s="59"/>
      <c r="R194" s="59"/>
      <c r="S194" s="59"/>
      <c r="T194" s="59"/>
      <c r="U194" s="59"/>
      <c r="V194" s="59"/>
      <c r="W194" s="17"/>
      <c r="X194" s="17"/>
      <c r="Y194" s="17"/>
      <c r="Z194" s="17"/>
    </row>
    <row r="195" ht="17.25" customHeight="1">
      <c r="A195" s="3"/>
      <c r="B195" s="59"/>
      <c r="C195" s="59"/>
      <c r="D195" s="59"/>
      <c r="E195" s="59"/>
      <c r="F195" s="59"/>
      <c r="G195" s="59"/>
      <c r="H195" s="59"/>
      <c r="I195" s="59"/>
      <c r="J195" s="59"/>
      <c r="K195" s="59"/>
      <c r="L195" s="59"/>
      <c r="M195" s="59"/>
      <c r="N195" s="59"/>
      <c r="O195" s="59"/>
      <c r="P195" s="59"/>
      <c r="Q195" s="59"/>
      <c r="R195" s="59"/>
      <c r="S195" s="59"/>
      <c r="T195" s="59"/>
      <c r="U195" s="59"/>
      <c r="V195" s="59"/>
      <c r="W195" s="17"/>
      <c r="X195" s="17"/>
      <c r="Y195" s="17"/>
      <c r="Z195" s="17"/>
    </row>
    <row r="196" ht="17.25" customHeight="1">
      <c r="A196" s="3"/>
      <c r="B196" s="59"/>
      <c r="C196" s="59"/>
      <c r="D196" s="59"/>
      <c r="E196" s="59"/>
      <c r="F196" s="59"/>
      <c r="G196" s="59"/>
      <c r="H196" s="59"/>
      <c r="I196" s="59"/>
      <c r="J196" s="59"/>
      <c r="K196" s="59"/>
      <c r="L196" s="59"/>
      <c r="M196" s="59"/>
      <c r="N196" s="59"/>
      <c r="O196" s="59"/>
      <c r="P196" s="59"/>
      <c r="Q196" s="59"/>
      <c r="R196" s="59"/>
      <c r="S196" s="59"/>
      <c r="T196" s="59"/>
      <c r="U196" s="59"/>
      <c r="V196" s="59"/>
      <c r="W196" s="17"/>
      <c r="X196" s="17"/>
      <c r="Y196" s="17"/>
      <c r="Z196" s="17"/>
    </row>
    <row r="197" ht="17.25" customHeight="1">
      <c r="A197" s="3"/>
      <c r="B197" s="59"/>
      <c r="C197" s="59"/>
      <c r="D197" s="59"/>
      <c r="E197" s="59"/>
      <c r="F197" s="59"/>
      <c r="G197" s="59"/>
      <c r="H197" s="59"/>
      <c r="I197" s="59"/>
      <c r="J197" s="59"/>
      <c r="K197" s="59"/>
      <c r="L197" s="59"/>
      <c r="M197" s="59"/>
      <c r="N197" s="59"/>
      <c r="O197" s="59"/>
      <c r="P197" s="59"/>
      <c r="Q197" s="59"/>
      <c r="R197" s="59"/>
      <c r="S197" s="59"/>
      <c r="T197" s="59"/>
      <c r="U197" s="59"/>
      <c r="V197" s="59"/>
      <c r="W197" s="17"/>
      <c r="X197" s="17"/>
      <c r="Y197" s="17"/>
      <c r="Z197" s="17"/>
    </row>
    <row r="198" ht="17.25" customHeight="1">
      <c r="A198" s="3"/>
      <c r="B198" s="59"/>
      <c r="C198" s="59"/>
      <c r="D198" s="59"/>
      <c r="E198" s="59"/>
      <c r="F198" s="59"/>
      <c r="G198" s="59"/>
      <c r="H198" s="59"/>
      <c r="I198" s="59"/>
      <c r="J198" s="59"/>
      <c r="K198" s="59"/>
      <c r="L198" s="59"/>
      <c r="M198" s="59"/>
      <c r="N198" s="59"/>
      <c r="O198" s="59"/>
      <c r="P198" s="59"/>
      <c r="Q198" s="59"/>
      <c r="R198" s="59"/>
      <c r="S198" s="59"/>
      <c r="T198" s="59"/>
      <c r="U198" s="59"/>
      <c r="V198" s="59"/>
      <c r="W198" s="17"/>
      <c r="X198" s="17"/>
      <c r="Y198" s="17"/>
      <c r="Z198" s="17"/>
    </row>
    <row r="199" ht="17.25" customHeight="1">
      <c r="A199" s="3"/>
      <c r="B199" s="59"/>
      <c r="C199" s="59"/>
      <c r="D199" s="59"/>
      <c r="E199" s="59"/>
      <c r="F199" s="59"/>
      <c r="G199" s="59"/>
      <c r="H199" s="59"/>
      <c r="I199" s="59"/>
      <c r="J199" s="59"/>
      <c r="K199" s="59"/>
      <c r="L199" s="59"/>
      <c r="M199" s="59"/>
      <c r="N199" s="59"/>
      <c r="O199" s="59"/>
      <c r="P199" s="59"/>
      <c r="Q199" s="59"/>
      <c r="R199" s="59"/>
      <c r="S199" s="59"/>
      <c r="T199" s="59"/>
      <c r="U199" s="59"/>
      <c r="V199" s="59"/>
      <c r="W199" s="17"/>
      <c r="X199" s="17"/>
      <c r="Y199" s="17"/>
      <c r="Z199" s="17"/>
    </row>
    <row r="200" ht="17.25" customHeight="1">
      <c r="A200" s="3"/>
      <c r="B200" s="59"/>
      <c r="C200" s="59"/>
      <c r="D200" s="59"/>
      <c r="E200" s="59"/>
      <c r="F200" s="59"/>
      <c r="G200" s="59"/>
      <c r="H200" s="59"/>
      <c r="I200" s="59"/>
      <c r="J200" s="59"/>
      <c r="K200" s="59"/>
      <c r="L200" s="59"/>
      <c r="M200" s="59"/>
      <c r="N200" s="59"/>
      <c r="O200" s="59"/>
      <c r="P200" s="59"/>
      <c r="Q200" s="59"/>
      <c r="R200" s="59"/>
      <c r="S200" s="59"/>
      <c r="T200" s="59"/>
      <c r="U200" s="59"/>
      <c r="V200" s="59"/>
      <c r="W200" s="17"/>
      <c r="X200" s="17"/>
      <c r="Y200" s="17"/>
      <c r="Z200" s="17"/>
    </row>
    <row r="201" ht="17.25" customHeight="1">
      <c r="A201" s="3"/>
      <c r="B201" s="59"/>
      <c r="C201" s="59"/>
      <c r="D201" s="59"/>
      <c r="E201" s="59"/>
      <c r="F201" s="59"/>
      <c r="G201" s="59"/>
      <c r="H201" s="59"/>
      <c r="I201" s="59"/>
      <c r="J201" s="59"/>
      <c r="K201" s="59"/>
      <c r="L201" s="59"/>
      <c r="M201" s="59"/>
      <c r="N201" s="59"/>
      <c r="O201" s="59"/>
      <c r="P201" s="59"/>
      <c r="Q201" s="59"/>
      <c r="R201" s="59"/>
      <c r="S201" s="59"/>
      <c r="T201" s="59"/>
      <c r="U201" s="59"/>
      <c r="V201" s="59"/>
      <c r="W201" s="17"/>
      <c r="X201" s="17"/>
      <c r="Y201" s="17"/>
      <c r="Z201" s="17"/>
    </row>
    <row r="202" ht="17.25" customHeight="1">
      <c r="A202" s="3"/>
      <c r="B202" s="59"/>
      <c r="C202" s="59"/>
      <c r="D202" s="59"/>
      <c r="E202" s="59"/>
      <c r="F202" s="59"/>
      <c r="G202" s="59"/>
      <c r="H202" s="59"/>
      <c r="I202" s="59"/>
      <c r="J202" s="59"/>
      <c r="K202" s="59"/>
      <c r="L202" s="59"/>
      <c r="M202" s="59"/>
      <c r="N202" s="59"/>
      <c r="O202" s="59"/>
      <c r="P202" s="59"/>
      <c r="Q202" s="59"/>
      <c r="R202" s="59"/>
      <c r="S202" s="59"/>
      <c r="T202" s="59"/>
      <c r="U202" s="59"/>
      <c r="V202" s="59"/>
      <c r="W202" s="17"/>
      <c r="X202" s="17"/>
      <c r="Y202" s="17"/>
      <c r="Z202" s="17"/>
    </row>
    <row r="203" ht="17.25" customHeight="1">
      <c r="A203" s="3"/>
      <c r="B203" s="59"/>
      <c r="C203" s="59"/>
      <c r="D203" s="59"/>
      <c r="E203" s="59"/>
      <c r="F203" s="59"/>
      <c r="G203" s="59"/>
      <c r="H203" s="59"/>
      <c r="I203" s="59"/>
      <c r="J203" s="59"/>
      <c r="K203" s="59"/>
      <c r="L203" s="59"/>
      <c r="M203" s="59"/>
      <c r="N203" s="59"/>
      <c r="O203" s="59"/>
      <c r="P203" s="59"/>
      <c r="Q203" s="59"/>
      <c r="R203" s="59"/>
      <c r="S203" s="59"/>
      <c r="T203" s="59"/>
      <c r="U203" s="59"/>
      <c r="V203" s="59"/>
      <c r="W203" s="17"/>
      <c r="X203" s="17"/>
      <c r="Y203" s="17"/>
      <c r="Z203" s="17"/>
    </row>
    <row r="204" ht="17.25" customHeight="1">
      <c r="A204" s="3"/>
      <c r="B204" s="59"/>
      <c r="C204" s="59"/>
      <c r="D204" s="59"/>
      <c r="E204" s="59"/>
      <c r="F204" s="59"/>
      <c r="G204" s="59"/>
      <c r="H204" s="59"/>
      <c r="I204" s="59"/>
      <c r="J204" s="59"/>
      <c r="K204" s="59"/>
      <c r="L204" s="59"/>
      <c r="M204" s="59"/>
      <c r="N204" s="59"/>
      <c r="O204" s="59"/>
      <c r="P204" s="59"/>
      <c r="Q204" s="59"/>
      <c r="R204" s="59"/>
      <c r="S204" s="59"/>
      <c r="T204" s="59"/>
      <c r="U204" s="59"/>
      <c r="V204" s="59"/>
      <c r="W204" s="17"/>
      <c r="X204" s="17"/>
      <c r="Y204" s="17"/>
      <c r="Z204" s="17"/>
    </row>
    <row r="205" ht="17.25" customHeight="1">
      <c r="A205" s="3"/>
      <c r="B205" s="59"/>
      <c r="C205" s="59"/>
      <c r="D205" s="59"/>
      <c r="E205" s="59"/>
      <c r="F205" s="59"/>
      <c r="G205" s="59"/>
      <c r="H205" s="59"/>
      <c r="I205" s="59"/>
      <c r="J205" s="59"/>
      <c r="K205" s="59"/>
      <c r="L205" s="59"/>
      <c r="M205" s="59"/>
      <c r="N205" s="59"/>
      <c r="O205" s="59"/>
      <c r="P205" s="59"/>
      <c r="Q205" s="59"/>
      <c r="R205" s="59"/>
      <c r="S205" s="59"/>
      <c r="T205" s="59"/>
      <c r="U205" s="59"/>
      <c r="V205" s="59"/>
      <c r="W205" s="17"/>
      <c r="X205" s="17"/>
      <c r="Y205" s="17"/>
      <c r="Z205" s="17"/>
    </row>
    <row r="206" ht="17.25" customHeight="1">
      <c r="A206" s="3"/>
      <c r="B206" s="59"/>
      <c r="C206" s="59"/>
      <c r="D206" s="59"/>
      <c r="E206" s="59"/>
      <c r="F206" s="59"/>
      <c r="G206" s="59"/>
      <c r="H206" s="59"/>
      <c r="I206" s="59"/>
      <c r="J206" s="59"/>
      <c r="K206" s="59"/>
      <c r="L206" s="59"/>
      <c r="M206" s="59"/>
      <c r="N206" s="59"/>
      <c r="O206" s="59"/>
      <c r="P206" s="59"/>
      <c r="Q206" s="59"/>
      <c r="R206" s="59"/>
      <c r="S206" s="59"/>
      <c r="T206" s="59"/>
      <c r="U206" s="59"/>
      <c r="V206" s="59"/>
      <c r="W206" s="17"/>
      <c r="X206" s="17"/>
      <c r="Y206" s="17"/>
      <c r="Z206" s="17"/>
    </row>
    <row r="207" ht="17.25" customHeight="1">
      <c r="A207" s="3"/>
      <c r="B207" s="59"/>
      <c r="C207" s="59"/>
      <c r="D207" s="59"/>
      <c r="E207" s="59"/>
      <c r="F207" s="59"/>
      <c r="G207" s="59"/>
      <c r="H207" s="59"/>
      <c r="I207" s="59"/>
      <c r="J207" s="59"/>
      <c r="K207" s="59"/>
      <c r="L207" s="59"/>
      <c r="M207" s="59"/>
      <c r="N207" s="59"/>
      <c r="O207" s="59"/>
      <c r="P207" s="59"/>
      <c r="Q207" s="59"/>
      <c r="R207" s="59"/>
      <c r="S207" s="59"/>
      <c r="T207" s="59"/>
      <c r="U207" s="59"/>
      <c r="V207" s="59"/>
      <c r="W207" s="17"/>
      <c r="X207" s="17"/>
      <c r="Y207" s="17"/>
      <c r="Z207" s="17"/>
    </row>
    <row r="208" ht="17.25" customHeight="1">
      <c r="A208" s="3"/>
      <c r="B208" s="59"/>
      <c r="C208" s="59"/>
      <c r="D208" s="59"/>
      <c r="E208" s="59"/>
      <c r="F208" s="59"/>
      <c r="G208" s="59"/>
      <c r="H208" s="59"/>
      <c r="I208" s="59"/>
      <c r="J208" s="59"/>
      <c r="K208" s="59"/>
      <c r="L208" s="59"/>
      <c r="M208" s="59"/>
      <c r="N208" s="59"/>
      <c r="O208" s="59"/>
      <c r="P208" s="59"/>
      <c r="Q208" s="59"/>
      <c r="R208" s="59"/>
      <c r="S208" s="59"/>
      <c r="T208" s="59"/>
      <c r="U208" s="59"/>
      <c r="V208" s="59"/>
      <c r="W208" s="17"/>
      <c r="X208" s="17"/>
      <c r="Y208" s="17"/>
      <c r="Z208" s="17"/>
    </row>
    <row r="209" ht="17.25" customHeight="1">
      <c r="A209" s="3"/>
      <c r="B209" s="59"/>
      <c r="C209" s="59"/>
      <c r="D209" s="59"/>
      <c r="E209" s="59"/>
      <c r="F209" s="59"/>
      <c r="G209" s="59"/>
      <c r="H209" s="59"/>
      <c r="I209" s="59"/>
      <c r="J209" s="59"/>
      <c r="K209" s="59"/>
      <c r="L209" s="59"/>
      <c r="M209" s="59"/>
      <c r="N209" s="59"/>
      <c r="O209" s="59"/>
      <c r="P209" s="59"/>
      <c r="Q209" s="59"/>
      <c r="R209" s="59"/>
      <c r="S209" s="59"/>
      <c r="T209" s="59"/>
      <c r="U209" s="59"/>
      <c r="V209" s="59"/>
      <c r="W209" s="17"/>
      <c r="X209" s="17"/>
      <c r="Y209" s="17"/>
      <c r="Z209" s="17"/>
    </row>
    <row r="210" ht="17.25" customHeight="1">
      <c r="A210" s="3"/>
      <c r="B210" s="59"/>
      <c r="C210" s="59"/>
      <c r="D210" s="59"/>
      <c r="E210" s="59"/>
      <c r="F210" s="59"/>
      <c r="G210" s="59"/>
      <c r="H210" s="59"/>
      <c r="I210" s="59"/>
      <c r="J210" s="59"/>
      <c r="K210" s="59"/>
      <c r="L210" s="59"/>
      <c r="M210" s="59"/>
      <c r="N210" s="59"/>
      <c r="O210" s="59"/>
      <c r="P210" s="59"/>
      <c r="Q210" s="59"/>
      <c r="R210" s="59"/>
      <c r="S210" s="59"/>
      <c r="T210" s="59"/>
      <c r="U210" s="59"/>
      <c r="V210" s="59"/>
      <c r="W210" s="17"/>
      <c r="X210" s="17"/>
      <c r="Y210" s="17"/>
      <c r="Z210" s="17"/>
    </row>
    <row r="211" ht="17.25" customHeight="1">
      <c r="A211" s="3"/>
      <c r="B211" s="59"/>
      <c r="C211" s="59"/>
      <c r="D211" s="59"/>
      <c r="E211" s="59"/>
      <c r="F211" s="59"/>
      <c r="G211" s="59"/>
      <c r="H211" s="59"/>
      <c r="I211" s="59"/>
      <c r="J211" s="59"/>
      <c r="K211" s="59"/>
      <c r="L211" s="59"/>
      <c r="M211" s="59"/>
      <c r="N211" s="59"/>
      <c r="O211" s="59"/>
      <c r="P211" s="59"/>
      <c r="Q211" s="59"/>
      <c r="R211" s="59"/>
      <c r="S211" s="59"/>
      <c r="T211" s="59"/>
      <c r="U211" s="59"/>
      <c r="V211" s="59"/>
      <c r="W211" s="17"/>
      <c r="X211" s="17"/>
      <c r="Y211" s="17"/>
      <c r="Z211" s="17"/>
    </row>
    <row r="212" ht="17.25" customHeight="1">
      <c r="A212" s="3"/>
      <c r="B212" s="59"/>
      <c r="C212" s="59"/>
      <c r="D212" s="59"/>
      <c r="E212" s="59"/>
      <c r="F212" s="59"/>
      <c r="G212" s="59"/>
      <c r="H212" s="59"/>
      <c r="I212" s="59"/>
      <c r="J212" s="59"/>
      <c r="K212" s="59"/>
      <c r="L212" s="59"/>
      <c r="M212" s="59"/>
      <c r="N212" s="59"/>
      <c r="O212" s="59"/>
      <c r="P212" s="59"/>
      <c r="Q212" s="59"/>
      <c r="R212" s="59"/>
      <c r="S212" s="59"/>
      <c r="T212" s="59"/>
      <c r="U212" s="59"/>
      <c r="V212" s="59"/>
      <c r="W212" s="17"/>
      <c r="X212" s="17"/>
      <c r="Y212" s="17"/>
      <c r="Z212" s="17"/>
    </row>
    <row r="213" ht="17.25" customHeight="1">
      <c r="A213" s="3"/>
      <c r="B213" s="59"/>
      <c r="C213" s="59"/>
      <c r="D213" s="59"/>
      <c r="E213" s="59"/>
      <c r="F213" s="59"/>
      <c r="G213" s="59"/>
      <c r="H213" s="59"/>
      <c r="I213" s="59"/>
      <c r="J213" s="59"/>
      <c r="K213" s="59"/>
      <c r="L213" s="59"/>
      <c r="M213" s="59"/>
      <c r="N213" s="59"/>
      <c r="O213" s="59"/>
      <c r="P213" s="59"/>
      <c r="Q213" s="59"/>
      <c r="R213" s="59"/>
      <c r="S213" s="59"/>
      <c r="T213" s="59"/>
      <c r="U213" s="59"/>
      <c r="V213" s="59"/>
      <c r="W213" s="17"/>
      <c r="X213" s="17"/>
      <c r="Y213" s="17"/>
      <c r="Z213" s="17"/>
    </row>
    <row r="214" ht="17.25" customHeight="1">
      <c r="A214" s="3"/>
      <c r="B214" s="59"/>
      <c r="C214" s="59"/>
      <c r="D214" s="59"/>
      <c r="E214" s="59"/>
      <c r="F214" s="59"/>
      <c r="G214" s="59"/>
      <c r="H214" s="59"/>
      <c r="I214" s="59"/>
      <c r="J214" s="59"/>
      <c r="K214" s="59"/>
      <c r="L214" s="59"/>
      <c r="M214" s="59"/>
      <c r="N214" s="59"/>
      <c r="O214" s="59"/>
      <c r="P214" s="59"/>
      <c r="Q214" s="59"/>
      <c r="R214" s="59"/>
      <c r="S214" s="59"/>
      <c r="T214" s="59"/>
      <c r="U214" s="59"/>
      <c r="V214" s="59"/>
      <c r="W214" s="17"/>
      <c r="X214" s="17"/>
      <c r="Y214" s="17"/>
      <c r="Z214" s="17"/>
    </row>
    <row r="215" ht="17.25" customHeight="1">
      <c r="A215" s="3"/>
      <c r="B215" s="59"/>
      <c r="C215" s="59"/>
      <c r="D215" s="59"/>
      <c r="E215" s="59"/>
      <c r="F215" s="59"/>
      <c r="G215" s="59"/>
      <c r="H215" s="59"/>
      <c r="I215" s="59"/>
      <c r="J215" s="59"/>
      <c r="K215" s="59"/>
      <c r="L215" s="59"/>
      <c r="M215" s="59"/>
      <c r="N215" s="59"/>
      <c r="O215" s="59"/>
      <c r="P215" s="59"/>
      <c r="Q215" s="59"/>
      <c r="R215" s="59"/>
      <c r="S215" s="59"/>
      <c r="T215" s="59"/>
      <c r="U215" s="59"/>
      <c r="V215" s="59"/>
      <c r="W215" s="17"/>
      <c r="X215" s="17"/>
      <c r="Y215" s="17"/>
      <c r="Z215" s="17"/>
    </row>
    <row r="216" ht="17.25" customHeight="1">
      <c r="A216" s="3"/>
      <c r="B216" s="59"/>
      <c r="C216" s="59"/>
      <c r="D216" s="59"/>
      <c r="E216" s="59"/>
      <c r="F216" s="59"/>
      <c r="G216" s="59"/>
      <c r="H216" s="59"/>
      <c r="I216" s="59"/>
      <c r="J216" s="59"/>
      <c r="K216" s="59"/>
      <c r="L216" s="59"/>
      <c r="M216" s="59"/>
      <c r="N216" s="59"/>
      <c r="O216" s="59"/>
      <c r="P216" s="59"/>
      <c r="Q216" s="59"/>
      <c r="R216" s="59"/>
      <c r="S216" s="59"/>
      <c r="T216" s="59"/>
      <c r="U216" s="59"/>
      <c r="V216" s="59"/>
      <c r="W216" s="17"/>
      <c r="X216" s="17"/>
      <c r="Y216" s="17"/>
      <c r="Z216" s="17"/>
    </row>
    <row r="217" ht="17.25" customHeight="1">
      <c r="A217" s="3"/>
      <c r="B217" s="59"/>
      <c r="C217" s="59"/>
      <c r="D217" s="59"/>
      <c r="E217" s="59"/>
      <c r="F217" s="59"/>
      <c r="G217" s="59"/>
      <c r="H217" s="59"/>
      <c r="I217" s="59"/>
      <c r="J217" s="59"/>
      <c r="K217" s="59"/>
      <c r="L217" s="59"/>
      <c r="M217" s="59"/>
      <c r="N217" s="59"/>
      <c r="O217" s="59"/>
      <c r="P217" s="59"/>
      <c r="Q217" s="59"/>
      <c r="R217" s="59"/>
      <c r="S217" s="59"/>
      <c r="T217" s="59"/>
      <c r="U217" s="59"/>
      <c r="V217" s="59"/>
      <c r="W217" s="17"/>
      <c r="X217" s="17"/>
      <c r="Y217" s="17"/>
      <c r="Z217" s="17"/>
    </row>
    <row r="218" ht="17.25" customHeight="1">
      <c r="A218" s="3"/>
      <c r="B218" s="59"/>
      <c r="C218" s="59"/>
      <c r="D218" s="59"/>
      <c r="E218" s="59"/>
      <c r="F218" s="59"/>
      <c r="G218" s="59"/>
      <c r="H218" s="59"/>
      <c r="I218" s="59"/>
      <c r="J218" s="59"/>
      <c r="K218" s="59"/>
      <c r="L218" s="59"/>
      <c r="M218" s="59"/>
      <c r="N218" s="59"/>
      <c r="O218" s="59"/>
      <c r="P218" s="59"/>
      <c r="Q218" s="59"/>
      <c r="R218" s="59"/>
      <c r="S218" s="59"/>
      <c r="T218" s="59"/>
      <c r="U218" s="59"/>
      <c r="V218" s="59"/>
      <c r="W218" s="17"/>
      <c r="X218" s="17"/>
      <c r="Y218" s="17"/>
      <c r="Z218" s="17"/>
    </row>
    <row r="219" ht="17.25" customHeight="1">
      <c r="A219" s="3"/>
      <c r="B219" s="59"/>
      <c r="C219" s="59"/>
      <c r="D219" s="59"/>
      <c r="E219" s="59"/>
      <c r="F219" s="59"/>
      <c r="G219" s="59"/>
      <c r="H219" s="59"/>
      <c r="I219" s="59"/>
      <c r="J219" s="59"/>
      <c r="K219" s="59"/>
      <c r="L219" s="59"/>
      <c r="M219" s="59"/>
      <c r="N219" s="59"/>
      <c r="O219" s="59"/>
      <c r="P219" s="59"/>
      <c r="Q219" s="59"/>
      <c r="R219" s="59"/>
      <c r="S219" s="59"/>
      <c r="T219" s="59"/>
      <c r="U219" s="59"/>
      <c r="V219" s="59"/>
      <c r="W219" s="17"/>
      <c r="X219" s="17"/>
      <c r="Y219" s="17"/>
      <c r="Z219" s="17"/>
    </row>
    <row r="220" ht="17.25" customHeight="1">
      <c r="A220" s="3"/>
      <c r="B220" s="59"/>
      <c r="C220" s="59"/>
      <c r="D220" s="59"/>
      <c r="E220" s="59"/>
      <c r="F220" s="59"/>
      <c r="G220" s="59"/>
      <c r="H220" s="59"/>
      <c r="I220" s="59"/>
      <c r="J220" s="59"/>
      <c r="K220" s="59"/>
      <c r="L220" s="59"/>
      <c r="M220" s="59"/>
      <c r="N220" s="59"/>
      <c r="O220" s="59"/>
      <c r="P220" s="59"/>
      <c r="Q220" s="59"/>
      <c r="R220" s="59"/>
      <c r="S220" s="59"/>
      <c r="T220" s="59"/>
      <c r="U220" s="59"/>
      <c r="V220" s="59"/>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5" t="str">
        <f>IF('1.IS'!A1&lt;&gt;"",'1.IS'!A1,"")</f>
        <v/>
      </c>
      <c r="B1" s="10" t="s">
        <v>85</v>
      </c>
      <c r="C1" s="11"/>
      <c r="D1" s="11"/>
      <c r="E1" s="11"/>
      <c r="F1" s="11"/>
      <c r="G1" s="11"/>
      <c r="H1" s="11"/>
      <c r="I1" s="11"/>
      <c r="J1" s="11"/>
      <c r="K1" s="11"/>
      <c r="L1" s="11"/>
      <c r="M1" s="11"/>
      <c r="N1" s="11"/>
      <c r="O1" s="11" t="s">
        <v>14</v>
      </c>
    </row>
    <row r="2" ht="34.5" customHeight="1">
      <c r="A2" s="76" t="s">
        <v>86</v>
      </c>
      <c r="B2" s="77" t="str">
        <f>'1.IS'!B$2</f>
        <v/>
      </c>
      <c r="C2" s="77" t="str">
        <f>'1.IS'!C$2</f>
        <v/>
      </c>
      <c r="D2" s="77" t="str">
        <f>'1.IS'!D$2</f>
        <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21"/>
      <c r="R2" s="21"/>
      <c r="S2" s="21"/>
      <c r="T2" s="21"/>
      <c r="U2" s="21"/>
      <c r="V2" s="21"/>
      <c r="W2" s="21"/>
      <c r="X2" s="21"/>
      <c r="Y2" s="21"/>
      <c r="Z2" s="21"/>
    </row>
    <row r="3" ht="24.75" customHeight="1">
      <c r="A3" s="136" t="s">
        <v>87</v>
      </c>
      <c r="B3" s="163"/>
      <c r="C3" s="164"/>
      <c r="D3" s="164"/>
      <c r="E3" s="164"/>
      <c r="F3" s="164"/>
      <c r="G3" s="164"/>
      <c r="H3" s="165"/>
      <c r="I3" s="166"/>
      <c r="J3" s="166"/>
      <c r="K3" s="166">
        <f>$D$12*'1.IS'!K25</f>
        <v>214789.8648</v>
      </c>
      <c r="L3" s="167">
        <f>IFERROR($D$12*'1.IS'!L25,"")</f>
        <v>231973.054</v>
      </c>
      <c r="M3" s="168">
        <f>IFERROR($D$12*'1.IS'!M25,"")</f>
        <v>250530.8983</v>
      </c>
      <c r="N3" s="168">
        <f>IFERROR($D$12*'1.IS'!N25,"")</f>
        <v>270573.3702</v>
      </c>
      <c r="O3" s="168">
        <f>IFERROR($D$12*'1.IS'!O25,"")</f>
        <v>292219.2398</v>
      </c>
      <c r="P3" s="169">
        <f>IFERROR($D$12*'1.IS'!P25,"")</f>
        <v>315596.779</v>
      </c>
      <c r="Q3" s="21"/>
      <c r="R3" s="21"/>
      <c r="S3" s="21"/>
      <c r="T3" s="21"/>
      <c r="U3" s="21"/>
      <c r="V3" s="21"/>
      <c r="W3" s="21"/>
      <c r="X3" s="21"/>
      <c r="Y3" s="21"/>
      <c r="Z3" s="21"/>
    </row>
    <row r="4" ht="24.75" customHeight="1">
      <c r="A4" s="136" t="s">
        <v>88</v>
      </c>
      <c r="B4" s="88">
        <f>('3.ROIC'!B7+'3.ROIC'!B6)-('3.ROIC'!B4+'3.ROIC'!B5)</f>
        <v>0</v>
      </c>
      <c r="C4" s="89">
        <f>('3.ROIC'!C7+'3.ROIC'!C6)-('3.ROIC'!C4+'3.ROIC'!C5)</f>
        <v>0</v>
      </c>
      <c r="D4" s="89">
        <f>('3.ROIC'!D7+'3.ROIC'!D6)-('3.ROIC'!D4+'3.ROIC'!D5)</f>
        <v>0</v>
      </c>
      <c r="E4" s="89">
        <f>('3.ROIC'!E7+'3.ROIC'!E6)-('3.ROIC'!E4+'3.ROIC'!E5)</f>
        <v>-1116.34</v>
      </c>
      <c r="F4" s="89">
        <f>('3.ROIC'!F7+'3.ROIC'!F6)-('3.ROIC'!F4+'3.ROIC'!F5)</f>
        <v>-683.08</v>
      </c>
      <c r="G4" s="89">
        <f>('3.ROIC'!G7+'3.ROIC'!G6)-('3.ROIC'!G4+'3.ROIC'!G5)</f>
        <v>-1813.34</v>
      </c>
      <c r="H4" s="89">
        <f>('3.ROIC'!H7+'3.ROIC'!H6)-('3.ROIC'!H4+'3.ROIC'!H5)</f>
        <v>-2524.83</v>
      </c>
      <c r="I4" s="89">
        <f>('3.ROIC'!I7+'3.ROIC'!I6)-('3.ROIC'!I4+'3.ROIC'!I5)</f>
        <v>-2633.68</v>
      </c>
      <c r="J4" s="89">
        <f>('3.ROIC'!J7+'3.ROIC'!J6)-('3.ROIC'!J4+'3.ROIC'!J5)</f>
        <v>-3674.18</v>
      </c>
      <c r="K4" s="138">
        <f>('3.ROIC'!K7+'3.ROIC'!K6)-('3.ROIC'!K4+'3.ROIC'!K5)</f>
        <v>-5229.99</v>
      </c>
      <c r="L4" s="137">
        <f>IFERROR(L5*'1.IS'!L5,"")</f>
        <v>-5100</v>
      </c>
      <c r="M4" s="138">
        <f>IFERROR(M5*'1.IS'!M5,"")</f>
        <v>-5550</v>
      </c>
      <c r="N4" s="138">
        <f>IFERROR(N5*'1.IS'!N5,"")</f>
        <v>-5000</v>
      </c>
      <c r="O4" s="138">
        <f>IFERROR(O5*'1.IS'!O5,"")</f>
        <v>-3375</v>
      </c>
      <c r="P4" s="139">
        <f>IFERROR(P5*'1.IS'!P5,"")</f>
        <v>-180</v>
      </c>
      <c r="Q4" s="21"/>
      <c r="R4" s="21"/>
      <c r="S4" s="21"/>
      <c r="T4" s="21"/>
      <c r="U4" s="21"/>
      <c r="V4" s="21"/>
      <c r="W4" s="21"/>
      <c r="X4" s="21"/>
      <c r="Y4" s="21"/>
      <c r="Z4" s="21"/>
    </row>
    <row r="5" ht="24.75" customHeight="1">
      <c r="A5" s="4" t="s">
        <v>89</v>
      </c>
      <c r="B5" s="170" t="str">
        <f>IFERROR('4.Valoración'!B4/'1.IS'!B5,"")</f>
        <v/>
      </c>
      <c r="C5" s="171" t="str">
        <f>IFERROR('4.Valoración'!C4/'1.IS'!C5,"")</f>
        <v/>
      </c>
      <c r="D5" s="171" t="str">
        <f>IFERROR('4.Valoración'!D4/'1.IS'!D5,"")</f>
        <v/>
      </c>
      <c r="E5" s="171">
        <f>IFERROR('4.Valoración'!E4/'1.IS'!E5,"")</f>
        <v>1.905569875</v>
      </c>
      <c r="F5" s="171">
        <f>IFERROR('4.Valoración'!F4/'1.IS'!F5,"")</f>
        <v>1.210748343</v>
      </c>
      <c r="G5" s="171">
        <f>IFERROR('4.Valoración'!G4/'1.IS'!G5,"")</f>
        <v>1.563480225</v>
      </c>
      <c r="H5" s="171">
        <f>IFERROR('4.Valoración'!H4/'1.IS'!H5,"")</f>
        <v>6.373419159</v>
      </c>
      <c r="I5" s="171">
        <f>IFERROR('4.Valoración'!I4/'1.IS'!I5,"")</f>
        <v>18.99105855</v>
      </c>
      <c r="J5" s="171">
        <f>IFERROR('4.Valoración'!J4/'1.IS'!J5,"")</f>
        <v>-23.96412732</v>
      </c>
      <c r="K5" s="171">
        <f>IFERROR('4.Valoración'!K4/'1.IS'!K5,"")</f>
        <v>-15.29281558</v>
      </c>
      <c r="L5" s="172">
        <v>-10.0</v>
      </c>
      <c r="M5" s="173">
        <v>-7.5</v>
      </c>
      <c r="N5" s="173">
        <v>-5.0</v>
      </c>
      <c r="O5" s="173">
        <v>-2.5</v>
      </c>
      <c r="P5" s="174">
        <v>-0.1</v>
      </c>
      <c r="Q5" s="175" t="s">
        <v>29</v>
      </c>
      <c r="R5" s="21"/>
      <c r="S5" s="21"/>
      <c r="T5" s="21"/>
      <c r="U5" s="21"/>
      <c r="V5" s="21"/>
      <c r="W5" s="21"/>
      <c r="X5" s="21"/>
      <c r="Y5" s="21"/>
      <c r="Z5" s="21"/>
    </row>
    <row r="6" ht="24.75" customHeight="1">
      <c r="A6" s="176" t="s">
        <v>90</v>
      </c>
      <c r="B6" s="143"/>
      <c r="C6" s="144"/>
      <c r="D6" s="144"/>
      <c r="E6" s="144"/>
      <c r="F6" s="144"/>
      <c r="G6" s="144"/>
      <c r="H6" s="144"/>
      <c r="I6" s="144"/>
      <c r="J6" s="144"/>
      <c r="K6" s="144">
        <f>K3+K4</f>
        <v>209559.8748</v>
      </c>
      <c r="L6" s="143">
        <f t="shared" ref="L6:P6" si="1">IFERROR((L3+L4),"")</f>
        <v>226873.054</v>
      </c>
      <c r="M6" s="144">
        <f t="shared" si="1"/>
        <v>244980.8983</v>
      </c>
      <c r="N6" s="144">
        <f t="shared" si="1"/>
        <v>265573.3702</v>
      </c>
      <c r="O6" s="144">
        <f t="shared" si="1"/>
        <v>288844.2398</v>
      </c>
      <c r="P6" s="177">
        <f t="shared" si="1"/>
        <v>315416.779</v>
      </c>
      <c r="Q6" s="21"/>
      <c r="R6" s="21"/>
      <c r="S6" s="21"/>
      <c r="T6" s="21"/>
      <c r="U6" s="21"/>
      <c r="V6" s="21"/>
      <c r="W6" s="21"/>
      <c r="X6" s="21"/>
      <c r="Y6" s="21"/>
      <c r="Z6" s="21"/>
    </row>
    <row r="7" ht="24.75" hidden="1" customHeight="1">
      <c r="A7" s="4" t="s">
        <v>20</v>
      </c>
      <c r="B7" s="89">
        <f>'1.IS'!B5</f>
        <v>0</v>
      </c>
      <c r="C7" s="89">
        <f>'1.IS'!C5</f>
        <v>0</v>
      </c>
      <c r="D7" s="89">
        <f>'1.IS'!D5</f>
        <v>0</v>
      </c>
      <c r="E7" s="89">
        <f>'1.IS'!E5</f>
        <v>-585.83</v>
      </c>
      <c r="F7" s="89">
        <f>'1.IS'!F5</f>
        <v>-564.18</v>
      </c>
      <c r="G7" s="89">
        <f>'1.IS'!G5</f>
        <v>-1159.81</v>
      </c>
      <c r="H7" s="138">
        <f>'1.IS'!H5</f>
        <v>-396.15</v>
      </c>
      <c r="I7" s="138">
        <f>'1.IS'!I5</f>
        <v>-138.68</v>
      </c>
      <c r="J7" s="138">
        <f>'1.IS'!J5</f>
        <v>153.32</v>
      </c>
      <c r="K7" s="138">
        <f>'1.IS'!K5</f>
        <v>341.99</v>
      </c>
      <c r="L7" s="178">
        <f>'1.IS'!L5</f>
        <v>510</v>
      </c>
      <c r="M7" s="89">
        <f>'1.IS'!M5</f>
        <v>740</v>
      </c>
      <c r="N7" s="89">
        <f>'1.IS'!N5</f>
        <v>1000</v>
      </c>
      <c r="O7" s="89">
        <f>'1.IS'!O5</f>
        <v>1350</v>
      </c>
      <c r="P7" s="89">
        <f>'1.IS'!P5</f>
        <v>1800</v>
      </c>
      <c r="Q7" s="73"/>
      <c r="R7" s="21"/>
      <c r="S7" s="21"/>
      <c r="T7" s="21"/>
      <c r="U7" s="21"/>
      <c r="V7" s="21"/>
      <c r="W7" s="21"/>
      <c r="X7" s="21"/>
      <c r="Y7" s="21"/>
      <c r="Z7" s="21"/>
    </row>
    <row r="8" ht="24.75" hidden="1" customHeight="1">
      <c r="A8" s="4" t="s">
        <v>91</v>
      </c>
      <c r="B8" s="89" t="str">
        <f>'1.IS'!B9</f>
        <v/>
      </c>
      <c r="C8" s="89" t="str">
        <f>'1.IS'!C9</f>
        <v/>
      </c>
      <c r="D8" s="89" t="str">
        <f>'1.IS'!D9</f>
        <v/>
      </c>
      <c r="E8" s="89">
        <f>'1.IS'!E9</f>
        <v>-599.74</v>
      </c>
      <c r="F8" s="89">
        <f>'1.IS'!F9</f>
        <v>-576.44</v>
      </c>
      <c r="G8" s="89">
        <f>'1.IS'!G9</f>
        <v>-1173.68</v>
      </c>
      <c r="H8" s="138">
        <f>'1.IS'!H9</f>
        <v>-411.05</v>
      </c>
      <c r="I8" s="138">
        <f>'1.IS'!I9</f>
        <v>-161.2</v>
      </c>
      <c r="J8" s="138">
        <f>'1.IS'!J9</f>
        <v>119.97</v>
      </c>
      <c r="K8" s="138">
        <f>'1.IS'!K9</f>
        <v>310.4</v>
      </c>
      <c r="L8" s="178">
        <f>'1.IS'!L9</f>
        <v>491.721516</v>
      </c>
      <c r="M8" s="89">
        <f>'1.IS'!M9</f>
        <v>714.8874348</v>
      </c>
      <c r="N8" s="89">
        <f>'1.IS'!N9</f>
        <v>957.9491626</v>
      </c>
      <c r="O8" s="89">
        <f>'1.IS'!O9</f>
        <v>1296.74385</v>
      </c>
      <c r="P8" s="89">
        <f>'1.IS'!P9</f>
        <v>1753.532329</v>
      </c>
      <c r="Q8" s="73"/>
      <c r="R8" s="21"/>
      <c r="S8" s="21"/>
      <c r="T8" s="21"/>
      <c r="U8" s="21"/>
      <c r="V8" s="21"/>
      <c r="W8" s="21"/>
      <c r="X8" s="21"/>
      <c r="Y8" s="21"/>
      <c r="Z8" s="21"/>
    </row>
    <row r="9" ht="24.75" hidden="1" customHeight="1">
      <c r="A9" s="4" t="s">
        <v>92</v>
      </c>
      <c r="B9" s="89">
        <f>'1.IS'!B20</f>
        <v>0</v>
      </c>
      <c r="C9" s="89">
        <f>'1.IS'!C20</f>
        <v>0</v>
      </c>
      <c r="D9" s="89">
        <f>'1.IS'!D20</f>
        <v>0</v>
      </c>
      <c r="E9" s="89">
        <f>'1.IS'!E20</f>
        <v>-601.78</v>
      </c>
      <c r="F9" s="89">
        <f>'1.IS'!F20</f>
        <v>-576.79</v>
      </c>
      <c r="G9" s="89">
        <f>'1.IS'!G20</f>
        <v>-1170.5</v>
      </c>
      <c r="H9" s="138">
        <f>'1.IS'!H20</f>
        <v>-444.97</v>
      </c>
      <c r="I9" s="138">
        <f>'1.IS'!I20</f>
        <v>-153.57</v>
      </c>
      <c r="J9" s="138">
        <f>'1.IS'!J20</f>
        <v>225.27</v>
      </c>
      <c r="K9" s="138">
        <f>'1.IS'!K20</f>
        <v>480.2</v>
      </c>
      <c r="L9" s="178">
        <f>'1.IS'!L20</f>
        <v>616.6976074</v>
      </c>
      <c r="M9" s="89">
        <f>'1.IS'!M20</f>
        <v>863.6977854</v>
      </c>
      <c r="N9" s="89">
        <f>'1.IS'!N20</f>
        <v>1157.355032</v>
      </c>
      <c r="O9" s="89">
        <f>'1.IS'!O20</f>
        <v>1554.165307</v>
      </c>
      <c r="P9" s="89">
        <f>'1.IS'!P20</f>
        <v>2085.776133</v>
      </c>
      <c r="Q9" s="73"/>
      <c r="R9" s="21"/>
      <c r="S9" s="21"/>
      <c r="T9" s="21"/>
      <c r="U9" s="21"/>
      <c r="V9" s="21"/>
      <c r="W9" s="21"/>
      <c r="X9" s="21"/>
      <c r="Y9" s="21"/>
      <c r="Z9" s="21"/>
    </row>
    <row r="10" ht="24.75" hidden="1" customHeight="1">
      <c r="A10" s="121" t="s">
        <v>93</v>
      </c>
      <c r="B10" s="146">
        <f>'2.FCF'!B14</f>
        <v>0</v>
      </c>
      <c r="C10" s="146">
        <f>'2.FCF'!C14</f>
        <v>0</v>
      </c>
      <c r="D10" s="146">
        <f>'2.FCF'!D14</f>
        <v>0</v>
      </c>
      <c r="E10" s="146">
        <f>'2.FCF'!E14</f>
        <v>-594.65</v>
      </c>
      <c r="F10" s="146">
        <f>'2.FCF'!F14</f>
        <v>-729.54</v>
      </c>
      <c r="G10" s="146">
        <f>'2.FCF'!G14</f>
        <v>-1333.95</v>
      </c>
      <c r="H10" s="146">
        <f>'2.FCF'!H14</f>
        <v>-390.15</v>
      </c>
      <c r="I10" s="146">
        <f>'2.FCF'!I14</f>
        <v>-325.84</v>
      </c>
      <c r="J10" s="146">
        <f>'2.FCF'!J14</f>
        <v>397.34</v>
      </c>
      <c r="K10" s="146">
        <f>'2.FCF'!K14</f>
        <v>357.05</v>
      </c>
      <c r="L10" s="145">
        <f>'2.FCF'!L14</f>
        <v>618.3044914</v>
      </c>
      <c r="M10" s="146">
        <f>'2.FCF'!M14</f>
        <v>867.8041346</v>
      </c>
      <c r="N10" s="146">
        <f>'2.FCF'!N14</f>
        <v>1171.25754</v>
      </c>
      <c r="O10" s="146">
        <f>'2.FCF'!O14</f>
        <v>1570.547146</v>
      </c>
      <c r="P10" s="146">
        <f>'2.FCF'!P14</f>
        <v>2083.938456</v>
      </c>
      <c r="Q10" s="73"/>
      <c r="R10" s="21"/>
      <c r="S10" s="21"/>
      <c r="T10" s="21"/>
      <c r="U10" s="21"/>
      <c r="V10" s="21"/>
      <c r="W10" s="21"/>
      <c r="X10" s="21"/>
      <c r="Y10" s="21"/>
      <c r="Z10" s="21"/>
    </row>
    <row r="11" ht="15.0" customHeight="1">
      <c r="A11" s="99"/>
      <c r="B11" s="138"/>
      <c r="C11" s="138"/>
      <c r="D11" s="138"/>
      <c r="E11" s="138"/>
      <c r="F11" s="138"/>
      <c r="G11" s="138"/>
      <c r="H11" s="138"/>
      <c r="I11" s="138"/>
      <c r="J11" s="138"/>
      <c r="K11" s="138"/>
      <c r="L11" s="138"/>
      <c r="M11" s="138"/>
      <c r="N11" s="138"/>
      <c r="O11" s="138"/>
      <c r="P11" s="138"/>
      <c r="Q11" s="73"/>
      <c r="R11" s="21"/>
      <c r="S11" s="21"/>
      <c r="T11" s="21"/>
      <c r="U11" s="21"/>
      <c r="V11" s="21"/>
      <c r="W11" s="21"/>
      <c r="X11" s="21"/>
      <c r="Y11" s="21"/>
      <c r="Z11" s="21"/>
    </row>
    <row r="12" ht="24.75" customHeight="1">
      <c r="A12" s="179" t="s">
        <v>94</v>
      </c>
      <c r="B12" s="180"/>
      <c r="C12" s="180"/>
      <c r="D12" s="181">
        <v>87.64</v>
      </c>
      <c r="E12" s="138"/>
      <c r="F12" s="21"/>
      <c r="G12" s="21"/>
      <c r="H12" s="21"/>
      <c r="I12" s="21"/>
      <c r="J12" s="21"/>
      <c r="K12" s="21"/>
      <c r="L12" s="182"/>
      <c r="M12" s="21"/>
      <c r="N12" s="138"/>
      <c r="O12" s="138"/>
      <c r="P12" s="138"/>
      <c r="Q12" s="73"/>
      <c r="R12" s="21"/>
      <c r="S12" s="21"/>
      <c r="T12" s="21"/>
      <c r="U12" s="21"/>
      <c r="V12" s="21"/>
      <c r="W12" s="21"/>
      <c r="X12" s="21"/>
      <c r="Y12" s="21"/>
      <c r="Z12" s="21"/>
    </row>
    <row r="13" ht="15.0" customHeight="1">
      <c r="A13" s="99"/>
      <c r="B13" s="140"/>
      <c r="C13" s="140"/>
      <c r="D13" s="138"/>
      <c r="E13" s="138"/>
      <c r="F13" s="138"/>
      <c r="G13" s="138"/>
      <c r="H13" s="138"/>
      <c r="I13" s="138"/>
      <c r="J13" s="138"/>
      <c r="K13" s="138"/>
      <c r="L13" s="138"/>
      <c r="M13" s="138"/>
      <c r="N13" s="140"/>
      <c r="O13" s="140"/>
      <c r="P13" s="140"/>
      <c r="Q13" s="21"/>
      <c r="R13" s="21"/>
      <c r="S13" s="21"/>
      <c r="T13" s="21"/>
      <c r="U13" s="21"/>
      <c r="V13" s="21"/>
      <c r="W13" s="21"/>
      <c r="X13" s="21"/>
      <c r="Y13" s="21"/>
      <c r="Z13" s="21"/>
    </row>
    <row r="14" ht="34.5" customHeight="1">
      <c r="A14" s="183" t="s">
        <v>95</v>
      </c>
      <c r="B14" s="184" t="s">
        <v>96</v>
      </c>
      <c r="C14" s="184" t="s">
        <v>97</v>
      </c>
      <c r="D14" s="116" t="s">
        <v>98</v>
      </c>
      <c r="E14" s="127"/>
      <c r="F14" s="21"/>
      <c r="G14" s="55"/>
      <c r="H14" s="55"/>
      <c r="I14" s="55"/>
      <c r="J14" s="55"/>
      <c r="K14" s="55"/>
      <c r="L14" s="55"/>
      <c r="M14" s="55"/>
      <c r="N14" s="55"/>
      <c r="O14" s="55"/>
      <c r="P14" s="55"/>
      <c r="Q14" s="21"/>
      <c r="R14" s="21"/>
      <c r="S14" s="21"/>
      <c r="T14" s="21"/>
      <c r="U14" s="21"/>
      <c r="V14" s="21"/>
      <c r="W14" s="21"/>
      <c r="X14" s="21"/>
      <c r="Y14" s="21"/>
      <c r="Z14" s="21"/>
    </row>
    <row r="15" ht="24.75" customHeight="1">
      <c r="A15" s="185" t="s">
        <v>99</v>
      </c>
      <c r="B15" s="186">
        <f>IF(D12&lt;&gt;"",IFERROR(D12/'1.IS'!K23,""),"")</f>
        <v>447.2925131</v>
      </c>
      <c r="C15" s="186">
        <f>IF(D12&lt;&gt;"",IFERROR(D12/'1.IS'!L23,""),"")</f>
        <v>376.1536468</v>
      </c>
      <c r="D15" s="187">
        <v>70.0</v>
      </c>
      <c r="E15" s="188"/>
      <c r="F15" s="21"/>
      <c r="G15" s="55"/>
      <c r="H15" s="55"/>
      <c r="I15" s="55"/>
      <c r="J15" s="55"/>
      <c r="K15" s="55"/>
      <c r="L15" s="55"/>
      <c r="M15" s="55"/>
      <c r="N15" s="55"/>
      <c r="O15" s="55"/>
      <c r="P15" s="55"/>
      <c r="Q15" s="21"/>
      <c r="R15" s="21"/>
      <c r="S15" s="21"/>
      <c r="T15" s="21"/>
      <c r="U15" s="21"/>
      <c r="V15" s="21"/>
      <c r="W15" s="21"/>
      <c r="X15" s="21"/>
      <c r="Y15" s="21"/>
      <c r="Z15" s="21"/>
    </row>
    <row r="16" ht="24.75" customHeight="1">
      <c r="A16" s="80" t="s">
        <v>100</v>
      </c>
      <c r="B16" s="189">
        <f>IF(D12&lt;&gt;"",IFERROR(K6/K10,""),"")</f>
        <v>586.9202487</v>
      </c>
      <c r="C16" s="189">
        <f>IF(D12&lt;&gt;"",IFERROR(L6/L10,""),"")</f>
        <v>366.9277147</v>
      </c>
      <c r="D16" s="190">
        <v>70.0</v>
      </c>
      <c r="E16" s="191"/>
      <c r="F16" s="21"/>
      <c r="G16" s="192" t="s">
        <v>29</v>
      </c>
      <c r="J16" s="55"/>
      <c r="K16" s="55"/>
      <c r="L16" s="55"/>
      <c r="M16" s="55"/>
      <c r="N16" s="55"/>
      <c r="O16" s="55"/>
      <c r="P16" s="55"/>
      <c r="Q16" s="21"/>
      <c r="R16" s="21"/>
      <c r="S16" s="21"/>
      <c r="T16" s="21"/>
      <c r="U16" s="21"/>
      <c r="V16" s="21"/>
      <c r="W16" s="21"/>
      <c r="X16" s="21"/>
      <c r="Y16" s="21"/>
      <c r="Z16" s="21"/>
    </row>
    <row r="17" ht="24.75" customHeight="1">
      <c r="A17" s="136" t="s">
        <v>101</v>
      </c>
      <c r="B17" s="171">
        <f>IF(D12&lt;&gt;"",IFERROR(K6/K7,""),"")</f>
        <v>612.7660891</v>
      </c>
      <c r="C17" s="193">
        <f>IF(D12&lt;&gt;"",IFERROR(L6/L7,""),"")</f>
        <v>444.8491255</v>
      </c>
      <c r="D17" s="194">
        <f t="shared" ref="D17:D18" si="2">C17</f>
        <v>444.8491255</v>
      </c>
      <c r="E17" s="188"/>
      <c r="F17" s="21"/>
      <c r="J17" s="55"/>
      <c r="K17" s="55"/>
      <c r="L17" s="55"/>
      <c r="M17" s="55"/>
      <c r="N17" s="55"/>
      <c r="O17" s="55"/>
      <c r="P17" s="55"/>
      <c r="Q17" s="21"/>
      <c r="R17" s="21"/>
      <c r="S17" s="21"/>
      <c r="T17" s="21"/>
      <c r="U17" s="21"/>
      <c r="V17" s="21"/>
      <c r="W17" s="21"/>
      <c r="X17" s="21"/>
      <c r="Y17" s="21"/>
      <c r="Z17" s="21"/>
    </row>
    <row r="18" ht="24.75" customHeight="1">
      <c r="A18" s="121" t="s">
        <v>102</v>
      </c>
      <c r="B18" s="195">
        <f>IF(D12&lt;&gt;"",IFERROR(K6/K8,""),"")</f>
        <v>675.1284626</v>
      </c>
      <c r="C18" s="196">
        <f>IF(D12&lt;&gt;"",IFERROR(L6/L8,""),"")</f>
        <v>461.3852488</v>
      </c>
      <c r="D18" s="197">
        <f t="shared" si="2"/>
        <v>461.3852488</v>
      </c>
      <c r="E18" s="188"/>
      <c r="F18" s="21"/>
      <c r="G18" s="55"/>
      <c r="H18" s="55"/>
      <c r="I18" s="55"/>
      <c r="J18" s="55"/>
      <c r="K18" s="55"/>
      <c r="L18" s="55"/>
      <c r="M18" s="55"/>
      <c r="N18" s="55"/>
      <c r="O18" s="55"/>
      <c r="P18" s="55"/>
      <c r="Q18" s="73"/>
      <c r="R18" s="21"/>
      <c r="S18" s="21"/>
      <c r="T18" s="21"/>
      <c r="U18" s="21"/>
      <c r="V18" s="21"/>
      <c r="W18" s="21"/>
      <c r="X18" s="21"/>
      <c r="Y18" s="21"/>
      <c r="Z18" s="21"/>
    </row>
    <row r="19">
      <c r="A19" s="99"/>
      <c r="B19" s="171"/>
      <c r="C19" s="193"/>
      <c r="D19" s="198"/>
      <c r="E19" s="188"/>
      <c r="F19" s="21"/>
      <c r="G19" s="55"/>
      <c r="H19" s="55"/>
      <c r="I19" s="55"/>
      <c r="J19" s="55"/>
      <c r="K19" s="55"/>
      <c r="L19" s="55"/>
      <c r="M19" s="55"/>
      <c r="N19" s="55"/>
      <c r="O19" s="55"/>
      <c r="P19" s="55"/>
      <c r="Q19" s="73"/>
      <c r="R19" s="21"/>
      <c r="S19" s="21"/>
      <c r="T19" s="21"/>
      <c r="U19" s="21"/>
      <c r="V19" s="21"/>
      <c r="W19" s="21"/>
      <c r="X19" s="21"/>
      <c r="Y19" s="21"/>
      <c r="Z19" s="21"/>
    </row>
    <row r="20" ht="34.5" customHeight="1">
      <c r="A20" s="183" t="s">
        <v>103</v>
      </c>
      <c r="B20" s="184" t="str">
        <f t="shared" ref="B20:F20" si="3">L2</f>
        <v>2025e</v>
      </c>
      <c r="C20" s="184" t="str">
        <f t="shared" si="3"/>
        <v>2026e</v>
      </c>
      <c r="D20" s="184" t="str">
        <f t="shared" si="3"/>
        <v>2027e</v>
      </c>
      <c r="E20" s="184" t="str">
        <f t="shared" si="3"/>
        <v>2028e</v>
      </c>
      <c r="F20" s="199" t="str">
        <f t="shared" si="3"/>
        <v>2029e</v>
      </c>
      <c r="G20" s="21"/>
      <c r="H20" s="200" t="str">
        <f>"Retorno Anualizado"&amp;CHAR(10)&amp;"valorando por..."</f>
        <v>Retorno Anualizado
valorando por...</v>
      </c>
      <c r="I20" s="201"/>
      <c r="J20" s="201"/>
      <c r="K20" s="184" t="str">
        <f>"CAGR"&amp;CHAR(10)&amp;"5 años"</f>
        <v>CAGR
5 años</v>
      </c>
      <c r="L20" s="21"/>
      <c r="M20" s="21"/>
      <c r="N20" s="21"/>
      <c r="O20" s="55"/>
      <c r="P20" s="55"/>
      <c r="Q20" s="21"/>
      <c r="R20" s="21"/>
      <c r="S20" s="21"/>
      <c r="T20" s="21"/>
      <c r="U20" s="21"/>
      <c r="V20" s="21"/>
      <c r="W20" s="21"/>
      <c r="X20" s="21"/>
      <c r="Y20" s="21"/>
      <c r="Z20" s="21"/>
    </row>
    <row r="21" ht="24.75" customHeight="1">
      <c r="A21" s="99" t="s">
        <v>104</v>
      </c>
      <c r="B21" s="107">
        <f>IF(D12&lt;&gt;"",IFERROR(IF(--L4&lt;0,(L9*$D$15-L4),IF(--L4&gt;0,L9*$D$15))/'1.IS'!L25,""),"")</f>
        <v>18.23608565</v>
      </c>
      <c r="C21" s="107">
        <f>IF(D12&lt;&gt;"",IFERROR(IF(--M4&lt;0,(M9*$D$15-M4),IF(--M4&gt;0,M9*$D$15))/'1.IS'!M25,""),"")</f>
        <v>23.09102475</v>
      </c>
      <c r="D21" s="107">
        <f>IF(D12&lt;&gt;"",IFERROR(IF(--N4&lt;0,(N9*$D$15-N4),IF(--N4&gt;0,N9*$D$15))/'1.IS'!N25,""),"")</f>
        <v>27.86061928</v>
      </c>
      <c r="E21" s="107">
        <f>IF(D12&lt;&gt;"",IFERROR(IF(--O4&lt;0,(O9*$D$15-O4),IF(--O4&gt;0,O9*$D$15))/'1.IS'!O25,""),"")</f>
        <v>33.64007905</v>
      </c>
      <c r="F21" s="202">
        <f>IF(D12&lt;&gt;"",IFERROR(IF(--P4&lt;0,(P9*$D$15-P4),IF(--P4&gt;0,P9*$D$15))/'1.IS'!P25,""),"")</f>
        <v>40.59482059</v>
      </c>
      <c r="G21" s="21"/>
      <c r="H21" s="99" t="s">
        <v>104</v>
      </c>
      <c r="I21" s="99"/>
      <c r="J21" s="99"/>
      <c r="K21" s="203">
        <f t="shared" ref="K21:K24" si="4">IFERROR((F21/$D$12)^(1/5)-1,"")</f>
        <v>-0.1426588849</v>
      </c>
      <c r="L21" s="21"/>
      <c r="M21" s="21"/>
      <c r="N21" s="21"/>
      <c r="O21" s="55"/>
      <c r="P21" s="55"/>
      <c r="Q21" s="21"/>
      <c r="R21" s="21"/>
      <c r="S21" s="21"/>
      <c r="T21" s="21"/>
      <c r="U21" s="21"/>
      <c r="V21" s="21"/>
      <c r="W21" s="21"/>
      <c r="X21" s="21"/>
      <c r="Y21" s="21"/>
      <c r="Z21" s="21"/>
    </row>
    <row r="22" ht="24.75" customHeight="1">
      <c r="A22" s="204" t="s">
        <v>105</v>
      </c>
      <c r="B22" s="205">
        <f>IF(D12&lt;&gt;"",IFERROR(((L10*$D$16)-L4)/'1.IS'!L25,""),"")</f>
        <v>18.27858159</v>
      </c>
      <c r="C22" s="205">
        <f>IF(D12&lt;&gt;"",IFERROR(((M10*$D$16)-M4)/'1.IS'!M25,""),"")</f>
        <v>23.19157774</v>
      </c>
      <c r="D22" s="205">
        <f>IF(D12&lt;&gt;"",IFERROR(((N10*$D$16)-N4)/'1.IS'!N25,""),"")</f>
        <v>28.17583546</v>
      </c>
      <c r="E22" s="205">
        <f>IF(D12&lt;&gt;"",IFERROR(((O10*$D$16)-O4)/'1.IS'!O25,""),"")</f>
        <v>33.98399652</v>
      </c>
      <c r="F22" s="206">
        <f>IF(D12&lt;&gt;"",IFERROR(((P10*$D$16)-P4)/'1.IS'!P25,""),"")</f>
        <v>40.55909849</v>
      </c>
      <c r="G22" s="21"/>
      <c r="H22" s="204" t="s">
        <v>100</v>
      </c>
      <c r="I22" s="207"/>
      <c r="J22" s="207"/>
      <c r="K22" s="208">
        <f t="shared" si="4"/>
        <v>-0.1428098244</v>
      </c>
      <c r="L22" s="21"/>
      <c r="M22" s="21"/>
      <c r="N22" s="21"/>
      <c r="O22" s="55"/>
      <c r="P22" s="55"/>
      <c r="Q22" s="21"/>
      <c r="R22" s="21"/>
      <c r="S22" s="21"/>
      <c r="T22" s="21"/>
      <c r="U22" s="21"/>
      <c r="V22" s="21"/>
      <c r="W22" s="21"/>
      <c r="X22" s="21"/>
      <c r="Y22" s="21"/>
      <c r="Z22" s="21"/>
    </row>
    <row r="23" ht="24.75" customHeight="1">
      <c r="A23" s="4" t="s">
        <v>101</v>
      </c>
      <c r="B23" s="107">
        <f>IF(D12&lt;&gt;"",IFERROR(((L7*$D$17)-L4)/'1.IS'!L25,""),"")</f>
        <v>87.64</v>
      </c>
      <c r="C23" s="107">
        <f>IF(D12&lt;&gt;"",IFERROR(((M7*$D$17)-M4)/'1.IS'!M25,""),"")</f>
        <v>117.0972101</v>
      </c>
      <c r="D23" s="107">
        <f>IF(D12&lt;&gt;"",IFERROR(((N7*$D$17)-N4)/'1.IS'!N25,""),"")</f>
        <v>145.7082688</v>
      </c>
      <c r="E23" s="107">
        <f>IF(D12&lt;&gt;"",IFERROR(((O7*$D$17)-O4)/'1.IS'!O25,""),"")</f>
        <v>181.1231337</v>
      </c>
      <c r="F23" s="202">
        <f>IF(D12&lt;&gt;"",IFERROR(((P7*$D$17)-P4)/'1.IS'!P25,""),"")</f>
        <v>222.4091598</v>
      </c>
      <c r="G23" s="21"/>
      <c r="H23" s="4" t="s">
        <v>101</v>
      </c>
      <c r="I23" s="4"/>
      <c r="J23" s="4"/>
      <c r="K23" s="203">
        <f t="shared" si="4"/>
        <v>0.204730929</v>
      </c>
      <c r="L23" s="21"/>
      <c r="M23" s="21"/>
      <c r="N23" s="21"/>
      <c r="O23" s="55"/>
      <c r="P23" s="55"/>
      <c r="Q23" s="21"/>
      <c r="R23" s="21"/>
      <c r="S23" s="21"/>
      <c r="T23" s="21"/>
      <c r="U23" s="21"/>
      <c r="V23" s="21"/>
      <c r="W23" s="21"/>
      <c r="X23" s="21"/>
      <c r="Y23" s="21"/>
      <c r="Z23" s="21"/>
    </row>
    <row r="24" ht="24.75" customHeight="1">
      <c r="A24" s="99" t="s">
        <v>102</v>
      </c>
      <c r="B24" s="107">
        <f>IF(D12&lt;&gt;"",IFERROR(((L8*$D$18)-L4)/'1.IS'!L25,""),"")</f>
        <v>87.64</v>
      </c>
      <c r="C24" s="107">
        <f>IF(D12&lt;&gt;"",IFERROR(((M8*$D$18)-M4)/'1.IS'!M25,""),"")</f>
        <v>117.3246487</v>
      </c>
      <c r="D24" s="107">
        <f>IF(D12&lt;&gt;"",IFERROR(((N8*$D$18)-N4)/'1.IS'!N25,""),"")</f>
        <v>144.7801156</v>
      </c>
      <c r="E24" s="107">
        <f>IF(D12&lt;&gt;"",IFERROR(((O8*$D$18)-O4)/'1.IS'!O25,""),"")</f>
        <v>180.4489812</v>
      </c>
      <c r="F24" s="202">
        <f>IF(D12&lt;&gt;"",IFERROR(((P8*$D$18)-P4)/'1.IS'!P25,""),"")</f>
        <v>224.7211254</v>
      </c>
      <c r="G24" s="21"/>
      <c r="H24" s="99" t="s">
        <v>102</v>
      </c>
      <c r="I24" s="99"/>
      <c r="J24" s="99"/>
      <c r="K24" s="203">
        <f t="shared" si="4"/>
        <v>0.2072252389</v>
      </c>
      <c r="L24" s="21"/>
      <c r="M24" s="21"/>
      <c r="N24" s="21"/>
      <c r="O24" s="55"/>
      <c r="P24" s="55"/>
      <c r="Q24" s="21"/>
      <c r="R24" s="21"/>
      <c r="S24" s="21"/>
      <c r="T24" s="21"/>
      <c r="U24" s="21"/>
      <c r="V24" s="21"/>
      <c r="W24" s="21"/>
      <c r="X24" s="21"/>
      <c r="Y24" s="21"/>
      <c r="Z24" s="21"/>
    </row>
    <row r="25" ht="24.75" customHeight="1">
      <c r="A25" s="209" t="s">
        <v>106</v>
      </c>
      <c r="B25" s="210">
        <f t="shared" ref="B25:F25" si="5">IFERROR(AVERAGE(B21:B24),"")</f>
        <v>52.94866681</v>
      </c>
      <c r="C25" s="210">
        <f t="shared" si="5"/>
        <v>70.17611532</v>
      </c>
      <c r="D25" s="210">
        <f t="shared" si="5"/>
        <v>86.6312098</v>
      </c>
      <c r="E25" s="210">
        <f t="shared" si="5"/>
        <v>107.2990476</v>
      </c>
      <c r="F25" s="211">
        <f t="shared" si="5"/>
        <v>132.0710511</v>
      </c>
      <c r="G25" s="21"/>
      <c r="H25" s="212" t="s">
        <v>106</v>
      </c>
      <c r="I25" s="212"/>
      <c r="J25" s="212"/>
      <c r="K25" s="213">
        <f>IFERROR(AVERAGE(K21:K24),"")</f>
        <v>0.03162186466</v>
      </c>
      <c r="L25" s="21"/>
      <c r="M25" s="21"/>
      <c r="N25" s="21"/>
      <c r="O25" s="55"/>
      <c r="P25" s="55"/>
      <c r="Q25" s="21"/>
      <c r="R25" s="21"/>
      <c r="S25" s="21"/>
      <c r="T25" s="21"/>
      <c r="U25" s="21"/>
      <c r="V25" s="21"/>
      <c r="W25" s="21"/>
      <c r="X25" s="21"/>
      <c r="Y25" s="21"/>
      <c r="Z25" s="21"/>
    </row>
    <row r="26" ht="24.75" customHeight="1">
      <c r="A26" s="212" t="s">
        <v>107</v>
      </c>
      <c r="B26" s="214">
        <f t="shared" ref="B26:F26" si="6">IFERROR((B22/$D$12)-1,"")</f>
        <v>-0.7914356277</v>
      </c>
      <c r="C26" s="214">
        <f t="shared" si="6"/>
        <v>-0.7353767944</v>
      </c>
      <c r="D26" s="214">
        <f t="shared" si="6"/>
        <v>-0.6785048441</v>
      </c>
      <c r="E26" s="214">
        <f t="shared" si="6"/>
        <v>-0.6122318973</v>
      </c>
      <c r="F26" s="215">
        <f t="shared" si="6"/>
        <v>-0.5372079131</v>
      </c>
      <c r="G26" s="55"/>
      <c r="H26" s="55"/>
      <c r="I26" s="55"/>
      <c r="J26" s="55"/>
      <c r="K26" s="55"/>
      <c r="L26" s="55"/>
      <c r="M26" s="55"/>
      <c r="N26" s="55"/>
      <c r="O26" s="55"/>
      <c r="P26" s="55"/>
      <c r="Q26" s="21"/>
      <c r="R26" s="21"/>
      <c r="S26" s="21"/>
      <c r="T26" s="21"/>
      <c r="U26" s="21"/>
      <c r="V26" s="21"/>
      <c r="W26" s="21"/>
      <c r="X26" s="21"/>
      <c r="Y26" s="21"/>
      <c r="Z26" s="21"/>
    </row>
    <row r="27" ht="15.75" hidden="1" customHeight="1">
      <c r="A27" s="21"/>
      <c r="B27" s="21"/>
      <c r="C27" s="21"/>
      <c r="D27" s="21"/>
      <c r="E27" s="21"/>
      <c r="F27" s="21"/>
      <c r="G27" s="21"/>
      <c r="H27" s="55"/>
      <c r="I27" s="55"/>
      <c r="J27" s="55"/>
      <c r="K27" s="55"/>
      <c r="L27" s="55"/>
      <c r="M27" s="55"/>
      <c r="N27" s="55"/>
      <c r="O27" s="55"/>
      <c r="P27" s="55"/>
      <c r="Q27" s="21"/>
      <c r="R27" s="21"/>
      <c r="S27" s="21"/>
      <c r="T27" s="21"/>
      <c r="U27" s="21"/>
      <c r="V27" s="21"/>
      <c r="W27" s="21"/>
      <c r="X27" s="21"/>
      <c r="Y27" s="21"/>
      <c r="Z27" s="21"/>
    </row>
    <row r="28" ht="24.75" hidden="1" customHeight="1">
      <c r="A28" s="21"/>
      <c r="B28" s="21"/>
      <c r="C28" s="21"/>
      <c r="D28" s="21"/>
      <c r="E28" s="21"/>
      <c r="F28" s="21"/>
      <c r="G28" s="21"/>
      <c r="H28" s="55"/>
      <c r="I28" s="55"/>
      <c r="J28" s="55"/>
      <c r="K28" s="55"/>
      <c r="L28" s="55"/>
      <c r="M28" s="55"/>
      <c r="N28" s="55"/>
      <c r="O28" s="55"/>
      <c r="P28" s="55"/>
      <c r="Q28" s="21"/>
      <c r="R28" s="21"/>
      <c r="S28" s="21"/>
      <c r="T28" s="21"/>
      <c r="U28" s="21"/>
      <c r="V28" s="21"/>
      <c r="W28" s="21"/>
      <c r="X28" s="21"/>
      <c r="Y28" s="21"/>
      <c r="Z28" s="21"/>
    </row>
    <row r="29" ht="24.75" hidden="1" customHeight="1">
      <c r="A29" s="21"/>
      <c r="B29" s="21"/>
      <c r="C29" s="21"/>
      <c r="D29" s="21"/>
      <c r="E29" s="21"/>
      <c r="F29" s="21"/>
      <c r="G29" s="21"/>
      <c r="H29" s="55"/>
      <c r="I29" s="55"/>
      <c r="J29" s="55"/>
      <c r="K29" s="55"/>
      <c r="L29" s="55"/>
      <c r="M29" s="55"/>
      <c r="N29" s="55"/>
      <c r="O29" s="55"/>
      <c r="P29" s="55"/>
      <c r="Q29" s="21"/>
      <c r="R29" s="21"/>
      <c r="S29" s="21"/>
      <c r="T29" s="21"/>
      <c r="U29" s="21"/>
      <c r="V29" s="21"/>
      <c r="W29" s="21"/>
      <c r="X29" s="21"/>
      <c r="Y29" s="21"/>
      <c r="Z29" s="21"/>
    </row>
    <row r="30" ht="24.75" hidden="1" customHeight="1">
      <c r="A30" s="21"/>
      <c r="B30" s="21"/>
      <c r="C30" s="21"/>
      <c r="D30" s="21"/>
      <c r="E30" s="21"/>
      <c r="F30" s="21"/>
      <c r="G30" s="21"/>
      <c r="H30" s="55"/>
      <c r="I30" s="55"/>
      <c r="J30" s="55"/>
      <c r="K30" s="55"/>
      <c r="L30" s="55"/>
      <c r="M30" s="55"/>
      <c r="N30" s="55"/>
      <c r="O30" s="55"/>
      <c r="P30" s="55"/>
      <c r="Q30" s="21"/>
      <c r="R30" s="21"/>
      <c r="S30" s="21"/>
      <c r="T30" s="21"/>
      <c r="U30" s="21"/>
      <c r="V30" s="21"/>
      <c r="W30" s="21"/>
      <c r="X30" s="21"/>
      <c r="Y30" s="21"/>
      <c r="Z30" s="21"/>
    </row>
    <row r="31" ht="24.75" hidden="1" customHeight="1">
      <c r="A31" s="21"/>
      <c r="B31" s="21"/>
      <c r="C31" s="21"/>
      <c r="D31" s="21"/>
      <c r="E31" s="21"/>
      <c r="F31" s="21"/>
      <c r="G31" s="21"/>
      <c r="H31" s="55"/>
      <c r="I31" s="55"/>
      <c r="J31" s="55"/>
      <c r="K31" s="55"/>
      <c r="L31" s="55"/>
      <c r="M31" s="55"/>
      <c r="N31" s="55"/>
      <c r="O31" s="55"/>
      <c r="P31" s="55"/>
      <c r="Q31" s="21"/>
      <c r="R31" s="21"/>
      <c r="S31" s="21"/>
      <c r="T31" s="21"/>
      <c r="U31" s="21"/>
      <c r="V31" s="21"/>
      <c r="W31" s="21"/>
      <c r="X31" s="21"/>
      <c r="Y31" s="21"/>
      <c r="Z31" s="21"/>
    </row>
    <row r="32" ht="15.75" hidden="1" customHeight="1">
      <c r="A32" s="21"/>
      <c r="B32" s="21"/>
      <c r="C32" s="21"/>
      <c r="D32" s="21"/>
      <c r="E32" s="21"/>
      <c r="F32" s="21"/>
      <c r="G32" s="21"/>
      <c r="H32" s="55"/>
      <c r="I32" s="55"/>
      <c r="J32" s="55"/>
      <c r="K32" s="55"/>
      <c r="L32" s="55"/>
      <c r="M32" s="55"/>
      <c r="N32" s="55"/>
      <c r="O32" s="55"/>
      <c r="P32" s="55"/>
      <c r="Q32" s="21"/>
      <c r="R32" s="21"/>
      <c r="S32" s="21"/>
      <c r="T32" s="21"/>
      <c r="U32" s="21"/>
      <c r="V32" s="21"/>
      <c r="W32" s="21"/>
      <c r="X32" s="21"/>
      <c r="Y32" s="21"/>
      <c r="Z32" s="21"/>
    </row>
    <row r="33" ht="15.75" hidden="1" customHeight="1">
      <c r="A33" s="73"/>
      <c r="B33" s="55"/>
      <c r="C33" s="55"/>
      <c r="D33" s="55"/>
      <c r="E33" s="55"/>
      <c r="F33" s="55"/>
      <c r="G33" s="55"/>
      <c r="H33" s="55"/>
      <c r="I33" s="55"/>
      <c r="J33" s="55"/>
      <c r="K33" s="55"/>
      <c r="L33" s="55"/>
      <c r="M33" s="55"/>
      <c r="N33" s="55"/>
      <c r="O33" s="55"/>
      <c r="P33" s="55"/>
      <c r="Q33" s="21"/>
      <c r="R33" s="21"/>
      <c r="S33" s="21"/>
      <c r="T33" s="21"/>
      <c r="U33" s="21"/>
      <c r="V33" s="21"/>
      <c r="W33" s="21"/>
      <c r="X33" s="21"/>
      <c r="Y33" s="21"/>
      <c r="Z33" s="21"/>
    </row>
    <row r="34" ht="15.75" hidden="1" customHeight="1">
      <c r="A34" s="73"/>
      <c r="B34" s="55"/>
      <c r="C34" s="55"/>
      <c r="D34" s="55"/>
      <c r="E34" s="55"/>
      <c r="F34" s="55"/>
      <c r="G34" s="55"/>
      <c r="H34" s="55"/>
      <c r="I34" s="55"/>
      <c r="J34" s="55"/>
      <c r="K34" s="55"/>
      <c r="L34" s="55"/>
      <c r="M34" s="55"/>
      <c r="N34" s="55"/>
      <c r="O34" s="55"/>
      <c r="P34" s="55"/>
      <c r="Q34" s="21"/>
      <c r="R34" s="21"/>
      <c r="S34" s="21"/>
      <c r="T34" s="21"/>
      <c r="U34" s="21"/>
      <c r="V34" s="21"/>
      <c r="W34" s="21"/>
      <c r="X34" s="21"/>
      <c r="Y34" s="21"/>
      <c r="Z34" s="21"/>
    </row>
    <row r="35" ht="15.75" hidden="1" customHeight="1">
      <c r="A35" s="73"/>
      <c r="B35" s="55"/>
      <c r="C35" s="55"/>
      <c r="D35" s="55"/>
      <c r="E35" s="55"/>
      <c r="F35" s="55"/>
      <c r="G35" s="55"/>
      <c r="H35" s="55"/>
      <c r="I35" s="55"/>
      <c r="J35" s="55"/>
      <c r="K35" s="55"/>
      <c r="L35" s="55"/>
      <c r="M35" s="55"/>
      <c r="N35" s="55"/>
      <c r="O35" s="55"/>
      <c r="P35" s="55"/>
      <c r="Q35" s="21"/>
      <c r="R35" s="21"/>
      <c r="S35" s="21"/>
      <c r="T35" s="21"/>
      <c r="U35" s="21"/>
      <c r="V35" s="21"/>
      <c r="W35" s="21"/>
      <c r="X35" s="21"/>
      <c r="Y35" s="21"/>
      <c r="Z35" s="21"/>
    </row>
    <row r="36" ht="15.75" hidden="1" customHeight="1">
      <c r="A36" s="21"/>
      <c r="B36" s="21"/>
      <c r="C36" s="55"/>
      <c r="D36" s="55"/>
      <c r="E36" s="55"/>
      <c r="F36" s="55"/>
      <c r="G36" s="55"/>
      <c r="H36" s="55"/>
      <c r="I36" s="55"/>
      <c r="J36" s="55"/>
      <c r="K36" s="55"/>
      <c r="L36" s="55"/>
      <c r="M36" s="55"/>
      <c r="N36" s="55"/>
      <c r="O36" s="55"/>
      <c r="P36" s="55"/>
      <c r="Q36" s="21"/>
      <c r="R36" s="21"/>
      <c r="S36" s="21"/>
      <c r="T36" s="21"/>
      <c r="U36" s="21"/>
      <c r="V36" s="21"/>
      <c r="W36" s="21"/>
      <c r="X36" s="21"/>
      <c r="Y36" s="21"/>
      <c r="Z36" s="21"/>
    </row>
    <row r="37" ht="15.75" hidden="1" customHeight="1">
      <c r="A37" s="21"/>
      <c r="B37" s="21"/>
      <c r="C37" s="55"/>
      <c r="D37" s="55"/>
      <c r="E37" s="55"/>
      <c r="F37" s="55"/>
      <c r="G37" s="55"/>
      <c r="H37" s="55"/>
      <c r="I37" s="55"/>
      <c r="J37" s="55"/>
      <c r="K37" s="55"/>
      <c r="L37" s="55"/>
      <c r="M37" s="55"/>
      <c r="N37" s="55"/>
      <c r="O37" s="55"/>
      <c r="P37" s="55"/>
      <c r="Q37" s="21"/>
      <c r="R37" s="21"/>
      <c r="S37" s="21"/>
      <c r="T37" s="21"/>
      <c r="U37" s="21"/>
      <c r="V37" s="21"/>
      <c r="W37" s="21"/>
      <c r="X37" s="21"/>
      <c r="Y37" s="21"/>
      <c r="Z37" s="21"/>
    </row>
    <row r="38" ht="15.75" hidden="1" customHeight="1">
      <c r="A38" s="21"/>
      <c r="B38" s="21"/>
      <c r="C38" s="55"/>
      <c r="D38" s="55"/>
      <c r="E38" s="55"/>
      <c r="F38" s="55"/>
      <c r="G38" s="55"/>
      <c r="H38" s="55"/>
      <c r="I38" s="55"/>
      <c r="J38" s="55"/>
      <c r="K38" s="55"/>
      <c r="L38" s="55"/>
      <c r="M38" s="55"/>
      <c r="N38" s="55"/>
      <c r="O38" s="55"/>
      <c r="P38" s="55"/>
      <c r="Q38" s="21"/>
      <c r="R38" s="21"/>
      <c r="S38" s="21"/>
      <c r="T38" s="21"/>
      <c r="U38" s="21"/>
      <c r="V38" s="21"/>
      <c r="W38" s="21"/>
      <c r="X38" s="21"/>
      <c r="Y38" s="21"/>
      <c r="Z38" s="21"/>
    </row>
    <row r="39" ht="15.75" hidden="1" customHeight="1">
      <c r="A39" s="21"/>
      <c r="B39" s="21"/>
      <c r="C39" s="55"/>
      <c r="D39" s="55"/>
      <c r="E39" s="55"/>
      <c r="F39" s="55"/>
      <c r="G39" s="55"/>
      <c r="H39" s="55"/>
      <c r="I39" s="55"/>
      <c r="J39" s="55"/>
      <c r="K39" s="55"/>
      <c r="L39" s="55"/>
      <c r="M39" s="55"/>
      <c r="N39" s="55"/>
      <c r="O39" s="55"/>
      <c r="P39" s="55"/>
      <c r="Q39" s="21"/>
      <c r="R39" s="21"/>
      <c r="S39" s="21"/>
      <c r="T39" s="21"/>
      <c r="U39" s="21"/>
      <c r="V39" s="21"/>
      <c r="W39" s="21"/>
      <c r="X39" s="21"/>
      <c r="Y39" s="21"/>
      <c r="Z39" s="21"/>
    </row>
    <row r="40" ht="15.75" hidden="1" customHeight="1">
      <c r="A40" s="21"/>
      <c r="B40" s="21"/>
      <c r="C40" s="55"/>
      <c r="D40" s="55"/>
      <c r="E40" s="55"/>
      <c r="F40" s="55"/>
      <c r="G40" s="55"/>
      <c r="H40" s="55"/>
      <c r="I40" s="55"/>
      <c r="J40" s="55"/>
      <c r="K40" s="55"/>
      <c r="L40" s="55"/>
      <c r="M40" s="55"/>
      <c r="N40" s="55"/>
      <c r="O40" s="55"/>
      <c r="P40" s="55"/>
      <c r="Q40" s="21"/>
      <c r="R40" s="21"/>
      <c r="S40" s="21"/>
      <c r="T40" s="21"/>
      <c r="U40" s="21"/>
      <c r="V40" s="21"/>
      <c r="W40" s="21"/>
      <c r="X40" s="21"/>
      <c r="Y40" s="21"/>
      <c r="Z40" s="21"/>
    </row>
    <row r="41" ht="15.75" hidden="1" customHeight="1">
      <c r="A41" s="3"/>
      <c r="B41" s="59"/>
      <c r="C41" s="59"/>
      <c r="D41" s="59"/>
      <c r="E41" s="59"/>
      <c r="F41" s="59"/>
      <c r="G41" s="59"/>
      <c r="H41" s="59"/>
      <c r="I41" s="59"/>
      <c r="J41" s="59"/>
      <c r="K41" s="59"/>
      <c r="L41" s="59"/>
      <c r="M41" s="59"/>
      <c r="N41" s="59"/>
      <c r="O41" s="59"/>
      <c r="P41" s="59"/>
      <c r="Q41" s="17"/>
      <c r="R41" s="17"/>
      <c r="S41" s="17"/>
      <c r="T41" s="17"/>
      <c r="U41" s="17"/>
      <c r="V41" s="17"/>
      <c r="W41" s="17"/>
      <c r="X41" s="17"/>
      <c r="Y41" s="17"/>
      <c r="Z41" s="17"/>
    </row>
    <row r="42" ht="15.0" customHeight="1">
      <c r="A42" s="3"/>
      <c r="B42" s="59"/>
      <c r="C42" s="59"/>
      <c r="D42" s="59"/>
      <c r="E42" s="59"/>
      <c r="F42" s="59"/>
      <c r="G42" s="59"/>
      <c r="H42" s="59"/>
      <c r="I42" s="59"/>
      <c r="J42" s="59"/>
      <c r="K42" s="59"/>
      <c r="L42" s="59"/>
      <c r="M42" s="59"/>
      <c r="N42" s="59"/>
      <c r="O42" s="59"/>
      <c r="P42" s="59"/>
      <c r="Q42" s="17"/>
      <c r="R42" s="17"/>
      <c r="S42" s="17"/>
      <c r="T42" s="17"/>
      <c r="U42" s="17"/>
      <c r="V42" s="17"/>
      <c r="W42" s="17"/>
      <c r="X42" s="17"/>
      <c r="Y42" s="17"/>
      <c r="Z42" s="17"/>
    </row>
    <row r="43" ht="53.25" customHeight="1">
      <c r="A43" s="99"/>
      <c r="B43" s="21"/>
      <c r="C43" s="184" t="s">
        <v>108</v>
      </c>
      <c r="D43" s="200" t="s">
        <v>109</v>
      </c>
      <c r="E43" s="201"/>
      <c r="F43" s="17"/>
      <c r="G43" s="59"/>
      <c r="H43" s="59"/>
      <c r="I43" s="59"/>
      <c r="J43" s="59"/>
      <c r="K43" s="59"/>
      <c r="L43" s="59"/>
      <c r="M43" s="59"/>
      <c r="N43" s="59"/>
      <c r="O43" s="59"/>
      <c r="P43" s="59"/>
      <c r="Q43" s="17"/>
      <c r="R43" s="17"/>
      <c r="S43" s="17"/>
      <c r="T43" s="17"/>
      <c r="U43" s="17"/>
      <c r="V43" s="17"/>
      <c r="W43" s="17"/>
      <c r="X43" s="17"/>
      <c r="Y43" s="17"/>
      <c r="Z43" s="17"/>
    </row>
    <row r="44" ht="24.75" customHeight="1">
      <c r="A44" s="216" t="s">
        <v>110</v>
      </c>
      <c r="B44" s="217">
        <v>0.15</v>
      </c>
      <c r="C44" s="218">
        <f>IFERROR(F22/((1+B44)^5),"")</f>
        <v>20.16504017</v>
      </c>
      <c r="D44" s="219">
        <f>IFERROR((C44-D12)/D12,"")</f>
        <v>-0.7699105411</v>
      </c>
      <c r="E44" s="220"/>
      <c r="F44" s="11"/>
      <c r="G44" s="221"/>
      <c r="H44" s="11"/>
      <c r="I44" s="11"/>
      <c r="J44" s="11"/>
      <c r="K44" s="11"/>
      <c r="L44" s="11"/>
      <c r="M44" s="11"/>
      <c r="N44" s="11"/>
      <c r="O44" s="11"/>
      <c r="P44" s="11"/>
    </row>
    <row r="45" ht="15.75" customHeight="1">
      <c r="A45" s="222"/>
      <c r="B45" s="11"/>
      <c r="C45" s="11"/>
      <c r="D45" s="11"/>
      <c r="E45" s="11"/>
      <c r="F45" s="11"/>
      <c r="G45" s="11"/>
      <c r="H45" s="11"/>
      <c r="I45" s="11"/>
      <c r="J45" s="11"/>
      <c r="K45" s="11"/>
      <c r="L45" s="11"/>
      <c r="M45" s="11"/>
      <c r="N45" s="11"/>
      <c r="O45" s="11"/>
      <c r="P45" s="11"/>
    </row>
    <row r="46" ht="15.75" customHeight="1">
      <c r="A46" s="222"/>
      <c r="B46" s="11"/>
      <c r="C46" s="11"/>
      <c r="D46" s="11"/>
      <c r="E46" s="11"/>
      <c r="F46" s="11"/>
      <c r="G46" s="11"/>
      <c r="H46" s="11"/>
      <c r="I46" s="11"/>
      <c r="J46" s="11"/>
      <c r="K46" s="11"/>
      <c r="L46" s="11"/>
      <c r="M46" s="11"/>
      <c r="N46" s="11"/>
      <c r="O46" s="11"/>
      <c r="P46" s="11"/>
    </row>
    <row r="47" ht="15.75" customHeight="1">
      <c r="A47" s="222"/>
      <c r="B47" s="11"/>
      <c r="C47" s="11"/>
      <c r="D47" s="11"/>
      <c r="E47" s="11"/>
      <c r="F47" s="11"/>
      <c r="G47" s="11"/>
      <c r="H47" s="11"/>
      <c r="I47" s="11"/>
      <c r="J47" s="11"/>
      <c r="K47" s="11"/>
      <c r="L47" s="11"/>
      <c r="M47" s="11"/>
      <c r="N47" s="11"/>
      <c r="O47" s="11"/>
      <c r="P47" s="11"/>
    </row>
    <row r="48" ht="15.75" customHeight="1">
      <c r="A48" s="222"/>
      <c r="B48" s="11"/>
      <c r="C48" s="11"/>
      <c r="D48" s="11"/>
      <c r="E48" s="11"/>
      <c r="F48" s="11"/>
      <c r="G48" s="11"/>
      <c r="H48" s="11"/>
      <c r="I48" s="11"/>
      <c r="J48" s="11"/>
      <c r="K48" s="11"/>
      <c r="L48" s="11"/>
      <c r="M48" s="11"/>
      <c r="N48" s="11"/>
      <c r="O48" s="11"/>
      <c r="P48" s="11"/>
    </row>
    <row r="49" ht="15.75" customHeight="1">
      <c r="A49" s="222"/>
      <c r="B49" s="11"/>
      <c r="C49" s="11"/>
      <c r="D49" s="11"/>
      <c r="E49" s="11"/>
      <c r="F49" s="11"/>
      <c r="G49" s="11"/>
      <c r="H49" s="11"/>
      <c r="I49" s="11"/>
      <c r="J49" s="11"/>
      <c r="K49" s="11"/>
      <c r="L49" s="11"/>
      <c r="M49" s="11"/>
      <c r="N49" s="11"/>
      <c r="O49" s="11"/>
      <c r="P49" s="11"/>
    </row>
    <row r="50" ht="15.75" customHeight="1">
      <c r="A50" s="222"/>
      <c r="B50" s="11"/>
      <c r="C50" s="11"/>
      <c r="D50" s="11"/>
      <c r="E50" s="11"/>
      <c r="F50" s="11"/>
      <c r="G50" s="11"/>
      <c r="H50" s="11"/>
      <c r="I50" s="11"/>
      <c r="J50" s="11"/>
      <c r="K50" s="11"/>
      <c r="L50" s="11"/>
      <c r="M50" s="11"/>
      <c r="N50" s="11"/>
      <c r="O50" s="11"/>
      <c r="P50" s="11"/>
    </row>
    <row r="51" ht="15.75" customHeight="1">
      <c r="A51" s="222"/>
      <c r="B51" s="11"/>
      <c r="C51" s="11"/>
      <c r="D51" s="11"/>
      <c r="E51" s="11"/>
      <c r="F51" s="11"/>
      <c r="G51" s="11"/>
      <c r="H51" s="11"/>
      <c r="I51" s="11"/>
      <c r="J51" s="11"/>
      <c r="K51" s="11"/>
      <c r="L51" s="11"/>
      <c r="M51" s="11"/>
      <c r="N51" s="11"/>
      <c r="O51" s="11"/>
      <c r="P51" s="11"/>
    </row>
    <row r="52" ht="15.75" customHeight="1">
      <c r="A52" s="222"/>
      <c r="B52" s="11"/>
      <c r="C52" s="11"/>
      <c r="D52" s="11"/>
      <c r="E52" s="11"/>
      <c r="F52" s="11"/>
      <c r="G52" s="11"/>
      <c r="H52" s="11"/>
      <c r="I52" s="11"/>
      <c r="J52" s="11"/>
      <c r="K52" s="11"/>
      <c r="L52" s="11"/>
      <c r="M52" s="11"/>
      <c r="N52" s="11"/>
      <c r="O52" s="11"/>
      <c r="P52" s="11"/>
    </row>
    <row r="53" ht="15.75" customHeight="1">
      <c r="A53" s="222"/>
      <c r="B53" s="11"/>
      <c r="C53" s="11"/>
      <c r="D53" s="11"/>
      <c r="E53" s="11"/>
      <c r="F53" s="11"/>
      <c r="G53" s="11"/>
      <c r="H53" s="11"/>
      <c r="I53" s="11"/>
      <c r="J53" s="11"/>
      <c r="K53" s="11"/>
      <c r="L53" s="11"/>
      <c r="M53" s="11"/>
      <c r="N53" s="11"/>
      <c r="O53" s="11"/>
      <c r="P53" s="11"/>
    </row>
    <row r="54" ht="15.75" customHeight="1">
      <c r="A54" s="222"/>
      <c r="B54" s="11"/>
      <c r="C54" s="11"/>
      <c r="D54" s="11"/>
      <c r="E54" s="11"/>
      <c r="F54" s="11"/>
      <c r="G54" s="11"/>
      <c r="H54" s="11"/>
      <c r="I54" s="11"/>
      <c r="J54" s="11"/>
      <c r="K54" s="11"/>
      <c r="L54" s="11"/>
      <c r="M54" s="11"/>
      <c r="N54" s="11"/>
      <c r="O54" s="11"/>
      <c r="P54" s="11"/>
    </row>
    <row r="55" ht="15.75" customHeight="1">
      <c r="A55" s="222"/>
      <c r="B55" s="11"/>
      <c r="C55" s="11"/>
      <c r="D55" s="11"/>
      <c r="E55" s="11"/>
      <c r="F55" s="11"/>
      <c r="G55" s="11"/>
      <c r="H55" s="11"/>
      <c r="I55" s="11"/>
      <c r="J55" s="11"/>
      <c r="K55" s="11"/>
      <c r="L55" s="11"/>
      <c r="M55" s="11"/>
      <c r="N55" s="11"/>
      <c r="O55" s="11"/>
      <c r="P55" s="11"/>
    </row>
    <row r="56" ht="15.75" customHeight="1">
      <c r="A56" s="222"/>
      <c r="B56" s="11"/>
      <c r="C56" s="11"/>
      <c r="D56" s="11"/>
      <c r="E56" s="11"/>
      <c r="F56" s="11"/>
      <c r="G56" s="11"/>
      <c r="H56" s="11"/>
      <c r="I56" s="11"/>
      <c r="J56" s="11"/>
      <c r="K56" s="11"/>
      <c r="L56" s="11"/>
      <c r="M56" s="11"/>
      <c r="N56" s="11"/>
      <c r="O56" s="11"/>
      <c r="P56" s="11"/>
    </row>
    <row r="57" ht="15.75" customHeight="1">
      <c r="A57" s="222"/>
      <c r="B57" s="11"/>
      <c r="C57" s="11"/>
      <c r="D57" s="11"/>
      <c r="E57" s="11"/>
      <c r="F57" s="11"/>
      <c r="G57" s="11"/>
      <c r="H57" s="11"/>
      <c r="I57" s="11"/>
      <c r="J57" s="11"/>
      <c r="K57" s="11"/>
      <c r="L57" s="11"/>
      <c r="M57" s="11"/>
      <c r="N57" s="11"/>
      <c r="O57" s="11"/>
      <c r="P57" s="11"/>
    </row>
    <row r="58" ht="15.75" customHeight="1">
      <c r="A58" s="222"/>
      <c r="B58" s="11"/>
      <c r="C58" s="11"/>
      <c r="D58" s="11"/>
      <c r="E58" s="11"/>
      <c r="F58" s="11"/>
      <c r="G58" s="11"/>
      <c r="H58" s="11"/>
      <c r="I58" s="11"/>
      <c r="J58" s="11"/>
      <c r="K58" s="11"/>
      <c r="L58" s="11"/>
      <c r="M58" s="11"/>
      <c r="N58" s="11"/>
      <c r="O58" s="11"/>
      <c r="P58" s="11"/>
    </row>
    <row r="59" ht="15.75" customHeight="1">
      <c r="A59" s="222"/>
      <c r="B59" s="11"/>
      <c r="C59" s="11"/>
      <c r="D59" s="11"/>
      <c r="E59" s="11"/>
      <c r="F59" s="11"/>
      <c r="G59" s="11"/>
      <c r="H59" s="11"/>
      <c r="I59" s="11"/>
      <c r="J59" s="11"/>
      <c r="K59" s="11"/>
      <c r="L59" s="11"/>
      <c r="M59" s="11"/>
      <c r="N59" s="11"/>
      <c r="O59" s="11"/>
      <c r="P59" s="11"/>
    </row>
    <row r="60" ht="15.75" customHeight="1">
      <c r="A60" s="222"/>
      <c r="B60" s="11"/>
      <c r="C60" s="11"/>
      <c r="D60" s="11"/>
      <c r="E60" s="11"/>
      <c r="F60" s="11"/>
      <c r="G60" s="11"/>
      <c r="H60" s="11"/>
      <c r="I60" s="11"/>
      <c r="J60" s="11"/>
      <c r="K60" s="11"/>
      <c r="L60" s="11"/>
      <c r="M60" s="11"/>
      <c r="N60" s="11"/>
      <c r="O60" s="11"/>
      <c r="P60" s="11"/>
    </row>
    <row r="61" ht="15.75" customHeight="1">
      <c r="A61" s="222"/>
      <c r="B61" s="11"/>
      <c r="C61" s="11"/>
      <c r="D61" s="11"/>
      <c r="E61" s="11"/>
      <c r="F61" s="11"/>
      <c r="G61" s="11"/>
      <c r="H61" s="11"/>
      <c r="I61" s="11"/>
      <c r="J61" s="11"/>
      <c r="K61" s="11"/>
      <c r="L61" s="11"/>
      <c r="M61" s="11"/>
      <c r="N61" s="11"/>
      <c r="O61" s="11"/>
      <c r="P61" s="11"/>
    </row>
    <row r="62" ht="15.75" customHeight="1">
      <c r="A62" s="222"/>
      <c r="B62" s="11"/>
      <c r="C62" s="11"/>
      <c r="D62" s="11"/>
      <c r="E62" s="11"/>
      <c r="F62" s="11"/>
      <c r="G62" s="11"/>
      <c r="H62" s="11"/>
      <c r="I62" s="11"/>
      <c r="J62" s="11"/>
      <c r="K62" s="11"/>
      <c r="L62" s="11"/>
      <c r="M62" s="11"/>
      <c r="N62" s="11"/>
      <c r="O62" s="11"/>
      <c r="P62" s="11"/>
    </row>
    <row r="63" ht="15.75" customHeight="1">
      <c r="A63" s="222"/>
      <c r="B63" s="11"/>
      <c r="C63" s="11"/>
      <c r="D63" s="11"/>
      <c r="E63" s="11"/>
      <c r="F63" s="11"/>
      <c r="G63" s="11"/>
      <c r="H63" s="11"/>
      <c r="I63" s="11"/>
      <c r="J63" s="11"/>
      <c r="K63" s="11"/>
      <c r="L63" s="11"/>
      <c r="M63" s="11"/>
      <c r="N63" s="11"/>
      <c r="O63" s="11"/>
      <c r="P63" s="11"/>
    </row>
    <row r="64" ht="15.75" customHeight="1">
      <c r="A64" s="222"/>
      <c r="B64" s="11"/>
      <c r="C64" s="11"/>
      <c r="D64" s="11"/>
      <c r="E64" s="11"/>
      <c r="F64" s="11"/>
      <c r="G64" s="11"/>
      <c r="H64" s="11"/>
      <c r="I64" s="11"/>
      <c r="J64" s="11"/>
      <c r="K64" s="11"/>
      <c r="L64" s="11"/>
      <c r="M64" s="11"/>
      <c r="N64" s="11"/>
      <c r="O64" s="11"/>
      <c r="P64" s="11"/>
    </row>
    <row r="65" ht="15.75" customHeight="1">
      <c r="A65" s="222"/>
      <c r="B65" s="11"/>
      <c r="C65" s="11"/>
      <c r="D65" s="11"/>
      <c r="E65" s="11"/>
      <c r="F65" s="11"/>
      <c r="G65" s="11"/>
      <c r="H65" s="11"/>
      <c r="I65" s="11"/>
      <c r="J65" s="11"/>
      <c r="K65" s="11"/>
      <c r="L65" s="11"/>
      <c r="M65" s="11"/>
      <c r="N65" s="11"/>
      <c r="O65" s="11"/>
      <c r="P65" s="11"/>
    </row>
    <row r="66" ht="15.75" customHeight="1">
      <c r="A66" s="222"/>
      <c r="B66" s="11"/>
      <c r="C66" s="11"/>
      <c r="D66" s="11"/>
      <c r="E66" s="11"/>
      <c r="F66" s="11"/>
      <c r="G66" s="11"/>
      <c r="H66" s="11"/>
      <c r="I66" s="11"/>
      <c r="J66" s="11"/>
      <c r="K66" s="11"/>
      <c r="L66" s="11"/>
      <c r="M66" s="11"/>
      <c r="N66" s="11"/>
      <c r="O66" s="11"/>
      <c r="P66" s="11"/>
    </row>
    <row r="67" ht="15.75" customHeight="1">
      <c r="A67" s="222"/>
      <c r="B67" s="11"/>
      <c r="C67" s="11"/>
      <c r="D67" s="11"/>
      <c r="E67" s="11"/>
      <c r="F67" s="11"/>
      <c r="G67" s="11"/>
      <c r="H67" s="11"/>
      <c r="I67" s="11"/>
      <c r="J67" s="11"/>
      <c r="K67" s="11"/>
      <c r="L67" s="11"/>
      <c r="M67" s="11"/>
      <c r="N67" s="11"/>
      <c r="O67" s="11"/>
      <c r="P67" s="11"/>
    </row>
    <row r="68" ht="15.75" customHeight="1">
      <c r="A68" s="222"/>
      <c r="B68" s="11"/>
      <c r="C68" s="11"/>
      <c r="D68" s="11"/>
      <c r="E68" s="11"/>
      <c r="F68" s="11"/>
      <c r="G68" s="11"/>
      <c r="H68" s="11"/>
      <c r="I68" s="11"/>
      <c r="J68" s="11"/>
      <c r="K68" s="11"/>
      <c r="L68" s="11"/>
      <c r="M68" s="11"/>
      <c r="N68" s="11"/>
      <c r="O68" s="11"/>
      <c r="P68" s="11"/>
    </row>
    <row r="69" ht="15.75" customHeight="1">
      <c r="A69" s="222"/>
      <c r="B69" s="11"/>
      <c r="C69" s="11"/>
      <c r="D69" s="11"/>
      <c r="E69" s="11"/>
      <c r="F69" s="11"/>
      <c r="G69" s="11"/>
      <c r="H69" s="11"/>
      <c r="I69" s="11"/>
      <c r="J69" s="11"/>
      <c r="K69" s="11"/>
      <c r="L69" s="11"/>
      <c r="M69" s="11"/>
      <c r="N69" s="11"/>
      <c r="O69" s="11"/>
      <c r="P69" s="11"/>
    </row>
    <row r="70" ht="15.75" customHeight="1">
      <c r="A70" s="222"/>
      <c r="B70" s="11"/>
      <c r="C70" s="11"/>
      <c r="D70" s="11"/>
      <c r="E70" s="11"/>
      <c r="F70" s="11"/>
      <c r="G70" s="11"/>
      <c r="H70" s="11"/>
      <c r="I70" s="11"/>
      <c r="J70" s="11"/>
      <c r="K70" s="11"/>
      <c r="L70" s="11"/>
      <c r="M70" s="11"/>
      <c r="N70" s="11"/>
      <c r="O70" s="11"/>
      <c r="P70" s="11"/>
    </row>
    <row r="71" ht="15.75" customHeight="1">
      <c r="A71" s="222"/>
      <c r="B71" s="11"/>
      <c r="C71" s="11"/>
      <c r="D71" s="11"/>
      <c r="E71" s="11"/>
      <c r="F71" s="11"/>
      <c r="G71" s="11"/>
      <c r="H71" s="11"/>
      <c r="I71" s="11"/>
      <c r="J71" s="11"/>
      <c r="K71" s="11"/>
      <c r="L71" s="11"/>
      <c r="M71" s="11"/>
      <c r="N71" s="11"/>
      <c r="O71" s="11"/>
      <c r="P71" s="11"/>
    </row>
    <row r="72" ht="15.75" customHeight="1">
      <c r="A72" s="222"/>
      <c r="B72" s="11"/>
      <c r="C72" s="11"/>
      <c r="D72" s="11"/>
      <c r="E72" s="11"/>
      <c r="F72" s="11"/>
      <c r="G72" s="11"/>
      <c r="H72" s="11"/>
      <c r="I72" s="11"/>
      <c r="J72" s="11"/>
      <c r="K72" s="11"/>
      <c r="L72" s="11"/>
      <c r="M72" s="11"/>
      <c r="N72" s="11"/>
      <c r="O72" s="11"/>
      <c r="P72" s="11"/>
    </row>
    <row r="73" ht="15.75" customHeight="1">
      <c r="A73" s="222"/>
      <c r="B73" s="11"/>
      <c r="C73" s="11"/>
      <c r="D73" s="11"/>
      <c r="E73" s="11"/>
      <c r="F73" s="11"/>
      <c r="G73" s="11"/>
      <c r="H73" s="11"/>
      <c r="I73" s="11"/>
      <c r="J73" s="11"/>
      <c r="K73" s="11"/>
      <c r="L73" s="11"/>
      <c r="M73" s="11"/>
      <c r="N73" s="11"/>
      <c r="O73" s="11"/>
      <c r="P73" s="11"/>
    </row>
    <row r="74" ht="15.75" customHeight="1">
      <c r="A74" s="222"/>
      <c r="B74" s="11"/>
      <c r="C74" s="11"/>
      <c r="D74" s="11"/>
      <c r="E74" s="11"/>
      <c r="F74" s="11"/>
      <c r="G74" s="11"/>
      <c r="H74" s="11"/>
      <c r="I74" s="11"/>
      <c r="J74" s="11"/>
      <c r="K74" s="11"/>
      <c r="L74" s="11"/>
      <c r="M74" s="11"/>
      <c r="N74" s="11"/>
      <c r="O74" s="11"/>
      <c r="P74" s="11"/>
    </row>
    <row r="75" ht="15.75" customHeight="1">
      <c r="A75" s="222"/>
      <c r="B75" s="11"/>
      <c r="C75" s="11"/>
      <c r="D75" s="11"/>
      <c r="E75" s="11"/>
      <c r="F75" s="11"/>
      <c r="G75" s="11"/>
      <c r="H75" s="11"/>
      <c r="I75" s="11"/>
      <c r="J75" s="11"/>
      <c r="K75" s="11"/>
      <c r="L75" s="11"/>
      <c r="M75" s="11"/>
      <c r="N75" s="11"/>
      <c r="O75" s="11"/>
      <c r="P75" s="11"/>
    </row>
    <row r="76" ht="15.75" customHeight="1">
      <c r="A76" s="222"/>
      <c r="B76" s="11"/>
      <c r="C76" s="11"/>
      <c r="D76" s="11"/>
      <c r="E76" s="11"/>
      <c r="F76" s="11"/>
      <c r="G76" s="11"/>
      <c r="H76" s="11"/>
      <c r="I76" s="11"/>
      <c r="J76" s="11"/>
      <c r="K76" s="11"/>
      <c r="L76" s="11"/>
      <c r="M76" s="11"/>
      <c r="N76" s="11"/>
      <c r="O76" s="11"/>
      <c r="P76" s="11"/>
    </row>
    <row r="77" ht="15.75" customHeight="1">
      <c r="A77" s="222"/>
      <c r="B77" s="11"/>
      <c r="C77" s="11"/>
      <c r="D77" s="11"/>
      <c r="E77" s="11"/>
      <c r="F77" s="11"/>
      <c r="G77" s="11"/>
      <c r="H77" s="11"/>
      <c r="I77" s="11"/>
      <c r="J77" s="11"/>
      <c r="K77" s="11"/>
      <c r="L77" s="11"/>
      <c r="M77" s="11"/>
      <c r="N77" s="11"/>
      <c r="O77" s="11"/>
      <c r="P77" s="11"/>
    </row>
    <row r="78" ht="15.75" customHeight="1">
      <c r="A78" s="222"/>
      <c r="B78" s="11"/>
      <c r="C78" s="11"/>
      <c r="D78" s="11"/>
      <c r="E78" s="11"/>
      <c r="F78" s="11"/>
      <c r="G78" s="11"/>
      <c r="H78" s="11"/>
      <c r="I78" s="11"/>
      <c r="J78" s="11"/>
      <c r="K78" s="11"/>
      <c r="L78" s="11"/>
      <c r="M78" s="11"/>
      <c r="N78" s="11"/>
      <c r="O78" s="11"/>
      <c r="P78" s="11"/>
    </row>
    <row r="79" ht="15.75" customHeight="1">
      <c r="A79" s="222"/>
      <c r="B79" s="11"/>
      <c r="C79" s="11"/>
      <c r="D79" s="11"/>
      <c r="E79" s="11"/>
      <c r="F79" s="11"/>
      <c r="G79" s="11"/>
      <c r="H79" s="11"/>
      <c r="I79" s="11"/>
      <c r="J79" s="11"/>
      <c r="K79" s="11"/>
      <c r="L79" s="11"/>
      <c r="M79" s="11"/>
      <c r="N79" s="11"/>
      <c r="O79" s="11"/>
      <c r="P79" s="11"/>
    </row>
    <row r="80" ht="15.75" customHeight="1">
      <c r="A80" s="222"/>
      <c r="B80" s="11"/>
      <c r="C80" s="11"/>
      <c r="D80" s="11"/>
      <c r="E80" s="11"/>
      <c r="F80" s="11"/>
      <c r="G80" s="11"/>
      <c r="H80" s="11"/>
      <c r="I80" s="11"/>
      <c r="J80" s="11"/>
      <c r="K80" s="11"/>
      <c r="L80" s="11"/>
      <c r="M80" s="11"/>
      <c r="N80" s="11"/>
      <c r="O80" s="11"/>
      <c r="P80" s="11"/>
    </row>
    <row r="81" ht="15.75" customHeight="1">
      <c r="A81" s="222"/>
      <c r="B81" s="11"/>
      <c r="C81" s="11"/>
      <c r="D81" s="11"/>
      <c r="E81" s="11"/>
      <c r="F81" s="11"/>
      <c r="G81" s="11"/>
      <c r="H81" s="11"/>
      <c r="I81" s="11"/>
      <c r="J81" s="11"/>
      <c r="K81" s="11"/>
      <c r="L81" s="11"/>
      <c r="M81" s="11"/>
      <c r="N81" s="11"/>
      <c r="O81" s="11"/>
      <c r="P81" s="11"/>
    </row>
    <row r="82" ht="15.75" customHeight="1">
      <c r="A82" s="222"/>
      <c r="B82" s="11"/>
      <c r="C82" s="11"/>
      <c r="D82" s="11"/>
      <c r="E82" s="11"/>
      <c r="F82" s="11"/>
      <c r="G82" s="11"/>
      <c r="H82" s="11"/>
      <c r="I82" s="11"/>
      <c r="J82" s="11"/>
      <c r="K82" s="11"/>
      <c r="L82" s="11"/>
      <c r="M82" s="11"/>
      <c r="N82" s="11"/>
      <c r="O82" s="11"/>
      <c r="P82" s="11"/>
    </row>
    <row r="83" ht="15.75" customHeight="1">
      <c r="A83" s="222"/>
      <c r="B83" s="11"/>
      <c r="C83" s="11"/>
      <c r="D83" s="11"/>
      <c r="E83" s="11"/>
      <c r="F83" s="11"/>
      <c r="G83" s="11"/>
      <c r="H83" s="11"/>
      <c r="I83" s="11"/>
      <c r="J83" s="11"/>
      <c r="K83" s="11"/>
      <c r="L83" s="11"/>
      <c r="M83" s="11"/>
      <c r="N83" s="11"/>
      <c r="O83" s="11"/>
      <c r="P83" s="11"/>
    </row>
    <row r="84" ht="15.75" customHeight="1">
      <c r="A84" s="222"/>
      <c r="B84" s="11"/>
      <c r="C84" s="11"/>
      <c r="D84" s="11"/>
      <c r="E84" s="11"/>
      <c r="F84" s="11"/>
      <c r="G84" s="11"/>
      <c r="H84" s="11"/>
      <c r="I84" s="11"/>
      <c r="J84" s="11"/>
      <c r="K84" s="11"/>
      <c r="L84" s="11"/>
      <c r="M84" s="11"/>
      <c r="N84" s="11"/>
      <c r="O84" s="11"/>
      <c r="P84" s="11"/>
    </row>
    <row r="85" ht="15.75" customHeight="1">
      <c r="A85" s="222"/>
      <c r="B85" s="11"/>
      <c r="C85" s="11"/>
      <c r="D85" s="11"/>
      <c r="E85" s="11"/>
      <c r="F85" s="11"/>
      <c r="G85" s="11"/>
      <c r="H85" s="11"/>
      <c r="I85" s="11"/>
      <c r="J85" s="11"/>
      <c r="K85" s="11"/>
      <c r="L85" s="11"/>
      <c r="M85" s="11"/>
      <c r="N85" s="11"/>
      <c r="O85" s="11"/>
      <c r="P85" s="11"/>
    </row>
    <row r="86" ht="15.75" customHeight="1">
      <c r="A86" s="222"/>
      <c r="B86" s="11"/>
      <c r="C86" s="11"/>
      <c r="D86" s="11"/>
      <c r="E86" s="11"/>
      <c r="F86" s="11"/>
      <c r="G86" s="11"/>
      <c r="H86" s="11"/>
      <c r="I86" s="11"/>
      <c r="J86" s="11"/>
      <c r="K86" s="11"/>
      <c r="L86" s="11"/>
      <c r="M86" s="11"/>
      <c r="N86" s="11"/>
      <c r="O86" s="11"/>
      <c r="P86" s="11"/>
    </row>
    <row r="87" ht="15.75" customHeight="1">
      <c r="A87" s="222"/>
      <c r="B87" s="11"/>
      <c r="C87" s="11"/>
      <c r="D87" s="11"/>
      <c r="E87" s="11"/>
      <c r="F87" s="11"/>
      <c r="G87" s="11"/>
      <c r="H87" s="11"/>
      <c r="I87" s="11"/>
      <c r="J87" s="11"/>
      <c r="K87" s="11"/>
      <c r="L87" s="11"/>
      <c r="M87" s="11"/>
      <c r="N87" s="11"/>
      <c r="O87" s="11"/>
      <c r="P87" s="11"/>
    </row>
    <row r="88" ht="15.75" customHeight="1">
      <c r="A88" s="222"/>
      <c r="B88" s="11"/>
      <c r="C88" s="11"/>
      <c r="D88" s="11"/>
      <c r="E88" s="11"/>
      <c r="F88" s="11"/>
      <c r="G88" s="11"/>
      <c r="H88" s="11"/>
      <c r="I88" s="11"/>
      <c r="J88" s="11"/>
      <c r="K88" s="11"/>
      <c r="L88" s="11"/>
      <c r="M88" s="11"/>
      <c r="N88" s="11"/>
      <c r="O88" s="11"/>
      <c r="P88" s="11"/>
    </row>
    <row r="89" ht="15.75" customHeight="1">
      <c r="A89" s="222"/>
      <c r="B89" s="11"/>
      <c r="C89" s="11"/>
      <c r="D89" s="11"/>
      <c r="E89" s="11"/>
      <c r="F89" s="11"/>
      <c r="G89" s="11"/>
      <c r="H89" s="11"/>
      <c r="I89" s="11"/>
      <c r="J89" s="11"/>
      <c r="K89" s="11"/>
      <c r="L89" s="11"/>
      <c r="M89" s="11"/>
      <c r="N89" s="11"/>
      <c r="O89" s="11"/>
      <c r="P89" s="11"/>
    </row>
    <row r="90" ht="15.75" customHeight="1">
      <c r="A90" s="222"/>
      <c r="B90" s="11"/>
      <c r="C90" s="11"/>
      <c r="D90" s="11"/>
      <c r="E90" s="11"/>
      <c r="F90" s="11"/>
      <c r="G90" s="11"/>
      <c r="H90" s="11"/>
      <c r="I90" s="11"/>
      <c r="J90" s="11"/>
      <c r="K90" s="11"/>
      <c r="L90" s="11"/>
      <c r="M90" s="11"/>
      <c r="N90" s="11"/>
      <c r="O90" s="11"/>
      <c r="P90" s="11"/>
    </row>
    <row r="91" ht="15.75" customHeight="1">
      <c r="A91" s="222"/>
      <c r="B91" s="11"/>
      <c r="C91" s="11"/>
      <c r="D91" s="11"/>
      <c r="E91" s="11"/>
      <c r="F91" s="11"/>
      <c r="G91" s="11"/>
      <c r="H91" s="11"/>
      <c r="I91" s="11"/>
      <c r="J91" s="11"/>
      <c r="K91" s="11"/>
      <c r="L91" s="11"/>
      <c r="M91" s="11"/>
      <c r="N91" s="11"/>
      <c r="O91" s="11"/>
      <c r="P91" s="11"/>
    </row>
    <row r="92" ht="15.75" customHeight="1">
      <c r="A92" s="222"/>
      <c r="B92" s="11"/>
      <c r="C92" s="11"/>
      <c r="D92" s="11"/>
      <c r="E92" s="11"/>
      <c r="F92" s="11"/>
      <c r="G92" s="11"/>
      <c r="H92" s="11"/>
      <c r="I92" s="11"/>
      <c r="J92" s="11"/>
      <c r="K92" s="11"/>
      <c r="L92" s="11"/>
      <c r="M92" s="11"/>
      <c r="N92" s="11"/>
      <c r="O92" s="11"/>
      <c r="P92" s="11"/>
    </row>
    <row r="93" ht="15.75" customHeight="1">
      <c r="A93" s="222"/>
      <c r="B93" s="11"/>
      <c r="C93" s="11"/>
      <c r="D93" s="11"/>
      <c r="E93" s="11"/>
      <c r="F93" s="11"/>
      <c r="G93" s="11"/>
      <c r="H93" s="11"/>
      <c r="I93" s="11"/>
      <c r="J93" s="11"/>
      <c r="K93" s="11"/>
      <c r="L93" s="11"/>
      <c r="M93" s="11"/>
      <c r="N93" s="11"/>
      <c r="O93" s="11"/>
      <c r="P93" s="11"/>
    </row>
    <row r="94" ht="15.75" customHeight="1">
      <c r="A94" s="222"/>
      <c r="B94" s="11"/>
      <c r="C94" s="11"/>
      <c r="D94" s="11"/>
      <c r="E94" s="11"/>
      <c r="F94" s="11"/>
      <c r="G94" s="11"/>
      <c r="H94" s="11"/>
      <c r="I94" s="11"/>
      <c r="J94" s="11"/>
      <c r="K94" s="11"/>
      <c r="L94" s="11"/>
      <c r="M94" s="11"/>
      <c r="N94" s="11"/>
      <c r="O94" s="11"/>
      <c r="P94" s="11"/>
    </row>
    <row r="95" ht="15.75" customHeight="1">
      <c r="A95" s="222"/>
      <c r="B95" s="11"/>
      <c r="C95" s="11"/>
      <c r="D95" s="11"/>
      <c r="E95" s="11"/>
      <c r="F95" s="11"/>
      <c r="G95" s="11"/>
      <c r="H95" s="11"/>
      <c r="I95" s="11"/>
      <c r="J95" s="11"/>
      <c r="K95" s="11"/>
      <c r="L95" s="11"/>
      <c r="M95" s="11"/>
      <c r="N95" s="11"/>
      <c r="O95" s="11"/>
      <c r="P95" s="11"/>
    </row>
    <row r="96" ht="15.75" customHeight="1">
      <c r="A96" s="222"/>
      <c r="B96" s="11"/>
      <c r="C96" s="11"/>
      <c r="D96" s="11"/>
      <c r="E96" s="11"/>
      <c r="F96" s="11"/>
      <c r="G96" s="11"/>
      <c r="H96" s="11"/>
      <c r="I96" s="11"/>
      <c r="J96" s="11"/>
      <c r="K96" s="11"/>
      <c r="L96" s="11"/>
      <c r="M96" s="11"/>
      <c r="N96" s="11"/>
      <c r="O96" s="11"/>
      <c r="P96" s="11"/>
    </row>
    <row r="97" ht="15.75" customHeight="1">
      <c r="A97" s="222"/>
      <c r="B97" s="11"/>
      <c r="C97" s="11"/>
      <c r="D97" s="11"/>
      <c r="E97" s="11"/>
      <c r="F97" s="11"/>
      <c r="G97" s="11"/>
      <c r="H97" s="11"/>
      <c r="I97" s="11"/>
      <c r="J97" s="11"/>
      <c r="K97" s="11"/>
      <c r="L97" s="11"/>
      <c r="M97" s="11"/>
      <c r="N97" s="11"/>
      <c r="O97" s="11"/>
      <c r="P97" s="11"/>
    </row>
    <row r="98" ht="15.75" customHeight="1">
      <c r="A98" s="222"/>
      <c r="B98" s="11"/>
      <c r="C98" s="11"/>
      <c r="D98" s="11"/>
      <c r="E98" s="11"/>
      <c r="F98" s="11"/>
      <c r="G98" s="11"/>
      <c r="H98" s="11"/>
      <c r="I98" s="11"/>
      <c r="J98" s="11"/>
      <c r="K98" s="11"/>
      <c r="L98" s="11"/>
      <c r="M98" s="11"/>
      <c r="N98" s="11"/>
      <c r="O98" s="11"/>
      <c r="P98" s="11"/>
    </row>
    <row r="99" ht="15.75" customHeight="1">
      <c r="A99" s="222"/>
      <c r="B99" s="11"/>
      <c r="C99" s="11"/>
      <c r="D99" s="11"/>
      <c r="E99" s="11"/>
      <c r="F99" s="11"/>
      <c r="G99" s="11"/>
      <c r="H99" s="11"/>
      <c r="I99" s="11"/>
      <c r="J99" s="11"/>
      <c r="K99" s="11"/>
      <c r="L99" s="11"/>
      <c r="M99" s="11"/>
      <c r="N99" s="11"/>
      <c r="O99" s="11"/>
      <c r="P99" s="11"/>
    </row>
    <row r="100" ht="15.75" customHeight="1">
      <c r="A100" s="222"/>
      <c r="B100" s="11"/>
      <c r="C100" s="11"/>
      <c r="D100" s="11"/>
      <c r="E100" s="11"/>
      <c r="F100" s="11"/>
      <c r="G100" s="11"/>
      <c r="H100" s="11"/>
      <c r="I100" s="11"/>
      <c r="J100" s="11"/>
      <c r="K100" s="11"/>
      <c r="L100" s="11"/>
      <c r="M100" s="11"/>
      <c r="N100" s="11"/>
      <c r="O100" s="11"/>
      <c r="P100" s="11"/>
    </row>
    <row r="101" ht="15.75" customHeight="1">
      <c r="A101" s="222"/>
      <c r="B101" s="11"/>
      <c r="C101" s="11"/>
      <c r="D101" s="11"/>
      <c r="E101" s="11"/>
      <c r="F101" s="11"/>
      <c r="G101" s="11"/>
      <c r="H101" s="11"/>
      <c r="I101" s="11"/>
      <c r="J101" s="11"/>
      <c r="K101" s="11"/>
      <c r="L101" s="11"/>
      <c r="M101" s="11"/>
      <c r="N101" s="11"/>
      <c r="O101" s="11"/>
      <c r="P101" s="11"/>
    </row>
    <row r="102" ht="15.75" customHeight="1">
      <c r="A102" s="222"/>
      <c r="B102" s="11"/>
      <c r="C102" s="11"/>
      <c r="D102" s="11"/>
      <c r="E102" s="11"/>
      <c r="F102" s="11"/>
      <c r="G102" s="11"/>
      <c r="H102" s="11"/>
      <c r="I102" s="11"/>
      <c r="J102" s="11"/>
      <c r="K102" s="11"/>
      <c r="L102" s="11"/>
      <c r="M102" s="11"/>
      <c r="N102" s="11"/>
      <c r="O102" s="11"/>
      <c r="P102" s="11"/>
    </row>
    <row r="103" ht="15.75" customHeight="1">
      <c r="A103" s="222"/>
      <c r="B103" s="11"/>
      <c r="C103" s="11"/>
      <c r="D103" s="11"/>
      <c r="E103" s="11"/>
      <c r="F103" s="11"/>
      <c r="G103" s="11"/>
      <c r="H103" s="11"/>
      <c r="I103" s="11"/>
      <c r="J103" s="11"/>
      <c r="K103" s="11"/>
      <c r="L103" s="11"/>
      <c r="M103" s="11"/>
      <c r="N103" s="11"/>
      <c r="O103" s="11"/>
      <c r="P103" s="11"/>
    </row>
    <row r="104" ht="15.75" customHeight="1">
      <c r="A104" s="222"/>
      <c r="B104" s="11"/>
      <c r="C104" s="11"/>
      <c r="D104" s="11"/>
      <c r="E104" s="11"/>
      <c r="F104" s="11"/>
      <c r="G104" s="11"/>
      <c r="H104" s="11"/>
      <c r="I104" s="11"/>
      <c r="J104" s="11"/>
      <c r="K104" s="11"/>
      <c r="L104" s="11"/>
      <c r="M104" s="11"/>
      <c r="N104" s="11"/>
      <c r="O104" s="11"/>
      <c r="P104" s="11"/>
    </row>
    <row r="105" ht="15.75" customHeight="1">
      <c r="A105" s="222"/>
      <c r="B105" s="11"/>
      <c r="C105" s="11"/>
      <c r="D105" s="11"/>
      <c r="E105" s="11"/>
      <c r="F105" s="11"/>
      <c r="G105" s="11"/>
      <c r="H105" s="11"/>
      <c r="I105" s="11"/>
      <c r="J105" s="11"/>
      <c r="K105" s="11"/>
      <c r="L105" s="11"/>
      <c r="M105" s="11"/>
      <c r="N105" s="11"/>
      <c r="O105" s="11"/>
      <c r="P105" s="11"/>
    </row>
    <row r="106" ht="15.75" customHeight="1">
      <c r="A106" s="222"/>
      <c r="B106" s="11"/>
      <c r="C106" s="11"/>
      <c r="D106" s="11"/>
      <c r="E106" s="11"/>
      <c r="F106" s="11"/>
      <c r="G106" s="11"/>
      <c r="H106" s="11"/>
      <c r="I106" s="11"/>
      <c r="J106" s="11"/>
      <c r="K106" s="11"/>
      <c r="L106" s="11"/>
      <c r="M106" s="11"/>
      <c r="N106" s="11"/>
      <c r="O106" s="11"/>
      <c r="P106" s="11"/>
    </row>
    <row r="107" ht="15.75" customHeight="1">
      <c r="A107" s="222"/>
      <c r="B107" s="11"/>
      <c r="C107" s="11"/>
      <c r="D107" s="11"/>
      <c r="E107" s="11"/>
      <c r="F107" s="11"/>
      <c r="G107" s="11"/>
      <c r="H107" s="11"/>
      <c r="I107" s="11"/>
      <c r="J107" s="11"/>
      <c r="K107" s="11"/>
      <c r="L107" s="11"/>
      <c r="M107" s="11"/>
      <c r="N107" s="11"/>
      <c r="O107" s="11"/>
      <c r="P107" s="11"/>
    </row>
    <row r="108" ht="15.75" customHeight="1">
      <c r="A108" s="222"/>
      <c r="B108" s="11"/>
      <c r="C108" s="11"/>
      <c r="D108" s="11"/>
      <c r="E108" s="11"/>
      <c r="F108" s="11"/>
      <c r="G108" s="11"/>
      <c r="H108" s="11"/>
      <c r="I108" s="11"/>
      <c r="J108" s="11"/>
      <c r="K108" s="11"/>
      <c r="L108" s="11"/>
      <c r="M108" s="11"/>
      <c r="N108" s="11"/>
      <c r="O108" s="11"/>
      <c r="P108" s="11"/>
    </row>
    <row r="109" ht="15.75" customHeight="1">
      <c r="A109" s="222"/>
      <c r="B109" s="11"/>
      <c r="C109" s="11"/>
      <c r="D109" s="11"/>
      <c r="E109" s="11"/>
      <c r="F109" s="11"/>
      <c r="G109" s="11"/>
      <c r="H109" s="11"/>
      <c r="I109" s="11"/>
      <c r="J109" s="11"/>
      <c r="K109" s="11"/>
      <c r="L109" s="11"/>
      <c r="M109" s="11"/>
      <c r="N109" s="11"/>
      <c r="O109" s="11"/>
      <c r="P109" s="11"/>
    </row>
    <row r="110" ht="15.75" customHeight="1">
      <c r="A110" s="222"/>
      <c r="B110" s="11"/>
      <c r="C110" s="11"/>
      <c r="D110" s="11"/>
      <c r="E110" s="11"/>
      <c r="F110" s="11"/>
      <c r="G110" s="11"/>
      <c r="H110" s="11"/>
      <c r="I110" s="11"/>
      <c r="J110" s="11"/>
      <c r="K110" s="11"/>
      <c r="L110" s="11"/>
      <c r="M110" s="11"/>
      <c r="N110" s="11"/>
      <c r="O110" s="11"/>
      <c r="P110" s="11"/>
    </row>
    <row r="111" ht="15.75" customHeight="1">
      <c r="A111" s="222"/>
      <c r="B111" s="11"/>
      <c r="C111" s="11"/>
      <c r="D111" s="11"/>
      <c r="E111" s="11"/>
      <c r="F111" s="11"/>
      <c r="G111" s="11"/>
      <c r="H111" s="11"/>
      <c r="I111" s="11"/>
      <c r="J111" s="11"/>
      <c r="K111" s="11"/>
      <c r="L111" s="11"/>
      <c r="M111" s="11"/>
      <c r="N111" s="11"/>
      <c r="O111" s="11"/>
      <c r="P111" s="11"/>
    </row>
    <row r="112" ht="15.75" customHeight="1">
      <c r="A112" s="222"/>
      <c r="B112" s="11"/>
      <c r="C112" s="11"/>
      <c r="D112" s="11"/>
      <c r="E112" s="11"/>
      <c r="F112" s="11"/>
      <c r="G112" s="11"/>
      <c r="H112" s="11"/>
      <c r="I112" s="11"/>
      <c r="J112" s="11"/>
      <c r="K112" s="11"/>
      <c r="L112" s="11"/>
      <c r="M112" s="11"/>
      <c r="N112" s="11"/>
      <c r="O112" s="11"/>
      <c r="P112" s="11"/>
    </row>
    <row r="113" ht="15.75" customHeight="1">
      <c r="A113" s="222"/>
      <c r="B113" s="11"/>
      <c r="C113" s="11"/>
      <c r="D113" s="11"/>
      <c r="E113" s="11"/>
      <c r="F113" s="11"/>
      <c r="G113" s="11"/>
      <c r="H113" s="11"/>
      <c r="I113" s="11"/>
      <c r="J113" s="11"/>
      <c r="K113" s="11"/>
      <c r="L113" s="11"/>
      <c r="M113" s="11"/>
      <c r="N113" s="11"/>
      <c r="O113" s="11"/>
      <c r="P113" s="11"/>
    </row>
    <row r="114" ht="15.75" customHeight="1">
      <c r="A114" s="222"/>
      <c r="B114" s="11"/>
      <c r="C114" s="11"/>
      <c r="D114" s="11"/>
      <c r="E114" s="11"/>
      <c r="F114" s="11"/>
      <c r="G114" s="11"/>
      <c r="H114" s="11"/>
      <c r="I114" s="11"/>
      <c r="J114" s="11"/>
      <c r="K114" s="11"/>
      <c r="L114" s="11"/>
      <c r="M114" s="11"/>
      <c r="N114" s="11"/>
      <c r="O114" s="11"/>
      <c r="P114" s="11"/>
    </row>
    <row r="115" ht="15.75" customHeight="1">
      <c r="A115" s="222"/>
      <c r="B115" s="11"/>
      <c r="C115" s="11"/>
      <c r="D115" s="11"/>
      <c r="E115" s="11"/>
      <c r="F115" s="11"/>
      <c r="G115" s="11"/>
      <c r="H115" s="11"/>
      <c r="I115" s="11"/>
      <c r="J115" s="11"/>
      <c r="K115" s="11"/>
      <c r="L115" s="11"/>
      <c r="M115" s="11"/>
      <c r="N115" s="11"/>
      <c r="O115" s="11"/>
      <c r="P115" s="11"/>
    </row>
    <row r="116" ht="15.75" customHeight="1">
      <c r="A116" s="222"/>
      <c r="B116" s="11"/>
      <c r="C116" s="11"/>
      <c r="D116" s="11"/>
      <c r="E116" s="11"/>
      <c r="F116" s="11"/>
      <c r="G116" s="11"/>
      <c r="H116" s="11"/>
      <c r="I116" s="11"/>
      <c r="J116" s="11"/>
      <c r="K116" s="11"/>
      <c r="L116" s="11"/>
      <c r="M116" s="11"/>
      <c r="N116" s="11"/>
      <c r="O116" s="11"/>
      <c r="P116" s="11"/>
    </row>
    <row r="117" ht="15.75" customHeight="1">
      <c r="A117" s="222"/>
      <c r="B117" s="11"/>
      <c r="C117" s="11"/>
      <c r="D117" s="11"/>
      <c r="E117" s="11"/>
      <c r="F117" s="11"/>
      <c r="G117" s="11"/>
      <c r="H117" s="11"/>
      <c r="I117" s="11"/>
      <c r="J117" s="11"/>
      <c r="K117" s="11"/>
      <c r="L117" s="11"/>
      <c r="M117" s="11"/>
      <c r="N117" s="11"/>
      <c r="O117" s="11"/>
      <c r="P117" s="11"/>
    </row>
    <row r="118" ht="15.75" customHeight="1">
      <c r="A118" s="222"/>
      <c r="B118" s="11"/>
      <c r="C118" s="11"/>
      <c r="D118" s="11"/>
      <c r="E118" s="11"/>
      <c r="F118" s="11"/>
      <c r="G118" s="11"/>
      <c r="H118" s="11"/>
      <c r="I118" s="11"/>
      <c r="J118" s="11"/>
      <c r="K118" s="11"/>
      <c r="L118" s="11"/>
      <c r="M118" s="11"/>
      <c r="N118" s="11"/>
      <c r="O118" s="11"/>
      <c r="P118" s="11"/>
    </row>
    <row r="119" ht="15.75" customHeight="1">
      <c r="A119" s="222"/>
      <c r="B119" s="11"/>
      <c r="C119" s="11"/>
      <c r="D119" s="11"/>
      <c r="E119" s="11"/>
      <c r="F119" s="11"/>
      <c r="G119" s="11"/>
      <c r="H119" s="11"/>
      <c r="I119" s="11"/>
      <c r="J119" s="11"/>
      <c r="K119" s="11"/>
      <c r="L119" s="11"/>
      <c r="M119" s="11"/>
      <c r="N119" s="11"/>
      <c r="O119" s="11"/>
      <c r="P119" s="11"/>
    </row>
    <row r="120" ht="15.75" customHeight="1">
      <c r="A120" s="222"/>
      <c r="B120" s="11"/>
      <c r="C120" s="11"/>
      <c r="D120" s="11"/>
      <c r="E120" s="11"/>
      <c r="F120" s="11"/>
      <c r="G120" s="11"/>
      <c r="H120" s="11"/>
      <c r="I120" s="11"/>
      <c r="J120" s="11"/>
      <c r="K120" s="11"/>
      <c r="L120" s="11"/>
      <c r="M120" s="11"/>
      <c r="N120" s="11"/>
      <c r="O120" s="11"/>
      <c r="P120" s="11"/>
    </row>
    <row r="121" ht="15.75" customHeight="1">
      <c r="A121" s="222"/>
      <c r="B121" s="11"/>
      <c r="C121" s="11"/>
      <c r="D121" s="11"/>
      <c r="E121" s="11"/>
      <c r="F121" s="11"/>
      <c r="G121" s="11"/>
      <c r="H121" s="11"/>
      <c r="I121" s="11"/>
      <c r="J121" s="11"/>
      <c r="K121" s="11"/>
      <c r="L121" s="11"/>
      <c r="M121" s="11"/>
      <c r="N121" s="11"/>
      <c r="O121" s="11"/>
      <c r="P121" s="11"/>
    </row>
    <row r="122" ht="15.75" customHeight="1">
      <c r="A122" s="222"/>
      <c r="B122" s="11"/>
      <c r="C122" s="11"/>
      <c r="D122" s="11"/>
      <c r="E122" s="11"/>
      <c r="F122" s="11"/>
      <c r="G122" s="11"/>
      <c r="H122" s="11"/>
      <c r="I122" s="11"/>
      <c r="J122" s="11"/>
      <c r="K122" s="11"/>
      <c r="L122" s="11"/>
      <c r="M122" s="11"/>
      <c r="N122" s="11"/>
      <c r="O122" s="11"/>
      <c r="P122" s="11"/>
    </row>
    <row r="123" ht="15.75" customHeight="1">
      <c r="A123" s="222"/>
      <c r="B123" s="11"/>
      <c r="C123" s="11"/>
      <c r="D123" s="11"/>
      <c r="E123" s="11"/>
      <c r="F123" s="11"/>
      <c r="G123" s="11"/>
      <c r="H123" s="11"/>
      <c r="I123" s="11"/>
      <c r="J123" s="11"/>
      <c r="K123" s="11"/>
      <c r="L123" s="11"/>
      <c r="M123" s="11"/>
      <c r="N123" s="11"/>
      <c r="O123" s="11"/>
      <c r="P123" s="11"/>
    </row>
    <row r="124" ht="15.75" customHeight="1">
      <c r="A124" s="222"/>
      <c r="B124" s="11"/>
      <c r="C124" s="11"/>
      <c r="D124" s="11"/>
      <c r="E124" s="11"/>
      <c r="F124" s="11"/>
      <c r="G124" s="11"/>
      <c r="H124" s="11"/>
      <c r="I124" s="11"/>
      <c r="J124" s="11"/>
      <c r="K124" s="11"/>
      <c r="L124" s="11"/>
      <c r="M124" s="11"/>
      <c r="N124" s="11"/>
      <c r="O124" s="11"/>
      <c r="P124" s="11"/>
    </row>
    <row r="125" ht="15.75" customHeight="1">
      <c r="A125" s="222"/>
      <c r="B125" s="11"/>
      <c r="C125" s="11"/>
      <c r="D125" s="11"/>
      <c r="E125" s="11"/>
      <c r="F125" s="11"/>
      <c r="G125" s="11"/>
      <c r="H125" s="11"/>
      <c r="I125" s="11"/>
      <c r="J125" s="11"/>
      <c r="K125" s="11"/>
      <c r="L125" s="11"/>
      <c r="M125" s="11"/>
      <c r="N125" s="11"/>
      <c r="O125" s="11"/>
      <c r="P125" s="11"/>
    </row>
    <row r="126" ht="15.75" customHeight="1">
      <c r="A126" s="222"/>
      <c r="B126" s="11"/>
      <c r="C126" s="11"/>
      <c r="D126" s="11"/>
      <c r="E126" s="11"/>
      <c r="F126" s="11"/>
      <c r="G126" s="11"/>
      <c r="H126" s="11"/>
      <c r="I126" s="11"/>
      <c r="J126" s="11"/>
      <c r="K126" s="11"/>
      <c r="L126" s="11"/>
      <c r="M126" s="11"/>
      <c r="N126" s="11"/>
      <c r="O126" s="11"/>
      <c r="P126" s="11"/>
    </row>
    <row r="127" ht="15.75" customHeight="1">
      <c r="A127" s="222"/>
      <c r="B127" s="11"/>
      <c r="C127" s="11"/>
      <c r="D127" s="11"/>
      <c r="E127" s="11"/>
      <c r="F127" s="11"/>
      <c r="G127" s="11"/>
      <c r="H127" s="11"/>
      <c r="I127" s="11"/>
      <c r="J127" s="11"/>
      <c r="K127" s="11"/>
      <c r="L127" s="11"/>
      <c r="M127" s="11"/>
      <c r="N127" s="11"/>
      <c r="O127" s="11"/>
      <c r="P127" s="11"/>
    </row>
    <row r="128" ht="15.75" customHeight="1">
      <c r="A128" s="222"/>
      <c r="B128" s="11"/>
      <c r="C128" s="11"/>
      <c r="D128" s="11"/>
      <c r="E128" s="11"/>
      <c r="F128" s="11"/>
      <c r="G128" s="11"/>
      <c r="H128" s="11"/>
      <c r="I128" s="11"/>
      <c r="J128" s="11"/>
      <c r="K128" s="11"/>
      <c r="L128" s="11"/>
      <c r="M128" s="11"/>
      <c r="N128" s="11"/>
      <c r="O128" s="11"/>
      <c r="P128" s="11"/>
    </row>
    <row r="129" ht="15.75" customHeight="1">
      <c r="A129" s="222"/>
      <c r="B129" s="11"/>
      <c r="C129" s="11"/>
      <c r="D129" s="11"/>
      <c r="E129" s="11"/>
      <c r="F129" s="11"/>
      <c r="G129" s="11"/>
      <c r="H129" s="11"/>
      <c r="I129" s="11"/>
      <c r="J129" s="11"/>
      <c r="K129" s="11"/>
      <c r="L129" s="11"/>
      <c r="M129" s="11"/>
      <c r="N129" s="11"/>
      <c r="O129" s="11"/>
      <c r="P129" s="11"/>
    </row>
    <row r="130" ht="15.75" customHeight="1">
      <c r="A130" s="222"/>
      <c r="B130" s="11"/>
      <c r="C130" s="11"/>
      <c r="D130" s="11"/>
      <c r="E130" s="11"/>
      <c r="F130" s="11"/>
      <c r="G130" s="11"/>
      <c r="H130" s="11"/>
      <c r="I130" s="11"/>
      <c r="J130" s="11"/>
      <c r="K130" s="11"/>
      <c r="L130" s="11"/>
      <c r="M130" s="11"/>
      <c r="N130" s="11"/>
      <c r="O130" s="11"/>
      <c r="P130" s="11"/>
    </row>
    <row r="131" ht="15.75" customHeight="1">
      <c r="A131" s="222"/>
      <c r="B131" s="11"/>
      <c r="C131" s="11"/>
      <c r="D131" s="11"/>
      <c r="E131" s="11"/>
      <c r="F131" s="11"/>
      <c r="G131" s="11"/>
      <c r="H131" s="11"/>
      <c r="I131" s="11"/>
      <c r="J131" s="11"/>
      <c r="K131" s="11"/>
      <c r="L131" s="11"/>
      <c r="M131" s="11"/>
      <c r="N131" s="11"/>
      <c r="O131" s="11"/>
      <c r="P131" s="11"/>
    </row>
    <row r="132" ht="15.75" customHeight="1">
      <c r="A132" s="222"/>
      <c r="B132" s="11"/>
      <c r="C132" s="11"/>
      <c r="D132" s="11"/>
      <c r="E132" s="11"/>
      <c r="F132" s="11"/>
      <c r="G132" s="11"/>
      <c r="H132" s="11"/>
      <c r="I132" s="11"/>
      <c r="J132" s="11"/>
      <c r="K132" s="11"/>
      <c r="L132" s="11"/>
      <c r="M132" s="11"/>
      <c r="N132" s="11"/>
      <c r="O132" s="11"/>
      <c r="P132" s="11"/>
    </row>
    <row r="133" ht="15.75" customHeight="1">
      <c r="A133" s="222"/>
      <c r="B133" s="11"/>
      <c r="C133" s="11"/>
      <c r="D133" s="11"/>
      <c r="E133" s="11"/>
      <c r="F133" s="11"/>
      <c r="G133" s="11"/>
      <c r="H133" s="11"/>
      <c r="I133" s="11"/>
      <c r="J133" s="11"/>
      <c r="K133" s="11"/>
      <c r="L133" s="11"/>
      <c r="M133" s="11"/>
      <c r="N133" s="11"/>
      <c r="O133" s="11"/>
      <c r="P133" s="11"/>
    </row>
    <row r="134" ht="15.75" customHeight="1">
      <c r="A134" s="222"/>
      <c r="B134" s="11"/>
      <c r="C134" s="11"/>
      <c r="D134" s="11"/>
      <c r="E134" s="11"/>
      <c r="F134" s="11"/>
      <c r="G134" s="11"/>
      <c r="H134" s="11"/>
      <c r="I134" s="11"/>
      <c r="J134" s="11"/>
      <c r="K134" s="11"/>
      <c r="L134" s="11"/>
      <c r="M134" s="11"/>
      <c r="N134" s="11"/>
      <c r="O134" s="11"/>
      <c r="P134" s="11"/>
    </row>
    <row r="135" ht="15.75" customHeight="1">
      <c r="A135" s="222"/>
      <c r="B135" s="11"/>
      <c r="C135" s="11"/>
      <c r="D135" s="11"/>
      <c r="E135" s="11"/>
      <c r="F135" s="11"/>
      <c r="G135" s="11"/>
      <c r="H135" s="11"/>
      <c r="I135" s="11"/>
      <c r="J135" s="11"/>
      <c r="K135" s="11"/>
      <c r="L135" s="11"/>
      <c r="M135" s="11"/>
      <c r="N135" s="11"/>
      <c r="O135" s="11"/>
      <c r="P135" s="11"/>
    </row>
    <row r="136" ht="15.75" customHeight="1">
      <c r="A136" s="222"/>
      <c r="B136" s="11"/>
      <c r="C136" s="11"/>
      <c r="D136" s="11"/>
      <c r="E136" s="11"/>
      <c r="F136" s="11"/>
      <c r="G136" s="11"/>
      <c r="H136" s="11"/>
      <c r="I136" s="11"/>
      <c r="J136" s="11"/>
      <c r="K136" s="11"/>
      <c r="L136" s="11"/>
      <c r="M136" s="11"/>
      <c r="N136" s="11"/>
      <c r="O136" s="11"/>
      <c r="P136" s="11"/>
    </row>
    <row r="137" ht="15.75" customHeight="1">
      <c r="A137" s="222"/>
      <c r="B137" s="11"/>
      <c r="C137" s="11"/>
      <c r="D137" s="11"/>
      <c r="E137" s="11"/>
      <c r="F137" s="11"/>
      <c r="G137" s="11"/>
      <c r="H137" s="11"/>
      <c r="I137" s="11"/>
      <c r="J137" s="11"/>
      <c r="K137" s="11"/>
      <c r="L137" s="11"/>
      <c r="M137" s="11"/>
      <c r="N137" s="11"/>
      <c r="O137" s="11"/>
      <c r="P137" s="11"/>
    </row>
    <row r="138" ht="15.75" customHeight="1">
      <c r="A138" s="222"/>
      <c r="B138" s="11"/>
      <c r="C138" s="11"/>
      <c r="D138" s="11"/>
      <c r="E138" s="11"/>
      <c r="F138" s="11"/>
      <c r="G138" s="11"/>
      <c r="H138" s="11"/>
      <c r="I138" s="11"/>
      <c r="J138" s="11"/>
      <c r="K138" s="11"/>
      <c r="L138" s="11"/>
      <c r="M138" s="11"/>
      <c r="N138" s="11"/>
      <c r="O138" s="11"/>
      <c r="P138" s="11"/>
    </row>
    <row r="139" ht="15.75" customHeight="1">
      <c r="A139" s="222"/>
      <c r="B139" s="11"/>
      <c r="C139" s="11"/>
      <c r="D139" s="11"/>
      <c r="E139" s="11"/>
      <c r="F139" s="11"/>
      <c r="G139" s="11"/>
      <c r="H139" s="11"/>
      <c r="I139" s="11"/>
      <c r="J139" s="11"/>
      <c r="K139" s="11"/>
      <c r="L139" s="11"/>
      <c r="M139" s="11"/>
      <c r="N139" s="11"/>
      <c r="O139" s="11"/>
      <c r="P139" s="11"/>
    </row>
    <row r="140" ht="15.75" customHeight="1">
      <c r="A140" s="222"/>
      <c r="B140" s="11"/>
      <c r="C140" s="11"/>
      <c r="D140" s="11"/>
      <c r="E140" s="11"/>
      <c r="F140" s="11"/>
      <c r="G140" s="11"/>
      <c r="H140" s="11"/>
      <c r="I140" s="11"/>
      <c r="J140" s="11"/>
      <c r="K140" s="11"/>
      <c r="L140" s="11"/>
      <c r="M140" s="11"/>
      <c r="N140" s="11"/>
      <c r="O140" s="11"/>
      <c r="P140" s="11"/>
    </row>
    <row r="141" ht="15.75" customHeight="1">
      <c r="A141" s="222"/>
      <c r="B141" s="11"/>
      <c r="C141" s="11"/>
      <c r="D141" s="11"/>
      <c r="E141" s="11"/>
      <c r="F141" s="11"/>
      <c r="G141" s="11"/>
      <c r="H141" s="11"/>
      <c r="I141" s="11"/>
      <c r="J141" s="11"/>
      <c r="K141" s="11"/>
      <c r="L141" s="11"/>
      <c r="M141" s="11"/>
      <c r="N141" s="11"/>
      <c r="O141" s="11"/>
      <c r="P141" s="11"/>
    </row>
    <row r="142" ht="15.75" customHeight="1">
      <c r="A142" s="222"/>
      <c r="B142" s="11"/>
      <c r="C142" s="11"/>
      <c r="D142" s="11"/>
      <c r="E142" s="11"/>
      <c r="F142" s="11"/>
      <c r="G142" s="11"/>
      <c r="H142" s="11"/>
      <c r="I142" s="11"/>
      <c r="J142" s="11"/>
      <c r="K142" s="11"/>
      <c r="L142" s="11"/>
      <c r="M142" s="11"/>
      <c r="N142" s="11"/>
      <c r="O142" s="11"/>
      <c r="P142" s="11"/>
    </row>
    <row r="143" ht="15.75" customHeight="1">
      <c r="A143" s="222"/>
      <c r="B143" s="11"/>
      <c r="C143" s="11"/>
      <c r="D143" s="11"/>
      <c r="E143" s="11"/>
      <c r="F143" s="11"/>
      <c r="G143" s="11"/>
      <c r="H143" s="11"/>
      <c r="I143" s="11"/>
      <c r="J143" s="11"/>
      <c r="K143" s="11"/>
      <c r="L143" s="11"/>
      <c r="M143" s="11"/>
      <c r="N143" s="11"/>
      <c r="O143" s="11"/>
      <c r="P143" s="11"/>
    </row>
    <row r="144" ht="15.75" customHeight="1">
      <c r="A144" s="222"/>
      <c r="B144" s="11"/>
      <c r="C144" s="11"/>
      <c r="D144" s="11"/>
      <c r="E144" s="11"/>
      <c r="F144" s="11"/>
      <c r="G144" s="11"/>
      <c r="H144" s="11"/>
      <c r="I144" s="11"/>
      <c r="J144" s="11"/>
      <c r="K144" s="11"/>
      <c r="L144" s="11"/>
      <c r="M144" s="11"/>
      <c r="N144" s="11"/>
      <c r="O144" s="11"/>
      <c r="P144" s="11"/>
    </row>
    <row r="145" ht="15.75" customHeight="1">
      <c r="A145" s="222"/>
      <c r="B145" s="11"/>
      <c r="C145" s="11"/>
      <c r="D145" s="11"/>
      <c r="E145" s="11"/>
      <c r="F145" s="11"/>
      <c r="G145" s="11"/>
      <c r="H145" s="11"/>
      <c r="I145" s="11"/>
      <c r="J145" s="11"/>
      <c r="K145" s="11"/>
      <c r="L145" s="11"/>
      <c r="M145" s="11"/>
      <c r="N145" s="11"/>
      <c r="O145" s="11"/>
      <c r="P145" s="11"/>
    </row>
    <row r="146" ht="15.75" customHeight="1">
      <c r="A146" s="222"/>
      <c r="B146" s="11"/>
      <c r="C146" s="11"/>
      <c r="D146" s="11"/>
      <c r="E146" s="11"/>
      <c r="F146" s="11"/>
      <c r="G146" s="11"/>
      <c r="H146" s="11"/>
      <c r="I146" s="11"/>
      <c r="J146" s="11"/>
      <c r="K146" s="11"/>
      <c r="L146" s="11"/>
      <c r="M146" s="11"/>
      <c r="N146" s="11"/>
      <c r="O146" s="11"/>
      <c r="P146" s="11"/>
    </row>
    <row r="147" ht="15.75" customHeight="1">
      <c r="A147" s="222"/>
      <c r="B147" s="11"/>
      <c r="C147" s="11"/>
      <c r="D147" s="11"/>
      <c r="E147" s="11"/>
      <c r="F147" s="11"/>
      <c r="G147" s="11"/>
      <c r="H147" s="11"/>
      <c r="I147" s="11"/>
      <c r="J147" s="11"/>
      <c r="K147" s="11"/>
      <c r="L147" s="11"/>
      <c r="M147" s="11"/>
      <c r="N147" s="11"/>
      <c r="O147" s="11"/>
      <c r="P147" s="11"/>
    </row>
    <row r="148" ht="15.75" customHeight="1">
      <c r="A148" s="222"/>
      <c r="B148" s="11"/>
      <c r="C148" s="11"/>
      <c r="D148" s="11"/>
      <c r="E148" s="11"/>
      <c r="F148" s="11"/>
      <c r="G148" s="11"/>
      <c r="H148" s="11"/>
      <c r="I148" s="11"/>
      <c r="J148" s="11"/>
      <c r="K148" s="11"/>
      <c r="L148" s="11"/>
      <c r="M148" s="11"/>
      <c r="N148" s="11"/>
      <c r="O148" s="11"/>
      <c r="P148" s="11"/>
    </row>
    <row r="149" ht="15.75" customHeight="1">
      <c r="A149" s="222"/>
      <c r="B149" s="11"/>
      <c r="C149" s="11"/>
      <c r="D149" s="11"/>
      <c r="E149" s="11"/>
      <c r="F149" s="11"/>
      <c r="G149" s="11"/>
      <c r="H149" s="11"/>
      <c r="I149" s="11"/>
      <c r="J149" s="11"/>
      <c r="K149" s="11"/>
      <c r="L149" s="11"/>
      <c r="M149" s="11"/>
      <c r="N149" s="11"/>
      <c r="O149" s="11"/>
      <c r="P149" s="11"/>
    </row>
    <row r="150" ht="15.75" customHeight="1">
      <c r="A150" s="222"/>
      <c r="B150" s="11"/>
      <c r="C150" s="11"/>
      <c r="D150" s="11"/>
      <c r="E150" s="11"/>
      <c r="F150" s="11"/>
      <c r="G150" s="11"/>
      <c r="H150" s="11"/>
      <c r="I150" s="11"/>
      <c r="J150" s="11"/>
      <c r="K150" s="11"/>
      <c r="L150" s="11"/>
      <c r="M150" s="11"/>
      <c r="N150" s="11"/>
      <c r="O150" s="11"/>
      <c r="P150" s="11"/>
    </row>
    <row r="151" ht="15.75" customHeight="1">
      <c r="A151" s="222"/>
      <c r="B151" s="11"/>
      <c r="C151" s="11"/>
      <c r="D151" s="11"/>
      <c r="E151" s="11"/>
      <c r="F151" s="11"/>
      <c r="G151" s="11"/>
      <c r="H151" s="11"/>
      <c r="I151" s="11"/>
      <c r="J151" s="11"/>
      <c r="K151" s="11"/>
      <c r="L151" s="11"/>
      <c r="M151" s="11"/>
      <c r="N151" s="11"/>
      <c r="O151" s="11"/>
      <c r="P151" s="11"/>
    </row>
    <row r="152" ht="15.75" customHeight="1">
      <c r="A152" s="222"/>
      <c r="B152" s="11"/>
      <c r="C152" s="11"/>
      <c r="D152" s="11"/>
      <c r="E152" s="11"/>
      <c r="F152" s="11"/>
      <c r="G152" s="11"/>
      <c r="H152" s="11"/>
      <c r="I152" s="11"/>
      <c r="J152" s="11"/>
      <c r="K152" s="11"/>
      <c r="L152" s="11"/>
      <c r="M152" s="11"/>
      <c r="N152" s="11"/>
      <c r="O152" s="11"/>
      <c r="P152" s="11"/>
    </row>
    <row r="153" ht="15.75" customHeight="1">
      <c r="A153" s="222"/>
      <c r="B153" s="11"/>
      <c r="C153" s="11"/>
      <c r="D153" s="11"/>
      <c r="E153" s="11"/>
      <c r="F153" s="11"/>
      <c r="G153" s="11"/>
      <c r="H153" s="11"/>
      <c r="I153" s="11"/>
      <c r="J153" s="11"/>
      <c r="K153" s="11"/>
      <c r="L153" s="11"/>
      <c r="M153" s="11"/>
      <c r="N153" s="11"/>
      <c r="O153" s="11"/>
      <c r="P153" s="11"/>
    </row>
    <row r="154" ht="15.75" customHeight="1">
      <c r="A154" s="222"/>
      <c r="B154" s="11"/>
      <c r="C154" s="11"/>
      <c r="D154" s="11"/>
      <c r="E154" s="11"/>
      <c r="F154" s="11"/>
      <c r="G154" s="11"/>
      <c r="H154" s="11"/>
      <c r="I154" s="11"/>
      <c r="J154" s="11"/>
      <c r="K154" s="11"/>
      <c r="L154" s="11"/>
      <c r="M154" s="11"/>
      <c r="N154" s="11"/>
      <c r="O154" s="11"/>
      <c r="P154" s="11"/>
    </row>
    <row r="155" ht="15.75" customHeight="1">
      <c r="A155" s="222"/>
      <c r="B155" s="11"/>
      <c r="C155" s="11"/>
      <c r="D155" s="11"/>
      <c r="E155" s="11"/>
      <c r="F155" s="11"/>
      <c r="G155" s="11"/>
      <c r="H155" s="11"/>
      <c r="I155" s="11"/>
      <c r="J155" s="11"/>
      <c r="K155" s="11"/>
      <c r="L155" s="11"/>
      <c r="M155" s="11"/>
      <c r="N155" s="11"/>
      <c r="O155" s="11"/>
      <c r="P155" s="11"/>
    </row>
    <row r="156" ht="15.75" customHeight="1">
      <c r="A156" s="222"/>
      <c r="B156" s="11"/>
      <c r="C156" s="11"/>
      <c r="D156" s="11"/>
      <c r="E156" s="11"/>
      <c r="F156" s="11"/>
      <c r="G156" s="11"/>
      <c r="H156" s="11"/>
      <c r="I156" s="11"/>
      <c r="J156" s="11"/>
      <c r="K156" s="11"/>
      <c r="L156" s="11"/>
      <c r="M156" s="11"/>
      <c r="N156" s="11"/>
      <c r="O156" s="11"/>
      <c r="P156" s="11"/>
    </row>
    <row r="157" ht="15.75" customHeight="1">
      <c r="A157" s="222"/>
      <c r="B157" s="11"/>
      <c r="C157" s="11"/>
      <c r="D157" s="11"/>
      <c r="E157" s="11"/>
      <c r="F157" s="11"/>
      <c r="G157" s="11"/>
      <c r="H157" s="11"/>
      <c r="I157" s="11"/>
      <c r="J157" s="11"/>
      <c r="K157" s="11"/>
      <c r="L157" s="11"/>
      <c r="M157" s="11"/>
      <c r="N157" s="11"/>
      <c r="O157" s="11"/>
      <c r="P157" s="11"/>
    </row>
    <row r="158" ht="15.75" customHeight="1">
      <c r="A158" s="222"/>
      <c r="B158" s="11"/>
      <c r="C158" s="11"/>
      <c r="D158" s="11"/>
      <c r="E158" s="11"/>
      <c r="F158" s="11"/>
      <c r="G158" s="11"/>
      <c r="H158" s="11"/>
      <c r="I158" s="11"/>
      <c r="J158" s="11"/>
      <c r="K158" s="11"/>
      <c r="L158" s="11"/>
      <c r="M158" s="11"/>
      <c r="N158" s="11"/>
      <c r="O158" s="11"/>
      <c r="P158" s="11"/>
    </row>
    <row r="159" ht="15.75" customHeight="1">
      <c r="A159" s="222"/>
      <c r="B159" s="11"/>
      <c r="C159" s="11"/>
      <c r="D159" s="11"/>
      <c r="E159" s="11"/>
      <c r="F159" s="11"/>
      <c r="G159" s="11"/>
      <c r="H159" s="11"/>
      <c r="I159" s="11"/>
      <c r="J159" s="11"/>
      <c r="K159" s="11"/>
      <c r="L159" s="11"/>
      <c r="M159" s="11"/>
      <c r="N159" s="11"/>
      <c r="O159" s="11"/>
      <c r="P159" s="11"/>
    </row>
    <row r="160" ht="15.75" customHeight="1">
      <c r="A160" s="222"/>
      <c r="B160" s="11"/>
      <c r="C160" s="11"/>
      <c r="D160" s="11"/>
      <c r="E160" s="11"/>
      <c r="F160" s="11"/>
      <c r="G160" s="11"/>
      <c r="H160" s="11"/>
      <c r="I160" s="11"/>
      <c r="J160" s="11"/>
      <c r="K160" s="11"/>
      <c r="L160" s="11"/>
      <c r="M160" s="11"/>
      <c r="N160" s="11"/>
      <c r="O160" s="11"/>
      <c r="P160" s="11"/>
    </row>
    <row r="161" ht="15.75" customHeight="1">
      <c r="A161" s="222"/>
      <c r="B161" s="11"/>
      <c r="C161" s="11"/>
      <c r="D161" s="11"/>
      <c r="E161" s="11"/>
      <c r="F161" s="11"/>
      <c r="G161" s="11"/>
      <c r="H161" s="11"/>
      <c r="I161" s="11"/>
      <c r="J161" s="11"/>
      <c r="K161" s="11"/>
      <c r="L161" s="11"/>
      <c r="M161" s="11"/>
      <c r="N161" s="11"/>
      <c r="O161" s="11"/>
      <c r="P161" s="11"/>
    </row>
    <row r="162" ht="15.75" customHeight="1">
      <c r="A162" s="222"/>
      <c r="B162" s="11"/>
      <c r="C162" s="11"/>
      <c r="D162" s="11"/>
      <c r="E162" s="11"/>
      <c r="F162" s="11"/>
      <c r="G162" s="11"/>
      <c r="H162" s="11"/>
      <c r="I162" s="11"/>
      <c r="J162" s="11"/>
      <c r="K162" s="11"/>
      <c r="L162" s="11"/>
      <c r="M162" s="11"/>
      <c r="N162" s="11"/>
      <c r="O162" s="11"/>
      <c r="P162" s="11"/>
    </row>
    <row r="163" ht="15.75" customHeight="1">
      <c r="A163" s="222"/>
      <c r="B163" s="11"/>
      <c r="C163" s="11"/>
      <c r="D163" s="11"/>
      <c r="E163" s="11"/>
      <c r="F163" s="11"/>
      <c r="G163" s="11"/>
      <c r="H163" s="11"/>
      <c r="I163" s="11"/>
      <c r="J163" s="11"/>
      <c r="K163" s="11"/>
      <c r="L163" s="11"/>
      <c r="M163" s="11"/>
      <c r="N163" s="11"/>
      <c r="O163" s="11"/>
      <c r="P163" s="11"/>
    </row>
    <row r="164" ht="15.75" customHeight="1">
      <c r="A164" s="222"/>
      <c r="B164" s="11"/>
      <c r="C164" s="11"/>
      <c r="D164" s="11"/>
      <c r="E164" s="11"/>
      <c r="F164" s="11"/>
      <c r="G164" s="11"/>
      <c r="H164" s="11"/>
      <c r="I164" s="11"/>
      <c r="J164" s="11"/>
      <c r="K164" s="11"/>
      <c r="L164" s="11"/>
      <c r="M164" s="11"/>
      <c r="N164" s="11"/>
      <c r="O164" s="11"/>
      <c r="P164" s="11"/>
    </row>
    <row r="165" ht="15.75" customHeight="1">
      <c r="A165" s="222"/>
      <c r="B165" s="11"/>
      <c r="C165" s="11"/>
      <c r="D165" s="11"/>
      <c r="E165" s="11"/>
      <c r="F165" s="11"/>
      <c r="G165" s="11"/>
      <c r="H165" s="11"/>
      <c r="I165" s="11"/>
      <c r="J165" s="11"/>
      <c r="K165" s="11"/>
      <c r="L165" s="11"/>
      <c r="M165" s="11"/>
      <c r="N165" s="11"/>
      <c r="O165" s="11"/>
      <c r="P165" s="11"/>
    </row>
    <row r="166" ht="15.75" customHeight="1">
      <c r="A166" s="222"/>
      <c r="B166" s="11"/>
      <c r="C166" s="11"/>
      <c r="D166" s="11"/>
      <c r="E166" s="11"/>
      <c r="F166" s="11"/>
      <c r="G166" s="11"/>
      <c r="H166" s="11"/>
      <c r="I166" s="11"/>
      <c r="J166" s="11"/>
      <c r="K166" s="11"/>
      <c r="L166" s="11"/>
      <c r="M166" s="11"/>
      <c r="N166" s="11"/>
      <c r="O166" s="11"/>
      <c r="P166" s="11"/>
    </row>
    <row r="167" ht="15.75" customHeight="1">
      <c r="A167" s="222"/>
      <c r="B167" s="11"/>
      <c r="C167" s="11"/>
      <c r="D167" s="11"/>
      <c r="E167" s="11"/>
      <c r="F167" s="11"/>
      <c r="G167" s="11"/>
      <c r="H167" s="11"/>
      <c r="I167" s="11"/>
      <c r="J167" s="11"/>
      <c r="K167" s="11"/>
      <c r="L167" s="11"/>
      <c r="M167" s="11"/>
      <c r="N167" s="11"/>
      <c r="O167" s="11"/>
      <c r="P167" s="11"/>
    </row>
    <row r="168" ht="15.75" customHeight="1">
      <c r="A168" s="222"/>
      <c r="B168" s="11"/>
      <c r="C168" s="11"/>
      <c r="D168" s="11"/>
      <c r="E168" s="11"/>
      <c r="F168" s="11"/>
      <c r="G168" s="11"/>
      <c r="H168" s="11"/>
      <c r="I168" s="11"/>
      <c r="J168" s="11"/>
      <c r="K168" s="11"/>
      <c r="L168" s="11"/>
      <c r="M168" s="11"/>
      <c r="N168" s="11"/>
      <c r="O168" s="11"/>
      <c r="P168" s="11"/>
    </row>
    <row r="169" ht="15.75" customHeight="1">
      <c r="A169" s="222"/>
      <c r="B169" s="11"/>
      <c r="C169" s="11"/>
      <c r="D169" s="11"/>
      <c r="E169" s="11"/>
      <c r="F169" s="11"/>
      <c r="G169" s="11"/>
      <c r="H169" s="11"/>
      <c r="I169" s="11"/>
      <c r="J169" s="11"/>
      <c r="K169" s="11"/>
      <c r="L169" s="11"/>
      <c r="M169" s="11"/>
      <c r="N169" s="11"/>
      <c r="O169" s="11"/>
      <c r="P169" s="11"/>
    </row>
    <row r="170" ht="15.75" customHeight="1">
      <c r="A170" s="222"/>
      <c r="B170" s="11"/>
      <c r="C170" s="11"/>
      <c r="D170" s="11"/>
      <c r="E170" s="11"/>
      <c r="F170" s="11"/>
      <c r="G170" s="11"/>
      <c r="H170" s="11"/>
      <c r="I170" s="11"/>
      <c r="J170" s="11"/>
      <c r="K170" s="11"/>
      <c r="L170" s="11"/>
      <c r="M170" s="11"/>
      <c r="N170" s="11"/>
      <c r="O170" s="11"/>
      <c r="P170" s="11"/>
    </row>
    <row r="171" ht="15.75" customHeight="1">
      <c r="A171" s="222"/>
      <c r="B171" s="11"/>
      <c r="C171" s="11"/>
      <c r="D171" s="11"/>
      <c r="E171" s="11"/>
      <c r="F171" s="11"/>
      <c r="G171" s="11"/>
      <c r="H171" s="11"/>
      <c r="I171" s="11"/>
      <c r="J171" s="11"/>
      <c r="K171" s="11"/>
      <c r="L171" s="11"/>
      <c r="M171" s="11"/>
      <c r="N171" s="11"/>
      <c r="O171" s="11"/>
      <c r="P171" s="11"/>
    </row>
    <row r="172" ht="15.75" customHeight="1">
      <c r="A172" s="222"/>
      <c r="B172" s="11"/>
      <c r="C172" s="11"/>
      <c r="D172" s="11"/>
      <c r="E172" s="11"/>
      <c r="F172" s="11"/>
      <c r="G172" s="11"/>
      <c r="H172" s="11"/>
      <c r="I172" s="11"/>
      <c r="J172" s="11"/>
      <c r="K172" s="11"/>
      <c r="L172" s="11"/>
      <c r="M172" s="11"/>
      <c r="N172" s="11"/>
      <c r="O172" s="11"/>
      <c r="P172" s="11"/>
    </row>
    <row r="173" ht="15.75" customHeight="1">
      <c r="A173" s="222"/>
      <c r="B173" s="11"/>
      <c r="C173" s="11"/>
      <c r="D173" s="11"/>
      <c r="E173" s="11"/>
      <c r="F173" s="11"/>
      <c r="G173" s="11"/>
      <c r="H173" s="11"/>
      <c r="I173" s="11"/>
      <c r="J173" s="11"/>
      <c r="K173" s="11"/>
      <c r="L173" s="11"/>
      <c r="M173" s="11"/>
      <c r="N173" s="11"/>
      <c r="O173" s="11"/>
      <c r="P173" s="11"/>
    </row>
    <row r="174" ht="15.75" customHeight="1">
      <c r="A174" s="222"/>
      <c r="B174" s="11"/>
      <c r="C174" s="11"/>
      <c r="D174" s="11"/>
      <c r="E174" s="11"/>
      <c r="F174" s="11"/>
      <c r="G174" s="11"/>
      <c r="H174" s="11"/>
      <c r="I174" s="11"/>
      <c r="J174" s="11"/>
      <c r="K174" s="11"/>
      <c r="L174" s="11"/>
      <c r="M174" s="11"/>
      <c r="N174" s="11"/>
      <c r="O174" s="11"/>
      <c r="P174" s="11"/>
    </row>
    <row r="175" ht="15.75" customHeight="1">
      <c r="A175" s="222"/>
      <c r="B175" s="11"/>
      <c r="C175" s="11"/>
      <c r="D175" s="11"/>
      <c r="E175" s="11"/>
      <c r="F175" s="11"/>
      <c r="G175" s="11"/>
      <c r="H175" s="11"/>
      <c r="I175" s="11"/>
      <c r="J175" s="11"/>
      <c r="K175" s="11"/>
      <c r="L175" s="11"/>
      <c r="M175" s="11"/>
      <c r="N175" s="11"/>
      <c r="O175" s="11"/>
      <c r="P175" s="11"/>
    </row>
    <row r="176" ht="15.75" customHeight="1">
      <c r="A176" s="222"/>
      <c r="B176" s="11"/>
      <c r="C176" s="11"/>
      <c r="D176" s="11"/>
      <c r="E176" s="11"/>
      <c r="F176" s="11"/>
      <c r="G176" s="11"/>
      <c r="H176" s="11"/>
      <c r="I176" s="11"/>
      <c r="J176" s="11"/>
      <c r="K176" s="11"/>
      <c r="L176" s="11"/>
      <c r="M176" s="11"/>
      <c r="N176" s="11"/>
      <c r="O176" s="11"/>
      <c r="P176" s="11"/>
    </row>
    <row r="177" ht="15.75" customHeight="1">
      <c r="A177" s="222"/>
      <c r="B177" s="11"/>
      <c r="C177" s="11"/>
      <c r="D177" s="11"/>
      <c r="E177" s="11"/>
      <c r="F177" s="11"/>
      <c r="G177" s="11"/>
      <c r="H177" s="11"/>
      <c r="I177" s="11"/>
      <c r="J177" s="11"/>
      <c r="K177" s="11"/>
      <c r="L177" s="11"/>
      <c r="M177" s="11"/>
      <c r="N177" s="11"/>
      <c r="O177" s="11"/>
      <c r="P177" s="11"/>
    </row>
    <row r="178" ht="15.75" customHeight="1">
      <c r="A178" s="222"/>
      <c r="B178" s="11"/>
      <c r="C178" s="11"/>
      <c r="D178" s="11"/>
      <c r="E178" s="11"/>
      <c r="F178" s="11"/>
      <c r="G178" s="11"/>
      <c r="H178" s="11"/>
      <c r="I178" s="11"/>
      <c r="J178" s="11"/>
      <c r="K178" s="11"/>
      <c r="L178" s="11"/>
      <c r="M178" s="11"/>
      <c r="N178" s="11"/>
      <c r="O178" s="11"/>
      <c r="P178" s="11"/>
    </row>
    <row r="179" ht="15.75" customHeight="1">
      <c r="A179" s="222"/>
      <c r="B179" s="11"/>
      <c r="C179" s="11"/>
      <c r="D179" s="11"/>
      <c r="E179" s="11"/>
      <c r="F179" s="11"/>
      <c r="G179" s="11"/>
      <c r="H179" s="11"/>
      <c r="I179" s="11"/>
      <c r="J179" s="11"/>
      <c r="K179" s="11"/>
      <c r="L179" s="11"/>
      <c r="M179" s="11"/>
      <c r="N179" s="11"/>
      <c r="O179" s="11"/>
      <c r="P179" s="11"/>
    </row>
    <row r="180" ht="15.75" customHeight="1">
      <c r="A180" s="222"/>
      <c r="B180" s="11"/>
      <c r="C180" s="11"/>
      <c r="D180" s="11"/>
      <c r="E180" s="11"/>
      <c r="F180" s="11"/>
      <c r="G180" s="11"/>
      <c r="H180" s="11"/>
      <c r="I180" s="11"/>
      <c r="J180" s="11"/>
      <c r="K180" s="11"/>
      <c r="L180" s="11"/>
      <c r="M180" s="11"/>
      <c r="N180" s="11"/>
      <c r="O180" s="11"/>
      <c r="P180" s="11"/>
    </row>
    <row r="181" ht="15.75" customHeight="1">
      <c r="A181" s="222"/>
      <c r="B181" s="11"/>
      <c r="C181" s="11"/>
      <c r="D181" s="11"/>
      <c r="E181" s="11"/>
      <c r="F181" s="11"/>
      <c r="G181" s="11"/>
      <c r="H181" s="11"/>
      <c r="I181" s="11"/>
      <c r="J181" s="11"/>
      <c r="K181" s="11"/>
      <c r="L181" s="11"/>
      <c r="M181" s="11"/>
      <c r="N181" s="11"/>
      <c r="O181" s="11"/>
      <c r="P181" s="11"/>
    </row>
    <row r="182" ht="15.75" customHeight="1">
      <c r="A182" s="222"/>
      <c r="B182" s="11"/>
      <c r="C182" s="11"/>
      <c r="D182" s="11"/>
      <c r="E182" s="11"/>
      <c r="F182" s="11"/>
      <c r="G182" s="11"/>
      <c r="H182" s="11"/>
      <c r="I182" s="11"/>
      <c r="J182" s="11"/>
      <c r="K182" s="11"/>
      <c r="L182" s="11"/>
      <c r="M182" s="11"/>
      <c r="N182" s="11"/>
      <c r="O182" s="11"/>
      <c r="P182" s="11"/>
    </row>
    <row r="183" ht="15.75" customHeight="1">
      <c r="A183" s="222"/>
      <c r="B183" s="11"/>
      <c r="C183" s="11"/>
      <c r="D183" s="11"/>
      <c r="E183" s="11"/>
      <c r="F183" s="11"/>
      <c r="G183" s="11"/>
      <c r="H183" s="11"/>
      <c r="I183" s="11"/>
      <c r="J183" s="11"/>
      <c r="K183" s="11"/>
      <c r="L183" s="11"/>
      <c r="M183" s="11"/>
      <c r="N183" s="11"/>
      <c r="O183" s="11"/>
      <c r="P183" s="11"/>
    </row>
    <row r="184" ht="15.75" customHeight="1">
      <c r="A184" s="222"/>
      <c r="B184" s="11"/>
      <c r="C184" s="11"/>
      <c r="D184" s="11"/>
      <c r="E184" s="11"/>
      <c r="F184" s="11"/>
      <c r="G184" s="11"/>
      <c r="H184" s="11"/>
      <c r="I184" s="11"/>
      <c r="J184" s="11"/>
      <c r="K184" s="11"/>
      <c r="L184" s="11"/>
      <c r="M184" s="11"/>
      <c r="N184" s="11"/>
      <c r="O184" s="11"/>
      <c r="P184" s="11"/>
    </row>
    <row r="185" ht="15.75" customHeight="1">
      <c r="A185" s="222"/>
      <c r="B185" s="11"/>
      <c r="C185" s="11"/>
      <c r="D185" s="11"/>
      <c r="E185" s="11"/>
      <c r="F185" s="11"/>
      <c r="G185" s="11"/>
      <c r="H185" s="11"/>
      <c r="I185" s="11"/>
      <c r="J185" s="11"/>
      <c r="K185" s="11"/>
      <c r="L185" s="11"/>
      <c r="M185" s="11"/>
      <c r="N185" s="11"/>
      <c r="O185" s="11"/>
      <c r="P185" s="11"/>
    </row>
    <row r="186" ht="15.75" customHeight="1">
      <c r="A186" s="222"/>
      <c r="B186" s="11"/>
      <c r="C186" s="11"/>
      <c r="D186" s="11"/>
      <c r="E186" s="11"/>
      <c r="F186" s="11"/>
      <c r="G186" s="11"/>
      <c r="H186" s="11"/>
      <c r="I186" s="11"/>
      <c r="J186" s="11"/>
      <c r="K186" s="11"/>
      <c r="L186" s="11"/>
      <c r="M186" s="11"/>
      <c r="N186" s="11"/>
      <c r="O186" s="11"/>
      <c r="P186" s="11"/>
    </row>
    <row r="187" ht="15.75" customHeight="1">
      <c r="A187" s="222"/>
      <c r="B187" s="11"/>
      <c r="C187" s="11"/>
      <c r="D187" s="11"/>
      <c r="E187" s="11"/>
      <c r="F187" s="11"/>
      <c r="G187" s="11"/>
      <c r="H187" s="11"/>
      <c r="I187" s="11"/>
      <c r="J187" s="11"/>
      <c r="K187" s="11"/>
      <c r="L187" s="11"/>
      <c r="M187" s="11"/>
      <c r="N187" s="11"/>
      <c r="O187" s="11"/>
      <c r="P187" s="11"/>
    </row>
    <row r="188" ht="15.75" customHeight="1">
      <c r="A188" s="222"/>
      <c r="B188" s="11"/>
      <c r="C188" s="11"/>
      <c r="D188" s="11"/>
      <c r="E188" s="11"/>
      <c r="F188" s="11"/>
      <c r="G188" s="11"/>
      <c r="H188" s="11"/>
      <c r="I188" s="11"/>
      <c r="J188" s="11"/>
      <c r="K188" s="11"/>
      <c r="L188" s="11"/>
      <c r="M188" s="11"/>
      <c r="N188" s="11"/>
      <c r="O188" s="11"/>
      <c r="P188" s="11"/>
    </row>
    <row r="189" ht="15.75" customHeight="1">
      <c r="A189" s="222"/>
      <c r="B189" s="11"/>
      <c r="C189" s="11"/>
      <c r="D189" s="11"/>
      <c r="E189" s="11"/>
      <c r="F189" s="11"/>
      <c r="G189" s="11"/>
      <c r="H189" s="11"/>
      <c r="I189" s="11"/>
      <c r="J189" s="11"/>
      <c r="K189" s="11"/>
      <c r="L189" s="11"/>
      <c r="M189" s="11"/>
      <c r="N189" s="11"/>
      <c r="O189" s="11"/>
      <c r="P189" s="11"/>
    </row>
    <row r="190" ht="15.75" customHeight="1">
      <c r="A190" s="222"/>
      <c r="B190" s="11"/>
      <c r="C190" s="11"/>
      <c r="D190" s="11"/>
      <c r="E190" s="11"/>
      <c r="F190" s="11"/>
      <c r="G190" s="11"/>
      <c r="H190" s="11"/>
      <c r="I190" s="11"/>
      <c r="J190" s="11"/>
      <c r="K190" s="11"/>
      <c r="L190" s="11"/>
      <c r="M190" s="11"/>
      <c r="N190" s="11"/>
      <c r="O190" s="11"/>
      <c r="P190" s="11"/>
    </row>
    <row r="191" ht="15.75" customHeight="1">
      <c r="A191" s="222"/>
      <c r="B191" s="11"/>
      <c r="C191" s="11"/>
      <c r="D191" s="11"/>
      <c r="E191" s="11"/>
      <c r="F191" s="11"/>
      <c r="G191" s="11"/>
      <c r="H191" s="11"/>
      <c r="I191" s="11"/>
      <c r="J191" s="11"/>
      <c r="K191" s="11"/>
      <c r="L191" s="11"/>
      <c r="M191" s="11"/>
      <c r="N191" s="11"/>
      <c r="O191" s="11"/>
      <c r="P191" s="11"/>
    </row>
    <row r="192" ht="15.75" customHeight="1">
      <c r="A192" s="222"/>
      <c r="B192" s="11"/>
      <c r="C192" s="11"/>
      <c r="D192" s="11"/>
      <c r="E192" s="11"/>
      <c r="F192" s="11"/>
      <c r="G192" s="11"/>
      <c r="H192" s="11"/>
      <c r="I192" s="11"/>
      <c r="J192" s="11"/>
      <c r="K192" s="11"/>
      <c r="L192" s="11"/>
      <c r="M192" s="11"/>
      <c r="N192" s="11"/>
      <c r="O192" s="11"/>
      <c r="P192" s="11"/>
    </row>
    <row r="193" ht="15.75" customHeight="1">
      <c r="A193" s="222"/>
      <c r="B193" s="11"/>
      <c r="C193" s="11"/>
      <c r="D193" s="11"/>
      <c r="E193" s="11"/>
      <c r="F193" s="11"/>
      <c r="G193" s="11"/>
      <c r="H193" s="11"/>
      <c r="I193" s="11"/>
      <c r="J193" s="11"/>
      <c r="K193" s="11"/>
      <c r="L193" s="11"/>
      <c r="M193" s="11"/>
      <c r="N193" s="11"/>
      <c r="O193" s="11"/>
      <c r="P193" s="11"/>
    </row>
    <row r="194" ht="15.75" customHeight="1">
      <c r="A194" s="222"/>
      <c r="B194" s="11"/>
      <c r="C194" s="11"/>
      <c r="D194" s="11"/>
      <c r="E194" s="11"/>
      <c r="F194" s="11"/>
      <c r="G194" s="11"/>
      <c r="H194" s="11"/>
      <c r="I194" s="11"/>
      <c r="J194" s="11"/>
      <c r="K194" s="11"/>
      <c r="L194" s="11"/>
      <c r="M194" s="11"/>
      <c r="N194" s="11"/>
      <c r="O194" s="11"/>
      <c r="P194" s="11"/>
    </row>
    <row r="195" ht="15.75" customHeight="1">
      <c r="A195" s="222"/>
      <c r="B195" s="11"/>
      <c r="C195" s="11"/>
      <c r="D195" s="11"/>
      <c r="E195" s="11"/>
      <c r="F195" s="11"/>
      <c r="G195" s="11"/>
      <c r="H195" s="11"/>
      <c r="I195" s="11"/>
      <c r="J195" s="11"/>
      <c r="K195" s="11"/>
      <c r="L195" s="11"/>
      <c r="M195" s="11"/>
      <c r="N195" s="11"/>
      <c r="O195" s="11"/>
      <c r="P195" s="11"/>
    </row>
    <row r="196" ht="15.75" customHeight="1">
      <c r="A196" s="222"/>
      <c r="B196" s="11"/>
      <c r="C196" s="11"/>
      <c r="D196" s="11"/>
      <c r="E196" s="11"/>
      <c r="F196" s="11"/>
      <c r="G196" s="11"/>
      <c r="H196" s="11"/>
      <c r="I196" s="11"/>
      <c r="J196" s="11"/>
      <c r="K196" s="11"/>
      <c r="L196" s="11"/>
      <c r="M196" s="11"/>
      <c r="N196" s="11"/>
      <c r="O196" s="11"/>
      <c r="P196" s="11"/>
    </row>
    <row r="197" ht="15.75" customHeight="1">
      <c r="A197" s="222"/>
      <c r="B197" s="11"/>
      <c r="C197" s="11"/>
      <c r="D197" s="11"/>
      <c r="E197" s="11"/>
      <c r="F197" s="11"/>
      <c r="G197" s="11"/>
      <c r="H197" s="11"/>
      <c r="I197" s="11"/>
      <c r="J197" s="11"/>
      <c r="K197" s="11"/>
      <c r="L197" s="11"/>
      <c r="M197" s="11"/>
      <c r="N197" s="11"/>
      <c r="O197" s="11"/>
      <c r="P197" s="11"/>
    </row>
    <row r="198" ht="15.75" customHeight="1">
      <c r="A198" s="222"/>
      <c r="B198" s="11"/>
      <c r="C198" s="11"/>
      <c r="D198" s="11"/>
      <c r="E198" s="11"/>
      <c r="F198" s="11"/>
      <c r="G198" s="11"/>
      <c r="H198" s="11"/>
      <c r="I198" s="11"/>
      <c r="J198" s="11"/>
      <c r="K198" s="11"/>
      <c r="L198" s="11"/>
      <c r="M198" s="11"/>
      <c r="N198" s="11"/>
      <c r="O198" s="11"/>
      <c r="P198" s="11"/>
    </row>
    <row r="199" ht="15.75" customHeight="1">
      <c r="A199" s="222"/>
      <c r="B199" s="11"/>
      <c r="C199" s="11"/>
      <c r="D199" s="11"/>
      <c r="E199" s="11"/>
      <c r="F199" s="11"/>
      <c r="G199" s="11"/>
      <c r="H199" s="11"/>
      <c r="I199" s="11"/>
      <c r="J199" s="11"/>
      <c r="K199" s="11"/>
      <c r="L199" s="11"/>
      <c r="M199" s="11"/>
      <c r="N199" s="11"/>
      <c r="O199" s="11"/>
      <c r="P199" s="11"/>
    </row>
    <row r="200" ht="15.75" customHeight="1">
      <c r="A200" s="222"/>
      <c r="B200" s="11"/>
      <c r="C200" s="11"/>
      <c r="D200" s="11"/>
      <c r="E200" s="11"/>
      <c r="F200" s="11"/>
      <c r="G200" s="11"/>
      <c r="H200" s="11"/>
      <c r="I200" s="11"/>
      <c r="J200" s="11"/>
      <c r="K200" s="11"/>
      <c r="L200" s="11"/>
      <c r="M200" s="11"/>
      <c r="N200" s="11"/>
      <c r="O200" s="11"/>
      <c r="P200" s="11"/>
    </row>
    <row r="201" ht="15.75" customHeight="1">
      <c r="A201" s="222"/>
      <c r="B201" s="11"/>
      <c r="C201" s="11"/>
      <c r="D201" s="11"/>
      <c r="E201" s="11"/>
      <c r="F201" s="11"/>
      <c r="G201" s="11"/>
      <c r="H201" s="11"/>
      <c r="I201" s="11"/>
      <c r="J201" s="11"/>
      <c r="K201" s="11"/>
      <c r="L201" s="11"/>
      <c r="M201" s="11"/>
      <c r="N201" s="11"/>
      <c r="O201" s="11"/>
      <c r="P201" s="11"/>
    </row>
    <row r="202" ht="15.75" customHeight="1">
      <c r="A202" s="222"/>
      <c r="B202" s="11"/>
      <c r="C202" s="11"/>
      <c r="D202" s="11"/>
      <c r="E202" s="11"/>
      <c r="F202" s="11"/>
      <c r="G202" s="11"/>
      <c r="H202" s="11"/>
      <c r="I202" s="11"/>
      <c r="J202" s="11"/>
      <c r="K202" s="11"/>
      <c r="L202" s="11"/>
      <c r="M202" s="11"/>
      <c r="N202" s="11"/>
      <c r="O202" s="11"/>
      <c r="P202" s="11"/>
    </row>
    <row r="203" ht="15.75" customHeight="1">
      <c r="A203" s="222"/>
      <c r="B203" s="11"/>
      <c r="C203" s="11"/>
      <c r="D203" s="11"/>
      <c r="E203" s="11"/>
      <c r="F203" s="11"/>
      <c r="G203" s="11"/>
      <c r="H203" s="11"/>
      <c r="I203" s="11"/>
      <c r="J203" s="11"/>
      <c r="K203" s="11"/>
      <c r="L203" s="11"/>
      <c r="M203" s="11"/>
      <c r="N203" s="11"/>
      <c r="O203" s="11"/>
      <c r="P203" s="11"/>
    </row>
    <row r="204" ht="15.75" customHeight="1">
      <c r="A204" s="222"/>
      <c r="B204" s="11"/>
      <c r="C204" s="11"/>
      <c r="D204" s="11"/>
      <c r="E204" s="11"/>
      <c r="F204" s="11"/>
      <c r="G204" s="11"/>
      <c r="H204" s="11"/>
      <c r="I204" s="11"/>
      <c r="J204" s="11"/>
      <c r="K204" s="11"/>
      <c r="L204" s="11"/>
      <c r="M204" s="11"/>
      <c r="N204" s="11"/>
      <c r="O204" s="11"/>
      <c r="P204" s="11"/>
    </row>
    <row r="205" ht="15.75" customHeight="1">
      <c r="A205" s="222"/>
      <c r="B205" s="11"/>
      <c r="C205" s="11"/>
      <c r="D205" s="11"/>
      <c r="E205" s="11"/>
      <c r="F205" s="11"/>
      <c r="G205" s="11"/>
      <c r="H205" s="11"/>
      <c r="I205" s="11"/>
      <c r="J205" s="11"/>
      <c r="K205" s="11"/>
      <c r="L205" s="11"/>
      <c r="M205" s="11"/>
      <c r="N205" s="11"/>
      <c r="O205" s="11"/>
      <c r="P205" s="11"/>
    </row>
    <row r="206" ht="15.75" customHeight="1">
      <c r="A206" s="222"/>
      <c r="B206" s="11"/>
      <c r="C206" s="11"/>
      <c r="D206" s="11"/>
      <c r="E206" s="11"/>
      <c r="F206" s="11"/>
      <c r="G206" s="11"/>
      <c r="H206" s="11"/>
      <c r="I206" s="11"/>
      <c r="J206" s="11"/>
      <c r="K206" s="11"/>
      <c r="L206" s="11"/>
      <c r="M206" s="11"/>
      <c r="N206" s="11"/>
      <c r="O206" s="11"/>
      <c r="P206" s="11"/>
    </row>
    <row r="207" ht="15.75" customHeight="1">
      <c r="A207" s="222"/>
      <c r="B207" s="11"/>
      <c r="C207" s="11"/>
      <c r="D207" s="11"/>
      <c r="E207" s="11"/>
      <c r="F207" s="11"/>
      <c r="G207" s="11"/>
      <c r="H207" s="11"/>
      <c r="I207" s="11"/>
      <c r="J207" s="11"/>
      <c r="K207" s="11"/>
      <c r="L207" s="11"/>
      <c r="M207" s="11"/>
      <c r="N207" s="11"/>
      <c r="O207" s="11"/>
      <c r="P207" s="11"/>
    </row>
    <row r="208" ht="15.75" customHeight="1">
      <c r="A208" s="222"/>
      <c r="B208" s="11"/>
      <c r="C208" s="11"/>
      <c r="D208" s="11"/>
      <c r="E208" s="11"/>
      <c r="F208" s="11"/>
      <c r="G208" s="11"/>
      <c r="H208" s="11"/>
      <c r="I208" s="11"/>
      <c r="J208" s="11"/>
      <c r="K208" s="11"/>
      <c r="L208" s="11"/>
      <c r="M208" s="11"/>
      <c r="N208" s="11"/>
      <c r="O208" s="11"/>
      <c r="P208" s="11"/>
    </row>
    <row r="209" ht="15.75" customHeight="1">
      <c r="A209" s="222"/>
      <c r="B209" s="11"/>
      <c r="C209" s="11"/>
      <c r="D209" s="11"/>
      <c r="E209" s="11"/>
      <c r="F209" s="11"/>
      <c r="G209" s="11"/>
      <c r="H209" s="11"/>
      <c r="I209" s="11"/>
      <c r="J209" s="11"/>
      <c r="K209" s="11"/>
      <c r="L209" s="11"/>
      <c r="M209" s="11"/>
      <c r="N209" s="11"/>
      <c r="O209" s="11"/>
      <c r="P209" s="11"/>
    </row>
    <row r="210" ht="15.75" customHeight="1">
      <c r="A210" s="222"/>
      <c r="B210" s="11"/>
      <c r="C210" s="11"/>
      <c r="D210" s="11"/>
      <c r="E210" s="11"/>
      <c r="F210" s="11"/>
      <c r="G210" s="11"/>
      <c r="H210" s="11"/>
      <c r="I210" s="11"/>
      <c r="J210" s="11"/>
      <c r="K210" s="11"/>
      <c r="L210" s="11"/>
      <c r="M210" s="11"/>
      <c r="N210" s="11"/>
      <c r="O210" s="11"/>
      <c r="P210" s="11"/>
    </row>
    <row r="211" ht="15.75" customHeight="1">
      <c r="A211" s="222"/>
      <c r="B211" s="11"/>
      <c r="C211" s="11"/>
      <c r="D211" s="11"/>
      <c r="E211" s="11"/>
      <c r="F211" s="11"/>
      <c r="G211" s="11"/>
      <c r="H211" s="11"/>
      <c r="I211" s="11"/>
      <c r="J211" s="11"/>
      <c r="K211" s="11"/>
      <c r="L211" s="11"/>
      <c r="M211" s="11"/>
      <c r="N211" s="11"/>
      <c r="O211" s="11"/>
      <c r="P211" s="11"/>
    </row>
    <row r="212" ht="15.75" customHeight="1">
      <c r="A212" s="222"/>
      <c r="B212" s="11"/>
      <c r="C212" s="11"/>
      <c r="D212" s="11"/>
      <c r="E212" s="11"/>
      <c r="F212" s="11"/>
      <c r="G212" s="11"/>
      <c r="H212" s="11"/>
      <c r="I212" s="11"/>
      <c r="J212" s="11"/>
      <c r="K212" s="11"/>
      <c r="L212" s="11"/>
      <c r="M212" s="11"/>
      <c r="N212" s="11"/>
      <c r="O212" s="11"/>
      <c r="P212" s="11"/>
    </row>
    <row r="213" ht="15.75" customHeight="1">
      <c r="A213" s="222"/>
      <c r="B213" s="11"/>
      <c r="C213" s="11"/>
      <c r="D213" s="11"/>
      <c r="E213" s="11"/>
      <c r="F213" s="11"/>
      <c r="G213" s="11"/>
      <c r="H213" s="11"/>
      <c r="I213" s="11"/>
      <c r="J213" s="11"/>
      <c r="K213" s="11"/>
      <c r="L213" s="11"/>
      <c r="M213" s="11"/>
      <c r="N213" s="11"/>
      <c r="O213" s="11"/>
      <c r="P213" s="11"/>
    </row>
    <row r="214" ht="15.75" customHeight="1">
      <c r="A214" s="222"/>
      <c r="B214" s="11"/>
      <c r="C214" s="11"/>
      <c r="D214" s="11"/>
      <c r="E214" s="11"/>
      <c r="F214" s="11"/>
      <c r="G214" s="11"/>
      <c r="H214" s="11"/>
      <c r="I214" s="11"/>
      <c r="J214" s="11"/>
      <c r="K214" s="11"/>
      <c r="L214" s="11"/>
      <c r="M214" s="11"/>
      <c r="N214" s="11"/>
      <c r="O214" s="11"/>
      <c r="P214" s="11"/>
    </row>
    <row r="215" ht="15.75" customHeight="1">
      <c r="A215" s="222"/>
      <c r="B215" s="11"/>
      <c r="C215" s="11"/>
      <c r="D215" s="11"/>
      <c r="E215" s="11"/>
      <c r="F215" s="11"/>
      <c r="G215" s="11"/>
      <c r="H215" s="11"/>
      <c r="I215" s="11"/>
      <c r="J215" s="11"/>
      <c r="K215" s="11"/>
      <c r="L215" s="11"/>
      <c r="M215" s="11"/>
      <c r="N215" s="11"/>
      <c r="O215" s="11"/>
      <c r="P215" s="11"/>
    </row>
    <row r="216" ht="15.75" customHeight="1">
      <c r="A216" s="222"/>
      <c r="B216" s="11"/>
      <c r="C216" s="11"/>
      <c r="D216" s="11"/>
      <c r="E216" s="11"/>
      <c r="F216" s="11"/>
      <c r="G216" s="11"/>
      <c r="H216" s="11"/>
      <c r="I216" s="11"/>
      <c r="J216" s="11"/>
      <c r="K216" s="11"/>
      <c r="L216" s="11"/>
      <c r="M216" s="11"/>
      <c r="N216" s="11"/>
      <c r="O216" s="11"/>
      <c r="P216" s="11"/>
    </row>
    <row r="217" ht="15.75" customHeight="1">
      <c r="A217" s="222"/>
      <c r="B217" s="11"/>
      <c r="C217" s="11"/>
      <c r="D217" s="11"/>
      <c r="E217" s="11"/>
      <c r="F217" s="11"/>
      <c r="G217" s="11"/>
      <c r="H217" s="11"/>
      <c r="I217" s="11"/>
      <c r="J217" s="11"/>
      <c r="K217" s="11"/>
      <c r="L217" s="11"/>
      <c r="M217" s="11"/>
      <c r="N217" s="11"/>
      <c r="O217" s="11"/>
      <c r="P217" s="11"/>
    </row>
    <row r="218" ht="15.75" customHeight="1">
      <c r="A218" s="222"/>
      <c r="B218" s="11"/>
      <c r="C218" s="11"/>
      <c r="D218" s="11"/>
      <c r="E218" s="11"/>
      <c r="F218" s="11"/>
      <c r="G218" s="11"/>
      <c r="H218" s="11"/>
      <c r="I218" s="11"/>
      <c r="J218" s="11"/>
      <c r="K218" s="11"/>
      <c r="L218" s="11"/>
      <c r="M218" s="11"/>
      <c r="N218" s="11"/>
      <c r="O218" s="11"/>
      <c r="P218" s="11"/>
    </row>
    <row r="219" ht="15.75" customHeight="1">
      <c r="A219" s="222"/>
      <c r="B219" s="11"/>
      <c r="C219" s="11"/>
      <c r="D219" s="11"/>
      <c r="E219" s="11"/>
      <c r="F219" s="11"/>
      <c r="G219" s="11"/>
      <c r="H219" s="11"/>
      <c r="I219" s="11"/>
      <c r="J219" s="11"/>
      <c r="K219" s="11"/>
      <c r="L219" s="11"/>
      <c r="M219" s="11"/>
      <c r="N219" s="11"/>
      <c r="O219" s="11"/>
      <c r="P219" s="11"/>
    </row>
    <row r="220" ht="15.75" customHeight="1">
      <c r="A220" s="222"/>
      <c r="B220" s="11"/>
      <c r="C220" s="11"/>
      <c r="D220" s="11"/>
      <c r="E220" s="11"/>
      <c r="F220" s="11"/>
      <c r="G220" s="11"/>
      <c r="H220" s="11"/>
      <c r="I220" s="11"/>
      <c r="J220" s="11"/>
      <c r="K220" s="11"/>
      <c r="L220" s="11"/>
      <c r="M220" s="11"/>
      <c r="N220" s="11"/>
      <c r="O220" s="11"/>
      <c r="P220" s="11"/>
    </row>
    <row r="221" ht="15.75" customHeight="1">
      <c r="A221" s="222"/>
      <c r="B221" s="11"/>
      <c r="C221" s="11"/>
      <c r="D221" s="11"/>
      <c r="E221" s="11"/>
      <c r="F221" s="11"/>
      <c r="G221" s="11"/>
      <c r="H221" s="11"/>
      <c r="I221" s="11"/>
      <c r="J221" s="11"/>
      <c r="K221" s="11"/>
      <c r="L221" s="11"/>
      <c r="M221" s="11"/>
      <c r="N221" s="11"/>
      <c r="O221" s="11"/>
      <c r="P221" s="11"/>
    </row>
    <row r="222" ht="15.75" customHeight="1">
      <c r="A222" s="222"/>
      <c r="B222" s="11"/>
      <c r="C222" s="11"/>
      <c r="D222" s="11"/>
      <c r="E222" s="11"/>
      <c r="F222" s="11"/>
      <c r="G222" s="11"/>
      <c r="H222" s="11"/>
      <c r="I222" s="11"/>
      <c r="J222" s="11"/>
      <c r="K222" s="11"/>
      <c r="L222" s="11"/>
      <c r="M222" s="11"/>
      <c r="N222" s="11"/>
      <c r="O222" s="11"/>
      <c r="P222" s="11"/>
    </row>
    <row r="223" ht="15.75" customHeight="1">
      <c r="A223" s="222"/>
      <c r="B223" s="11"/>
      <c r="C223" s="11"/>
      <c r="D223" s="11"/>
      <c r="E223" s="11"/>
      <c r="F223" s="11"/>
      <c r="G223" s="11"/>
      <c r="H223" s="11"/>
      <c r="I223" s="11"/>
      <c r="J223" s="11"/>
      <c r="K223" s="11"/>
      <c r="L223" s="11"/>
      <c r="M223" s="11"/>
      <c r="N223" s="11"/>
      <c r="O223" s="11"/>
      <c r="P223" s="11"/>
    </row>
    <row r="224" ht="15.75" customHeight="1">
      <c r="A224" s="222"/>
      <c r="B224" s="11"/>
      <c r="C224" s="11"/>
      <c r="D224" s="11"/>
      <c r="E224" s="11"/>
      <c r="F224" s="11"/>
      <c r="G224" s="11"/>
      <c r="H224" s="11"/>
      <c r="I224" s="11"/>
      <c r="J224" s="11"/>
      <c r="K224" s="11"/>
      <c r="L224" s="11"/>
      <c r="M224" s="11"/>
      <c r="N224" s="11"/>
      <c r="O224" s="11"/>
      <c r="P224" s="11"/>
    </row>
    <row r="225" ht="15.75" customHeight="1">
      <c r="A225" s="222"/>
      <c r="B225" s="11"/>
      <c r="C225" s="11"/>
      <c r="D225" s="11"/>
      <c r="E225" s="11"/>
      <c r="F225" s="11"/>
      <c r="G225" s="11"/>
      <c r="H225" s="11"/>
      <c r="I225" s="11"/>
      <c r="J225" s="11"/>
      <c r="K225" s="11"/>
      <c r="L225" s="11"/>
      <c r="M225" s="11"/>
      <c r="N225" s="11"/>
      <c r="O225" s="11"/>
      <c r="P225" s="11"/>
    </row>
    <row r="226" ht="15.75" customHeight="1">
      <c r="A226" s="222"/>
      <c r="B226" s="11"/>
      <c r="C226" s="11"/>
      <c r="D226" s="11"/>
      <c r="E226" s="11"/>
      <c r="F226" s="11"/>
      <c r="G226" s="11"/>
      <c r="H226" s="11"/>
      <c r="I226" s="11"/>
      <c r="J226" s="11"/>
      <c r="K226" s="11"/>
      <c r="L226" s="11"/>
      <c r="M226" s="11"/>
      <c r="N226" s="11"/>
      <c r="O226" s="11"/>
      <c r="P226" s="11"/>
    </row>
    <row r="227" ht="15.75" customHeight="1">
      <c r="A227" s="222"/>
      <c r="B227" s="11"/>
      <c r="C227" s="11"/>
      <c r="D227" s="11"/>
      <c r="E227" s="11"/>
      <c r="F227" s="11"/>
      <c r="G227" s="11"/>
      <c r="H227" s="11"/>
      <c r="I227" s="11"/>
      <c r="J227" s="11"/>
      <c r="K227" s="11"/>
      <c r="L227" s="11"/>
      <c r="M227" s="11"/>
      <c r="N227" s="11"/>
      <c r="O227" s="11"/>
      <c r="P227" s="11"/>
    </row>
    <row r="228" ht="15.75" customHeight="1">
      <c r="A228" s="222"/>
      <c r="B228" s="11"/>
      <c r="C228" s="11"/>
      <c r="D228" s="11"/>
      <c r="E228" s="11"/>
      <c r="F228" s="11"/>
      <c r="G228" s="11"/>
      <c r="H228" s="11"/>
      <c r="I228" s="11"/>
      <c r="J228" s="11"/>
      <c r="K228" s="11"/>
      <c r="L228" s="11"/>
      <c r="M228" s="11"/>
      <c r="N228" s="11"/>
      <c r="O228" s="11"/>
      <c r="P228" s="11"/>
    </row>
    <row r="229" ht="15.75" customHeight="1">
      <c r="A229" s="222"/>
      <c r="B229" s="11"/>
      <c r="C229" s="11"/>
      <c r="D229" s="11"/>
      <c r="E229" s="11"/>
      <c r="F229" s="11"/>
      <c r="G229" s="11"/>
      <c r="H229" s="11"/>
      <c r="I229" s="11"/>
      <c r="J229" s="11"/>
      <c r="K229" s="11"/>
      <c r="L229" s="11"/>
      <c r="M229" s="11"/>
      <c r="N229" s="11"/>
      <c r="O229" s="11"/>
      <c r="P229" s="11"/>
    </row>
    <row r="230" ht="15.75" customHeight="1">
      <c r="A230" s="222"/>
      <c r="B230" s="11"/>
      <c r="C230" s="11"/>
      <c r="D230" s="11"/>
      <c r="E230" s="11"/>
      <c r="F230" s="11"/>
      <c r="G230" s="11"/>
      <c r="H230" s="11"/>
      <c r="I230" s="11"/>
      <c r="J230" s="11"/>
      <c r="K230" s="11"/>
      <c r="L230" s="11"/>
      <c r="M230" s="11"/>
      <c r="N230" s="11"/>
      <c r="O230" s="11"/>
      <c r="P230" s="11"/>
    </row>
    <row r="231" ht="15.75" customHeight="1">
      <c r="A231" s="222"/>
      <c r="B231" s="11"/>
      <c r="C231" s="11"/>
      <c r="D231" s="11"/>
      <c r="E231" s="11"/>
      <c r="F231" s="11"/>
      <c r="G231" s="11"/>
      <c r="H231" s="11"/>
      <c r="I231" s="11"/>
      <c r="J231" s="11"/>
      <c r="K231" s="11"/>
      <c r="L231" s="11"/>
      <c r="M231" s="11"/>
      <c r="N231" s="11"/>
      <c r="O231" s="11"/>
      <c r="P231" s="11"/>
    </row>
    <row r="232" ht="15.75" customHeight="1">
      <c r="A232" s="222"/>
      <c r="B232" s="11"/>
      <c r="C232" s="11"/>
      <c r="D232" s="11"/>
      <c r="E232" s="11"/>
      <c r="F232" s="11"/>
      <c r="G232" s="11"/>
      <c r="H232" s="11"/>
      <c r="I232" s="11"/>
      <c r="J232" s="11"/>
      <c r="K232" s="11"/>
      <c r="L232" s="11"/>
      <c r="M232" s="11"/>
      <c r="N232" s="11"/>
      <c r="O232" s="11"/>
      <c r="P232" s="11"/>
    </row>
    <row r="233" ht="15.75" customHeight="1">
      <c r="A233" s="222"/>
      <c r="B233" s="11"/>
      <c r="C233" s="11"/>
      <c r="D233" s="11"/>
      <c r="E233" s="11"/>
      <c r="F233" s="11"/>
      <c r="G233" s="11"/>
      <c r="H233" s="11"/>
      <c r="I233" s="11"/>
      <c r="J233" s="11"/>
      <c r="K233" s="11"/>
      <c r="L233" s="11"/>
      <c r="M233" s="11"/>
      <c r="N233" s="11"/>
      <c r="O233" s="11"/>
      <c r="P233" s="11"/>
    </row>
    <row r="234" ht="15.75" customHeight="1">
      <c r="A234" s="222"/>
      <c r="B234" s="11"/>
      <c r="C234" s="11"/>
      <c r="D234" s="11"/>
      <c r="E234" s="11"/>
      <c r="F234" s="11"/>
      <c r="G234" s="11"/>
      <c r="H234" s="11"/>
      <c r="I234" s="11"/>
      <c r="J234" s="11"/>
      <c r="K234" s="11"/>
      <c r="L234" s="11"/>
      <c r="M234" s="11"/>
      <c r="N234" s="11"/>
      <c r="O234" s="11"/>
      <c r="P234" s="11"/>
    </row>
    <row r="235" ht="15.75" customHeight="1">
      <c r="A235" s="222"/>
      <c r="B235" s="11"/>
      <c r="C235" s="11"/>
      <c r="D235" s="11"/>
      <c r="E235" s="11"/>
      <c r="F235" s="11"/>
      <c r="G235" s="11"/>
      <c r="H235" s="11"/>
      <c r="I235" s="11"/>
      <c r="J235" s="11"/>
      <c r="K235" s="11"/>
      <c r="L235" s="11"/>
      <c r="M235" s="11"/>
      <c r="N235" s="11"/>
      <c r="O235" s="11"/>
      <c r="P235" s="11"/>
    </row>
    <row r="236" ht="15.75" customHeight="1">
      <c r="A236" s="222"/>
      <c r="B236" s="11"/>
      <c r="C236" s="11"/>
      <c r="D236" s="11"/>
      <c r="E236" s="11"/>
      <c r="F236" s="11"/>
      <c r="G236" s="11"/>
      <c r="H236" s="11"/>
      <c r="I236" s="11"/>
      <c r="J236" s="11"/>
      <c r="K236" s="11"/>
      <c r="L236" s="11"/>
      <c r="M236" s="11"/>
      <c r="N236" s="11"/>
      <c r="O236" s="11"/>
      <c r="P236" s="11"/>
    </row>
    <row r="237" ht="15.75" customHeight="1">
      <c r="A237" s="222"/>
      <c r="B237" s="11"/>
      <c r="C237" s="11"/>
      <c r="D237" s="11"/>
      <c r="E237" s="11"/>
      <c r="F237" s="11"/>
      <c r="G237" s="11"/>
      <c r="H237" s="11"/>
      <c r="I237" s="11"/>
      <c r="J237" s="11"/>
      <c r="K237" s="11"/>
      <c r="L237" s="11"/>
      <c r="M237" s="11"/>
      <c r="N237" s="11"/>
      <c r="O237" s="11"/>
      <c r="P237" s="11"/>
    </row>
    <row r="238" ht="15.75" customHeight="1">
      <c r="A238" s="222"/>
      <c r="B238" s="11"/>
      <c r="C238" s="11"/>
      <c r="D238" s="11"/>
      <c r="E238" s="11"/>
      <c r="F238" s="11"/>
      <c r="G238" s="11"/>
      <c r="H238" s="11"/>
      <c r="I238" s="11"/>
      <c r="J238" s="11"/>
      <c r="K238" s="11"/>
      <c r="L238" s="11"/>
      <c r="M238" s="11"/>
      <c r="N238" s="11"/>
      <c r="O238" s="11"/>
      <c r="P238" s="11"/>
    </row>
    <row r="239" ht="15.75" customHeight="1">
      <c r="A239" s="222"/>
      <c r="B239" s="11"/>
      <c r="C239" s="11"/>
      <c r="D239" s="11"/>
      <c r="E239" s="11"/>
      <c r="F239" s="11"/>
      <c r="G239" s="11"/>
      <c r="H239" s="11"/>
      <c r="I239" s="11"/>
      <c r="J239" s="11"/>
      <c r="K239" s="11"/>
      <c r="L239" s="11"/>
      <c r="M239" s="11"/>
      <c r="N239" s="11"/>
      <c r="O239" s="11"/>
      <c r="P239" s="11"/>
    </row>
    <row r="240" ht="15.75" customHeight="1">
      <c r="A240" s="222"/>
      <c r="B240" s="11"/>
      <c r="C240" s="11"/>
      <c r="D240" s="11"/>
      <c r="E240" s="11"/>
      <c r="F240" s="11"/>
      <c r="G240" s="11"/>
      <c r="H240" s="11"/>
      <c r="I240" s="11"/>
      <c r="J240" s="11"/>
      <c r="K240" s="11"/>
      <c r="L240" s="11"/>
      <c r="M240" s="11"/>
      <c r="N240" s="11"/>
      <c r="O240" s="11"/>
      <c r="P240" s="11"/>
    </row>
    <row r="241" ht="15.75" customHeight="1">
      <c r="A241" s="222"/>
      <c r="B241" s="11"/>
      <c r="C241" s="11"/>
      <c r="D241" s="11"/>
      <c r="E241" s="11"/>
      <c r="F241" s="11"/>
      <c r="G241" s="11"/>
      <c r="H241" s="11"/>
      <c r="I241" s="11"/>
      <c r="J241" s="11"/>
      <c r="K241" s="11"/>
      <c r="L241" s="11"/>
      <c r="M241" s="11"/>
      <c r="N241" s="11"/>
      <c r="O241" s="11"/>
      <c r="P241" s="11"/>
    </row>
    <row r="242" ht="15.75" customHeight="1">
      <c r="A242" s="222"/>
      <c r="B242" s="11"/>
      <c r="C242" s="11"/>
      <c r="D242" s="11"/>
      <c r="E242" s="11"/>
      <c r="F242" s="11"/>
      <c r="G242" s="11"/>
      <c r="H242" s="11"/>
      <c r="I242" s="11"/>
      <c r="J242" s="11"/>
      <c r="K242" s="11"/>
      <c r="L242" s="11"/>
      <c r="M242" s="11"/>
      <c r="N242" s="11"/>
      <c r="O242" s="11"/>
      <c r="P242" s="11"/>
    </row>
    <row r="243" ht="15.75" customHeight="1">
      <c r="A243" s="222"/>
      <c r="B243" s="11"/>
      <c r="C243" s="11"/>
      <c r="D243" s="11"/>
      <c r="E243" s="11"/>
      <c r="F243" s="11"/>
      <c r="G243" s="11"/>
      <c r="H243" s="11"/>
      <c r="I243" s="11"/>
      <c r="J243" s="11"/>
      <c r="K243" s="11"/>
      <c r="L243" s="11"/>
      <c r="M243" s="11"/>
      <c r="N243" s="11"/>
      <c r="O243" s="11"/>
      <c r="P243" s="11"/>
    </row>
    <row r="244" ht="15.75" customHeight="1">
      <c r="A244" s="222"/>
      <c r="B244" s="11"/>
      <c r="C244" s="11"/>
      <c r="D244" s="11"/>
      <c r="E244" s="11"/>
      <c r="F244" s="11"/>
      <c r="G244" s="11"/>
      <c r="H244" s="11"/>
      <c r="I244" s="11"/>
      <c r="J244" s="11"/>
      <c r="K244" s="11"/>
      <c r="L244" s="11"/>
      <c r="M244" s="11"/>
      <c r="N244" s="11"/>
      <c r="O244" s="11"/>
      <c r="P244" s="11"/>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K21:K25">
    <cfRule type="cellIs" dxfId="6" priority="3" operator="greaterThan">
      <formula>0.15</formula>
    </cfRule>
  </conditionalFormatting>
  <conditionalFormatting sqref="K21:K25">
    <cfRule type="cellIs" dxfId="7" priority="4" operator="between">
      <formula>0</formula>
      <formula>0.15</formula>
    </cfRule>
  </conditionalFormatting>
  <conditionalFormatting sqref="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5" t="str">
        <f>IF('1.IS'!A1&lt;&gt;"",'1.IS'!A1,"")</f>
        <v/>
      </c>
      <c r="B1" s="10" t="s">
        <v>111</v>
      </c>
      <c r="C1" s="59"/>
      <c r="D1" s="59"/>
      <c r="E1" s="59"/>
      <c r="F1" s="59"/>
      <c r="H1" s="59"/>
      <c r="I1" s="59"/>
      <c r="J1" s="59"/>
      <c r="K1" s="59"/>
      <c r="L1" s="59"/>
      <c r="M1" s="59"/>
      <c r="N1" s="59"/>
      <c r="O1" s="59"/>
      <c r="P1" s="59"/>
      <c r="Q1" s="59"/>
      <c r="R1" s="17"/>
      <c r="S1" s="17"/>
      <c r="T1" s="17"/>
      <c r="U1" s="17"/>
      <c r="V1" s="17"/>
      <c r="W1" s="17"/>
      <c r="X1" s="17"/>
      <c r="Y1" s="17"/>
      <c r="Z1" s="17"/>
    </row>
    <row r="2" ht="39.75" customHeight="1">
      <c r="A2" s="76" t="s">
        <v>112</v>
      </c>
      <c r="B2" s="77" t="str">
        <f>'1.IS'!B$2</f>
        <v/>
      </c>
      <c r="C2" s="77" t="str">
        <f>'1.IS'!C$2</f>
        <v/>
      </c>
      <c r="D2" s="77" t="str">
        <f>'1.IS'!D$2</f>
        <v/>
      </c>
      <c r="E2" s="77">
        <f>'1.IS'!E$2</f>
        <v>2018</v>
      </c>
      <c r="F2" s="77">
        <f>'1.IS'!F$2</f>
        <v>2019</v>
      </c>
      <c r="G2" s="77">
        <f>'1.IS'!G$2</f>
        <v>2020</v>
      </c>
      <c r="H2" s="77">
        <f>'1.IS'!H$2</f>
        <v>2021</v>
      </c>
      <c r="I2" s="77">
        <f>'1.IS'!I$2</f>
        <v>2022</v>
      </c>
      <c r="J2" s="77">
        <f>'1.IS'!J$2</f>
        <v>2023</v>
      </c>
      <c r="K2" s="77">
        <f>'1.IS'!K$2</f>
        <v>2024</v>
      </c>
      <c r="L2" s="17"/>
      <c r="M2" s="17"/>
      <c r="N2" s="109"/>
      <c r="O2" s="109"/>
      <c r="P2" s="109"/>
      <c r="Q2" s="125"/>
      <c r="R2" s="17"/>
      <c r="S2" s="17"/>
      <c r="T2" s="17"/>
      <c r="U2" s="17"/>
      <c r="V2" s="17"/>
      <c r="W2" s="17"/>
      <c r="X2" s="17"/>
      <c r="Y2" s="17"/>
      <c r="Z2" s="17"/>
    </row>
    <row r="3" ht="24.75" customHeight="1">
      <c r="A3" s="223" t="s">
        <v>113</v>
      </c>
      <c r="B3" s="224"/>
      <c r="C3" s="155"/>
      <c r="D3" s="155"/>
      <c r="E3" s="155"/>
      <c r="F3" s="155"/>
      <c r="G3" s="155"/>
      <c r="H3" s="155"/>
      <c r="I3" s="155"/>
      <c r="J3" s="155"/>
      <c r="K3" s="156"/>
      <c r="L3" s="17"/>
      <c r="M3" s="17"/>
      <c r="N3" s="109"/>
      <c r="O3" s="109"/>
      <c r="P3" s="109"/>
      <c r="Q3" s="125"/>
      <c r="R3" s="17"/>
      <c r="S3" s="17"/>
      <c r="T3" s="17"/>
      <c r="U3" s="17"/>
      <c r="V3" s="17"/>
      <c r="W3" s="17"/>
      <c r="X3" s="17"/>
      <c r="Y3" s="17"/>
      <c r="Z3" s="17"/>
    </row>
    <row r="4" ht="24.75" customHeight="1">
      <c r="A4" s="225" t="s">
        <v>114</v>
      </c>
      <c r="B4" s="100">
        <f>IFERROR(ABS(VLOOKUP("Asset Writedown*",'7.TIKR_IS'!$A:$K,COLUMN('2.FCF'!B7),FALSE)/'1.IS'!B3),0%)+IFERROR(ABS(VLOOKUP("Impairment of Goodwill*",'7.TIKR_IS'!$A:$K,COLUMN('2.FCF'!B7),FALSE)/'1.IS'!B3),0%)</f>
        <v>0</v>
      </c>
      <c r="C4" s="101">
        <f>IFERROR(ABS(VLOOKUP("Asset Writedown*",'7.TIKR_IS'!$A:$K,COLUMN('2.FCF'!C7),FALSE)/'1.IS'!C3),0%)+IFERROR(ABS(VLOOKUP("Impairment of Goodwill*",'7.TIKR_IS'!$A:$K,COLUMN('2.FCF'!C7),FALSE)/'1.IS'!C3),0%)</f>
        <v>0</v>
      </c>
      <c r="D4" s="101">
        <f>IFERROR(ABS(VLOOKUP("Asset Writedown*",'7.TIKR_IS'!$A:$K,COLUMN('2.FCF'!D7),FALSE)/'1.IS'!D3),0%)+IFERROR(ABS(VLOOKUP("Impairment of Goodwill*",'7.TIKR_IS'!$A:$K,COLUMN('2.FCF'!D7),FALSE)/'1.IS'!D3),0%)</f>
        <v>0</v>
      </c>
      <c r="E4" s="101">
        <f>IFERROR(ABS(VLOOKUP("Asset Writedown*",'7.TIKR_IS'!$A:$K,COLUMN('2.FCF'!E7),FALSE)/'1.IS'!E3),0%)+IFERROR(ABS(VLOOKUP("Impairment of Goodwill*",'7.TIKR_IS'!$A:$K,COLUMN('2.FCF'!E7),FALSE)/'1.IS'!E3),0%)</f>
        <v>0.03980450446</v>
      </c>
      <c r="F4" s="101">
        <f>IFERROR(ABS(VLOOKUP("Asset Writedown*",'7.TIKR_IS'!$A:$K,COLUMN('2.FCF'!F7),FALSE)/'1.IS'!F3),0%)+IFERROR(ABS(VLOOKUP("Impairment of Goodwill*",'7.TIKR_IS'!$A:$K,COLUMN('2.FCF'!F7),FALSE)/'1.IS'!F3),0%)</f>
        <v>0</v>
      </c>
      <c r="G4" s="101">
        <f>IFERROR(ABS(VLOOKUP("Asset Writedown*",'7.TIKR_IS'!$A:$K,COLUMN('2.FCF'!G7),FALSE)/'1.IS'!G3),0%)+IFERROR(ABS(VLOOKUP("Impairment of Goodwill*",'7.TIKR_IS'!$A:$K,COLUMN('2.FCF'!G7),FALSE)/'1.IS'!G3),0%)</f>
        <v>0</v>
      </c>
      <c r="H4" s="101">
        <f>IFERROR(ABS(VLOOKUP("Asset Writedown*",'7.TIKR_IS'!$A:$K,COLUMN('2.FCF'!H7),FALSE)/'1.IS'!H3),0%)+IFERROR(ABS(VLOOKUP("Impairment of Goodwill*",'7.TIKR_IS'!$A:$K,COLUMN('2.FCF'!H7),FALSE)/'1.IS'!H3),0%)</f>
        <v>0</v>
      </c>
      <c r="I4" s="101">
        <f>IFERROR(ABS(VLOOKUP("Asset Writedown*",'7.TIKR_IS'!$A:$K,COLUMN('2.FCF'!I7),FALSE)/'1.IS'!I3),0%)+IFERROR(ABS(VLOOKUP("Impairment of Goodwill*",'7.TIKR_IS'!$A:$K,COLUMN('2.FCF'!I7),FALSE)/'1.IS'!I3),0%)</f>
        <v>0</v>
      </c>
      <c r="J4" s="101">
        <f>IFERROR(ABS(VLOOKUP("Asset Writedown*",'7.TIKR_IS'!$A:$K,COLUMN('2.FCF'!J7),FALSE)/'1.IS'!J3),0%)+IFERROR(ABS(VLOOKUP("Impairment of Goodwill*",'7.TIKR_IS'!$A:$K,COLUMN('2.FCF'!J7),FALSE)/'1.IS'!J3),0%)</f>
        <v>0</v>
      </c>
      <c r="K4" s="102">
        <f>IFERROR(ABS(VLOOKUP("Asset Writedown*",'7.TIKR_IS'!$A:$K,COLUMN('2.FCF'!K7),FALSE)/'1.IS'!K3),0%)+IFERROR(ABS(VLOOKUP("Impairment of Goodwill*",'7.TIKR_IS'!$A:$K,COLUMN('2.FCF'!K7),FALSE)/'1.IS'!K3),0%)</f>
        <v>0</v>
      </c>
      <c r="L4" s="17"/>
      <c r="M4" s="17"/>
      <c r="N4" s="21"/>
      <c r="O4" s="109"/>
      <c r="P4" s="109"/>
      <c r="Q4" s="125"/>
      <c r="R4" s="17"/>
      <c r="S4" s="17"/>
      <c r="T4" s="17"/>
      <c r="U4" s="17"/>
      <c r="V4" s="17"/>
      <c r="W4" s="17"/>
      <c r="X4" s="17"/>
      <c r="Y4" s="17"/>
      <c r="Z4" s="17"/>
    </row>
    <row r="5" ht="24.75" customHeight="1">
      <c r="A5" s="225" t="s">
        <v>115</v>
      </c>
      <c r="B5" s="100">
        <f>IFERROR(VLOOKUP("Divestitures*",'9.TIKR_CF'!$A:$K,COLUMN('2.FCF'!B2),FALSE)/'1.IS'!B3,0%)</f>
        <v>0</v>
      </c>
      <c r="C5" s="101">
        <f>IFERROR(VLOOKUP("Divestitures*",'9.TIKR_CF'!$A:$K,COLUMN('2.FCF'!C2),FALSE)/'1.IS'!C3,0%)</f>
        <v>0</v>
      </c>
      <c r="D5" s="101">
        <f>IFERROR(VLOOKUP("Divestitures*",'9.TIKR_CF'!$A:$K,COLUMN('2.FCF'!D2),FALSE)/'1.IS'!D3,0%)</f>
        <v>0</v>
      </c>
      <c r="E5" s="101">
        <f>IFERROR(VLOOKUP("Divestitures*",'9.TIKR_CF'!$A:$K,COLUMN('2.FCF'!E2),FALSE)/'1.IS'!E3,0%)</f>
        <v>0</v>
      </c>
      <c r="F5" s="101">
        <f>IFERROR(VLOOKUP("Divestitures*",'9.TIKR_CF'!$A:$K,COLUMN('2.FCF'!F2),FALSE)/'1.IS'!F3,0%)</f>
        <v>0</v>
      </c>
      <c r="G5" s="101">
        <f>IFERROR(VLOOKUP("Divestitures*",'9.TIKR_CF'!$A:$K,COLUMN('2.FCF'!G2),FALSE)/'1.IS'!G3,0%)</f>
        <v>0</v>
      </c>
      <c r="H5" s="101">
        <f>IFERROR(VLOOKUP("Divestitures*",'9.TIKR_CF'!$A:$K,COLUMN('2.FCF'!H2),FALSE)/'1.IS'!H3,0%)</f>
        <v>0</v>
      </c>
      <c r="I5" s="101">
        <f>IFERROR(VLOOKUP("Divestitures*",'9.TIKR_CF'!$A:$K,COLUMN('2.FCF'!I2),FALSE)/'1.IS'!I3,0%)</f>
        <v>0</v>
      </c>
      <c r="J5" s="101">
        <f>IFERROR(VLOOKUP("Divestitures*",'9.TIKR_CF'!$A:$K,COLUMN('2.FCF'!J2),FALSE)/'1.IS'!J3,0%)</f>
        <v>0</v>
      </c>
      <c r="K5" s="102">
        <f>IFERROR(VLOOKUP("Divestitures*",'9.TIKR_CF'!$A:$K,COLUMN('2.FCF'!K2),FALSE)/'1.IS'!K3,0%)</f>
        <v>0</v>
      </c>
      <c r="L5" s="17"/>
      <c r="M5" s="17"/>
      <c r="N5" s="21"/>
      <c r="O5" s="109"/>
      <c r="P5" s="109"/>
      <c r="Q5" s="125"/>
      <c r="R5" s="17"/>
      <c r="S5" s="17"/>
      <c r="T5" s="17"/>
      <c r="U5" s="17"/>
      <c r="V5" s="17"/>
      <c r="W5" s="17"/>
      <c r="X5" s="17"/>
      <c r="Y5" s="17"/>
      <c r="Z5" s="17"/>
    </row>
    <row r="6" ht="24.75" customHeight="1">
      <c r="A6" s="225" t="s">
        <v>116</v>
      </c>
      <c r="B6" s="100">
        <f>IFERROR(VLOOKUP("Stock-Based Compensation*",'9.TIKR_CF'!$A:$K,COLUMN('2.FCF'!B2),FALSE)/'1.IS'!B3,0%)</f>
        <v>0</v>
      </c>
      <c r="C6" s="101">
        <f>IFERROR(VLOOKUP("Stock-Based Compensation*",'9.TIKR_CF'!$A:$K,COLUMN('2.FCF'!C2),FALSE)/'1.IS'!C3,0%)</f>
        <v>0</v>
      </c>
      <c r="D6" s="101">
        <f>IFERROR(VLOOKUP("Stock-Based Compensation*",'9.TIKR_CF'!$A:$K,COLUMN('2.FCF'!D2),FALSE)/'1.IS'!D3,0%)</f>
        <v>0</v>
      </c>
      <c r="E6" s="101">
        <f>IFERROR(VLOOKUP("Stock-Based Compensation*",'9.TIKR_CF'!$A:$K,COLUMN('2.FCF'!E2),FALSE)/'1.IS'!E3,0%)</f>
        <v>0.4173594666</v>
      </c>
      <c r="F6" s="101">
        <f>IFERROR(VLOOKUP("Stock-Based Compensation*",'9.TIKR_CF'!$A:$K,COLUMN('2.FCF'!F2),FALSE)/'1.IS'!F3,0%)</f>
        <v>0.3258591898</v>
      </c>
      <c r="G6" s="101">
        <f>IFERROR(VLOOKUP("Stock-Based Compensation*",'9.TIKR_CF'!$A:$K,COLUMN('2.FCF'!G2),FALSE)/'1.IS'!G3,0%)</f>
        <v>1.162931169</v>
      </c>
      <c r="H6" s="101">
        <f>IFERROR(VLOOKUP("Stock-Based Compensation*",'9.TIKR_CF'!$A:$K,COLUMN('2.FCF'!H2),FALSE)/'1.IS'!H3,0%)</f>
        <v>0.5047182354</v>
      </c>
      <c r="I6" s="101">
        <f>IFERROR(VLOOKUP("Stock-Based Compensation*",'9.TIKR_CF'!$A:$K,COLUMN('2.FCF'!I2),FALSE)/'1.IS'!I3,0%)</f>
        <v>0.2963475998</v>
      </c>
      <c r="J6" s="101">
        <f>IFERROR(VLOOKUP("Stock-Based Compensation*",'9.TIKR_CF'!$A:$K,COLUMN('2.FCF'!J2),FALSE)/'1.IS'!J3,0%)</f>
        <v>0.2138866792</v>
      </c>
      <c r="K6" s="102">
        <f>IFERROR(VLOOKUP("Stock-Based Compensation*",'9.TIKR_CF'!$A:$K,COLUMN('2.FCF'!K2),FALSE)/'1.IS'!K3,0%)</f>
        <v>0.2413671563</v>
      </c>
      <c r="L6" s="17"/>
      <c r="M6" s="17"/>
      <c r="N6" s="21"/>
      <c r="O6" s="109"/>
      <c r="P6" s="109"/>
      <c r="Q6" s="125"/>
      <c r="R6" s="17"/>
      <c r="S6" s="17"/>
      <c r="T6" s="17"/>
      <c r="U6" s="17"/>
      <c r="V6" s="17"/>
      <c r="W6" s="17"/>
      <c r="X6" s="17"/>
      <c r="Y6" s="17"/>
      <c r="Z6" s="17"/>
    </row>
    <row r="7" ht="24.75" customHeight="1">
      <c r="A7" s="226" t="s">
        <v>117</v>
      </c>
      <c r="B7" s="132">
        <f>IFERROR(VLOOKUP("Issuance of Common Stock*",'9.TIKR_CF'!$A:$K,COLUMN('2.FCF'!B2),FALSE)/'1.IS'!B3,0%)</f>
        <v>0</v>
      </c>
      <c r="C7" s="133">
        <f>IFERROR(VLOOKUP("Issuance of Common Stock*",'9.TIKR_CF'!$A:$K,COLUMN('2.FCF'!C2),FALSE)/'1.IS'!C3,0%)</f>
        <v>0</v>
      </c>
      <c r="D7" s="133">
        <f>IFERROR(VLOOKUP("Issuance of Common Stock*",'9.TIKR_CF'!$A:$K,COLUMN('2.FCF'!D2),FALSE)/'1.IS'!D3,0%)</f>
        <v>0</v>
      </c>
      <c r="E7" s="133">
        <f>IFERROR(VLOOKUP("Issuance of Common Stock*",'9.TIKR_CF'!$A:$K,COLUMN('2.FCF'!E2),FALSE)/'1.IS'!E3,0%)</f>
        <v>0.1833190575</v>
      </c>
      <c r="F7" s="133">
        <f>IFERROR(VLOOKUP("Issuance of Common Stock*",'9.TIKR_CF'!$A:$K,COLUMN('2.FCF'!F2),FALSE)/'1.IS'!F3,0%)</f>
        <v>0.157428356</v>
      </c>
      <c r="G7" s="133">
        <f>IFERROR(VLOOKUP("Issuance of Common Stock*",'9.TIKR_CF'!$A:$K,COLUMN('2.FCF'!G2),FALSE)/'1.IS'!G3,0%)</f>
        <v>1.136079512</v>
      </c>
      <c r="H7" s="133">
        <f>IFERROR(VLOOKUP("Issuance of Common Stock*",'9.TIKR_CF'!$A:$K,COLUMN('2.FCF'!H2),FALSE)/'1.IS'!H3,0%)</f>
        <v>0.329115566</v>
      </c>
      <c r="I7" s="133">
        <f>IFERROR(VLOOKUP("Issuance of Common Stock*",'9.TIKR_CF'!$A:$K,COLUMN('2.FCF'!I2),FALSE)/'1.IS'!I3,0%)</f>
        <v>0.04517097179</v>
      </c>
      <c r="J7" s="133">
        <f>IFERROR(VLOOKUP("Issuance of Common Stock*",'9.TIKR_CF'!$A:$K,COLUMN('2.FCF'!J2),FALSE)/'1.IS'!J3,0%)</f>
        <v>0.09808495243</v>
      </c>
      <c r="K7" s="158">
        <f>IFERROR(VLOOKUP("Issuance of Common Stock*",'9.TIKR_CF'!$A:$K,COLUMN('2.FCF'!K2),FALSE)/'1.IS'!K3,0%)</f>
        <v>0.2601282145</v>
      </c>
      <c r="L7" s="17"/>
      <c r="M7" s="17"/>
      <c r="N7" s="21"/>
      <c r="O7" s="59"/>
      <c r="P7" s="59"/>
      <c r="Q7" s="59"/>
      <c r="R7" s="17"/>
      <c r="S7" s="17"/>
      <c r="T7" s="17"/>
      <c r="U7" s="17"/>
      <c r="V7" s="17"/>
      <c r="W7" s="17"/>
      <c r="X7" s="17"/>
      <c r="Y7" s="17"/>
      <c r="Z7" s="17"/>
    </row>
    <row r="8" ht="24.75" customHeight="1">
      <c r="A8" s="80"/>
      <c r="B8" s="125"/>
      <c r="C8" s="125"/>
      <c r="D8" s="125"/>
      <c r="E8" s="125"/>
      <c r="F8" s="125"/>
      <c r="G8" s="125"/>
      <c r="H8" s="125"/>
      <c r="I8" s="125"/>
      <c r="J8" s="125"/>
      <c r="K8" s="125"/>
      <c r="L8" s="125"/>
      <c r="M8" s="125"/>
      <c r="N8" s="59"/>
      <c r="O8" s="59"/>
      <c r="P8" s="59"/>
      <c r="Q8" s="59"/>
      <c r="R8" s="17"/>
      <c r="S8" s="17"/>
      <c r="T8" s="17"/>
      <c r="U8" s="17"/>
      <c r="V8" s="17"/>
      <c r="W8" s="17"/>
      <c r="X8" s="17"/>
      <c r="Y8" s="17"/>
      <c r="Z8" s="17"/>
    </row>
    <row r="9" ht="39.75" customHeight="1">
      <c r="A9" s="76" t="s">
        <v>118</v>
      </c>
      <c r="B9" s="77" t="s">
        <v>68</v>
      </c>
      <c r="C9" s="227"/>
      <c r="D9" s="227"/>
      <c r="E9" s="227"/>
      <c r="F9" s="227"/>
      <c r="G9" s="227"/>
      <c r="H9" s="227"/>
      <c r="I9" s="227"/>
      <c r="J9" s="227"/>
      <c r="K9" s="227"/>
      <c r="L9" s="17"/>
      <c r="M9" s="17"/>
      <c r="N9" s="109"/>
      <c r="O9" s="109"/>
      <c r="P9" s="109"/>
      <c r="Q9" s="125"/>
      <c r="R9" s="17"/>
      <c r="S9" s="17"/>
      <c r="T9" s="17"/>
      <c r="U9" s="17"/>
      <c r="V9" s="17"/>
      <c r="W9" s="17"/>
      <c r="X9" s="17"/>
      <c r="Y9" s="17"/>
      <c r="Z9" s="17"/>
    </row>
    <row r="10" ht="24.75" customHeight="1">
      <c r="A10" s="223" t="s">
        <v>119</v>
      </c>
      <c r="B10" s="228"/>
      <c r="C10" s="101"/>
      <c r="D10" s="101"/>
      <c r="E10" s="101"/>
      <c r="F10" s="101"/>
      <c r="G10" s="101"/>
      <c r="H10" s="101"/>
      <c r="I10" s="101"/>
      <c r="J10" s="101"/>
      <c r="K10" s="101"/>
      <c r="L10" s="134"/>
      <c r="M10" s="125"/>
      <c r="N10" s="21"/>
      <c r="O10" s="59"/>
      <c r="P10" s="59"/>
      <c r="Q10" s="59"/>
      <c r="R10" s="17"/>
      <c r="S10" s="17"/>
      <c r="T10" s="17"/>
      <c r="U10" s="17"/>
      <c r="V10" s="17"/>
      <c r="W10" s="17"/>
      <c r="X10" s="17"/>
      <c r="Y10" s="17"/>
      <c r="Z10" s="17"/>
    </row>
    <row r="11" ht="24.75" customHeight="1">
      <c r="A11" s="225" t="s">
        <v>120</v>
      </c>
      <c r="B11" s="229">
        <f>'TIKR_Cálculos'!L72</f>
        <v>0</v>
      </c>
      <c r="C11" s="101"/>
      <c r="D11" s="101"/>
      <c r="E11" s="101"/>
      <c r="F11" s="101"/>
      <c r="G11" s="101"/>
      <c r="H11" s="101"/>
      <c r="I11" s="101"/>
      <c r="J11" s="101"/>
      <c r="K11" s="101"/>
      <c r="L11" s="134"/>
      <c r="M11" s="125"/>
      <c r="N11" s="21"/>
      <c r="O11" s="59"/>
      <c r="P11" s="59"/>
      <c r="Q11" s="59"/>
      <c r="R11" s="17"/>
      <c r="S11" s="17"/>
      <c r="T11" s="17"/>
      <c r="U11" s="17"/>
      <c r="V11" s="17"/>
      <c r="W11" s="17"/>
      <c r="X11" s="17"/>
      <c r="Y11" s="17"/>
      <c r="Z11" s="17"/>
    </row>
    <row r="12" ht="24.75" customHeight="1">
      <c r="A12" s="225" t="s">
        <v>121</v>
      </c>
      <c r="B12" s="229">
        <f>'TIKR_Cálculos'!L73</f>
        <v>2</v>
      </c>
      <c r="C12" s="59"/>
      <c r="D12" s="59"/>
      <c r="E12" s="59"/>
      <c r="F12" s="59"/>
      <c r="G12" s="59"/>
      <c r="H12" s="59"/>
      <c r="I12" s="59"/>
      <c r="J12" s="59"/>
      <c r="K12" s="59"/>
      <c r="L12" s="59"/>
      <c r="M12" s="59"/>
      <c r="N12" s="59"/>
      <c r="O12" s="59"/>
      <c r="P12" s="59"/>
      <c r="Q12" s="59"/>
      <c r="R12" s="17"/>
      <c r="S12" s="17"/>
      <c r="T12" s="17"/>
      <c r="U12" s="17"/>
      <c r="V12" s="17"/>
      <c r="W12" s="17"/>
      <c r="X12" s="17"/>
      <c r="Y12" s="17"/>
      <c r="Z12" s="17"/>
    </row>
    <row r="13" ht="24.75" customHeight="1">
      <c r="A13" s="225" t="s">
        <v>122</v>
      </c>
      <c r="B13" s="229">
        <f>'TIKR_Cálculos'!L74</f>
        <v>5</v>
      </c>
      <c r="C13" s="59"/>
      <c r="D13" s="59"/>
      <c r="E13" s="59"/>
      <c r="F13" s="59"/>
      <c r="G13" s="59"/>
      <c r="H13" s="59"/>
      <c r="I13" s="59"/>
      <c r="J13" s="59"/>
      <c r="K13" s="59"/>
      <c r="L13" s="59"/>
      <c r="M13" s="59"/>
      <c r="N13" s="59"/>
      <c r="O13" s="59"/>
      <c r="P13" s="59"/>
      <c r="Q13" s="59"/>
      <c r="R13" s="17"/>
      <c r="S13" s="17"/>
      <c r="T13" s="17"/>
      <c r="U13" s="17"/>
      <c r="V13" s="17"/>
      <c r="W13" s="17"/>
      <c r="X13" s="17"/>
      <c r="Y13" s="17"/>
      <c r="Z13" s="17"/>
    </row>
    <row r="14" ht="24.75" customHeight="1">
      <c r="A14" s="225" t="s">
        <v>123</v>
      </c>
      <c r="B14" s="229">
        <f>'TIKR_Cálculos'!L75</f>
        <v>5</v>
      </c>
      <c r="C14" s="59"/>
      <c r="D14" s="59"/>
      <c r="E14" s="59"/>
      <c r="F14" s="59"/>
      <c r="G14" s="59"/>
      <c r="H14" s="59"/>
      <c r="I14" s="59"/>
      <c r="J14" s="59"/>
      <c r="K14" s="59"/>
      <c r="L14" s="59"/>
      <c r="M14" s="59"/>
      <c r="N14" s="59"/>
      <c r="O14" s="59"/>
      <c r="P14" s="59"/>
      <c r="Q14" s="59"/>
      <c r="R14" s="17"/>
      <c r="S14" s="17"/>
      <c r="T14" s="17"/>
      <c r="U14" s="17"/>
      <c r="V14" s="17"/>
      <c r="W14" s="17"/>
      <c r="X14" s="17"/>
      <c r="Y14" s="17"/>
      <c r="Z14" s="17"/>
    </row>
    <row r="15" ht="24.75" customHeight="1">
      <c r="A15" s="226" t="s">
        <v>124</v>
      </c>
      <c r="B15" s="230">
        <f>'TIKR_Cálculos'!L76</f>
        <v>2</v>
      </c>
      <c r="C15" s="59"/>
      <c r="D15" s="59"/>
      <c r="E15" s="59"/>
      <c r="F15" s="59"/>
      <c r="G15" s="59"/>
      <c r="H15" s="59"/>
      <c r="I15" s="59"/>
      <c r="J15" s="59"/>
      <c r="K15" s="59"/>
      <c r="L15" s="59"/>
      <c r="M15" s="59"/>
      <c r="N15" s="59"/>
      <c r="O15" s="59"/>
      <c r="P15" s="59"/>
      <c r="Q15" s="59"/>
      <c r="R15" s="17"/>
      <c r="S15" s="17"/>
      <c r="T15" s="17"/>
      <c r="U15" s="17"/>
      <c r="V15" s="17"/>
      <c r="W15" s="17"/>
      <c r="X15" s="17"/>
      <c r="Y15" s="17"/>
      <c r="Z15" s="17"/>
    </row>
    <row r="16" ht="24.75" customHeight="1">
      <c r="A16" s="17"/>
      <c r="B16" s="59"/>
      <c r="C16" s="59"/>
      <c r="D16" s="59"/>
      <c r="E16" s="59"/>
      <c r="F16" s="59"/>
      <c r="G16" s="59"/>
      <c r="H16" s="59"/>
      <c r="I16" s="59"/>
      <c r="J16" s="59"/>
      <c r="K16" s="59"/>
      <c r="L16" s="59"/>
      <c r="M16" s="59"/>
      <c r="N16" s="59"/>
      <c r="O16" s="59"/>
      <c r="P16" s="59"/>
      <c r="Q16" s="59"/>
      <c r="R16" s="17"/>
      <c r="S16" s="17"/>
      <c r="T16" s="17"/>
      <c r="U16" s="17"/>
      <c r="V16" s="17"/>
      <c r="W16" s="17"/>
      <c r="X16" s="17"/>
      <c r="Y16" s="17"/>
      <c r="Z16" s="17"/>
    </row>
    <row r="17" ht="24.75" customHeight="1">
      <c r="A17" s="17"/>
      <c r="B17" s="160"/>
      <c r="C17" s="160"/>
      <c r="D17" s="160"/>
      <c r="E17" s="160"/>
      <c r="F17" s="160"/>
      <c r="G17" s="160"/>
      <c r="H17" s="160"/>
      <c r="I17" s="160"/>
      <c r="J17" s="160"/>
      <c r="K17" s="160"/>
      <c r="L17" s="59"/>
      <c r="M17" s="59"/>
      <c r="N17" s="59"/>
      <c r="O17" s="59"/>
      <c r="P17" s="59"/>
      <c r="Q17" s="59"/>
      <c r="R17" s="17"/>
      <c r="S17" s="17"/>
      <c r="T17" s="17"/>
      <c r="U17" s="17"/>
      <c r="V17" s="17"/>
      <c r="W17" s="17"/>
      <c r="X17" s="17"/>
      <c r="Y17" s="17"/>
      <c r="Z17" s="17"/>
    </row>
    <row r="18" ht="24.75" customHeight="1">
      <c r="A18" s="17"/>
      <c r="B18" s="59"/>
      <c r="C18" s="59"/>
      <c r="D18" s="59"/>
      <c r="E18" s="59"/>
      <c r="F18" s="59"/>
      <c r="G18" s="59"/>
      <c r="H18" s="59"/>
      <c r="I18" s="59"/>
      <c r="J18" s="59"/>
      <c r="K18" s="59"/>
      <c r="L18" s="59"/>
      <c r="M18" s="59"/>
      <c r="N18" s="59"/>
      <c r="O18" s="59"/>
      <c r="P18" s="59"/>
      <c r="Q18" s="59"/>
      <c r="R18" s="17"/>
      <c r="S18" s="17"/>
      <c r="T18" s="17"/>
      <c r="U18" s="17"/>
      <c r="V18" s="17"/>
      <c r="W18" s="17"/>
      <c r="X18" s="17"/>
      <c r="Y18" s="17"/>
      <c r="Z18" s="17"/>
    </row>
    <row r="19" ht="24.75" customHeight="1">
      <c r="A19" s="17"/>
      <c r="B19" s="59"/>
      <c r="C19" s="59"/>
      <c r="D19" s="59"/>
      <c r="E19" s="59"/>
      <c r="F19" s="59"/>
      <c r="G19" s="59"/>
      <c r="H19" s="59"/>
      <c r="I19" s="59"/>
      <c r="J19" s="59"/>
      <c r="K19" s="59"/>
      <c r="L19" s="59"/>
      <c r="M19" s="59"/>
      <c r="N19" s="59"/>
      <c r="O19" s="59"/>
      <c r="P19" s="59"/>
      <c r="Q19" s="59"/>
      <c r="R19" s="17"/>
      <c r="S19" s="17"/>
      <c r="T19" s="17"/>
      <c r="U19" s="59"/>
      <c r="V19" s="59"/>
      <c r="W19" s="59"/>
      <c r="X19" s="59"/>
      <c r="Y19" s="59"/>
      <c r="Z19" s="59"/>
    </row>
    <row r="20" ht="24.75" customHeight="1">
      <c r="A20" s="17"/>
      <c r="B20" s="59"/>
      <c r="C20" s="59"/>
      <c r="D20" s="59"/>
      <c r="E20" s="59"/>
      <c r="F20" s="59"/>
      <c r="G20" s="59"/>
      <c r="H20" s="59"/>
      <c r="I20" s="59"/>
      <c r="J20" s="59"/>
      <c r="K20" s="59"/>
      <c r="L20" s="59"/>
      <c r="M20" s="59"/>
      <c r="N20" s="59"/>
      <c r="O20" s="59"/>
      <c r="P20" s="59"/>
      <c r="Q20" s="59"/>
      <c r="R20" s="17"/>
      <c r="S20" s="17"/>
      <c r="T20" s="17"/>
      <c r="U20" s="59"/>
      <c r="V20" s="59"/>
      <c r="W20" s="59"/>
      <c r="X20" s="59"/>
      <c r="Y20" s="59"/>
      <c r="Z20" s="59"/>
    </row>
    <row r="21" ht="24.75" customHeight="1">
      <c r="A21" s="17"/>
      <c r="B21" s="59"/>
      <c r="C21" s="59"/>
      <c r="D21" s="59"/>
      <c r="E21" s="59"/>
      <c r="F21" s="59"/>
      <c r="G21" s="59"/>
      <c r="H21" s="59"/>
      <c r="I21" s="59"/>
      <c r="J21" s="59"/>
      <c r="K21" s="59"/>
      <c r="L21" s="59"/>
      <c r="M21" s="59"/>
      <c r="N21" s="59"/>
      <c r="O21" s="59"/>
      <c r="P21" s="59"/>
      <c r="Q21" s="59"/>
      <c r="R21" s="17"/>
      <c r="S21" s="17"/>
      <c r="T21" s="17"/>
      <c r="U21" s="59"/>
      <c r="V21" s="59"/>
      <c r="W21" s="59"/>
      <c r="X21" s="59"/>
      <c r="Y21" s="59"/>
      <c r="Z21" s="59"/>
    </row>
    <row r="22" ht="24.75" customHeight="1">
      <c r="A22" s="17"/>
      <c r="B22" s="59"/>
      <c r="C22" s="59"/>
      <c r="D22" s="59"/>
      <c r="E22" s="59"/>
      <c r="F22" s="59"/>
      <c r="G22" s="59"/>
      <c r="H22" s="59"/>
      <c r="I22" s="59"/>
      <c r="J22" s="59"/>
      <c r="K22" s="59"/>
      <c r="L22" s="59"/>
      <c r="M22" s="59"/>
      <c r="N22" s="59"/>
      <c r="O22" s="59"/>
      <c r="P22" s="59"/>
      <c r="Q22" s="59"/>
      <c r="R22" s="17"/>
      <c r="S22" s="17"/>
      <c r="T22" s="17"/>
      <c r="U22" s="59"/>
      <c r="V22" s="59"/>
      <c r="W22" s="59"/>
      <c r="X22" s="59"/>
      <c r="Y22" s="59"/>
      <c r="Z22" s="59"/>
    </row>
    <row r="23" ht="24.75" customHeight="1">
      <c r="A23" s="17"/>
      <c r="B23" s="59"/>
      <c r="C23" s="59"/>
      <c r="D23" s="59"/>
      <c r="E23" s="59"/>
      <c r="F23" s="59"/>
      <c r="G23" s="59"/>
      <c r="H23" s="59"/>
      <c r="I23" s="59"/>
      <c r="J23" s="59"/>
      <c r="K23" s="59"/>
      <c r="L23" s="59"/>
      <c r="M23" s="59"/>
      <c r="N23" s="59"/>
      <c r="O23" s="59"/>
      <c r="P23" s="59"/>
      <c r="Q23" s="59"/>
      <c r="R23" s="17"/>
      <c r="S23" s="17"/>
      <c r="T23" s="17"/>
      <c r="U23" s="59"/>
      <c r="V23" s="59"/>
      <c r="W23" s="59"/>
      <c r="X23" s="59"/>
      <c r="Y23" s="59"/>
      <c r="Z23" s="59"/>
    </row>
    <row r="24" ht="24.75" customHeight="1">
      <c r="A24" s="17"/>
      <c r="B24" s="59"/>
      <c r="C24" s="59"/>
      <c r="D24" s="59"/>
      <c r="E24" s="59"/>
      <c r="F24" s="59"/>
      <c r="G24" s="59"/>
      <c r="H24" s="59"/>
      <c r="I24" s="59"/>
      <c r="J24" s="59"/>
      <c r="K24" s="59"/>
      <c r="L24" s="59"/>
      <c r="M24" s="59"/>
      <c r="N24" s="59"/>
      <c r="O24" s="59"/>
      <c r="P24" s="59"/>
      <c r="Q24" s="59"/>
      <c r="R24" s="17"/>
      <c r="S24" s="17"/>
      <c r="T24" s="17"/>
      <c r="U24" s="59"/>
      <c r="V24" s="59"/>
      <c r="W24" s="59"/>
      <c r="X24" s="59"/>
      <c r="Y24" s="59"/>
      <c r="Z24" s="59"/>
    </row>
    <row r="25" ht="24.75" customHeight="1">
      <c r="A25" s="17"/>
      <c r="B25" s="59"/>
      <c r="C25" s="59"/>
      <c r="D25" s="59"/>
      <c r="E25" s="59"/>
      <c r="F25" s="59"/>
      <c r="G25" s="59"/>
      <c r="H25" s="59"/>
      <c r="I25" s="59"/>
      <c r="J25" s="59"/>
      <c r="K25" s="59"/>
      <c r="L25" s="59"/>
      <c r="M25" s="59"/>
      <c r="N25" s="59"/>
      <c r="O25" s="59"/>
      <c r="P25" s="59"/>
      <c r="Q25" s="59"/>
      <c r="R25" s="17"/>
      <c r="S25" s="17"/>
      <c r="T25" s="17"/>
      <c r="U25" s="59"/>
      <c r="V25" s="59"/>
      <c r="W25" s="59"/>
      <c r="X25" s="59"/>
      <c r="Y25" s="59"/>
      <c r="Z25" s="59"/>
    </row>
    <row r="26" ht="24.75" customHeight="1">
      <c r="A26" s="17"/>
      <c r="B26" s="59"/>
      <c r="C26" s="59"/>
      <c r="D26" s="59"/>
      <c r="E26" s="59"/>
      <c r="F26" s="59"/>
      <c r="G26" s="59"/>
      <c r="H26" s="59"/>
      <c r="I26" s="59"/>
      <c r="J26" s="59"/>
      <c r="K26" s="59"/>
      <c r="L26" s="59"/>
      <c r="M26" s="59"/>
      <c r="N26" s="59"/>
      <c r="O26" s="59"/>
      <c r="P26" s="59"/>
      <c r="Q26" s="59"/>
      <c r="R26" s="17"/>
      <c r="S26" s="17"/>
      <c r="T26" s="17"/>
      <c r="U26" s="59"/>
      <c r="V26" s="59"/>
      <c r="W26" s="59"/>
      <c r="X26" s="59"/>
      <c r="Y26" s="59"/>
      <c r="Z26" s="59"/>
    </row>
    <row r="27" ht="24.75" customHeight="1">
      <c r="A27" s="17"/>
      <c r="B27" s="59"/>
      <c r="C27" s="59"/>
      <c r="D27" s="59"/>
      <c r="E27" s="59"/>
      <c r="F27" s="59"/>
      <c r="G27" s="59"/>
      <c r="H27" s="59"/>
      <c r="I27" s="59"/>
      <c r="J27" s="59"/>
      <c r="K27" s="59"/>
      <c r="L27" s="59"/>
      <c r="M27" s="59"/>
      <c r="N27" s="59"/>
      <c r="O27" s="59"/>
      <c r="P27" s="59"/>
      <c r="Q27" s="59"/>
      <c r="R27" s="17"/>
      <c r="S27" s="17"/>
      <c r="T27" s="17"/>
      <c r="U27" s="59"/>
      <c r="V27" s="59"/>
      <c r="W27" s="59"/>
      <c r="X27" s="59"/>
      <c r="Y27" s="59"/>
      <c r="Z27" s="59"/>
    </row>
    <row r="28" ht="24.75" customHeight="1">
      <c r="A28" s="17"/>
      <c r="B28" s="59"/>
      <c r="C28" s="59"/>
      <c r="D28" s="59"/>
      <c r="E28" s="59"/>
      <c r="F28" s="59"/>
      <c r="G28" s="59"/>
      <c r="H28" s="59"/>
      <c r="I28" s="59"/>
      <c r="J28" s="59"/>
      <c r="K28" s="59"/>
      <c r="L28" s="59"/>
      <c r="M28" s="59"/>
      <c r="N28" s="59"/>
      <c r="O28" s="59"/>
      <c r="P28" s="59"/>
      <c r="Q28" s="59"/>
      <c r="R28" s="17"/>
      <c r="S28" s="17"/>
      <c r="T28" s="17"/>
      <c r="U28" s="59"/>
      <c r="V28" s="59"/>
      <c r="W28" s="59"/>
      <c r="X28" s="59"/>
      <c r="Y28" s="59"/>
      <c r="Z28" s="59"/>
    </row>
    <row r="29" ht="17.25" customHeight="1">
      <c r="A29" s="17"/>
      <c r="B29" s="59"/>
      <c r="C29" s="59"/>
      <c r="D29" s="59"/>
      <c r="E29" s="59"/>
      <c r="F29" s="59"/>
      <c r="G29" s="59"/>
      <c r="H29" s="59"/>
      <c r="I29" s="59"/>
      <c r="J29" s="59"/>
      <c r="K29" s="59"/>
      <c r="L29" s="59"/>
      <c r="M29" s="59"/>
      <c r="N29" s="59"/>
      <c r="O29" s="59"/>
      <c r="P29" s="59"/>
      <c r="Q29" s="59"/>
      <c r="R29" s="17"/>
      <c r="S29" s="17"/>
      <c r="T29" s="17"/>
      <c r="U29" s="17"/>
      <c r="V29" s="17"/>
      <c r="W29" s="17"/>
      <c r="X29" s="17"/>
      <c r="Y29" s="17"/>
      <c r="Z29" s="17"/>
    </row>
    <row r="30" ht="17.25" customHeight="1">
      <c r="A30" s="17"/>
      <c r="B30" s="59"/>
      <c r="C30" s="59"/>
      <c r="D30" s="59"/>
      <c r="E30" s="59"/>
      <c r="F30" s="59"/>
      <c r="G30" s="59"/>
      <c r="H30" s="59"/>
      <c r="I30" s="59"/>
      <c r="J30" s="59"/>
      <c r="K30" s="59"/>
      <c r="L30" s="59"/>
      <c r="M30" s="59"/>
      <c r="N30" s="59"/>
      <c r="O30" s="59"/>
      <c r="P30" s="59"/>
      <c r="Q30" s="59"/>
      <c r="R30" s="17"/>
      <c r="S30" s="17"/>
      <c r="T30" s="17"/>
      <c r="U30" s="17"/>
      <c r="V30" s="17"/>
      <c r="W30" s="17"/>
      <c r="X30" s="17"/>
      <c r="Y30" s="17"/>
      <c r="Z30" s="17"/>
    </row>
    <row r="31" ht="17.25" customHeight="1">
      <c r="A31" s="17"/>
      <c r="B31" s="59"/>
      <c r="C31" s="59"/>
      <c r="D31" s="59"/>
      <c r="E31" s="59"/>
      <c r="F31" s="59"/>
      <c r="G31" s="59"/>
      <c r="H31" s="59"/>
      <c r="I31" s="59"/>
      <c r="J31" s="59"/>
      <c r="K31" s="59"/>
      <c r="L31" s="127"/>
      <c r="M31" s="127"/>
      <c r="N31" s="59"/>
      <c r="O31" s="59"/>
      <c r="P31" s="59"/>
      <c r="Q31" s="59"/>
      <c r="R31" s="17"/>
      <c r="S31" s="17"/>
      <c r="T31" s="17"/>
      <c r="U31" s="59"/>
      <c r="V31" s="59"/>
      <c r="W31" s="59"/>
      <c r="X31" s="59"/>
      <c r="Y31" s="59"/>
      <c r="Z31" s="59"/>
    </row>
    <row r="32" ht="17.25" customHeight="1">
      <c r="A32" s="17"/>
      <c r="B32" s="59"/>
      <c r="C32" s="59"/>
      <c r="D32" s="59"/>
      <c r="E32" s="59"/>
      <c r="F32" s="59"/>
      <c r="G32" s="59"/>
      <c r="H32" s="59"/>
      <c r="I32" s="59"/>
      <c r="J32" s="59"/>
      <c r="K32" s="59"/>
      <c r="L32" s="134"/>
      <c r="M32" s="134"/>
      <c r="N32" s="59"/>
      <c r="O32" s="59"/>
      <c r="P32" s="59"/>
      <c r="Q32" s="59"/>
      <c r="R32" s="17"/>
      <c r="S32" s="17"/>
      <c r="T32" s="17"/>
      <c r="U32" s="59"/>
      <c r="V32" s="59"/>
      <c r="W32" s="59"/>
      <c r="X32" s="59"/>
      <c r="Y32" s="59"/>
      <c r="Z32" s="59"/>
    </row>
    <row r="33" ht="17.25" customHeight="1">
      <c r="A33" s="17"/>
      <c r="B33" s="59"/>
      <c r="C33" s="59"/>
      <c r="D33" s="59"/>
      <c r="E33" s="59"/>
      <c r="F33" s="59"/>
      <c r="G33" s="59"/>
      <c r="H33" s="59"/>
      <c r="I33" s="59"/>
      <c r="J33" s="59"/>
      <c r="K33" s="59"/>
      <c r="L33" s="134"/>
      <c r="M33" s="134"/>
      <c r="N33" s="59"/>
      <c r="O33" s="59"/>
      <c r="P33" s="59"/>
      <c r="Q33" s="59"/>
      <c r="R33" s="17"/>
      <c r="S33" s="17"/>
      <c r="T33" s="17"/>
      <c r="U33" s="59"/>
      <c r="V33" s="59"/>
      <c r="W33" s="59"/>
      <c r="X33" s="59"/>
      <c r="Y33" s="59"/>
      <c r="Z33" s="59"/>
    </row>
    <row r="34" ht="17.25" customHeight="1">
      <c r="A34" s="17"/>
      <c r="B34" s="59"/>
      <c r="C34" s="59"/>
      <c r="D34" s="59"/>
      <c r="E34" s="59"/>
      <c r="F34" s="59"/>
      <c r="G34" s="59"/>
      <c r="H34" s="59"/>
      <c r="I34" s="59"/>
      <c r="J34" s="59"/>
      <c r="K34" s="59"/>
      <c r="L34" s="134"/>
      <c r="M34" s="134"/>
      <c r="N34" s="59"/>
      <c r="O34" s="59"/>
      <c r="P34" s="59"/>
      <c r="Q34" s="59"/>
      <c r="R34" s="17"/>
      <c r="S34" s="17"/>
      <c r="T34" s="17"/>
      <c r="U34" s="59"/>
      <c r="V34" s="59"/>
      <c r="W34" s="59"/>
      <c r="X34" s="59"/>
      <c r="Y34" s="59"/>
      <c r="Z34" s="59"/>
    </row>
    <row r="35" ht="17.25" customHeight="1">
      <c r="A35" s="17"/>
      <c r="B35" s="59"/>
      <c r="C35" s="59"/>
      <c r="D35" s="59"/>
      <c r="E35" s="59"/>
      <c r="F35" s="59"/>
      <c r="G35" s="59"/>
      <c r="H35" s="59"/>
      <c r="I35" s="59"/>
      <c r="J35" s="59"/>
      <c r="K35" s="59"/>
      <c r="L35" s="134"/>
      <c r="M35" s="134"/>
      <c r="N35" s="59"/>
      <c r="O35" s="59"/>
      <c r="P35" s="59"/>
      <c r="Q35" s="59"/>
      <c r="R35" s="17"/>
      <c r="S35" s="17"/>
      <c r="T35" s="17"/>
      <c r="U35" s="59"/>
      <c r="V35" s="59"/>
      <c r="W35" s="59"/>
      <c r="X35" s="59"/>
      <c r="Y35" s="59"/>
      <c r="Z35" s="59"/>
    </row>
    <row r="36" ht="17.25" customHeight="1">
      <c r="A36" s="17"/>
      <c r="B36" s="59"/>
      <c r="C36" s="59"/>
      <c r="D36" s="59"/>
      <c r="E36" s="59"/>
      <c r="F36" s="59"/>
      <c r="G36" s="59"/>
      <c r="H36" s="59"/>
      <c r="I36" s="59"/>
      <c r="J36" s="59"/>
      <c r="K36" s="59"/>
      <c r="L36" s="134"/>
      <c r="M36" s="134"/>
      <c r="N36" s="59"/>
      <c r="O36" s="59"/>
      <c r="P36" s="59"/>
      <c r="Q36" s="59"/>
      <c r="R36" s="17"/>
      <c r="S36" s="17"/>
      <c r="T36" s="17"/>
      <c r="U36" s="59"/>
      <c r="V36" s="59"/>
      <c r="W36" s="59"/>
      <c r="X36" s="59"/>
      <c r="Y36" s="59"/>
      <c r="Z36" s="59"/>
    </row>
    <row r="37" ht="17.25" customHeight="1">
      <c r="A37" s="17"/>
      <c r="B37" s="59"/>
      <c r="C37" s="59"/>
      <c r="D37" s="59"/>
      <c r="E37" s="59"/>
      <c r="F37" s="59"/>
      <c r="G37" s="59"/>
      <c r="H37" s="59"/>
      <c r="I37" s="59"/>
      <c r="J37" s="59"/>
      <c r="K37" s="59"/>
      <c r="L37" s="59"/>
      <c r="M37" s="59"/>
      <c r="N37" s="59"/>
      <c r="O37" s="59"/>
      <c r="P37" s="59"/>
      <c r="Q37" s="59"/>
      <c r="R37" s="17"/>
      <c r="S37" s="17"/>
      <c r="T37" s="17"/>
      <c r="U37" s="17"/>
      <c r="V37" s="17"/>
      <c r="W37" s="17"/>
      <c r="X37" s="17"/>
      <c r="Y37" s="17"/>
      <c r="Z37" s="17"/>
    </row>
    <row r="38" ht="17.25" customHeight="1">
      <c r="A38" s="17"/>
      <c r="B38" s="59"/>
      <c r="C38" s="59"/>
      <c r="D38" s="59"/>
      <c r="E38" s="59"/>
      <c r="F38" s="59"/>
      <c r="G38" s="59"/>
      <c r="H38" s="59"/>
      <c r="I38" s="59"/>
      <c r="J38" s="59"/>
      <c r="K38" s="59"/>
      <c r="L38" s="59"/>
      <c r="M38" s="59"/>
      <c r="N38" s="59"/>
      <c r="O38" s="59"/>
      <c r="P38" s="59"/>
      <c r="Q38" s="59"/>
      <c r="R38" s="17"/>
      <c r="S38" s="17"/>
      <c r="T38" s="17"/>
      <c r="U38" s="17"/>
      <c r="V38" s="17"/>
      <c r="W38" s="17"/>
      <c r="X38" s="17"/>
      <c r="Y38" s="17"/>
      <c r="Z38" s="17"/>
    </row>
    <row r="39" ht="17.25" customHeight="1">
      <c r="A39" s="17"/>
      <c r="B39" s="59"/>
      <c r="C39" s="59"/>
      <c r="D39" s="59"/>
      <c r="E39" s="59"/>
      <c r="F39" s="59"/>
      <c r="G39" s="59"/>
      <c r="H39" s="59"/>
      <c r="I39" s="59"/>
      <c r="J39" s="59"/>
      <c r="K39" s="59"/>
      <c r="L39" s="59"/>
      <c r="M39" s="59"/>
      <c r="N39" s="59"/>
      <c r="O39" s="59"/>
      <c r="P39" s="59"/>
      <c r="Q39" s="59"/>
      <c r="R39" s="17"/>
      <c r="S39" s="17"/>
      <c r="T39" s="17"/>
      <c r="U39" s="17"/>
      <c r="V39" s="17"/>
      <c r="W39" s="17"/>
      <c r="X39" s="17"/>
      <c r="Y39" s="17"/>
      <c r="Z39" s="17"/>
    </row>
    <row r="40" ht="17.25" customHeight="1">
      <c r="A40" s="17"/>
      <c r="B40" s="59"/>
      <c r="C40" s="59"/>
      <c r="D40" s="59"/>
      <c r="E40" s="59"/>
      <c r="F40" s="59"/>
      <c r="G40" s="59"/>
      <c r="H40" s="59"/>
      <c r="I40" s="59"/>
      <c r="J40" s="59"/>
      <c r="K40" s="59"/>
      <c r="L40" s="59"/>
      <c r="M40" s="59"/>
      <c r="N40" s="59"/>
      <c r="O40" s="59"/>
      <c r="P40" s="59"/>
      <c r="Q40" s="59"/>
      <c r="R40" s="17"/>
      <c r="S40" s="17"/>
      <c r="T40" s="17"/>
      <c r="U40" s="17"/>
      <c r="V40" s="17"/>
      <c r="W40" s="17"/>
      <c r="X40" s="17"/>
      <c r="Y40" s="17"/>
      <c r="Z40" s="17"/>
    </row>
    <row r="41" ht="17.25" customHeight="1">
      <c r="A41" s="17"/>
      <c r="B41" s="59"/>
      <c r="C41" s="59"/>
      <c r="D41" s="59"/>
      <c r="E41" s="59"/>
      <c r="F41" s="59"/>
      <c r="G41" s="59"/>
      <c r="H41" s="59"/>
      <c r="I41" s="59"/>
      <c r="J41" s="59"/>
      <c r="K41" s="59"/>
      <c r="L41" s="59"/>
      <c r="M41" s="59"/>
      <c r="N41" s="59"/>
      <c r="O41" s="59"/>
      <c r="P41" s="59"/>
      <c r="Q41" s="59"/>
      <c r="R41" s="17"/>
      <c r="S41" s="17"/>
      <c r="T41" s="17"/>
      <c r="U41" s="17"/>
      <c r="V41" s="17"/>
      <c r="W41" s="17"/>
      <c r="X41" s="17"/>
      <c r="Y41" s="17"/>
      <c r="Z41" s="17"/>
    </row>
    <row r="42" ht="17.25" customHeight="1">
      <c r="A42" s="17"/>
      <c r="B42" s="59"/>
      <c r="C42" s="59"/>
      <c r="D42" s="59"/>
      <c r="E42" s="59"/>
      <c r="F42" s="59"/>
      <c r="G42" s="59"/>
      <c r="H42" s="59"/>
      <c r="I42" s="59"/>
      <c r="J42" s="59"/>
      <c r="K42" s="59"/>
      <c r="L42" s="59"/>
      <c r="M42" s="59"/>
      <c r="N42" s="59"/>
      <c r="O42" s="59"/>
      <c r="P42" s="59"/>
      <c r="Q42" s="59"/>
      <c r="R42" s="17"/>
      <c r="S42" s="17"/>
      <c r="T42" s="17"/>
      <c r="U42" s="17"/>
      <c r="V42" s="17"/>
      <c r="W42" s="17"/>
      <c r="X42" s="17"/>
      <c r="Y42" s="17"/>
      <c r="Z42" s="17"/>
    </row>
    <row r="43" ht="17.25" customHeight="1">
      <c r="A43" s="17"/>
      <c r="B43" s="59"/>
      <c r="C43" s="59"/>
      <c r="D43" s="59"/>
      <c r="E43" s="59"/>
      <c r="F43" s="59"/>
      <c r="G43" s="59"/>
      <c r="H43" s="59"/>
      <c r="I43" s="59"/>
      <c r="J43" s="59"/>
      <c r="K43" s="59"/>
      <c r="L43" s="59"/>
      <c r="M43" s="59"/>
      <c r="N43" s="59"/>
      <c r="O43" s="59"/>
      <c r="P43" s="59"/>
      <c r="Q43" s="59"/>
      <c r="R43" s="17"/>
      <c r="S43" s="17"/>
      <c r="T43" s="17"/>
      <c r="U43" s="17"/>
      <c r="V43" s="17"/>
      <c r="W43" s="17"/>
      <c r="X43" s="17"/>
      <c r="Y43" s="17"/>
      <c r="Z43" s="17"/>
    </row>
    <row r="44" ht="17.25" customHeight="1">
      <c r="A44" s="17"/>
      <c r="B44" s="59"/>
      <c r="C44" s="59"/>
      <c r="D44" s="59"/>
      <c r="E44" s="59"/>
      <c r="F44" s="59"/>
      <c r="G44" s="59"/>
      <c r="H44" s="59"/>
      <c r="I44" s="59"/>
      <c r="J44" s="59"/>
      <c r="K44" s="59"/>
      <c r="L44" s="59"/>
      <c r="M44" s="59"/>
      <c r="N44" s="59"/>
      <c r="O44" s="59"/>
      <c r="P44" s="59"/>
      <c r="Q44" s="59"/>
      <c r="R44" s="17"/>
      <c r="S44" s="17"/>
      <c r="T44" s="17"/>
      <c r="U44" s="17"/>
      <c r="V44" s="17"/>
      <c r="W44" s="17"/>
      <c r="X44" s="17"/>
      <c r="Y44" s="17"/>
      <c r="Z44" s="17"/>
    </row>
    <row r="45" ht="17.25" customHeight="1">
      <c r="A45" s="17"/>
      <c r="B45" s="59"/>
      <c r="C45" s="59"/>
      <c r="D45" s="59"/>
      <c r="E45" s="59"/>
      <c r="F45" s="59"/>
      <c r="G45" s="59"/>
      <c r="H45" s="59"/>
      <c r="I45" s="59"/>
      <c r="J45" s="59"/>
      <c r="K45" s="59"/>
      <c r="L45" s="59"/>
      <c r="M45" s="59"/>
      <c r="N45" s="59"/>
      <c r="O45" s="59"/>
      <c r="P45" s="59"/>
      <c r="Q45" s="59"/>
      <c r="R45" s="17"/>
      <c r="S45" s="17"/>
      <c r="T45" s="17"/>
      <c r="U45" s="17"/>
      <c r="V45" s="17"/>
      <c r="W45" s="17"/>
      <c r="X45" s="17"/>
      <c r="Y45" s="17"/>
      <c r="Z45" s="17"/>
    </row>
    <row r="46" ht="17.25" customHeight="1">
      <c r="A46" s="17"/>
      <c r="B46" s="59"/>
      <c r="C46" s="59"/>
      <c r="D46" s="59"/>
      <c r="E46" s="59"/>
      <c r="F46" s="59"/>
      <c r="G46" s="59"/>
      <c r="H46" s="59"/>
      <c r="I46" s="59"/>
      <c r="J46" s="59"/>
      <c r="K46" s="59"/>
      <c r="L46" s="59"/>
      <c r="M46" s="59"/>
      <c r="N46" s="59"/>
      <c r="O46" s="59"/>
      <c r="P46" s="59"/>
      <c r="Q46" s="59"/>
      <c r="R46" s="17"/>
      <c r="S46" s="17"/>
      <c r="T46" s="17"/>
      <c r="U46" s="17"/>
      <c r="V46" s="17"/>
      <c r="W46" s="17"/>
      <c r="X46" s="17"/>
      <c r="Y46" s="17"/>
      <c r="Z46" s="17"/>
    </row>
    <row r="47" ht="17.25" customHeight="1">
      <c r="A47" s="17"/>
      <c r="B47" s="59"/>
      <c r="C47" s="59"/>
      <c r="D47" s="59"/>
      <c r="E47" s="59"/>
      <c r="F47" s="59"/>
      <c r="G47" s="59"/>
      <c r="H47" s="59"/>
      <c r="I47" s="59"/>
      <c r="J47" s="59"/>
      <c r="K47" s="59"/>
      <c r="L47" s="59"/>
      <c r="M47" s="59"/>
      <c r="N47" s="59"/>
      <c r="O47" s="59"/>
      <c r="P47" s="59"/>
      <c r="Q47" s="59"/>
      <c r="R47" s="17"/>
      <c r="S47" s="17"/>
      <c r="T47" s="17"/>
      <c r="U47" s="17"/>
      <c r="V47" s="17"/>
      <c r="W47" s="17"/>
      <c r="X47" s="17"/>
      <c r="Y47" s="17"/>
      <c r="Z47" s="17"/>
    </row>
    <row r="48" ht="17.25" customHeight="1">
      <c r="A48" s="17"/>
      <c r="B48" s="59"/>
      <c r="C48" s="59"/>
      <c r="D48" s="59"/>
      <c r="E48" s="59"/>
      <c r="F48" s="59"/>
      <c r="G48" s="59"/>
      <c r="H48" s="59"/>
      <c r="I48" s="59"/>
      <c r="J48" s="59"/>
      <c r="K48" s="59"/>
      <c r="L48" s="59"/>
      <c r="M48" s="59"/>
      <c r="N48" s="59"/>
      <c r="O48" s="59"/>
      <c r="P48" s="59"/>
      <c r="Q48" s="59"/>
      <c r="R48" s="17"/>
      <c r="S48" s="17"/>
      <c r="T48" s="17"/>
      <c r="U48" s="17"/>
      <c r="V48" s="17"/>
      <c r="W48" s="17"/>
      <c r="X48" s="17"/>
      <c r="Y48" s="17"/>
      <c r="Z48" s="17"/>
    </row>
    <row r="49" ht="17.25" customHeight="1">
      <c r="A49" s="17"/>
      <c r="B49" s="59"/>
      <c r="C49" s="59"/>
      <c r="D49" s="59"/>
      <c r="E49" s="59"/>
      <c r="F49" s="59"/>
      <c r="G49" s="59"/>
      <c r="H49" s="59"/>
      <c r="I49" s="59"/>
      <c r="J49" s="59"/>
      <c r="K49" s="59"/>
      <c r="L49" s="59"/>
      <c r="M49" s="59"/>
      <c r="N49" s="59"/>
      <c r="O49" s="59"/>
      <c r="P49" s="59"/>
      <c r="Q49" s="59"/>
      <c r="R49" s="17"/>
      <c r="S49" s="17"/>
      <c r="T49" s="17"/>
      <c r="U49" s="17"/>
      <c r="V49" s="17"/>
      <c r="W49" s="17"/>
      <c r="X49" s="17"/>
      <c r="Y49" s="17"/>
      <c r="Z49" s="17"/>
    </row>
    <row r="50" ht="17.25" customHeight="1">
      <c r="A50" s="17"/>
      <c r="B50" s="59"/>
      <c r="C50" s="59"/>
      <c r="D50" s="59"/>
      <c r="E50" s="59"/>
      <c r="F50" s="59"/>
      <c r="G50" s="59"/>
      <c r="H50" s="59"/>
      <c r="I50" s="59"/>
      <c r="J50" s="59"/>
      <c r="K50" s="59"/>
      <c r="L50" s="59"/>
      <c r="M50" s="59"/>
      <c r="N50" s="59"/>
      <c r="O50" s="59"/>
      <c r="P50" s="59"/>
      <c r="Q50" s="59"/>
      <c r="R50" s="17"/>
      <c r="S50" s="17"/>
      <c r="T50" s="17"/>
      <c r="U50" s="17"/>
      <c r="V50" s="17"/>
      <c r="W50" s="17"/>
      <c r="X50" s="17"/>
      <c r="Y50" s="17"/>
      <c r="Z50" s="17"/>
    </row>
    <row r="51" ht="17.25" customHeight="1">
      <c r="A51" s="17"/>
      <c r="B51" s="59"/>
      <c r="C51" s="59"/>
      <c r="D51" s="59"/>
      <c r="E51" s="59"/>
      <c r="F51" s="59"/>
      <c r="G51" s="59"/>
      <c r="H51" s="59"/>
      <c r="I51" s="59"/>
      <c r="J51" s="59"/>
      <c r="K51" s="59"/>
      <c r="L51" s="59"/>
      <c r="M51" s="59"/>
      <c r="N51" s="59"/>
      <c r="O51" s="59"/>
      <c r="P51" s="59"/>
      <c r="Q51" s="59"/>
      <c r="R51" s="17"/>
      <c r="S51" s="17"/>
      <c r="T51" s="17"/>
      <c r="U51" s="17"/>
      <c r="V51" s="17"/>
      <c r="W51" s="17"/>
      <c r="X51" s="17"/>
      <c r="Y51" s="17"/>
      <c r="Z51" s="17"/>
    </row>
    <row r="52" ht="17.25" customHeight="1">
      <c r="A52" s="17"/>
      <c r="B52" s="59"/>
      <c r="C52" s="59"/>
      <c r="D52" s="59"/>
      <c r="E52" s="59"/>
      <c r="F52" s="59"/>
      <c r="G52" s="59"/>
      <c r="H52" s="59"/>
      <c r="I52" s="59"/>
      <c r="J52" s="59"/>
      <c r="K52" s="59"/>
      <c r="L52" s="59"/>
      <c r="M52" s="59"/>
      <c r="N52" s="59"/>
      <c r="O52" s="59"/>
      <c r="P52" s="59"/>
      <c r="Q52" s="59"/>
      <c r="R52" s="17"/>
      <c r="S52" s="17"/>
      <c r="T52" s="17"/>
      <c r="U52" s="17"/>
      <c r="V52" s="17"/>
      <c r="W52" s="17"/>
      <c r="X52" s="17"/>
      <c r="Y52" s="17"/>
      <c r="Z52" s="17"/>
    </row>
    <row r="53" ht="17.25" customHeight="1">
      <c r="A53" s="17"/>
      <c r="B53" s="59"/>
      <c r="C53" s="59"/>
      <c r="D53" s="59"/>
      <c r="E53" s="59"/>
      <c r="F53" s="59"/>
      <c r="G53" s="59"/>
      <c r="H53" s="59"/>
      <c r="I53" s="59"/>
      <c r="J53" s="59"/>
      <c r="K53" s="59"/>
      <c r="L53" s="59"/>
      <c r="M53" s="59"/>
      <c r="N53" s="59"/>
      <c r="O53" s="59"/>
      <c r="P53" s="59"/>
      <c r="Q53" s="59"/>
      <c r="R53" s="17"/>
      <c r="S53" s="17"/>
      <c r="T53" s="17"/>
      <c r="U53" s="17"/>
      <c r="V53" s="17"/>
      <c r="W53" s="17"/>
      <c r="X53" s="17"/>
      <c r="Y53" s="17"/>
      <c r="Z53" s="17"/>
    </row>
    <row r="54" ht="17.25" customHeight="1">
      <c r="A54" s="17"/>
      <c r="B54" s="59"/>
      <c r="C54" s="59"/>
      <c r="D54" s="59"/>
      <c r="E54" s="59"/>
      <c r="F54" s="59"/>
      <c r="G54" s="59"/>
      <c r="H54" s="59"/>
      <c r="I54" s="59"/>
      <c r="J54" s="59"/>
      <c r="K54" s="59"/>
      <c r="L54" s="59"/>
      <c r="M54" s="59"/>
      <c r="N54" s="59"/>
      <c r="O54" s="59"/>
      <c r="P54" s="59"/>
      <c r="Q54" s="59"/>
      <c r="R54" s="17"/>
      <c r="S54" s="17"/>
      <c r="T54" s="17"/>
      <c r="U54" s="17"/>
      <c r="V54" s="17"/>
      <c r="W54" s="17"/>
      <c r="X54" s="17"/>
      <c r="Y54" s="17"/>
      <c r="Z54" s="17"/>
    </row>
    <row r="55" ht="17.25" customHeight="1">
      <c r="A55" s="17"/>
      <c r="B55" s="59"/>
      <c r="C55" s="59"/>
      <c r="D55" s="59"/>
      <c r="E55" s="59"/>
      <c r="F55" s="59"/>
      <c r="G55" s="59"/>
      <c r="H55" s="59"/>
      <c r="I55" s="59"/>
      <c r="J55" s="59"/>
      <c r="K55" s="59"/>
      <c r="L55" s="59"/>
      <c r="M55" s="59"/>
      <c r="N55" s="59"/>
      <c r="O55" s="59"/>
      <c r="P55" s="59"/>
      <c r="Q55" s="59"/>
      <c r="R55" s="17"/>
      <c r="S55" s="17"/>
      <c r="T55" s="17"/>
      <c r="U55" s="17"/>
      <c r="V55" s="17"/>
      <c r="W55" s="17"/>
      <c r="X55" s="17"/>
      <c r="Y55" s="17"/>
      <c r="Z55" s="17"/>
    </row>
    <row r="56" ht="17.25" customHeight="1">
      <c r="A56" s="17"/>
      <c r="B56" s="59"/>
      <c r="C56" s="59"/>
      <c r="D56" s="59"/>
      <c r="E56" s="59"/>
      <c r="F56" s="59"/>
      <c r="G56" s="59"/>
      <c r="H56" s="59"/>
      <c r="I56" s="59"/>
      <c r="J56" s="59"/>
      <c r="K56" s="59"/>
      <c r="L56" s="59"/>
      <c r="M56" s="59"/>
      <c r="N56" s="59"/>
      <c r="O56" s="59"/>
      <c r="P56" s="59"/>
      <c r="Q56" s="59"/>
      <c r="R56" s="17"/>
      <c r="S56" s="17"/>
      <c r="T56" s="17"/>
      <c r="U56" s="17"/>
      <c r="V56" s="17"/>
      <c r="W56" s="17"/>
      <c r="X56" s="17"/>
      <c r="Y56" s="17"/>
      <c r="Z56" s="17"/>
    </row>
    <row r="57" ht="17.25" customHeight="1">
      <c r="A57" s="17"/>
      <c r="B57" s="59"/>
      <c r="C57" s="59"/>
      <c r="D57" s="59"/>
      <c r="E57" s="59"/>
      <c r="F57" s="59"/>
      <c r="G57" s="59"/>
      <c r="H57" s="59"/>
      <c r="I57" s="59"/>
      <c r="J57" s="59"/>
      <c r="K57" s="59"/>
      <c r="L57" s="59"/>
      <c r="M57" s="59"/>
      <c r="N57" s="59"/>
      <c r="O57" s="59"/>
      <c r="P57" s="59"/>
      <c r="Q57" s="59"/>
      <c r="R57" s="17"/>
      <c r="S57" s="17"/>
      <c r="T57" s="17"/>
      <c r="U57" s="17"/>
      <c r="V57" s="17"/>
      <c r="W57" s="17"/>
      <c r="X57" s="17"/>
      <c r="Y57" s="17"/>
      <c r="Z57" s="17"/>
    </row>
    <row r="58" ht="17.25" customHeight="1">
      <c r="A58" s="17"/>
      <c r="B58" s="59"/>
      <c r="C58" s="59"/>
      <c r="D58" s="59"/>
      <c r="E58" s="59"/>
      <c r="F58" s="59"/>
      <c r="G58" s="59"/>
      <c r="H58" s="59"/>
      <c r="I58" s="59"/>
      <c r="J58" s="59"/>
      <c r="K58" s="59"/>
      <c r="L58" s="59"/>
      <c r="M58" s="59"/>
      <c r="N58" s="59"/>
      <c r="O58" s="59"/>
      <c r="P58" s="59"/>
      <c r="Q58" s="59"/>
      <c r="R58" s="17"/>
      <c r="S58" s="17"/>
      <c r="T58" s="17"/>
      <c r="U58" s="17"/>
      <c r="V58" s="17"/>
      <c r="W58" s="17"/>
      <c r="X58" s="17"/>
      <c r="Y58" s="17"/>
      <c r="Z58" s="17"/>
    </row>
    <row r="59" ht="17.25" customHeight="1">
      <c r="A59" s="17"/>
      <c r="B59" s="59"/>
      <c r="C59" s="59"/>
      <c r="D59" s="59"/>
      <c r="E59" s="59"/>
      <c r="F59" s="59"/>
      <c r="G59" s="59"/>
      <c r="H59" s="59"/>
      <c r="I59" s="59"/>
      <c r="J59" s="59"/>
      <c r="K59" s="59"/>
      <c r="L59" s="59"/>
      <c r="M59" s="59"/>
      <c r="N59" s="59"/>
      <c r="O59" s="59"/>
      <c r="P59" s="59"/>
      <c r="Q59" s="59"/>
      <c r="R59" s="17"/>
      <c r="S59" s="17"/>
      <c r="T59" s="17"/>
      <c r="U59" s="17"/>
      <c r="V59" s="17"/>
      <c r="W59" s="17"/>
      <c r="X59" s="17"/>
      <c r="Y59" s="17"/>
      <c r="Z59" s="17"/>
    </row>
    <row r="60" ht="17.25" customHeight="1">
      <c r="A60" s="17"/>
      <c r="B60" s="59"/>
      <c r="C60" s="59"/>
      <c r="D60" s="59"/>
      <c r="E60" s="59"/>
      <c r="F60" s="59"/>
      <c r="G60" s="59"/>
      <c r="H60" s="59"/>
      <c r="I60" s="59"/>
      <c r="J60" s="59"/>
      <c r="K60" s="59"/>
      <c r="L60" s="59"/>
      <c r="M60" s="59"/>
      <c r="N60" s="59"/>
      <c r="O60" s="59"/>
      <c r="P60" s="59"/>
      <c r="Q60" s="59"/>
      <c r="R60" s="17"/>
      <c r="S60" s="17"/>
      <c r="T60" s="17"/>
      <c r="U60" s="17"/>
      <c r="V60" s="17"/>
      <c r="W60" s="17"/>
      <c r="X60" s="17"/>
      <c r="Y60" s="17"/>
      <c r="Z60" s="17"/>
    </row>
    <row r="61" ht="17.25" customHeight="1">
      <c r="A61" s="17"/>
      <c r="B61" s="59"/>
      <c r="C61" s="59"/>
      <c r="D61" s="59"/>
      <c r="E61" s="59"/>
      <c r="F61" s="59"/>
      <c r="G61" s="59"/>
      <c r="H61" s="59"/>
      <c r="I61" s="59"/>
      <c r="J61" s="59"/>
      <c r="K61" s="59"/>
      <c r="L61" s="59"/>
      <c r="M61" s="59"/>
      <c r="N61" s="59"/>
      <c r="O61" s="59"/>
      <c r="P61" s="59"/>
      <c r="Q61" s="59"/>
      <c r="R61" s="17"/>
      <c r="S61" s="17"/>
      <c r="T61" s="17"/>
      <c r="U61" s="17"/>
      <c r="V61" s="17"/>
      <c r="W61" s="17"/>
      <c r="X61" s="17"/>
      <c r="Y61" s="17"/>
      <c r="Z61" s="17"/>
    </row>
    <row r="62" ht="17.25" customHeight="1">
      <c r="A62" s="17"/>
      <c r="B62" s="59"/>
      <c r="C62" s="59"/>
      <c r="D62" s="59"/>
      <c r="E62" s="59"/>
      <c r="F62" s="59"/>
      <c r="G62" s="59"/>
      <c r="H62" s="59"/>
      <c r="I62" s="59"/>
      <c r="J62" s="59"/>
      <c r="K62" s="59"/>
      <c r="L62" s="59"/>
      <c r="M62" s="59"/>
      <c r="N62" s="59"/>
      <c r="O62" s="59"/>
      <c r="P62" s="59"/>
      <c r="Q62" s="59"/>
      <c r="R62" s="17"/>
      <c r="S62" s="17"/>
      <c r="T62" s="17"/>
      <c r="U62" s="17"/>
      <c r="V62" s="17"/>
      <c r="W62" s="17"/>
      <c r="X62" s="17"/>
      <c r="Y62" s="17"/>
      <c r="Z62" s="17"/>
    </row>
    <row r="63" ht="17.25" customHeight="1">
      <c r="A63" s="17"/>
      <c r="B63" s="59"/>
      <c r="C63" s="59"/>
      <c r="D63" s="59"/>
      <c r="E63" s="59"/>
      <c r="F63" s="59"/>
      <c r="G63" s="59"/>
      <c r="H63" s="59"/>
      <c r="I63" s="59"/>
      <c r="J63" s="59"/>
      <c r="K63" s="59"/>
      <c r="L63" s="59"/>
      <c r="M63" s="59"/>
      <c r="N63" s="59"/>
      <c r="O63" s="59"/>
      <c r="P63" s="59"/>
      <c r="Q63" s="59"/>
      <c r="R63" s="17"/>
      <c r="S63" s="17"/>
      <c r="T63" s="17"/>
      <c r="U63" s="17"/>
      <c r="V63" s="17"/>
      <c r="W63" s="17"/>
      <c r="X63" s="17"/>
      <c r="Y63" s="17"/>
      <c r="Z63" s="17"/>
    </row>
    <row r="64" ht="17.25" customHeight="1">
      <c r="A64" s="17"/>
      <c r="B64" s="59"/>
      <c r="C64" s="59"/>
      <c r="D64" s="59"/>
      <c r="E64" s="59"/>
      <c r="F64" s="59"/>
      <c r="G64" s="59"/>
      <c r="H64" s="59"/>
      <c r="I64" s="59"/>
      <c r="J64" s="59"/>
      <c r="K64" s="59"/>
      <c r="L64" s="59"/>
      <c r="M64" s="59"/>
      <c r="N64" s="59"/>
      <c r="O64" s="59"/>
      <c r="P64" s="59"/>
      <c r="Q64" s="59"/>
      <c r="R64" s="17"/>
      <c r="S64" s="17"/>
      <c r="T64" s="17"/>
      <c r="U64" s="17"/>
      <c r="V64" s="17"/>
      <c r="W64" s="17"/>
      <c r="X64" s="17"/>
      <c r="Y64" s="17"/>
      <c r="Z64" s="17"/>
    </row>
    <row r="65" ht="17.25" customHeight="1">
      <c r="A65" s="17"/>
      <c r="B65" s="59"/>
      <c r="C65" s="59"/>
      <c r="D65" s="59"/>
      <c r="E65" s="59"/>
      <c r="F65" s="59"/>
      <c r="G65" s="59"/>
      <c r="H65" s="59"/>
      <c r="I65" s="59"/>
      <c r="J65" s="59"/>
      <c r="K65" s="59"/>
      <c r="L65" s="59"/>
      <c r="M65" s="59"/>
      <c r="N65" s="59"/>
      <c r="O65" s="59"/>
      <c r="P65" s="59"/>
      <c r="Q65" s="59"/>
      <c r="R65" s="17"/>
      <c r="S65" s="17"/>
      <c r="T65" s="17"/>
      <c r="U65" s="17"/>
      <c r="V65" s="17"/>
      <c r="W65" s="17"/>
      <c r="X65" s="17"/>
      <c r="Y65" s="17"/>
      <c r="Z65" s="17"/>
    </row>
    <row r="66" ht="17.25" customHeight="1">
      <c r="A66" s="17"/>
      <c r="B66" s="59"/>
      <c r="C66" s="59"/>
      <c r="D66" s="59"/>
      <c r="E66" s="59"/>
      <c r="F66" s="59"/>
      <c r="G66" s="59"/>
      <c r="H66" s="59"/>
      <c r="I66" s="59"/>
      <c r="J66" s="59"/>
      <c r="K66" s="59"/>
      <c r="L66" s="59"/>
      <c r="M66" s="59"/>
      <c r="N66" s="59"/>
      <c r="O66" s="59"/>
      <c r="P66" s="59"/>
      <c r="Q66" s="59"/>
      <c r="R66" s="17"/>
      <c r="S66" s="17"/>
      <c r="T66" s="17"/>
      <c r="U66" s="17"/>
      <c r="V66" s="17"/>
      <c r="W66" s="17"/>
      <c r="X66" s="17"/>
      <c r="Y66" s="17"/>
      <c r="Z66" s="17"/>
    </row>
    <row r="67" ht="17.25" customHeight="1">
      <c r="A67" s="17"/>
      <c r="B67" s="59"/>
      <c r="C67" s="59"/>
      <c r="D67" s="59"/>
      <c r="E67" s="59"/>
      <c r="F67" s="59"/>
      <c r="G67" s="59"/>
      <c r="H67" s="59"/>
      <c r="I67" s="59"/>
      <c r="J67" s="59"/>
      <c r="K67" s="59"/>
      <c r="L67" s="59"/>
      <c r="M67" s="59"/>
      <c r="N67" s="59"/>
      <c r="O67" s="59"/>
      <c r="P67" s="59"/>
      <c r="Q67" s="59"/>
      <c r="R67" s="17"/>
      <c r="S67" s="17"/>
      <c r="T67" s="17"/>
      <c r="U67" s="17"/>
      <c r="V67" s="17"/>
      <c r="W67" s="17"/>
      <c r="X67" s="17"/>
      <c r="Y67" s="17"/>
      <c r="Z67" s="17"/>
    </row>
    <row r="68" ht="17.25" customHeight="1">
      <c r="A68" s="17"/>
      <c r="B68" s="59"/>
      <c r="C68" s="59"/>
      <c r="D68" s="59"/>
      <c r="E68" s="59"/>
      <c r="F68" s="59"/>
      <c r="G68" s="59"/>
      <c r="H68" s="59"/>
      <c r="I68" s="59"/>
      <c r="J68" s="59"/>
      <c r="K68" s="59"/>
      <c r="L68" s="59"/>
      <c r="M68" s="59"/>
      <c r="N68" s="59"/>
      <c r="O68" s="59"/>
      <c r="P68" s="59"/>
      <c r="Q68" s="59"/>
      <c r="R68" s="17"/>
      <c r="S68" s="17"/>
      <c r="T68" s="17"/>
      <c r="U68" s="17"/>
      <c r="V68" s="17"/>
      <c r="W68" s="17"/>
      <c r="X68" s="17"/>
      <c r="Y68" s="17"/>
      <c r="Z68" s="17"/>
    </row>
    <row r="69" ht="17.25" customHeight="1">
      <c r="A69" s="17"/>
      <c r="B69" s="59"/>
      <c r="C69" s="59"/>
      <c r="D69" s="59"/>
      <c r="E69" s="59"/>
      <c r="F69" s="59"/>
      <c r="G69" s="59"/>
      <c r="H69" s="59"/>
      <c r="I69" s="59"/>
      <c r="J69" s="59"/>
      <c r="K69" s="59"/>
      <c r="L69" s="59"/>
      <c r="M69" s="59"/>
      <c r="N69" s="59"/>
      <c r="O69" s="59"/>
      <c r="P69" s="59"/>
      <c r="Q69" s="59"/>
      <c r="R69" s="17"/>
      <c r="S69" s="17"/>
      <c r="T69" s="17"/>
      <c r="U69" s="17"/>
      <c r="V69" s="17"/>
      <c r="W69" s="17"/>
      <c r="X69" s="17"/>
      <c r="Y69" s="17"/>
      <c r="Z69" s="17"/>
    </row>
    <row r="70" ht="17.25" customHeight="1">
      <c r="A70" s="17"/>
      <c r="B70" s="59"/>
      <c r="C70" s="59"/>
      <c r="D70" s="59"/>
      <c r="E70" s="59"/>
      <c r="F70" s="59"/>
      <c r="G70" s="59"/>
      <c r="H70" s="59"/>
      <c r="I70" s="59"/>
      <c r="J70" s="59"/>
      <c r="K70" s="59"/>
      <c r="L70" s="59"/>
      <c r="M70" s="59"/>
      <c r="N70" s="59"/>
      <c r="O70" s="59"/>
      <c r="P70" s="59"/>
      <c r="Q70" s="59"/>
      <c r="R70" s="17"/>
      <c r="S70" s="17"/>
      <c r="T70" s="17"/>
      <c r="U70" s="17"/>
      <c r="V70" s="17"/>
      <c r="W70" s="17"/>
      <c r="X70" s="17"/>
      <c r="Y70" s="17"/>
      <c r="Z70" s="17"/>
    </row>
    <row r="71" ht="17.25" customHeight="1">
      <c r="A71" s="17"/>
      <c r="B71" s="59"/>
      <c r="C71" s="59"/>
      <c r="D71" s="59"/>
      <c r="E71" s="59"/>
      <c r="F71" s="59"/>
      <c r="G71" s="59"/>
      <c r="H71" s="59"/>
      <c r="I71" s="59"/>
      <c r="J71" s="59"/>
      <c r="K71" s="59"/>
      <c r="L71" s="59"/>
      <c r="M71" s="59"/>
      <c r="N71" s="59"/>
      <c r="O71" s="59"/>
      <c r="P71" s="59"/>
      <c r="Q71" s="59"/>
      <c r="R71" s="17"/>
      <c r="S71" s="17"/>
      <c r="T71" s="17"/>
      <c r="U71" s="17"/>
      <c r="V71" s="17"/>
      <c r="W71" s="17"/>
      <c r="X71" s="17"/>
      <c r="Y71" s="17"/>
      <c r="Z71" s="17"/>
    </row>
    <row r="72" ht="17.25" customHeight="1">
      <c r="A72" s="17"/>
      <c r="B72" s="59"/>
      <c r="C72" s="59"/>
      <c r="D72" s="59"/>
      <c r="E72" s="59"/>
      <c r="F72" s="59"/>
      <c r="G72" s="59"/>
      <c r="H72" s="59"/>
      <c r="I72" s="59"/>
      <c r="J72" s="59"/>
      <c r="K72" s="59"/>
      <c r="L72" s="59"/>
      <c r="M72" s="59"/>
      <c r="N72" s="59"/>
      <c r="O72" s="59"/>
      <c r="P72" s="59"/>
      <c r="Q72" s="59"/>
      <c r="R72" s="17"/>
      <c r="S72" s="17"/>
      <c r="T72" s="17"/>
      <c r="U72" s="17"/>
      <c r="V72" s="17"/>
      <c r="W72" s="17"/>
      <c r="X72" s="17"/>
      <c r="Y72" s="17"/>
      <c r="Z72" s="17"/>
    </row>
    <row r="73" ht="17.25" customHeight="1">
      <c r="A73" s="17"/>
      <c r="B73" s="59"/>
      <c r="C73" s="59"/>
      <c r="D73" s="59"/>
      <c r="E73" s="59"/>
      <c r="F73" s="59"/>
      <c r="G73" s="59"/>
      <c r="H73" s="59"/>
      <c r="I73" s="59"/>
      <c r="J73" s="59"/>
      <c r="K73" s="59"/>
      <c r="L73" s="59"/>
      <c r="M73" s="59"/>
      <c r="N73" s="59"/>
      <c r="O73" s="59"/>
      <c r="P73" s="59"/>
      <c r="Q73" s="59"/>
      <c r="R73" s="17"/>
      <c r="S73" s="17"/>
      <c r="T73" s="17"/>
      <c r="U73" s="17"/>
      <c r="V73" s="17"/>
      <c r="W73" s="17"/>
      <c r="X73" s="17"/>
      <c r="Y73" s="17"/>
      <c r="Z73" s="17"/>
    </row>
    <row r="74" ht="17.25" customHeight="1">
      <c r="A74" s="17"/>
      <c r="B74" s="59"/>
      <c r="C74" s="59"/>
      <c r="D74" s="59"/>
      <c r="E74" s="59"/>
      <c r="F74" s="59"/>
      <c r="G74" s="59"/>
      <c r="H74" s="59"/>
      <c r="I74" s="59"/>
      <c r="J74" s="59"/>
      <c r="K74" s="59"/>
      <c r="L74" s="59"/>
      <c r="M74" s="59"/>
      <c r="N74" s="59"/>
      <c r="O74" s="59"/>
      <c r="P74" s="59"/>
      <c r="Q74" s="59"/>
      <c r="R74" s="17"/>
      <c r="S74" s="17"/>
      <c r="T74" s="17"/>
      <c r="U74" s="17"/>
      <c r="V74" s="17"/>
      <c r="W74" s="17"/>
      <c r="X74" s="17"/>
      <c r="Y74" s="17"/>
      <c r="Z74" s="17"/>
    </row>
    <row r="75" ht="17.25" customHeight="1">
      <c r="A75" s="17"/>
      <c r="B75" s="59"/>
      <c r="C75" s="59"/>
      <c r="D75" s="59"/>
      <c r="E75" s="59"/>
      <c r="F75" s="59"/>
      <c r="G75" s="59"/>
      <c r="H75" s="59"/>
      <c r="I75" s="59"/>
      <c r="J75" s="59"/>
      <c r="K75" s="59"/>
      <c r="L75" s="59"/>
      <c r="M75" s="59"/>
      <c r="N75" s="59"/>
      <c r="O75" s="59"/>
      <c r="P75" s="59"/>
      <c r="Q75" s="59"/>
      <c r="R75" s="17"/>
      <c r="S75" s="17"/>
      <c r="T75" s="17"/>
      <c r="U75" s="17"/>
      <c r="V75" s="17"/>
      <c r="W75" s="17"/>
      <c r="X75" s="17"/>
      <c r="Y75" s="17"/>
      <c r="Z75" s="17"/>
    </row>
    <row r="76" ht="17.25" customHeight="1">
      <c r="A76" s="17"/>
      <c r="B76" s="59"/>
      <c r="C76" s="59"/>
      <c r="D76" s="59"/>
      <c r="E76" s="59"/>
      <c r="F76" s="59"/>
      <c r="G76" s="59"/>
      <c r="H76" s="59"/>
      <c r="I76" s="59"/>
      <c r="J76" s="59"/>
      <c r="K76" s="59"/>
      <c r="L76" s="59"/>
      <c r="M76" s="59"/>
      <c r="N76" s="59"/>
      <c r="O76" s="59"/>
      <c r="P76" s="59"/>
      <c r="Q76" s="59"/>
      <c r="R76" s="17"/>
      <c r="S76" s="17"/>
      <c r="T76" s="17"/>
      <c r="U76" s="17"/>
      <c r="V76" s="17"/>
      <c r="W76" s="17"/>
      <c r="X76" s="17"/>
      <c r="Y76" s="17"/>
      <c r="Z76" s="17"/>
    </row>
    <row r="77" ht="17.25" customHeight="1">
      <c r="A77" s="17"/>
      <c r="B77" s="59"/>
      <c r="C77" s="59"/>
      <c r="D77" s="59"/>
      <c r="E77" s="59"/>
      <c r="F77" s="59"/>
      <c r="G77" s="59"/>
      <c r="H77" s="59"/>
      <c r="I77" s="59"/>
      <c r="J77" s="59"/>
      <c r="K77" s="59"/>
      <c r="L77" s="59"/>
      <c r="M77" s="59"/>
      <c r="N77" s="59"/>
      <c r="O77" s="59"/>
      <c r="P77" s="59"/>
      <c r="Q77" s="59"/>
      <c r="R77" s="17"/>
      <c r="S77" s="17"/>
      <c r="T77" s="17"/>
      <c r="U77" s="17"/>
      <c r="V77" s="17"/>
      <c r="W77" s="17"/>
      <c r="X77" s="17"/>
      <c r="Y77" s="17"/>
      <c r="Z77" s="17"/>
    </row>
    <row r="78" ht="17.25" customHeight="1">
      <c r="A78" s="17"/>
      <c r="B78" s="59"/>
      <c r="C78" s="59"/>
      <c r="D78" s="59"/>
      <c r="E78" s="59"/>
      <c r="F78" s="59"/>
      <c r="G78" s="59"/>
      <c r="H78" s="59"/>
      <c r="I78" s="59"/>
      <c r="J78" s="59"/>
      <c r="K78" s="59"/>
      <c r="L78" s="59"/>
      <c r="M78" s="59"/>
      <c r="N78" s="59"/>
      <c r="O78" s="59"/>
      <c r="P78" s="59"/>
      <c r="Q78" s="59"/>
      <c r="R78" s="17"/>
      <c r="S78" s="17"/>
      <c r="T78" s="17"/>
      <c r="U78" s="17"/>
      <c r="V78" s="17"/>
      <c r="W78" s="17"/>
      <c r="X78" s="17"/>
      <c r="Y78" s="17"/>
      <c r="Z78" s="17"/>
    </row>
    <row r="79" ht="17.25" customHeight="1">
      <c r="A79" s="17"/>
      <c r="B79" s="59"/>
      <c r="C79" s="59"/>
      <c r="D79" s="59"/>
      <c r="E79" s="59"/>
      <c r="F79" s="59"/>
      <c r="G79" s="59"/>
      <c r="H79" s="59"/>
      <c r="I79" s="59"/>
      <c r="J79" s="59"/>
      <c r="K79" s="59"/>
      <c r="L79" s="59"/>
      <c r="M79" s="59"/>
      <c r="N79" s="59"/>
      <c r="O79" s="59"/>
      <c r="P79" s="59"/>
      <c r="Q79" s="59"/>
      <c r="R79" s="17"/>
      <c r="S79" s="17"/>
      <c r="T79" s="17"/>
      <c r="U79" s="17"/>
      <c r="V79" s="17"/>
      <c r="W79" s="17"/>
      <c r="X79" s="17"/>
      <c r="Y79" s="17"/>
      <c r="Z79" s="17"/>
    </row>
    <row r="80" ht="17.25" customHeight="1">
      <c r="A80" s="17"/>
      <c r="B80" s="59"/>
      <c r="C80" s="59"/>
      <c r="D80" s="59"/>
      <c r="E80" s="59"/>
      <c r="F80" s="59"/>
      <c r="G80" s="59"/>
      <c r="H80" s="59"/>
      <c r="I80" s="59"/>
      <c r="J80" s="59"/>
      <c r="K80" s="59"/>
      <c r="L80" s="59"/>
      <c r="M80" s="59"/>
      <c r="N80" s="59"/>
      <c r="O80" s="59"/>
      <c r="P80" s="59"/>
      <c r="Q80" s="59"/>
      <c r="R80" s="17"/>
      <c r="S80" s="17"/>
      <c r="T80" s="17"/>
      <c r="U80" s="17"/>
      <c r="V80" s="17"/>
      <c r="W80" s="17"/>
      <c r="X80" s="17"/>
      <c r="Y80" s="17"/>
      <c r="Z80" s="17"/>
    </row>
    <row r="81" ht="17.25" customHeight="1">
      <c r="A81" s="17"/>
      <c r="B81" s="59"/>
      <c r="C81" s="59"/>
      <c r="D81" s="59"/>
      <c r="E81" s="59"/>
      <c r="F81" s="59"/>
      <c r="G81" s="59"/>
      <c r="H81" s="59"/>
      <c r="I81" s="59"/>
      <c r="J81" s="59"/>
      <c r="K81" s="59"/>
      <c r="L81" s="59"/>
      <c r="M81" s="59"/>
      <c r="N81" s="59"/>
      <c r="O81" s="59"/>
      <c r="P81" s="59"/>
      <c r="Q81" s="59"/>
      <c r="R81" s="17"/>
      <c r="S81" s="17"/>
      <c r="T81" s="17"/>
      <c r="U81" s="17"/>
      <c r="V81" s="17"/>
      <c r="W81" s="17"/>
      <c r="X81" s="17"/>
      <c r="Y81" s="17"/>
      <c r="Z81" s="17"/>
    </row>
    <row r="82" ht="17.25" customHeight="1">
      <c r="A82" s="17"/>
      <c r="B82" s="59"/>
      <c r="C82" s="59"/>
      <c r="D82" s="59"/>
      <c r="E82" s="59"/>
      <c r="F82" s="59"/>
      <c r="G82" s="59"/>
      <c r="H82" s="59"/>
      <c r="I82" s="59"/>
      <c r="J82" s="59"/>
      <c r="K82" s="59"/>
      <c r="L82" s="59"/>
      <c r="M82" s="59"/>
      <c r="N82" s="59"/>
      <c r="O82" s="59"/>
      <c r="P82" s="59"/>
      <c r="Q82" s="59"/>
      <c r="R82" s="17"/>
      <c r="S82" s="17"/>
      <c r="T82" s="17"/>
      <c r="U82" s="17"/>
      <c r="V82" s="17"/>
      <c r="W82" s="17"/>
      <c r="X82" s="17"/>
      <c r="Y82" s="17"/>
      <c r="Z82" s="17"/>
    </row>
    <row r="83" ht="17.25" customHeight="1">
      <c r="A83" s="17"/>
      <c r="B83" s="59"/>
      <c r="C83" s="59"/>
      <c r="D83" s="59"/>
      <c r="E83" s="59"/>
      <c r="F83" s="59"/>
      <c r="G83" s="59"/>
      <c r="H83" s="59"/>
      <c r="I83" s="59"/>
      <c r="J83" s="59"/>
      <c r="K83" s="59"/>
      <c r="L83" s="59"/>
      <c r="M83" s="59"/>
      <c r="N83" s="59"/>
      <c r="O83" s="59"/>
      <c r="P83" s="59"/>
      <c r="Q83" s="59"/>
      <c r="R83" s="17"/>
      <c r="S83" s="17"/>
      <c r="T83" s="17"/>
      <c r="U83" s="17"/>
      <c r="V83" s="17"/>
      <c r="W83" s="17"/>
      <c r="X83" s="17"/>
      <c r="Y83" s="17"/>
      <c r="Z83" s="17"/>
    </row>
    <row r="84" ht="17.25" customHeight="1">
      <c r="A84" s="17"/>
      <c r="B84" s="59"/>
      <c r="C84" s="59"/>
      <c r="D84" s="59"/>
      <c r="E84" s="59"/>
      <c r="F84" s="59"/>
      <c r="G84" s="59"/>
      <c r="H84" s="59"/>
      <c r="I84" s="59"/>
      <c r="J84" s="59"/>
      <c r="K84" s="59"/>
      <c r="L84" s="59"/>
      <c r="M84" s="59"/>
      <c r="N84" s="59"/>
      <c r="O84" s="59"/>
      <c r="P84" s="59"/>
      <c r="Q84" s="59"/>
      <c r="R84" s="17"/>
      <c r="S84" s="17"/>
      <c r="T84" s="17"/>
      <c r="U84" s="17"/>
      <c r="V84" s="17"/>
      <c r="W84" s="17"/>
      <c r="X84" s="17"/>
      <c r="Y84" s="17"/>
      <c r="Z84" s="17"/>
    </row>
    <row r="85" ht="17.25" customHeight="1">
      <c r="A85" s="17"/>
      <c r="B85" s="59"/>
      <c r="C85" s="59"/>
      <c r="D85" s="59"/>
      <c r="E85" s="59"/>
      <c r="F85" s="59"/>
      <c r="G85" s="59"/>
      <c r="H85" s="59"/>
      <c r="I85" s="59"/>
      <c r="J85" s="59"/>
      <c r="K85" s="59"/>
      <c r="L85" s="59"/>
      <c r="M85" s="59"/>
      <c r="N85" s="59"/>
      <c r="O85" s="59"/>
      <c r="P85" s="59"/>
      <c r="Q85" s="59"/>
      <c r="R85" s="17"/>
      <c r="S85" s="17"/>
      <c r="T85" s="17"/>
      <c r="U85" s="17"/>
      <c r="V85" s="17"/>
      <c r="W85" s="17"/>
      <c r="X85" s="17"/>
      <c r="Y85" s="17"/>
      <c r="Z85" s="17"/>
    </row>
    <row r="86" ht="17.25" customHeight="1">
      <c r="A86" s="17"/>
      <c r="B86" s="59"/>
      <c r="C86" s="59"/>
      <c r="D86" s="59"/>
      <c r="E86" s="59"/>
      <c r="F86" s="59"/>
      <c r="G86" s="59"/>
      <c r="H86" s="59"/>
      <c r="I86" s="59"/>
      <c r="J86" s="59"/>
      <c r="K86" s="59"/>
      <c r="L86" s="59"/>
      <c r="M86" s="59"/>
      <c r="N86" s="59"/>
      <c r="O86" s="59"/>
      <c r="P86" s="59"/>
      <c r="Q86" s="59"/>
      <c r="R86" s="17"/>
      <c r="S86" s="17"/>
      <c r="T86" s="17"/>
      <c r="U86" s="17"/>
      <c r="V86" s="17"/>
      <c r="W86" s="17"/>
      <c r="X86" s="17"/>
      <c r="Y86" s="17"/>
      <c r="Z86" s="17"/>
    </row>
    <row r="87" ht="17.25" customHeight="1">
      <c r="A87" s="17"/>
      <c r="B87" s="59"/>
      <c r="C87" s="59"/>
      <c r="D87" s="59"/>
      <c r="E87" s="59"/>
      <c r="F87" s="59"/>
      <c r="G87" s="59"/>
      <c r="H87" s="59"/>
      <c r="I87" s="59"/>
      <c r="J87" s="59"/>
      <c r="K87" s="59"/>
      <c r="L87" s="59"/>
      <c r="M87" s="59"/>
      <c r="N87" s="59"/>
      <c r="O87" s="59"/>
      <c r="P87" s="59"/>
      <c r="Q87" s="59"/>
      <c r="R87" s="17"/>
      <c r="S87" s="17"/>
      <c r="T87" s="17"/>
      <c r="U87" s="17"/>
      <c r="V87" s="17"/>
      <c r="W87" s="17"/>
      <c r="X87" s="17"/>
      <c r="Y87" s="17"/>
      <c r="Z87" s="17"/>
    </row>
    <row r="88" ht="17.25" customHeight="1">
      <c r="A88" s="17"/>
      <c r="B88" s="59"/>
      <c r="C88" s="59"/>
      <c r="D88" s="59"/>
      <c r="E88" s="59"/>
      <c r="F88" s="59"/>
      <c r="G88" s="59"/>
      <c r="H88" s="59"/>
      <c r="I88" s="59"/>
      <c r="J88" s="59"/>
      <c r="K88" s="59"/>
      <c r="L88" s="59"/>
      <c r="M88" s="59"/>
      <c r="N88" s="59"/>
      <c r="O88" s="59"/>
      <c r="P88" s="59"/>
      <c r="Q88" s="59"/>
      <c r="R88" s="17"/>
      <c r="S88" s="17"/>
      <c r="T88" s="17"/>
      <c r="U88" s="17"/>
      <c r="V88" s="17"/>
      <c r="W88" s="17"/>
      <c r="X88" s="17"/>
      <c r="Y88" s="17"/>
      <c r="Z88" s="17"/>
    </row>
    <row r="89" ht="17.25" customHeight="1">
      <c r="A89" s="17"/>
      <c r="B89" s="59"/>
      <c r="C89" s="59"/>
      <c r="D89" s="59"/>
      <c r="E89" s="59"/>
      <c r="F89" s="59"/>
      <c r="G89" s="59"/>
      <c r="H89" s="59"/>
      <c r="I89" s="59"/>
      <c r="J89" s="59"/>
      <c r="K89" s="59"/>
      <c r="L89" s="59"/>
      <c r="M89" s="59"/>
      <c r="N89" s="59"/>
      <c r="O89" s="59"/>
      <c r="P89" s="59"/>
      <c r="Q89" s="59"/>
      <c r="R89" s="17"/>
      <c r="S89" s="17"/>
      <c r="T89" s="17"/>
      <c r="U89" s="17"/>
      <c r="V89" s="17"/>
      <c r="W89" s="17"/>
      <c r="X89" s="17"/>
      <c r="Y89" s="17"/>
      <c r="Z89" s="17"/>
    </row>
    <row r="90" ht="17.25" customHeight="1">
      <c r="A90" s="17"/>
      <c r="B90" s="59"/>
      <c r="C90" s="59"/>
      <c r="D90" s="59"/>
      <c r="E90" s="59"/>
      <c r="F90" s="59"/>
      <c r="G90" s="59"/>
      <c r="H90" s="59"/>
      <c r="I90" s="59"/>
      <c r="J90" s="59"/>
      <c r="K90" s="59"/>
      <c r="L90" s="59"/>
      <c r="M90" s="59"/>
      <c r="N90" s="59"/>
      <c r="O90" s="59"/>
      <c r="P90" s="59"/>
      <c r="Q90" s="59"/>
      <c r="R90" s="17"/>
      <c r="S90" s="17"/>
      <c r="T90" s="17"/>
      <c r="U90" s="17"/>
      <c r="V90" s="17"/>
      <c r="W90" s="17"/>
      <c r="X90" s="17"/>
      <c r="Y90" s="17"/>
      <c r="Z90" s="17"/>
    </row>
    <row r="91" ht="17.25" customHeight="1">
      <c r="A91" s="17"/>
      <c r="B91" s="59"/>
      <c r="C91" s="59"/>
      <c r="D91" s="59"/>
      <c r="E91" s="59"/>
      <c r="F91" s="59"/>
      <c r="G91" s="59"/>
      <c r="H91" s="59"/>
      <c r="I91" s="59"/>
      <c r="J91" s="59"/>
      <c r="K91" s="59"/>
      <c r="L91" s="59"/>
      <c r="M91" s="59"/>
      <c r="N91" s="59"/>
      <c r="O91" s="59"/>
      <c r="P91" s="59"/>
      <c r="Q91" s="59"/>
      <c r="R91" s="17"/>
      <c r="S91" s="17"/>
      <c r="T91" s="17"/>
      <c r="U91" s="17"/>
      <c r="V91" s="17"/>
      <c r="W91" s="17"/>
      <c r="X91" s="17"/>
      <c r="Y91" s="17"/>
      <c r="Z91" s="17"/>
    </row>
    <row r="92" ht="17.25" customHeight="1">
      <c r="A92" s="17"/>
      <c r="B92" s="59"/>
      <c r="C92" s="59"/>
      <c r="D92" s="59"/>
      <c r="E92" s="59"/>
      <c r="F92" s="59"/>
      <c r="G92" s="59"/>
      <c r="H92" s="59"/>
      <c r="I92" s="59"/>
      <c r="J92" s="59"/>
      <c r="K92" s="59"/>
      <c r="L92" s="59"/>
      <c r="M92" s="59"/>
      <c r="N92" s="59"/>
      <c r="O92" s="59"/>
      <c r="P92" s="59"/>
      <c r="Q92" s="59"/>
      <c r="R92" s="17"/>
      <c r="S92" s="17"/>
      <c r="T92" s="17"/>
      <c r="U92" s="17"/>
      <c r="V92" s="17"/>
      <c r="W92" s="17"/>
      <c r="X92" s="17"/>
      <c r="Y92" s="17"/>
      <c r="Z92" s="17"/>
    </row>
    <row r="93" ht="17.25" customHeight="1">
      <c r="A93" s="17"/>
      <c r="B93" s="59"/>
      <c r="C93" s="59"/>
      <c r="D93" s="59"/>
      <c r="E93" s="59"/>
      <c r="F93" s="59"/>
      <c r="G93" s="59"/>
      <c r="H93" s="59"/>
      <c r="I93" s="59"/>
      <c r="J93" s="59"/>
      <c r="K93" s="59"/>
      <c r="L93" s="59"/>
      <c r="M93" s="59"/>
      <c r="N93" s="59"/>
      <c r="O93" s="59"/>
      <c r="P93" s="59"/>
      <c r="Q93" s="59"/>
      <c r="R93" s="17"/>
      <c r="S93" s="17"/>
      <c r="T93" s="17"/>
      <c r="U93" s="17"/>
      <c r="V93" s="17"/>
      <c r="W93" s="17"/>
      <c r="X93" s="17"/>
      <c r="Y93" s="17"/>
      <c r="Z93" s="17"/>
    </row>
    <row r="94" ht="17.25" customHeight="1">
      <c r="A94" s="17"/>
      <c r="B94" s="59"/>
      <c r="C94" s="59"/>
      <c r="D94" s="59"/>
      <c r="E94" s="59"/>
      <c r="F94" s="59"/>
      <c r="G94" s="59"/>
      <c r="H94" s="59"/>
      <c r="I94" s="59"/>
      <c r="J94" s="59"/>
      <c r="K94" s="59"/>
      <c r="L94" s="59"/>
      <c r="M94" s="59"/>
      <c r="N94" s="59"/>
      <c r="O94" s="59"/>
      <c r="P94" s="59"/>
      <c r="Q94" s="59"/>
      <c r="R94" s="17"/>
      <c r="S94" s="17"/>
      <c r="T94" s="17"/>
      <c r="U94" s="17"/>
      <c r="V94" s="17"/>
      <c r="W94" s="17"/>
      <c r="X94" s="17"/>
      <c r="Y94" s="17"/>
      <c r="Z94" s="17"/>
    </row>
    <row r="95" ht="17.25" customHeight="1">
      <c r="A95" s="17"/>
      <c r="B95" s="59"/>
      <c r="C95" s="59"/>
      <c r="D95" s="59"/>
      <c r="E95" s="59"/>
      <c r="F95" s="59"/>
      <c r="G95" s="59"/>
      <c r="H95" s="59"/>
      <c r="I95" s="59"/>
      <c r="J95" s="59"/>
      <c r="K95" s="59"/>
      <c r="L95" s="59"/>
      <c r="M95" s="59"/>
      <c r="N95" s="59"/>
      <c r="O95" s="59"/>
      <c r="P95" s="59"/>
      <c r="Q95" s="59"/>
      <c r="R95" s="17"/>
      <c r="S95" s="17"/>
      <c r="T95" s="17"/>
      <c r="U95" s="17"/>
      <c r="V95" s="17"/>
      <c r="W95" s="17"/>
      <c r="X95" s="17"/>
      <c r="Y95" s="17"/>
      <c r="Z95" s="17"/>
    </row>
    <row r="96" ht="17.25" customHeight="1">
      <c r="A96" s="17"/>
      <c r="B96" s="59"/>
      <c r="C96" s="59"/>
      <c r="D96" s="59"/>
      <c r="E96" s="59"/>
      <c r="F96" s="59"/>
      <c r="G96" s="59"/>
      <c r="H96" s="59"/>
      <c r="I96" s="59"/>
      <c r="J96" s="59"/>
      <c r="K96" s="59"/>
      <c r="L96" s="59"/>
      <c r="M96" s="59"/>
      <c r="N96" s="59"/>
      <c r="O96" s="59"/>
      <c r="P96" s="59"/>
      <c r="Q96" s="59"/>
      <c r="R96" s="17"/>
      <c r="S96" s="17"/>
      <c r="T96" s="17"/>
      <c r="U96" s="17"/>
      <c r="V96" s="17"/>
      <c r="W96" s="17"/>
      <c r="X96" s="17"/>
      <c r="Y96" s="17"/>
      <c r="Z96" s="17"/>
    </row>
    <row r="97" ht="17.25" customHeight="1">
      <c r="A97" s="17"/>
      <c r="B97" s="59"/>
      <c r="C97" s="59"/>
      <c r="D97" s="59"/>
      <c r="E97" s="59"/>
      <c r="F97" s="59"/>
      <c r="G97" s="59"/>
      <c r="H97" s="59"/>
      <c r="I97" s="59"/>
      <c r="J97" s="59"/>
      <c r="K97" s="59"/>
      <c r="L97" s="59"/>
      <c r="M97" s="59"/>
      <c r="N97" s="59"/>
      <c r="O97" s="59"/>
      <c r="P97" s="59"/>
      <c r="Q97" s="59"/>
      <c r="R97" s="17"/>
      <c r="S97" s="17"/>
      <c r="T97" s="17"/>
      <c r="U97" s="17"/>
      <c r="V97" s="17"/>
      <c r="W97" s="17"/>
      <c r="X97" s="17"/>
      <c r="Y97" s="17"/>
      <c r="Z97" s="17"/>
    </row>
    <row r="98" ht="17.25" customHeight="1">
      <c r="A98" s="17"/>
      <c r="B98" s="59"/>
      <c r="C98" s="59"/>
      <c r="D98" s="59"/>
      <c r="E98" s="59"/>
      <c r="F98" s="59"/>
      <c r="G98" s="59"/>
      <c r="H98" s="59"/>
      <c r="I98" s="59"/>
      <c r="J98" s="59"/>
      <c r="K98" s="59"/>
      <c r="L98" s="59"/>
      <c r="M98" s="59"/>
      <c r="N98" s="59"/>
      <c r="O98" s="59"/>
      <c r="P98" s="59"/>
      <c r="Q98" s="59"/>
      <c r="R98" s="17"/>
      <c r="S98" s="17"/>
      <c r="T98" s="17"/>
      <c r="U98" s="17"/>
      <c r="V98" s="17"/>
      <c r="W98" s="17"/>
      <c r="X98" s="17"/>
      <c r="Y98" s="17"/>
      <c r="Z98" s="17"/>
    </row>
    <row r="99" ht="17.25" customHeight="1">
      <c r="A99" s="17"/>
      <c r="B99" s="59"/>
      <c r="C99" s="59"/>
      <c r="D99" s="59"/>
      <c r="E99" s="59"/>
      <c r="F99" s="59"/>
      <c r="G99" s="59"/>
      <c r="H99" s="59"/>
      <c r="I99" s="59"/>
      <c r="J99" s="59"/>
      <c r="K99" s="59"/>
      <c r="L99" s="59"/>
      <c r="M99" s="59"/>
      <c r="N99" s="59"/>
      <c r="O99" s="59"/>
      <c r="P99" s="59"/>
      <c r="Q99" s="59"/>
      <c r="R99" s="17"/>
      <c r="S99" s="17"/>
      <c r="T99" s="17"/>
      <c r="U99" s="17"/>
      <c r="V99" s="17"/>
      <c r="W99" s="17"/>
      <c r="X99" s="17"/>
      <c r="Y99" s="17"/>
      <c r="Z99" s="17"/>
    </row>
    <row r="100" ht="17.25" customHeight="1">
      <c r="A100" s="17"/>
      <c r="B100" s="59"/>
      <c r="C100" s="59"/>
      <c r="D100" s="59"/>
      <c r="E100" s="59"/>
      <c r="F100" s="59"/>
      <c r="G100" s="59"/>
      <c r="H100" s="59"/>
      <c r="I100" s="59"/>
      <c r="J100" s="59"/>
      <c r="K100" s="59"/>
      <c r="L100" s="59"/>
      <c r="M100" s="59"/>
      <c r="N100" s="59"/>
      <c r="O100" s="59"/>
      <c r="P100" s="59"/>
      <c r="Q100" s="59"/>
      <c r="R100" s="17"/>
      <c r="S100" s="17"/>
      <c r="T100" s="17"/>
      <c r="U100" s="17"/>
      <c r="V100" s="17"/>
      <c r="W100" s="17"/>
      <c r="X100" s="17"/>
      <c r="Y100" s="17"/>
      <c r="Z100" s="17"/>
    </row>
    <row r="101" ht="17.25" customHeight="1">
      <c r="A101" s="17"/>
      <c r="B101" s="59"/>
      <c r="C101" s="59"/>
      <c r="D101" s="59"/>
      <c r="E101" s="59"/>
      <c r="F101" s="59"/>
      <c r="G101" s="59"/>
      <c r="H101" s="59"/>
      <c r="I101" s="59"/>
      <c r="J101" s="59"/>
      <c r="K101" s="59"/>
      <c r="L101" s="59"/>
      <c r="M101" s="59"/>
      <c r="N101" s="59"/>
      <c r="O101" s="59"/>
      <c r="P101" s="59"/>
      <c r="Q101" s="59"/>
      <c r="R101" s="17"/>
      <c r="S101" s="17"/>
      <c r="T101" s="17"/>
      <c r="U101" s="17"/>
      <c r="V101" s="17"/>
      <c r="W101" s="17"/>
      <c r="X101" s="17"/>
      <c r="Y101" s="17"/>
      <c r="Z101" s="17"/>
    </row>
    <row r="102" ht="17.25" customHeight="1">
      <c r="A102" s="17"/>
      <c r="B102" s="59"/>
      <c r="C102" s="59"/>
      <c r="D102" s="59"/>
      <c r="E102" s="59"/>
      <c r="F102" s="59"/>
      <c r="G102" s="59"/>
      <c r="H102" s="59"/>
      <c r="I102" s="59"/>
      <c r="J102" s="59"/>
      <c r="K102" s="59"/>
      <c r="L102" s="59"/>
      <c r="M102" s="59"/>
      <c r="N102" s="59"/>
      <c r="O102" s="59"/>
      <c r="P102" s="59"/>
      <c r="Q102" s="59"/>
      <c r="R102" s="17"/>
      <c r="S102" s="17"/>
      <c r="T102" s="17"/>
      <c r="U102" s="17"/>
      <c r="V102" s="17"/>
      <c r="W102" s="17"/>
      <c r="X102" s="17"/>
      <c r="Y102" s="17"/>
      <c r="Z102" s="17"/>
    </row>
    <row r="103" ht="17.25" customHeight="1">
      <c r="A103" s="17"/>
      <c r="B103" s="59"/>
      <c r="C103" s="59"/>
      <c r="D103" s="59"/>
      <c r="E103" s="59"/>
      <c r="F103" s="59"/>
      <c r="G103" s="59"/>
      <c r="H103" s="59"/>
      <c r="I103" s="59"/>
      <c r="J103" s="59"/>
      <c r="K103" s="59"/>
      <c r="L103" s="59"/>
      <c r="M103" s="59"/>
      <c r="N103" s="59"/>
      <c r="O103" s="59"/>
      <c r="P103" s="59"/>
      <c r="Q103" s="59"/>
      <c r="R103" s="17"/>
      <c r="S103" s="17"/>
      <c r="T103" s="17"/>
      <c r="U103" s="17"/>
      <c r="V103" s="17"/>
      <c r="W103" s="17"/>
      <c r="X103" s="17"/>
      <c r="Y103" s="17"/>
      <c r="Z103" s="17"/>
    </row>
    <row r="104" ht="17.25" customHeight="1">
      <c r="A104" s="17"/>
      <c r="B104" s="59"/>
      <c r="C104" s="59"/>
      <c r="D104" s="59"/>
      <c r="E104" s="59"/>
      <c r="F104" s="59"/>
      <c r="G104" s="59"/>
      <c r="H104" s="59"/>
      <c r="I104" s="59"/>
      <c r="J104" s="59"/>
      <c r="K104" s="59"/>
      <c r="L104" s="59"/>
      <c r="M104" s="59"/>
      <c r="N104" s="59"/>
      <c r="O104" s="59"/>
      <c r="P104" s="59"/>
      <c r="Q104" s="59"/>
      <c r="R104" s="17"/>
      <c r="S104" s="17"/>
      <c r="T104" s="17"/>
      <c r="U104" s="17"/>
      <c r="V104" s="17"/>
      <c r="W104" s="17"/>
      <c r="X104" s="17"/>
      <c r="Y104" s="17"/>
      <c r="Z104" s="17"/>
    </row>
    <row r="105" ht="17.25" customHeight="1">
      <c r="A105" s="17"/>
      <c r="B105" s="59"/>
      <c r="C105" s="59"/>
      <c r="D105" s="59"/>
      <c r="E105" s="59"/>
      <c r="F105" s="59"/>
      <c r="G105" s="59"/>
      <c r="H105" s="59"/>
      <c r="I105" s="59"/>
      <c r="J105" s="59"/>
      <c r="K105" s="59"/>
      <c r="L105" s="59"/>
      <c r="M105" s="59"/>
      <c r="N105" s="59"/>
      <c r="O105" s="59"/>
      <c r="P105" s="59"/>
      <c r="Q105" s="59"/>
      <c r="R105" s="17"/>
      <c r="S105" s="17"/>
      <c r="T105" s="17"/>
      <c r="U105" s="17"/>
      <c r="V105" s="17"/>
      <c r="W105" s="17"/>
      <c r="X105" s="17"/>
      <c r="Y105" s="17"/>
      <c r="Z105" s="17"/>
    </row>
    <row r="106" ht="17.25" customHeight="1">
      <c r="A106" s="17"/>
      <c r="B106" s="59"/>
      <c r="C106" s="59"/>
      <c r="D106" s="59"/>
      <c r="E106" s="59"/>
      <c r="F106" s="59"/>
      <c r="G106" s="59"/>
      <c r="H106" s="59"/>
      <c r="I106" s="59"/>
      <c r="J106" s="59"/>
      <c r="K106" s="59"/>
      <c r="L106" s="59"/>
      <c r="M106" s="59"/>
      <c r="N106" s="59"/>
      <c r="O106" s="59"/>
      <c r="P106" s="59"/>
      <c r="Q106" s="59"/>
      <c r="R106" s="17"/>
      <c r="S106" s="17"/>
      <c r="T106" s="17"/>
      <c r="U106" s="17"/>
      <c r="V106" s="17"/>
      <c r="W106" s="17"/>
      <c r="X106" s="17"/>
      <c r="Y106" s="17"/>
      <c r="Z106" s="17"/>
    </row>
    <row r="107" ht="17.25" customHeight="1">
      <c r="A107" s="17"/>
      <c r="B107" s="59"/>
      <c r="C107" s="59"/>
      <c r="D107" s="59"/>
      <c r="E107" s="59"/>
      <c r="F107" s="59"/>
      <c r="G107" s="59"/>
      <c r="H107" s="59"/>
      <c r="I107" s="59"/>
      <c r="J107" s="59"/>
      <c r="K107" s="59"/>
      <c r="L107" s="59"/>
      <c r="M107" s="59"/>
      <c r="N107" s="59"/>
      <c r="O107" s="59"/>
      <c r="P107" s="59"/>
      <c r="Q107" s="59"/>
      <c r="R107" s="17"/>
      <c r="S107" s="17"/>
      <c r="T107" s="17"/>
      <c r="U107" s="17"/>
      <c r="V107" s="17"/>
      <c r="W107" s="17"/>
      <c r="X107" s="17"/>
      <c r="Y107" s="17"/>
      <c r="Z107" s="17"/>
    </row>
    <row r="108" ht="17.25" customHeight="1">
      <c r="A108" s="17"/>
      <c r="B108" s="59"/>
      <c r="C108" s="59"/>
      <c r="D108" s="59"/>
      <c r="E108" s="59"/>
      <c r="F108" s="59"/>
      <c r="G108" s="59"/>
      <c r="H108" s="59"/>
      <c r="I108" s="59"/>
      <c r="J108" s="59"/>
      <c r="K108" s="59"/>
      <c r="L108" s="59"/>
      <c r="M108" s="59"/>
      <c r="N108" s="59"/>
      <c r="O108" s="59"/>
      <c r="P108" s="59"/>
      <c r="Q108" s="59"/>
      <c r="R108" s="17"/>
      <c r="S108" s="17"/>
      <c r="T108" s="17"/>
      <c r="U108" s="17"/>
      <c r="V108" s="17"/>
      <c r="W108" s="17"/>
      <c r="X108" s="17"/>
      <c r="Y108" s="17"/>
      <c r="Z108" s="17"/>
    </row>
    <row r="109" ht="17.25" customHeight="1">
      <c r="A109" s="17"/>
      <c r="B109" s="59"/>
      <c r="C109" s="59"/>
      <c r="D109" s="59"/>
      <c r="E109" s="59"/>
      <c r="F109" s="59"/>
      <c r="G109" s="59"/>
      <c r="H109" s="59"/>
      <c r="I109" s="59"/>
      <c r="J109" s="59"/>
      <c r="K109" s="59"/>
      <c r="L109" s="59"/>
      <c r="M109" s="59"/>
      <c r="N109" s="59"/>
      <c r="O109" s="59"/>
      <c r="P109" s="59"/>
      <c r="Q109" s="59"/>
      <c r="R109" s="17"/>
      <c r="S109" s="17"/>
      <c r="T109" s="17"/>
      <c r="U109" s="17"/>
      <c r="V109" s="17"/>
      <c r="W109" s="17"/>
      <c r="X109" s="17"/>
      <c r="Y109" s="17"/>
      <c r="Z109" s="17"/>
    </row>
    <row r="110" ht="17.25" customHeight="1">
      <c r="A110" s="17"/>
      <c r="B110" s="59"/>
      <c r="C110" s="59"/>
      <c r="D110" s="59"/>
      <c r="E110" s="59"/>
      <c r="F110" s="59"/>
      <c r="G110" s="59"/>
      <c r="H110" s="59"/>
      <c r="I110" s="59"/>
      <c r="J110" s="59"/>
      <c r="K110" s="59"/>
      <c r="L110" s="59"/>
      <c r="M110" s="59"/>
      <c r="N110" s="59"/>
      <c r="O110" s="59"/>
      <c r="P110" s="59"/>
      <c r="Q110" s="59"/>
      <c r="R110" s="17"/>
      <c r="S110" s="17"/>
      <c r="T110" s="17"/>
      <c r="U110" s="17"/>
      <c r="V110" s="17"/>
      <c r="W110" s="17"/>
      <c r="X110" s="17"/>
      <c r="Y110" s="17"/>
      <c r="Z110" s="17"/>
    </row>
    <row r="111" ht="17.25" customHeight="1">
      <c r="A111" s="17"/>
      <c r="B111" s="59"/>
      <c r="C111" s="59"/>
      <c r="D111" s="59"/>
      <c r="E111" s="59"/>
      <c r="F111" s="59"/>
      <c r="G111" s="59"/>
      <c r="H111" s="59"/>
      <c r="I111" s="59"/>
      <c r="J111" s="59"/>
      <c r="K111" s="59"/>
      <c r="L111" s="59"/>
      <c r="M111" s="59"/>
      <c r="N111" s="59"/>
      <c r="O111" s="59"/>
      <c r="P111" s="59"/>
      <c r="Q111" s="59"/>
      <c r="R111" s="17"/>
      <c r="S111" s="17"/>
      <c r="T111" s="17"/>
      <c r="U111" s="17"/>
      <c r="V111" s="17"/>
      <c r="W111" s="17"/>
      <c r="X111" s="17"/>
      <c r="Y111" s="17"/>
      <c r="Z111" s="17"/>
    </row>
    <row r="112" ht="17.25" customHeight="1">
      <c r="A112" s="17"/>
      <c r="B112" s="59"/>
      <c r="C112" s="59"/>
      <c r="D112" s="59"/>
      <c r="E112" s="59"/>
      <c r="F112" s="59"/>
      <c r="G112" s="59"/>
      <c r="H112" s="59"/>
      <c r="I112" s="59"/>
      <c r="J112" s="59"/>
      <c r="K112" s="59"/>
      <c r="L112" s="59"/>
      <c r="M112" s="59"/>
      <c r="N112" s="59"/>
      <c r="O112" s="59"/>
      <c r="P112" s="59"/>
      <c r="Q112" s="59"/>
      <c r="R112" s="17"/>
      <c r="S112" s="17"/>
      <c r="T112" s="17"/>
      <c r="U112" s="17"/>
      <c r="V112" s="17"/>
      <c r="W112" s="17"/>
      <c r="X112" s="17"/>
      <c r="Y112" s="17"/>
      <c r="Z112" s="17"/>
    </row>
    <row r="113" ht="17.25" customHeight="1">
      <c r="A113" s="17"/>
      <c r="B113" s="59"/>
      <c r="C113" s="59"/>
      <c r="D113" s="59"/>
      <c r="E113" s="59"/>
      <c r="F113" s="59"/>
      <c r="G113" s="59"/>
      <c r="H113" s="59"/>
      <c r="I113" s="59"/>
      <c r="J113" s="59"/>
      <c r="K113" s="59"/>
      <c r="L113" s="59"/>
      <c r="M113" s="59"/>
      <c r="N113" s="59"/>
      <c r="O113" s="59"/>
      <c r="P113" s="59"/>
      <c r="Q113" s="59"/>
      <c r="R113" s="17"/>
      <c r="S113" s="17"/>
      <c r="T113" s="17"/>
      <c r="U113" s="17"/>
      <c r="V113" s="17"/>
      <c r="W113" s="17"/>
      <c r="X113" s="17"/>
      <c r="Y113" s="17"/>
      <c r="Z113" s="17"/>
    </row>
    <row r="114" ht="17.25" customHeight="1">
      <c r="A114" s="17"/>
      <c r="B114" s="59"/>
      <c r="C114" s="59"/>
      <c r="D114" s="59"/>
      <c r="E114" s="59"/>
      <c r="F114" s="59"/>
      <c r="G114" s="59"/>
      <c r="H114" s="59"/>
      <c r="I114" s="59"/>
      <c r="J114" s="59"/>
      <c r="K114" s="59"/>
      <c r="L114" s="59"/>
      <c r="M114" s="59"/>
      <c r="N114" s="59"/>
      <c r="O114" s="59"/>
      <c r="P114" s="59"/>
      <c r="Q114" s="59"/>
      <c r="R114" s="17"/>
      <c r="S114" s="17"/>
      <c r="T114" s="17"/>
      <c r="U114" s="17"/>
      <c r="V114" s="17"/>
      <c r="W114" s="17"/>
      <c r="X114" s="17"/>
      <c r="Y114" s="17"/>
      <c r="Z114" s="17"/>
    </row>
    <row r="115" ht="17.25" customHeight="1">
      <c r="A115" s="17"/>
      <c r="B115" s="59"/>
      <c r="C115" s="59"/>
      <c r="D115" s="59"/>
      <c r="E115" s="59"/>
      <c r="F115" s="59"/>
      <c r="G115" s="59"/>
      <c r="H115" s="59"/>
      <c r="I115" s="59"/>
      <c r="J115" s="59"/>
      <c r="K115" s="59"/>
      <c r="L115" s="59"/>
      <c r="M115" s="59"/>
      <c r="N115" s="59"/>
      <c r="O115" s="59"/>
      <c r="P115" s="59"/>
      <c r="Q115" s="59"/>
      <c r="R115" s="17"/>
      <c r="S115" s="17"/>
      <c r="T115" s="17"/>
      <c r="U115" s="17"/>
      <c r="V115" s="17"/>
      <c r="W115" s="17"/>
      <c r="X115" s="17"/>
      <c r="Y115" s="17"/>
      <c r="Z115" s="17"/>
    </row>
    <row r="116" ht="17.25" customHeight="1">
      <c r="A116" s="17"/>
      <c r="B116" s="59"/>
      <c r="C116" s="59"/>
      <c r="D116" s="59"/>
      <c r="E116" s="59"/>
      <c r="F116" s="59"/>
      <c r="G116" s="59"/>
      <c r="H116" s="59"/>
      <c r="I116" s="59"/>
      <c r="J116" s="59"/>
      <c r="K116" s="59"/>
      <c r="L116" s="59"/>
      <c r="M116" s="59"/>
      <c r="N116" s="59"/>
      <c r="O116" s="59"/>
      <c r="P116" s="59"/>
      <c r="Q116" s="59"/>
      <c r="R116" s="17"/>
      <c r="S116" s="17"/>
      <c r="T116" s="17"/>
      <c r="U116" s="17"/>
      <c r="V116" s="17"/>
      <c r="W116" s="17"/>
      <c r="X116" s="17"/>
      <c r="Y116" s="17"/>
      <c r="Z116" s="17"/>
    </row>
    <row r="117" ht="17.25" customHeight="1">
      <c r="A117" s="17"/>
      <c r="B117" s="59"/>
      <c r="C117" s="59"/>
      <c r="D117" s="59"/>
      <c r="E117" s="59"/>
      <c r="F117" s="59"/>
      <c r="G117" s="59"/>
      <c r="H117" s="59"/>
      <c r="I117" s="59"/>
      <c r="J117" s="59"/>
      <c r="K117" s="59"/>
      <c r="L117" s="59"/>
      <c r="M117" s="59"/>
      <c r="N117" s="59"/>
      <c r="O117" s="59"/>
      <c r="P117" s="59"/>
      <c r="Q117" s="59"/>
      <c r="R117" s="17"/>
      <c r="S117" s="17"/>
      <c r="T117" s="17"/>
      <c r="U117" s="17"/>
      <c r="V117" s="17"/>
      <c r="W117" s="17"/>
      <c r="X117" s="17"/>
      <c r="Y117" s="17"/>
      <c r="Z117" s="17"/>
    </row>
    <row r="118" ht="17.25" customHeight="1">
      <c r="A118" s="17"/>
      <c r="B118" s="59"/>
      <c r="C118" s="59"/>
      <c r="D118" s="59"/>
      <c r="E118" s="59"/>
      <c r="F118" s="59"/>
      <c r="G118" s="59"/>
      <c r="H118" s="59"/>
      <c r="I118" s="59"/>
      <c r="J118" s="59"/>
      <c r="K118" s="59"/>
      <c r="L118" s="59"/>
      <c r="M118" s="59"/>
      <c r="N118" s="59"/>
      <c r="O118" s="59"/>
      <c r="P118" s="59"/>
      <c r="Q118" s="59"/>
      <c r="R118" s="17"/>
      <c r="S118" s="17"/>
      <c r="T118" s="17"/>
      <c r="U118" s="17"/>
      <c r="V118" s="17"/>
      <c r="W118" s="17"/>
      <c r="X118" s="17"/>
      <c r="Y118" s="17"/>
      <c r="Z118" s="17"/>
    </row>
    <row r="119" ht="17.25" customHeight="1">
      <c r="A119" s="17"/>
      <c r="B119" s="59"/>
      <c r="C119" s="59"/>
      <c r="D119" s="59"/>
      <c r="E119" s="59"/>
      <c r="F119" s="59"/>
      <c r="G119" s="59"/>
      <c r="H119" s="59"/>
      <c r="I119" s="59"/>
      <c r="J119" s="59"/>
      <c r="K119" s="59"/>
      <c r="L119" s="59"/>
      <c r="M119" s="59"/>
      <c r="N119" s="59"/>
      <c r="O119" s="59"/>
      <c r="P119" s="59"/>
      <c r="Q119" s="59"/>
      <c r="R119" s="17"/>
      <c r="S119" s="17"/>
      <c r="T119" s="17"/>
      <c r="U119" s="17"/>
      <c r="V119" s="17"/>
      <c r="W119" s="17"/>
      <c r="X119" s="17"/>
      <c r="Y119" s="17"/>
      <c r="Z119" s="17"/>
    </row>
    <row r="120" ht="17.25" customHeight="1">
      <c r="A120" s="17"/>
      <c r="B120" s="59"/>
      <c r="C120" s="59"/>
      <c r="D120" s="59"/>
      <c r="E120" s="59"/>
      <c r="F120" s="59"/>
      <c r="G120" s="59"/>
      <c r="H120" s="59"/>
      <c r="I120" s="59"/>
      <c r="J120" s="59"/>
      <c r="K120" s="59"/>
      <c r="L120" s="59"/>
      <c r="M120" s="59"/>
      <c r="N120" s="59"/>
      <c r="O120" s="59"/>
      <c r="P120" s="59"/>
      <c r="Q120" s="59"/>
      <c r="R120" s="17"/>
      <c r="S120" s="17"/>
      <c r="T120" s="17"/>
      <c r="U120" s="17"/>
      <c r="V120" s="17"/>
      <c r="W120" s="17"/>
      <c r="X120" s="17"/>
      <c r="Y120" s="17"/>
      <c r="Z120" s="17"/>
    </row>
    <row r="121" ht="17.25" customHeight="1">
      <c r="A121" s="17"/>
      <c r="B121" s="59"/>
      <c r="C121" s="59"/>
      <c r="D121" s="59"/>
      <c r="E121" s="59"/>
      <c r="F121" s="59"/>
      <c r="G121" s="59"/>
      <c r="H121" s="59"/>
      <c r="I121" s="59"/>
      <c r="J121" s="59"/>
      <c r="K121" s="59"/>
      <c r="L121" s="59"/>
      <c r="M121" s="59"/>
      <c r="N121" s="59"/>
      <c r="O121" s="59"/>
      <c r="P121" s="59"/>
      <c r="Q121" s="59"/>
      <c r="R121" s="17"/>
      <c r="S121" s="17"/>
      <c r="T121" s="17"/>
      <c r="U121" s="17"/>
      <c r="V121" s="17"/>
      <c r="W121" s="17"/>
      <c r="X121" s="17"/>
      <c r="Y121" s="17"/>
      <c r="Z121" s="17"/>
    </row>
    <row r="122" ht="17.25" customHeight="1">
      <c r="A122" s="17"/>
      <c r="B122" s="59"/>
      <c r="C122" s="59"/>
      <c r="D122" s="59"/>
      <c r="E122" s="59"/>
      <c r="F122" s="59"/>
      <c r="G122" s="59"/>
      <c r="H122" s="59"/>
      <c r="I122" s="59"/>
      <c r="J122" s="59"/>
      <c r="K122" s="59"/>
      <c r="L122" s="59"/>
      <c r="M122" s="59"/>
      <c r="N122" s="59"/>
      <c r="O122" s="59"/>
      <c r="P122" s="59"/>
      <c r="Q122" s="59"/>
      <c r="R122" s="17"/>
      <c r="S122" s="17"/>
      <c r="T122" s="17"/>
      <c r="U122" s="17"/>
      <c r="V122" s="17"/>
      <c r="W122" s="17"/>
      <c r="X122" s="17"/>
      <c r="Y122" s="17"/>
      <c r="Z122" s="17"/>
    </row>
    <row r="123" ht="17.25" customHeight="1">
      <c r="A123" s="17"/>
      <c r="B123" s="59"/>
      <c r="C123" s="59"/>
      <c r="D123" s="59"/>
      <c r="E123" s="59"/>
      <c r="F123" s="59"/>
      <c r="G123" s="59"/>
      <c r="H123" s="59"/>
      <c r="I123" s="59"/>
      <c r="J123" s="59"/>
      <c r="K123" s="59"/>
      <c r="L123" s="59"/>
      <c r="M123" s="59"/>
      <c r="N123" s="59"/>
      <c r="O123" s="59"/>
      <c r="P123" s="59"/>
      <c r="Q123" s="59"/>
      <c r="R123" s="17"/>
      <c r="S123" s="17"/>
      <c r="T123" s="17"/>
      <c r="U123" s="17"/>
      <c r="V123" s="17"/>
      <c r="W123" s="17"/>
      <c r="X123" s="17"/>
      <c r="Y123" s="17"/>
      <c r="Z123" s="17"/>
    </row>
    <row r="124" ht="17.25" customHeight="1">
      <c r="A124" s="17"/>
      <c r="B124" s="59"/>
      <c r="C124" s="59"/>
      <c r="D124" s="59"/>
      <c r="E124" s="59"/>
      <c r="F124" s="59"/>
      <c r="G124" s="59"/>
      <c r="H124" s="59"/>
      <c r="I124" s="59"/>
      <c r="J124" s="59"/>
      <c r="K124" s="59"/>
      <c r="L124" s="59"/>
      <c r="M124" s="59"/>
      <c r="N124" s="59"/>
      <c r="O124" s="59"/>
      <c r="P124" s="59"/>
      <c r="Q124" s="59"/>
      <c r="R124" s="17"/>
      <c r="S124" s="17"/>
      <c r="T124" s="17"/>
      <c r="U124" s="17"/>
      <c r="V124" s="17"/>
      <c r="W124" s="17"/>
      <c r="X124" s="17"/>
      <c r="Y124" s="17"/>
      <c r="Z124" s="17"/>
    </row>
    <row r="125" ht="17.25" customHeight="1">
      <c r="A125" s="17"/>
      <c r="B125" s="59"/>
      <c r="C125" s="59"/>
      <c r="D125" s="59"/>
      <c r="E125" s="59"/>
      <c r="F125" s="59"/>
      <c r="G125" s="59"/>
      <c r="H125" s="59"/>
      <c r="I125" s="59"/>
      <c r="J125" s="59"/>
      <c r="K125" s="59"/>
      <c r="L125" s="59"/>
      <c r="M125" s="59"/>
      <c r="N125" s="59"/>
      <c r="O125" s="59"/>
      <c r="P125" s="59"/>
      <c r="Q125" s="59"/>
      <c r="R125" s="17"/>
      <c r="S125" s="17"/>
      <c r="T125" s="17"/>
      <c r="U125" s="17"/>
      <c r="V125" s="17"/>
      <c r="W125" s="17"/>
      <c r="X125" s="17"/>
      <c r="Y125" s="17"/>
      <c r="Z125" s="17"/>
    </row>
    <row r="126" ht="17.25" customHeight="1">
      <c r="A126" s="17"/>
      <c r="B126" s="59"/>
      <c r="C126" s="59"/>
      <c r="D126" s="59"/>
      <c r="E126" s="59"/>
      <c r="F126" s="59"/>
      <c r="G126" s="59"/>
      <c r="H126" s="59"/>
      <c r="I126" s="59"/>
      <c r="J126" s="59"/>
      <c r="K126" s="59"/>
      <c r="L126" s="59"/>
      <c r="M126" s="59"/>
      <c r="N126" s="59"/>
      <c r="O126" s="59"/>
      <c r="P126" s="59"/>
      <c r="Q126" s="59"/>
      <c r="R126" s="17"/>
      <c r="S126" s="17"/>
      <c r="T126" s="17"/>
      <c r="U126" s="17"/>
      <c r="V126" s="17"/>
      <c r="W126" s="17"/>
      <c r="X126" s="17"/>
      <c r="Y126" s="17"/>
      <c r="Z126" s="17"/>
    </row>
    <row r="127" ht="17.25" customHeight="1">
      <c r="A127" s="17"/>
      <c r="B127" s="59"/>
      <c r="C127" s="59"/>
      <c r="D127" s="59"/>
      <c r="E127" s="59"/>
      <c r="F127" s="59"/>
      <c r="G127" s="59"/>
      <c r="H127" s="59"/>
      <c r="I127" s="59"/>
      <c r="J127" s="59"/>
      <c r="K127" s="59"/>
      <c r="L127" s="59"/>
      <c r="M127" s="59"/>
      <c r="N127" s="59"/>
      <c r="O127" s="59"/>
      <c r="P127" s="59"/>
      <c r="Q127" s="59"/>
      <c r="R127" s="17"/>
      <c r="S127" s="17"/>
      <c r="T127" s="17"/>
      <c r="U127" s="17"/>
      <c r="V127" s="17"/>
      <c r="W127" s="17"/>
      <c r="X127" s="17"/>
      <c r="Y127" s="17"/>
      <c r="Z127" s="17"/>
    </row>
    <row r="128" ht="17.25" customHeight="1">
      <c r="A128" s="17"/>
      <c r="B128" s="59"/>
      <c r="C128" s="59"/>
      <c r="D128" s="59"/>
      <c r="E128" s="59"/>
      <c r="F128" s="59"/>
      <c r="G128" s="59"/>
      <c r="H128" s="59"/>
      <c r="I128" s="59"/>
      <c r="J128" s="59"/>
      <c r="K128" s="59"/>
      <c r="L128" s="59"/>
      <c r="M128" s="59"/>
      <c r="N128" s="59"/>
      <c r="O128" s="59"/>
      <c r="P128" s="59"/>
      <c r="Q128" s="59"/>
      <c r="R128" s="17"/>
      <c r="S128" s="17"/>
      <c r="T128" s="17"/>
      <c r="U128" s="17"/>
      <c r="V128" s="17"/>
      <c r="W128" s="17"/>
      <c r="X128" s="17"/>
      <c r="Y128" s="17"/>
      <c r="Z128" s="17"/>
    </row>
    <row r="129" ht="17.25" customHeight="1">
      <c r="A129" s="17"/>
      <c r="B129" s="59"/>
      <c r="C129" s="59"/>
      <c r="D129" s="59"/>
      <c r="E129" s="59"/>
      <c r="F129" s="59"/>
      <c r="G129" s="59"/>
      <c r="H129" s="59"/>
      <c r="I129" s="59"/>
      <c r="J129" s="59"/>
      <c r="K129" s="59"/>
      <c r="L129" s="59"/>
      <c r="M129" s="59"/>
      <c r="N129" s="59"/>
      <c r="O129" s="59"/>
      <c r="P129" s="59"/>
      <c r="Q129" s="59"/>
      <c r="R129" s="17"/>
      <c r="S129" s="17"/>
      <c r="T129" s="17"/>
      <c r="U129" s="17"/>
      <c r="V129" s="17"/>
      <c r="W129" s="17"/>
      <c r="X129" s="17"/>
      <c r="Y129" s="17"/>
      <c r="Z129" s="17"/>
    </row>
    <row r="130" ht="17.25" customHeight="1">
      <c r="A130" s="17"/>
      <c r="B130" s="59"/>
      <c r="C130" s="59"/>
      <c r="D130" s="59"/>
      <c r="E130" s="59"/>
      <c r="F130" s="59"/>
      <c r="G130" s="59"/>
      <c r="H130" s="59"/>
      <c r="I130" s="59"/>
      <c r="J130" s="59"/>
      <c r="K130" s="59"/>
      <c r="L130" s="59"/>
      <c r="M130" s="59"/>
      <c r="N130" s="59"/>
      <c r="O130" s="59"/>
      <c r="P130" s="59"/>
      <c r="Q130" s="59"/>
      <c r="R130" s="17"/>
      <c r="S130" s="17"/>
      <c r="T130" s="17"/>
      <c r="U130" s="17"/>
      <c r="V130" s="17"/>
      <c r="W130" s="17"/>
      <c r="X130" s="17"/>
      <c r="Y130" s="17"/>
      <c r="Z130" s="17"/>
    </row>
    <row r="131" ht="17.25" customHeight="1">
      <c r="A131" s="17"/>
      <c r="B131" s="59"/>
      <c r="C131" s="59"/>
      <c r="D131" s="59"/>
      <c r="E131" s="59"/>
      <c r="F131" s="59"/>
      <c r="G131" s="59"/>
      <c r="H131" s="59"/>
      <c r="I131" s="59"/>
      <c r="J131" s="59"/>
      <c r="K131" s="59"/>
      <c r="L131" s="59"/>
      <c r="M131" s="59"/>
      <c r="N131" s="59"/>
      <c r="O131" s="59"/>
      <c r="P131" s="59"/>
      <c r="Q131" s="59"/>
      <c r="R131" s="17"/>
      <c r="S131" s="17"/>
      <c r="T131" s="17"/>
      <c r="U131" s="17"/>
      <c r="V131" s="17"/>
      <c r="W131" s="17"/>
      <c r="X131" s="17"/>
      <c r="Y131" s="17"/>
      <c r="Z131" s="17"/>
    </row>
    <row r="132" ht="17.25" customHeight="1">
      <c r="A132" s="17"/>
      <c r="B132" s="59"/>
      <c r="C132" s="59"/>
      <c r="D132" s="59"/>
      <c r="E132" s="59"/>
      <c r="F132" s="59"/>
      <c r="G132" s="59"/>
      <c r="H132" s="59"/>
      <c r="I132" s="59"/>
      <c r="J132" s="59"/>
      <c r="K132" s="59"/>
      <c r="L132" s="59"/>
      <c r="M132" s="59"/>
      <c r="N132" s="59"/>
      <c r="O132" s="59"/>
      <c r="P132" s="59"/>
      <c r="Q132" s="59"/>
      <c r="R132" s="17"/>
      <c r="S132" s="17"/>
      <c r="T132" s="17"/>
      <c r="U132" s="17"/>
      <c r="V132" s="17"/>
      <c r="W132" s="17"/>
      <c r="X132" s="17"/>
      <c r="Y132" s="17"/>
      <c r="Z132" s="17"/>
    </row>
    <row r="133" ht="17.25" customHeight="1">
      <c r="A133" s="17"/>
      <c r="B133" s="59"/>
      <c r="C133" s="59"/>
      <c r="D133" s="59"/>
      <c r="E133" s="59"/>
      <c r="F133" s="59"/>
      <c r="G133" s="59"/>
      <c r="H133" s="59"/>
      <c r="I133" s="59"/>
      <c r="J133" s="59"/>
      <c r="K133" s="59"/>
      <c r="L133" s="59"/>
      <c r="M133" s="59"/>
      <c r="N133" s="59"/>
      <c r="O133" s="59"/>
      <c r="P133" s="59"/>
      <c r="Q133" s="59"/>
      <c r="R133" s="17"/>
      <c r="S133" s="17"/>
      <c r="T133" s="17"/>
      <c r="U133" s="17"/>
      <c r="V133" s="17"/>
      <c r="W133" s="17"/>
      <c r="X133" s="17"/>
      <c r="Y133" s="17"/>
      <c r="Z133" s="17"/>
    </row>
    <row r="134" ht="17.25" customHeight="1">
      <c r="A134" s="17"/>
      <c r="B134" s="59"/>
      <c r="C134" s="59"/>
      <c r="D134" s="59"/>
      <c r="E134" s="59"/>
      <c r="F134" s="59"/>
      <c r="G134" s="59"/>
      <c r="H134" s="59"/>
      <c r="I134" s="59"/>
      <c r="J134" s="59"/>
      <c r="K134" s="59"/>
      <c r="L134" s="59"/>
      <c r="M134" s="59"/>
      <c r="N134" s="59"/>
      <c r="O134" s="59"/>
      <c r="P134" s="59"/>
      <c r="Q134" s="59"/>
      <c r="R134" s="17"/>
      <c r="S134" s="17"/>
      <c r="T134" s="17"/>
      <c r="U134" s="17"/>
      <c r="V134" s="17"/>
      <c r="W134" s="17"/>
      <c r="X134" s="17"/>
      <c r="Y134" s="17"/>
      <c r="Z134" s="17"/>
    </row>
    <row r="135" ht="17.25" customHeight="1">
      <c r="A135" s="17"/>
      <c r="B135" s="59"/>
      <c r="C135" s="59"/>
      <c r="D135" s="59"/>
      <c r="E135" s="59"/>
      <c r="F135" s="59"/>
      <c r="G135" s="59"/>
      <c r="H135" s="59"/>
      <c r="I135" s="59"/>
      <c r="J135" s="59"/>
      <c r="K135" s="59"/>
      <c r="L135" s="59"/>
      <c r="M135" s="59"/>
      <c r="N135" s="59"/>
      <c r="O135" s="59"/>
      <c r="P135" s="59"/>
      <c r="Q135" s="59"/>
      <c r="R135" s="17"/>
      <c r="S135" s="17"/>
      <c r="T135" s="17"/>
      <c r="U135" s="17"/>
      <c r="V135" s="17"/>
      <c r="W135" s="17"/>
      <c r="X135" s="17"/>
      <c r="Y135" s="17"/>
      <c r="Z135" s="17"/>
    </row>
    <row r="136" ht="17.25" customHeight="1">
      <c r="A136" s="17"/>
      <c r="B136" s="59"/>
      <c r="C136" s="59"/>
      <c r="D136" s="59"/>
      <c r="E136" s="59"/>
      <c r="F136" s="59"/>
      <c r="G136" s="59"/>
      <c r="H136" s="59"/>
      <c r="I136" s="59"/>
      <c r="J136" s="59"/>
      <c r="K136" s="59"/>
      <c r="L136" s="59"/>
      <c r="M136" s="59"/>
      <c r="N136" s="59"/>
      <c r="O136" s="59"/>
      <c r="P136" s="59"/>
      <c r="Q136" s="59"/>
      <c r="R136" s="17"/>
      <c r="S136" s="17"/>
      <c r="T136" s="17"/>
      <c r="U136" s="17"/>
      <c r="V136" s="17"/>
      <c r="W136" s="17"/>
      <c r="X136" s="17"/>
      <c r="Y136" s="17"/>
      <c r="Z136" s="17"/>
    </row>
    <row r="137" ht="17.25" customHeight="1">
      <c r="A137" s="17"/>
      <c r="B137" s="59"/>
      <c r="C137" s="59"/>
      <c r="D137" s="59"/>
      <c r="E137" s="59"/>
      <c r="F137" s="59"/>
      <c r="G137" s="59"/>
      <c r="H137" s="59"/>
      <c r="I137" s="59"/>
      <c r="J137" s="59"/>
      <c r="K137" s="59"/>
      <c r="L137" s="59"/>
      <c r="M137" s="59"/>
      <c r="N137" s="59"/>
      <c r="O137" s="59"/>
      <c r="P137" s="59"/>
      <c r="Q137" s="59"/>
      <c r="R137" s="17"/>
      <c r="S137" s="17"/>
      <c r="T137" s="17"/>
      <c r="U137" s="17"/>
      <c r="V137" s="17"/>
      <c r="W137" s="17"/>
      <c r="X137" s="17"/>
      <c r="Y137" s="17"/>
      <c r="Z137" s="17"/>
    </row>
    <row r="138" ht="17.25" customHeight="1">
      <c r="A138" s="17"/>
      <c r="B138" s="59"/>
      <c r="C138" s="59"/>
      <c r="D138" s="59"/>
      <c r="E138" s="59"/>
      <c r="F138" s="59"/>
      <c r="G138" s="59"/>
      <c r="H138" s="59"/>
      <c r="I138" s="59"/>
      <c r="J138" s="59"/>
      <c r="K138" s="59"/>
      <c r="L138" s="59"/>
      <c r="M138" s="59"/>
      <c r="N138" s="59"/>
      <c r="O138" s="59"/>
      <c r="P138" s="59"/>
      <c r="Q138" s="59"/>
      <c r="R138" s="17"/>
      <c r="S138" s="17"/>
      <c r="T138" s="17"/>
      <c r="U138" s="17"/>
      <c r="V138" s="17"/>
      <c r="W138" s="17"/>
      <c r="X138" s="17"/>
      <c r="Y138" s="17"/>
      <c r="Z138" s="17"/>
    </row>
    <row r="139" ht="17.25" customHeight="1">
      <c r="A139" s="17"/>
      <c r="B139" s="59"/>
      <c r="C139" s="59"/>
      <c r="D139" s="59"/>
      <c r="E139" s="59"/>
      <c r="F139" s="59"/>
      <c r="G139" s="59"/>
      <c r="H139" s="59"/>
      <c r="I139" s="59"/>
      <c r="J139" s="59"/>
      <c r="K139" s="59"/>
      <c r="L139" s="59"/>
      <c r="M139" s="59"/>
      <c r="N139" s="59"/>
      <c r="O139" s="59"/>
      <c r="P139" s="59"/>
      <c r="Q139" s="59"/>
      <c r="R139" s="17"/>
      <c r="S139" s="17"/>
      <c r="T139" s="17"/>
      <c r="U139" s="17"/>
      <c r="V139" s="17"/>
      <c r="W139" s="17"/>
      <c r="X139" s="17"/>
      <c r="Y139" s="17"/>
      <c r="Z139" s="17"/>
    </row>
    <row r="140" ht="17.25" customHeight="1">
      <c r="A140" s="17"/>
      <c r="B140" s="59"/>
      <c r="C140" s="59"/>
      <c r="D140" s="59"/>
      <c r="E140" s="59"/>
      <c r="F140" s="59"/>
      <c r="G140" s="59"/>
      <c r="H140" s="59"/>
      <c r="I140" s="59"/>
      <c r="J140" s="59"/>
      <c r="K140" s="59"/>
      <c r="L140" s="59"/>
      <c r="M140" s="59"/>
      <c r="N140" s="59"/>
      <c r="O140" s="59"/>
      <c r="P140" s="59"/>
      <c r="Q140" s="59"/>
      <c r="R140" s="17"/>
      <c r="S140" s="17"/>
      <c r="T140" s="17"/>
      <c r="U140" s="17"/>
      <c r="V140" s="17"/>
      <c r="W140" s="17"/>
      <c r="X140" s="17"/>
      <c r="Y140" s="17"/>
      <c r="Z140" s="17"/>
    </row>
    <row r="141" ht="17.25" customHeight="1">
      <c r="A141" s="17"/>
      <c r="B141" s="59"/>
      <c r="C141" s="59"/>
      <c r="D141" s="59"/>
      <c r="E141" s="59"/>
      <c r="F141" s="59"/>
      <c r="G141" s="59"/>
      <c r="H141" s="59"/>
      <c r="I141" s="59"/>
      <c r="J141" s="59"/>
      <c r="K141" s="59"/>
      <c r="L141" s="59"/>
      <c r="M141" s="59"/>
      <c r="N141" s="59"/>
      <c r="O141" s="59"/>
      <c r="P141" s="59"/>
      <c r="Q141" s="59"/>
      <c r="R141" s="17"/>
      <c r="S141" s="17"/>
      <c r="T141" s="17"/>
      <c r="U141" s="17"/>
      <c r="V141" s="17"/>
      <c r="W141" s="17"/>
      <c r="X141" s="17"/>
      <c r="Y141" s="17"/>
      <c r="Z141" s="17"/>
    </row>
    <row r="142" ht="17.25" customHeight="1">
      <c r="A142" s="17"/>
      <c r="B142" s="59"/>
      <c r="C142" s="59"/>
      <c r="D142" s="59"/>
      <c r="E142" s="59"/>
      <c r="F142" s="59"/>
      <c r="G142" s="59"/>
      <c r="H142" s="59"/>
      <c r="I142" s="59"/>
      <c r="J142" s="59"/>
      <c r="K142" s="59"/>
      <c r="L142" s="59"/>
      <c r="M142" s="59"/>
      <c r="N142" s="59"/>
      <c r="O142" s="59"/>
      <c r="P142" s="59"/>
      <c r="Q142" s="59"/>
      <c r="R142" s="17"/>
      <c r="S142" s="17"/>
      <c r="T142" s="17"/>
      <c r="U142" s="17"/>
      <c r="V142" s="17"/>
      <c r="W142" s="17"/>
      <c r="X142" s="17"/>
      <c r="Y142" s="17"/>
      <c r="Z142" s="17"/>
    </row>
    <row r="143" ht="17.25" customHeight="1">
      <c r="A143" s="17"/>
      <c r="B143" s="59"/>
      <c r="C143" s="59"/>
      <c r="D143" s="59"/>
      <c r="E143" s="59"/>
      <c r="F143" s="59"/>
      <c r="G143" s="59"/>
      <c r="H143" s="59"/>
      <c r="I143" s="59"/>
      <c r="J143" s="59"/>
      <c r="K143" s="59"/>
      <c r="L143" s="59"/>
      <c r="M143" s="59"/>
      <c r="N143" s="59"/>
      <c r="O143" s="59"/>
      <c r="P143" s="59"/>
      <c r="Q143" s="59"/>
      <c r="R143" s="17"/>
      <c r="S143" s="17"/>
      <c r="T143" s="17"/>
      <c r="U143" s="17"/>
      <c r="V143" s="17"/>
      <c r="W143" s="17"/>
      <c r="X143" s="17"/>
      <c r="Y143" s="17"/>
      <c r="Z143" s="17"/>
    </row>
    <row r="144" ht="17.25" customHeight="1">
      <c r="A144" s="17"/>
      <c r="B144" s="59"/>
      <c r="C144" s="59"/>
      <c r="D144" s="59"/>
      <c r="E144" s="59"/>
      <c r="F144" s="59"/>
      <c r="G144" s="59"/>
      <c r="H144" s="59"/>
      <c r="I144" s="59"/>
      <c r="J144" s="59"/>
      <c r="K144" s="59"/>
      <c r="L144" s="59"/>
      <c r="M144" s="59"/>
      <c r="N144" s="59"/>
      <c r="O144" s="59"/>
      <c r="P144" s="59"/>
      <c r="Q144" s="59"/>
      <c r="R144" s="17"/>
      <c r="S144" s="17"/>
      <c r="T144" s="17"/>
      <c r="U144" s="17"/>
      <c r="V144" s="17"/>
      <c r="W144" s="17"/>
      <c r="X144" s="17"/>
      <c r="Y144" s="17"/>
      <c r="Z144" s="17"/>
    </row>
    <row r="145" ht="17.25" customHeight="1">
      <c r="A145" s="17"/>
      <c r="B145" s="59"/>
      <c r="C145" s="59"/>
      <c r="D145" s="59"/>
      <c r="E145" s="59"/>
      <c r="F145" s="59"/>
      <c r="G145" s="59"/>
      <c r="H145" s="59"/>
      <c r="I145" s="59"/>
      <c r="J145" s="59"/>
      <c r="K145" s="59"/>
      <c r="L145" s="59"/>
      <c r="M145" s="59"/>
      <c r="N145" s="59"/>
      <c r="O145" s="59"/>
      <c r="P145" s="59"/>
      <c r="Q145" s="59"/>
      <c r="R145" s="17"/>
      <c r="S145" s="17"/>
      <c r="T145" s="17"/>
      <c r="U145" s="17"/>
      <c r="V145" s="17"/>
      <c r="W145" s="17"/>
      <c r="X145" s="17"/>
      <c r="Y145" s="17"/>
      <c r="Z145" s="17"/>
    </row>
    <row r="146" ht="17.25" customHeight="1">
      <c r="A146" s="17"/>
      <c r="B146" s="59"/>
      <c r="C146" s="59"/>
      <c r="D146" s="59"/>
      <c r="E146" s="59"/>
      <c r="F146" s="59"/>
      <c r="G146" s="59"/>
      <c r="H146" s="59"/>
      <c r="I146" s="59"/>
      <c r="J146" s="59"/>
      <c r="K146" s="59"/>
      <c r="L146" s="59"/>
      <c r="M146" s="59"/>
      <c r="N146" s="59"/>
      <c r="O146" s="59"/>
      <c r="P146" s="59"/>
      <c r="Q146" s="59"/>
      <c r="R146" s="17"/>
      <c r="S146" s="17"/>
      <c r="T146" s="17"/>
      <c r="U146" s="17"/>
      <c r="V146" s="17"/>
      <c r="W146" s="17"/>
      <c r="X146" s="17"/>
      <c r="Y146" s="17"/>
      <c r="Z146" s="17"/>
    </row>
    <row r="147" ht="17.25" customHeight="1">
      <c r="A147" s="17"/>
      <c r="B147" s="59"/>
      <c r="C147" s="59"/>
      <c r="D147" s="59"/>
      <c r="E147" s="59"/>
      <c r="F147" s="59"/>
      <c r="G147" s="59"/>
      <c r="H147" s="59"/>
      <c r="I147" s="59"/>
      <c r="J147" s="59"/>
      <c r="K147" s="59"/>
      <c r="L147" s="59"/>
      <c r="M147" s="59"/>
      <c r="N147" s="59"/>
      <c r="O147" s="59"/>
      <c r="P147" s="59"/>
      <c r="Q147" s="59"/>
      <c r="R147" s="17"/>
      <c r="S147" s="17"/>
      <c r="T147" s="17"/>
      <c r="U147" s="17"/>
      <c r="V147" s="17"/>
      <c r="W147" s="17"/>
      <c r="X147" s="17"/>
      <c r="Y147" s="17"/>
      <c r="Z147" s="17"/>
    </row>
    <row r="148" ht="17.25" customHeight="1">
      <c r="A148" s="17"/>
      <c r="B148" s="59"/>
      <c r="C148" s="59"/>
      <c r="D148" s="59"/>
      <c r="E148" s="59"/>
      <c r="F148" s="59"/>
      <c r="G148" s="59"/>
      <c r="H148" s="59"/>
      <c r="I148" s="59"/>
      <c r="J148" s="59"/>
      <c r="K148" s="59"/>
      <c r="L148" s="59"/>
      <c r="M148" s="59"/>
      <c r="N148" s="59"/>
      <c r="O148" s="59"/>
      <c r="P148" s="59"/>
      <c r="Q148" s="59"/>
      <c r="R148" s="17"/>
      <c r="S148" s="17"/>
      <c r="T148" s="17"/>
      <c r="U148" s="17"/>
      <c r="V148" s="17"/>
      <c r="W148" s="17"/>
      <c r="X148" s="17"/>
      <c r="Y148" s="17"/>
      <c r="Z148" s="17"/>
    </row>
    <row r="149" ht="17.25" customHeight="1">
      <c r="A149" s="17"/>
      <c r="B149" s="59"/>
      <c r="C149" s="59"/>
      <c r="D149" s="59"/>
      <c r="E149" s="59"/>
      <c r="F149" s="59"/>
      <c r="G149" s="59"/>
      <c r="H149" s="59"/>
      <c r="I149" s="59"/>
      <c r="J149" s="59"/>
      <c r="K149" s="59"/>
      <c r="L149" s="59"/>
      <c r="M149" s="59"/>
      <c r="N149" s="59"/>
      <c r="O149" s="59"/>
      <c r="P149" s="59"/>
      <c r="Q149" s="59"/>
      <c r="R149" s="17"/>
      <c r="S149" s="17"/>
      <c r="T149" s="17"/>
      <c r="U149" s="17"/>
      <c r="V149" s="17"/>
      <c r="W149" s="17"/>
      <c r="X149" s="17"/>
      <c r="Y149" s="17"/>
      <c r="Z149" s="17"/>
    </row>
    <row r="150" ht="17.25" customHeight="1">
      <c r="A150" s="17"/>
      <c r="B150" s="59"/>
      <c r="C150" s="59"/>
      <c r="D150" s="59"/>
      <c r="E150" s="59"/>
      <c r="F150" s="59"/>
      <c r="G150" s="59"/>
      <c r="H150" s="59"/>
      <c r="I150" s="59"/>
      <c r="J150" s="59"/>
      <c r="K150" s="59"/>
      <c r="L150" s="59"/>
      <c r="M150" s="59"/>
      <c r="N150" s="59"/>
      <c r="O150" s="59"/>
      <c r="P150" s="59"/>
      <c r="Q150" s="59"/>
      <c r="R150" s="17"/>
      <c r="S150" s="17"/>
      <c r="T150" s="17"/>
      <c r="U150" s="17"/>
      <c r="V150" s="17"/>
      <c r="W150" s="17"/>
      <c r="X150" s="17"/>
      <c r="Y150" s="17"/>
      <c r="Z150" s="17"/>
    </row>
    <row r="151" ht="17.25" customHeight="1">
      <c r="A151" s="17"/>
      <c r="B151" s="59"/>
      <c r="C151" s="59"/>
      <c r="D151" s="59"/>
      <c r="E151" s="59"/>
      <c r="F151" s="59"/>
      <c r="G151" s="59"/>
      <c r="H151" s="59"/>
      <c r="I151" s="59"/>
      <c r="J151" s="59"/>
      <c r="K151" s="59"/>
      <c r="L151" s="59"/>
      <c r="M151" s="59"/>
      <c r="N151" s="59"/>
      <c r="O151" s="59"/>
      <c r="P151" s="59"/>
      <c r="Q151" s="59"/>
      <c r="R151" s="17"/>
      <c r="S151" s="17"/>
      <c r="T151" s="17"/>
      <c r="U151" s="17"/>
      <c r="V151" s="17"/>
      <c r="W151" s="17"/>
      <c r="X151" s="17"/>
      <c r="Y151" s="17"/>
      <c r="Z151" s="17"/>
    </row>
    <row r="152" ht="17.25" customHeight="1">
      <c r="A152" s="17"/>
      <c r="B152" s="59"/>
      <c r="C152" s="59"/>
      <c r="D152" s="59"/>
      <c r="E152" s="59"/>
      <c r="F152" s="59"/>
      <c r="G152" s="59"/>
      <c r="H152" s="59"/>
      <c r="I152" s="59"/>
      <c r="J152" s="59"/>
      <c r="K152" s="59"/>
      <c r="L152" s="59"/>
      <c r="M152" s="59"/>
      <c r="N152" s="59"/>
      <c r="O152" s="59"/>
      <c r="P152" s="59"/>
      <c r="Q152" s="59"/>
      <c r="R152" s="17"/>
      <c r="S152" s="17"/>
      <c r="T152" s="17"/>
      <c r="U152" s="17"/>
      <c r="V152" s="17"/>
      <c r="W152" s="17"/>
      <c r="X152" s="17"/>
      <c r="Y152" s="17"/>
      <c r="Z152" s="17"/>
    </row>
    <row r="153" ht="17.25" customHeight="1">
      <c r="A153" s="17"/>
      <c r="B153" s="59"/>
      <c r="C153" s="59"/>
      <c r="D153" s="59"/>
      <c r="E153" s="59"/>
      <c r="F153" s="59"/>
      <c r="G153" s="59"/>
      <c r="H153" s="59"/>
      <c r="I153" s="59"/>
      <c r="J153" s="59"/>
      <c r="K153" s="59"/>
      <c r="L153" s="59"/>
      <c r="M153" s="59"/>
      <c r="N153" s="59"/>
      <c r="O153" s="59"/>
      <c r="P153" s="59"/>
      <c r="Q153" s="59"/>
      <c r="R153" s="17"/>
      <c r="S153" s="17"/>
      <c r="T153" s="17"/>
      <c r="U153" s="17"/>
      <c r="V153" s="17"/>
      <c r="W153" s="17"/>
      <c r="X153" s="17"/>
      <c r="Y153" s="17"/>
      <c r="Z153" s="17"/>
    </row>
    <row r="154" ht="17.25" customHeight="1">
      <c r="A154" s="17"/>
      <c r="B154" s="59"/>
      <c r="C154" s="59"/>
      <c r="D154" s="59"/>
      <c r="E154" s="59"/>
      <c r="F154" s="59"/>
      <c r="G154" s="59"/>
      <c r="H154" s="59"/>
      <c r="I154" s="59"/>
      <c r="J154" s="59"/>
      <c r="K154" s="59"/>
      <c r="L154" s="59"/>
      <c r="M154" s="59"/>
      <c r="N154" s="59"/>
      <c r="O154" s="59"/>
      <c r="P154" s="59"/>
      <c r="Q154" s="59"/>
      <c r="R154" s="17"/>
      <c r="S154" s="17"/>
      <c r="T154" s="17"/>
      <c r="U154" s="17"/>
      <c r="V154" s="17"/>
      <c r="W154" s="17"/>
      <c r="X154" s="17"/>
      <c r="Y154" s="17"/>
      <c r="Z154" s="17"/>
    </row>
    <row r="155" ht="17.25" customHeight="1">
      <c r="A155" s="17"/>
      <c r="B155" s="59"/>
      <c r="C155" s="59"/>
      <c r="D155" s="59"/>
      <c r="E155" s="59"/>
      <c r="F155" s="59"/>
      <c r="G155" s="59"/>
      <c r="H155" s="59"/>
      <c r="I155" s="59"/>
      <c r="J155" s="59"/>
      <c r="K155" s="59"/>
      <c r="L155" s="59"/>
      <c r="M155" s="59"/>
      <c r="N155" s="59"/>
      <c r="O155" s="59"/>
      <c r="P155" s="59"/>
      <c r="Q155" s="59"/>
      <c r="R155" s="17"/>
      <c r="S155" s="17"/>
      <c r="T155" s="17"/>
      <c r="U155" s="17"/>
      <c r="V155" s="17"/>
      <c r="W155" s="17"/>
      <c r="X155" s="17"/>
      <c r="Y155" s="17"/>
      <c r="Z155" s="17"/>
    </row>
    <row r="156" ht="17.25" customHeight="1">
      <c r="A156" s="17"/>
      <c r="B156" s="59"/>
      <c r="C156" s="59"/>
      <c r="D156" s="59"/>
      <c r="E156" s="59"/>
      <c r="F156" s="59"/>
      <c r="G156" s="59"/>
      <c r="H156" s="59"/>
      <c r="I156" s="59"/>
      <c r="J156" s="59"/>
      <c r="K156" s="59"/>
      <c r="L156" s="59"/>
      <c r="M156" s="59"/>
      <c r="N156" s="59"/>
      <c r="O156" s="59"/>
      <c r="P156" s="59"/>
      <c r="Q156" s="59"/>
      <c r="R156" s="17"/>
      <c r="S156" s="17"/>
      <c r="T156" s="17"/>
      <c r="U156" s="17"/>
      <c r="V156" s="17"/>
      <c r="W156" s="17"/>
      <c r="X156" s="17"/>
      <c r="Y156" s="17"/>
      <c r="Z156" s="17"/>
    </row>
    <row r="157" ht="17.25" customHeight="1">
      <c r="A157" s="17"/>
      <c r="B157" s="59"/>
      <c r="C157" s="59"/>
      <c r="D157" s="59"/>
      <c r="E157" s="59"/>
      <c r="F157" s="59"/>
      <c r="G157" s="59"/>
      <c r="H157" s="59"/>
      <c r="I157" s="59"/>
      <c r="J157" s="59"/>
      <c r="K157" s="59"/>
      <c r="L157" s="59"/>
      <c r="M157" s="59"/>
      <c r="N157" s="59"/>
      <c r="O157" s="59"/>
      <c r="P157" s="59"/>
      <c r="Q157" s="59"/>
      <c r="R157" s="17"/>
      <c r="S157" s="17"/>
      <c r="T157" s="17"/>
      <c r="U157" s="17"/>
      <c r="V157" s="17"/>
      <c r="W157" s="17"/>
      <c r="X157" s="17"/>
      <c r="Y157" s="17"/>
      <c r="Z157" s="17"/>
    </row>
    <row r="158" ht="17.25" customHeight="1">
      <c r="A158" s="17"/>
      <c r="B158" s="59"/>
      <c r="C158" s="59"/>
      <c r="D158" s="59"/>
      <c r="E158" s="59"/>
      <c r="F158" s="59"/>
      <c r="G158" s="59"/>
      <c r="H158" s="59"/>
      <c r="I158" s="59"/>
      <c r="J158" s="59"/>
      <c r="K158" s="59"/>
      <c r="L158" s="59"/>
      <c r="M158" s="59"/>
      <c r="N158" s="59"/>
      <c r="O158" s="59"/>
      <c r="P158" s="59"/>
      <c r="Q158" s="59"/>
      <c r="R158" s="17"/>
      <c r="S158" s="17"/>
      <c r="T158" s="17"/>
      <c r="U158" s="17"/>
      <c r="V158" s="17"/>
      <c r="W158" s="17"/>
      <c r="X158" s="17"/>
      <c r="Y158" s="17"/>
      <c r="Z158" s="17"/>
    </row>
    <row r="159" ht="17.25" customHeight="1">
      <c r="A159" s="17"/>
      <c r="B159" s="59"/>
      <c r="C159" s="59"/>
      <c r="D159" s="59"/>
      <c r="E159" s="59"/>
      <c r="F159" s="59"/>
      <c r="G159" s="59"/>
      <c r="H159" s="59"/>
      <c r="I159" s="59"/>
      <c r="J159" s="59"/>
      <c r="K159" s="59"/>
      <c r="L159" s="59"/>
      <c r="M159" s="59"/>
      <c r="N159" s="59"/>
      <c r="O159" s="59"/>
      <c r="P159" s="59"/>
      <c r="Q159" s="59"/>
      <c r="R159" s="17"/>
      <c r="S159" s="17"/>
      <c r="T159" s="17"/>
      <c r="U159" s="17"/>
      <c r="V159" s="17"/>
      <c r="W159" s="17"/>
      <c r="X159" s="17"/>
      <c r="Y159" s="17"/>
      <c r="Z159" s="17"/>
    </row>
    <row r="160" ht="17.25" customHeight="1">
      <c r="A160" s="17"/>
      <c r="B160" s="59"/>
      <c r="C160" s="59"/>
      <c r="D160" s="59"/>
      <c r="E160" s="59"/>
      <c r="F160" s="59"/>
      <c r="G160" s="59"/>
      <c r="H160" s="59"/>
      <c r="I160" s="59"/>
      <c r="J160" s="59"/>
      <c r="K160" s="59"/>
      <c r="L160" s="59"/>
      <c r="M160" s="59"/>
      <c r="N160" s="59"/>
      <c r="O160" s="59"/>
      <c r="P160" s="59"/>
      <c r="Q160" s="59"/>
      <c r="R160" s="17"/>
      <c r="S160" s="17"/>
      <c r="T160" s="17"/>
      <c r="U160" s="17"/>
      <c r="V160" s="17"/>
      <c r="W160" s="17"/>
      <c r="X160" s="17"/>
      <c r="Y160" s="17"/>
      <c r="Z160" s="17"/>
    </row>
    <row r="161" ht="17.25" customHeight="1">
      <c r="A161" s="17"/>
      <c r="B161" s="59"/>
      <c r="C161" s="59"/>
      <c r="D161" s="59"/>
      <c r="E161" s="59"/>
      <c r="F161" s="59"/>
      <c r="G161" s="59"/>
      <c r="H161" s="59"/>
      <c r="I161" s="59"/>
      <c r="J161" s="59"/>
      <c r="K161" s="59"/>
      <c r="L161" s="59"/>
      <c r="M161" s="59"/>
      <c r="N161" s="59"/>
      <c r="O161" s="59"/>
      <c r="P161" s="59"/>
      <c r="Q161" s="59"/>
      <c r="R161" s="17"/>
      <c r="S161" s="17"/>
      <c r="T161" s="17"/>
      <c r="U161" s="17"/>
      <c r="V161" s="17"/>
      <c r="W161" s="17"/>
      <c r="X161" s="17"/>
      <c r="Y161" s="17"/>
      <c r="Z161" s="17"/>
    </row>
    <row r="162" ht="17.25" customHeight="1">
      <c r="A162" s="17"/>
      <c r="B162" s="59"/>
      <c r="C162" s="59"/>
      <c r="D162" s="59"/>
      <c r="E162" s="59"/>
      <c r="F162" s="59"/>
      <c r="G162" s="59"/>
      <c r="H162" s="59"/>
      <c r="I162" s="59"/>
      <c r="J162" s="59"/>
      <c r="K162" s="59"/>
      <c r="L162" s="59"/>
      <c r="M162" s="59"/>
      <c r="N162" s="59"/>
      <c r="O162" s="59"/>
      <c r="P162" s="59"/>
      <c r="Q162" s="59"/>
      <c r="R162" s="17"/>
      <c r="S162" s="17"/>
      <c r="T162" s="17"/>
      <c r="U162" s="17"/>
      <c r="V162" s="17"/>
      <c r="W162" s="17"/>
      <c r="X162" s="17"/>
      <c r="Y162" s="17"/>
      <c r="Z162" s="17"/>
    </row>
    <row r="163" ht="17.25" customHeight="1">
      <c r="A163" s="17"/>
      <c r="B163" s="59"/>
      <c r="C163" s="59"/>
      <c r="D163" s="59"/>
      <c r="E163" s="59"/>
      <c r="F163" s="59"/>
      <c r="G163" s="59"/>
      <c r="H163" s="59"/>
      <c r="I163" s="59"/>
      <c r="J163" s="59"/>
      <c r="K163" s="59"/>
      <c r="L163" s="59"/>
      <c r="M163" s="59"/>
      <c r="N163" s="59"/>
      <c r="O163" s="59"/>
      <c r="P163" s="59"/>
      <c r="Q163" s="59"/>
      <c r="R163" s="17"/>
      <c r="S163" s="17"/>
      <c r="T163" s="17"/>
      <c r="U163" s="17"/>
      <c r="V163" s="17"/>
      <c r="W163" s="17"/>
      <c r="X163" s="17"/>
      <c r="Y163" s="17"/>
      <c r="Z163" s="17"/>
    </row>
    <row r="164" ht="17.25" customHeight="1">
      <c r="A164" s="17"/>
      <c r="B164" s="59"/>
      <c r="C164" s="59"/>
      <c r="D164" s="59"/>
      <c r="E164" s="59"/>
      <c r="F164" s="59"/>
      <c r="G164" s="59"/>
      <c r="H164" s="59"/>
      <c r="I164" s="59"/>
      <c r="J164" s="59"/>
      <c r="K164" s="59"/>
      <c r="L164" s="59"/>
      <c r="M164" s="59"/>
      <c r="N164" s="59"/>
      <c r="O164" s="59"/>
      <c r="P164" s="59"/>
      <c r="Q164" s="59"/>
      <c r="R164" s="17"/>
      <c r="S164" s="17"/>
      <c r="T164" s="17"/>
      <c r="U164" s="17"/>
      <c r="V164" s="17"/>
      <c r="W164" s="17"/>
      <c r="X164" s="17"/>
      <c r="Y164" s="17"/>
      <c r="Z164" s="17"/>
    </row>
    <row r="165" ht="17.25" customHeight="1">
      <c r="A165" s="17"/>
      <c r="B165" s="59"/>
      <c r="C165" s="59"/>
      <c r="D165" s="59"/>
      <c r="E165" s="59"/>
      <c r="F165" s="59"/>
      <c r="G165" s="59"/>
      <c r="H165" s="59"/>
      <c r="I165" s="59"/>
      <c r="J165" s="59"/>
      <c r="K165" s="59"/>
      <c r="L165" s="59"/>
      <c r="M165" s="59"/>
      <c r="N165" s="59"/>
      <c r="O165" s="59"/>
      <c r="P165" s="59"/>
      <c r="Q165" s="59"/>
      <c r="R165" s="17"/>
      <c r="S165" s="17"/>
      <c r="T165" s="17"/>
      <c r="U165" s="17"/>
      <c r="V165" s="17"/>
      <c r="W165" s="17"/>
      <c r="X165" s="17"/>
      <c r="Y165" s="17"/>
      <c r="Z165" s="17"/>
    </row>
    <row r="166" ht="17.25" customHeight="1">
      <c r="A166" s="17"/>
      <c r="B166" s="59"/>
      <c r="C166" s="59"/>
      <c r="D166" s="59"/>
      <c r="E166" s="59"/>
      <c r="F166" s="59"/>
      <c r="G166" s="59"/>
      <c r="H166" s="59"/>
      <c r="I166" s="59"/>
      <c r="J166" s="59"/>
      <c r="K166" s="59"/>
      <c r="L166" s="59"/>
      <c r="M166" s="59"/>
      <c r="N166" s="59"/>
      <c r="O166" s="59"/>
      <c r="P166" s="59"/>
      <c r="Q166" s="59"/>
      <c r="R166" s="17"/>
      <c r="S166" s="17"/>
      <c r="T166" s="17"/>
      <c r="U166" s="17"/>
      <c r="V166" s="17"/>
      <c r="W166" s="17"/>
      <c r="X166" s="17"/>
      <c r="Y166" s="17"/>
      <c r="Z166" s="17"/>
    </row>
    <row r="167" ht="17.25" customHeight="1">
      <c r="A167" s="17"/>
      <c r="B167" s="59"/>
      <c r="C167" s="59"/>
      <c r="D167" s="59"/>
      <c r="E167" s="59"/>
      <c r="F167" s="59"/>
      <c r="G167" s="59"/>
      <c r="H167" s="59"/>
      <c r="I167" s="59"/>
      <c r="J167" s="59"/>
      <c r="K167" s="59"/>
      <c r="L167" s="59"/>
      <c r="M167" s="59"/>
      <c r="N167" s="59"/>
      <c r="O167" s="59"/>
      <c r="P167" s="59"/>
      <c r="Q167" s="59"/>
      <c r="R167" s="17"/>
      <c r="S167" s="17"/>
      <c r="T167" s="17"/>
      <c r="U167" s="17"/>
      <c r="V167" s="17"/>
      <c r="W167" s="17"/>
      <c r="X167" s="17"/>
      <c r="Y167" s="17"/>
      <c r="Z167" s="17"/>
    </row>
    <row r="168" ht="17.25" customHeight="1">
      <c r="A168" s="17"/>
      <c r="B168" s="59"/>
      <c r="C168" s="59"/>
      <c r="D168" s="59"/>
      <c r="E168" s="59"/>
      <c r="F168" s="59"/>
      <c r="G168" s="59"/>
      <c r="H168" s="59"/>
      <c r="I168" s="59"/>
      <c r="J168" s="59"/>
      <c r="K168" s="59"/>
      <c r="L168" s="59"/>
      <c r="M168" s="59"/>
      <c r="N168" s="59"/>
      <c r="O168" s="59"/>
      <c r="P168" s="59"/>
      <c r="Q168" s="59"/>
      <c r="R168" s="17"/>
      <c r="S168" s="17"/>
      <c r="T168" s="17"/>
      <c r="U168" s="17"/>
      <c r="V168" s="17"/>
      <c r="W168" s="17"/>
      <c r="X168" s="17"/>
      <c r="Y168" s="17"/>
      <c r="Z168" s="17"/>
    </row>
    <row r="169" ht="17.25" customHeight="1">
      <c r="A169" s="17"/>
      <c r="B169" s="59"/>
      <c r="C169" s="59"/>
      <c r="D169" s="59"/>
      <c r="E169" s="59"/>
      <c r="F169" s="59"/>
      <c r="G169" s="59"/>
      <c r="H169" s="59"/>
      <c r="I169" s="59"/>
      <c r="J169" s="59"/>
      <c r="K169" s="59"/>
      <c r="L169" s="59"/>
      <c r="M169" s="59"/>
      <c r="N169" s="59"/>
      <c r="O169" s="59"/>
      <c r="P169" s="59"/>
      <c r="Q169" s="59"/>
      <c r="R169" s="17"/>
      <c r="S169" s="17"/>
      <c r="T169" s="17"/>
      <c r="U169" s="17"/>
      <c r="V169" s="17"/>
      <c r="W169" s="17"/>
      <c r="X169" s="17"/>
      <c r="Y169" s="17"/>
      <c r="Z169" s="17"/>
    </row>
    <row r="170" ht="17.25" customHeight="1">
      <c r="A170" s="17"/>
      <c r="B170" s="59"/>
      <c r="C170" s="59"/>
      <c r="D170" s="59"/>
      <c r="E170" s="59"/>
      <c r="F170" s="59"/>
      <c r="G170" s="59"/>
      <c r="H170" s="59"/>
      <c r="I170" s="59"/>
      <c r="J170" s="59"/>
      <c r="K170" s="59"/>
      <c r="L170" s="59"/>
      <c r="M170" s="59"/>
      <c r="N170" s="59"/>
      <c r="O170" s="59"/>
      <c r="P170" s="59"/>
      <c r="Q170" s="59"/>
      <c r="R170" s="17"/>
      <c r="S170" s="17"/>
      <c r="T170" s="17"/>
      <c r="U170" s="17"/>
      <c r="V170" s="17"/>
      <c r="W170" s="17"/>
      <c r="X170" s="17"/>
      <c r="Y170" s="17"/>
      <c r="Z170" s="17"/>
    </row>
    <row r="171" ht="17.25" customHeight="1">
      <c r="A171" s="17"/>
      <c r="B171" s="59"/>
      <c r="C171" s="59"/>
      <c r="D171" s="59"/>
      <c r="E171" s="59"/>
      <c r="F171" s="59"/>
      <c r="G171" s="59"/>
      <c r="H171" s="59"/>
      <c r="I171" s="59"/>
      <c r="J171" s="59"/>
      <c r="K171" s="59"/>
      <c r="L171" s="59"/>
      <c r="M171" s="59"/>
      <c r="N171" s="59"/>
      <c r="O171" s="59"/>
      <c r="P171" s="59"/>
      <c r="Q171" s="59"/>
      <c r="R171" s="17"/>
      <c r="S171" s="17"/>
      <c r="T171" s="17"/>
      <c r="U171" s="17"/>
      <c r="V171" s="17"/>
      <c r="W171" s="17"/>
      <c r="X171" s="17"/>
      <c r="Y171" s="17"/>
      <c r="Z171" s="17"/>
    </row>
    <row r="172" ht="17.25" customHeight="1">
      <c r="A172" s="17"/>
      <c r="B172" s="59"/>
      <c r="C172" s="59"/>
      <c r="D172" s="59"/>
      <c r="E172" s="59"/>
      <c r="F172" s="59"/>
      <c r="G172" s="59"/>
      <c r="H172" s="59"/>
      <c r="I172" s="59"/>
      <c r="J172" s="59"/>
      <c r="K172" s="59"/>
      <c r="L172" s="59"/>
      <c r="M172" s="59"/>
      <c r="N172" s="59"/>
      <c r="O172" s="59"/>
      <c r="P172" s="59"/>
      <c r="Q172" s="59"/>
      <c r="R172" s="17"/>
      <c r="S172" s="17"/>
      <c r="T172" s="17"/>
      <c r="U172" s="17"/>
      <c r="V172" s="17"/>
      <c r="W172" s="17"/>
      <c r="X172" s="17"/>
      <c r="Y172" s="17"/>
      <c r="Z172" s="17"/>
    </row>
    <row r="173" ht="17.25" customHeight="1">
      <c r="A173" s="17"/>
      <c r="B173" s="59"/>
      <c r="C173" s="59"/>
      <c r="D173" s="59"/>
      <c r="E173" s="59"/>
      <c r="F173" s="59"/>
      <c r="G173" s="59"/>
      <c r="H173" s="59"/>
      <c r="I173" s="59"/>
      <c r="J173" s="59"/>
      <c r="K173" s="59"/>
      <c r="L173" s="59"/>
      <c r="M173" s="59"/>
      <c r="N173" s="59"/>
      <c r="O173" s="59"/>
      <c r="P173" s="59"/>
      <c r="Q173" s="59"/>
      <c r="R173" s="17"/>
      <c r="S173" s="17"/>
      <c r="T173" s="17"/>
      <c r="U173" s="17"/>
      <c r="V173" s="17"/>
      <c r="W173" s="17"/>
      <c r="X173" s="17"/>
      <c r="Y173" s="17"/>
      <c r="Z173" s="17"/>
    </row>
    <row r="174" ht="17.25" customHeight="1">
      <c r="A174" s="17"/>
      <c r="B174" s="59"/>
      <c r="C174" s="59"/>
      <c r="D174" s="59"/>
      <c r="E174" s="59"/>
      <c r="F174" s="59"/>
      <c r="G174" s="59"/>
      <c r="H174" s="59"/>
      <c r="I174" s="59"/>
      <c r="J174" s="59"/>
      <c r="K174" s="59"/>
      <c r="L174" s="59"/>
      <c r="M174" s="59"/>
      <c r="N174" s="59"/>
      <c r="O174" s="59"/>
      <c r="P174" s="59"/>
      <c r="Q174" s="59"/>
      <c r="R174" s="17"/>
      <c r="S174" s="17"/>
      <c r="T174" s="17"/>
      <c r="U174" s="17"/>
      <c r="V174" s="17"/>
      <c r="W174" s="17"/>
      <c r="X174" s="17"/>
      <c r="Y174" s="17"/>
      <c r="Z174" s="17"/>
    </row>
    <row r="175" ht="17.25" customHeight="1">
      <c r="A175" s="17"/>
      <c r="B175" s="59"/>
      <c r="C175" s="59"/>
      <c r="D175" s="59"/>
      <c r="E175" s="59"/>
      <c r="F175" s="59"/>
      <c r="G175" s="59"/>
      <c r="H175" s="59"/>
      <c r="I175" s="59"/>
      <c r="J175" s="59"/>
      <c r="K175" s="59"/>
      <c r="L175" s="59"/>
      <c r="M175" s="59"/>
      <c r="N175" s="59"/>
      <c r="O175" s="59"/>
      <c r="P175" s="59"/>
      <c r="Q175" s="59"/>
      <c r="R175" s="17"/>
      <c r="S175" s="17"/>
      <c r="T175" s="17"/>
      <c r="U175" s="17"/>
      <c r="V175" s="17"/>
      <c r="W175" s="17"/>
      <c r="X175" s="17"/>
      <c r="Y175" s="17"/>
      <c r="Z175" s="17"/>
    </row>
    <row r="176" ht="17.25" customHeight="1">
      <c r="A176" s="17"/>
      <c r="B176" s="59"/>
      <c r="C176" s="59"/>
      <c r="D176" s="59"/>
      <c r="E176" s="59"/>
      <c r="F176" s="59"/>
      <c r="G176" s="59"/>
      <c r="H176" s="59"/>
      <c r="I176" s="59"/>
      <c r="J176" s="59"/>
      <c r="K176" s="59"/>
      <c r="L176" s="59"/>
      <c r="M176" s="59"/>
      <c r="N176" s="59"/>
      <c r="O176" s="59"/>
      <c r="P176" s="59"/>
      <c r="Q176" s="59"/>
      <c r="R176" s="17"/>
      <c r="S176" s="17"/>
      <c r="T176" s="17"/>
      <c r="U176" s="17"/>
      <c r="V176" s="17"/>
      <c r="W176" s="17"/>
      <c r="X176" s="17"/>
      <c r="Y176" s="17"/>
      <c r="Z176" s="17"/>
    </row>
    <row r="177" ht="17.25" customHeight="1">
      <c r="A177" s="17"/>
      <c r="B177" s="59"/>
      <c r="C177" s="59"/>
      <c r="D177" s="59"/>
      <c r="E177" s="59"/>
      <c r="F177" s="59"/>
      <c r="G177" s="59"/>
      <c r="H177" s="59"/>
      <c r="I177" s="59"/>
      <c r="J177" s="59"/>
      <c r="K177" s="59"/>
      <c r="L177" s="59"/>
      <c r="M177" s="59"/>
      <c r="N177" s="59"/>
      <c r="O177" s="59"/>
      <c r="P177" s="59"/>
      <c r="Q177" s="59"/>
      <c r="R177" s="17"/>
      <c r="S177" s="17"/>
      <c r="T177" s="17"/>
      <c r="U177" s="17"/>
      <c r="V177" s="17"/>
      <c r="W177" s="17"/>
      <c r="X177" s="17"/>
      <c r="Y177" s="17"/>
      <c r="Z177" s="17"/>
    </row>
    <row r="178" ht="17.25" customHeight="1">
      <c r="A178" s="17"/>
      <c r="B178" s="59"/>
      <c r="C178" s="59"/>
      <c r="D178" s="59"/>
      <c r="E178" s="59"/>
      <c r="F178" s="59"/>
      <c r="G178" s="59"/>
      <c r="H178" s="59"/>
      <c r="I178" s="59"/>
      <c r="J178" s="59"/>
      <c r="K178" s="59"/>
      <c r="L178" s="59"/>
      <c r="M178" s="59"/>
      <c r="N178" s="59"/>
      <c r="O178" s="59"/>
      <c r="P178" s="59"/>
      <c r="Q178" s="59"/>
      <c r="R178" s="17"/>
      <c r="S178" s="17"/>
      <c r="T178" s="17"/>
      <c r="U178" s="17"/>
      <c r="V178" s="17"/>
      <c r="W178" s="17"/>
      <c r="X178" s="17"/>
      <c r="Y178" s="17"/>
      <c r="Z178" s="17"/>
    </row>
    <row r="179" ht="17.25" customHeight="1">
      <c r="A179" s="17"/>
      <c r="B179" s="59"/>
      <c r="C179" s="59"/>
      <c r="D179" s="59"/>
      <c r="E179" s="59"/>
      <c r="F179" s="59"/>
      <c r="G179" s="59"/>
      <c r="H179" s="59"/>
      <c r="I179" s="59"/>
      <c r="J179" s="59"/>
      <c r="K179" s="59"/>
      <c r="L179" s="59"/>
      <c r="M179" s="59"/>
      <c r="N179" s="59"/>
      <c r="O179" s="59"/>
      <c r="P179" s="59"/>
      <c r="Q179" s="59"/>
      <c r="R179" s="17"/>
      <c r="S179" s="17"/>
      <c r="T179" s="17"/>
      <c r="U179" s="17"/>
      <c r="V179" s="17"/>
      <c r="W179" s="17"/>
      <c r="X179" s="17"/>
      <c r="Y179" s="17"/>
      <c r="Z179" s="17"/>
    </row>
    <row r="180" ht="17.25" customHeight="1">
      <c r="A180" s="17"/>
      <c r="B180" s="59"/>
      <c r="C180" s="59"/>
      <c r="D180" s="59"/>
      <c r="E180" s="59"/>
      <c r="F180" s="59"/>
      <c r="G180" s="59"/>
      <c r="H180" s="59"/>
      <c r="I180" s="59"/>
      <c r="J180" s="59"/>
      <c r="K180" s="59"/>
      <c r="L180" s="59"/>
      <c r="M180" s="59"/>
      <c r="N180" s="59"/>
      <c r="O180" s="59"/>
      <c r="P180" s="59"/>
      <c r="Q180" s="59"/>
      <c r="R180" s="17"/>
      <c r="S180" s="17"/>
      <c r="T180" s="17"/>
      <c r="U180" s="17"/>
      <c r="V180" s="17"/>
      <c r="W180" s="17"/>
      <c r="X180" s="17"/>
      <c r="Y180" s="17"/>
      <c r="Z180" s="17"/>
    </row>
    <row r="181" ht="17.25" customHeight="1">
      <c r="A181" s="17"/>
      <c r="B181" s="59"/>
      <c r="C181" s="59"/>
      <c r="D181" s="59"/>
      <c r="E181" s="59"/>
      <c r="F181" s="59"/>
      <c r="G181" s="59"/>
      <c r="H181" s="59"/>
      <c r="I181" s="59"/>
      <c r="J181" s="59"/>
      <c r="K181" s="59"/>
      <c r="L181" s="59"/>
      <c r="M181" s="59"/>
      <c r="N181" s="59"/>
      <c r="O181" s="59"/>
      <c r="P181" s="59"/>
      <c r="Q181" s="59"/>
      <c r="R181" s="17"/>
      <c r="S181" s="17"/>
      <c r="T181" s="17"/>
      <c r="U181" s="17"/>
      <c r="V181" s="17"/>
      <c r="W181" s="17"/>
      <c r="X181" s="17"/>
      <c r="Y181" s="17"/>
      <c r="Z181" s="17"/>
    </row>
    <row r="182" ht="17.25" customHeight="1">
      <c r="A182" s="17"/>
      <c r="B182" s="59"/>
      <c r="C182" s="59"/>
      <c r="D182" s="59"/>
      <c r="E182" s="59"/>
      <c r="F182" s="59"/>
      <c r="G182" s="59"/>
      <c r="H182" s="59"/>
      <c r="I182" s="59"/>
      <c r="J182" s="59"/>
      <c r="K182" s="59"/>
      <c r="L182" s="59"/>
      <c r="M182" s="59"/>
      <c r="N182" s="59"/>
      <c r="O182" s="59"/>
      <c r="P182" s="59"/>
      <c r="Q182" s="59"/>
      <c r="R182" s="17"/>
      <c r="S182" s="17"/>
      <c r="T182" s="17"/>
      <c r="U182" s="17"/>
      <c r="V182" s="17"/>
      <c r="W182" s="17"/>
      <c r="X182" s="17"/>
      <c r="Y182" s="17"/>
      <c r="Z182" s="17"/>
    </row>
    <row r="183" ht="17.25" customHeight="1">
      <c r="A183" s="17"/>
      <c r="B183" s="59"/>
      <c r="C183" s="59"/>
      <c r="D183" s="59"/>
      <c r="E183" s="59"/>
      <c r="F183" s="59"/>
      <c r="G183" s="59"/>
      <c r="H183" s="59"/>
      <c r="I183" s="59"/>
      <c r="J183" s="59"/>
      <c r="K183" s="59"/>
      <c r="L183" s="59"/>
      <c r="M183" s="59"/>
      <c r="N183" s="59"/>
      <c r="O183" s="59"/>
      <c r="P183" s="59"/>
      <c r="Q183" s="59"/>
      <c r="R183" s="17"/>
      <c r="S183" s="17"/>
      <c r="T183" s="17"/>
      <c r="U183" s="17"/>
      <c r="V183" s="17"/>
      <c r="W183" s="17"/>
      <c r="X183" s="17"/>
      <c r="Y183" s="17"/>
      <c r="Z183" s="17"/>
    </row>
    <row r="184" ht="17.25" customHeight="1">
      <c r="A184" s="17"/>
      <c r="B184" s="59"/>
      <c r="C184" s="59"/>
      <c r="D184" s="59"/>
      <c r="E184" s="59"/>
      <c r="F184" s="59"/>
      <c r="G184" s="59"/>
      <c r="H184" s="59"/>
      <c r="I184" s="59"/>
      <c r="J184" s="59"/>
      <c r="K184" s="59"/>
      <c r="L184" s="59"/>
      <c r="M184" s="59"/>
      <c r="N184" s="59"/>
      <c r="O184" s="59"/>
      <c r="P184" s="59"/>
      <c r="Q184" s="59"/>
      <c r="R184" s="17"/>
      <c r="S184" s="17"/>
      <c r="T184" s="17"/>
      <c r="U184" s="17"/>
      <c r="V184" s="17"/>
      <c r="W184" s="17"/>
      <c r="X184" s="17"/>
      <c r="Y184" s="17"/>
      <c r="Z184" s="17"/>
    </row>
    <row r="185" ht="17.25" customHeight="1">
      <c r="A185" s="17"/>
      <c r="B185" s="59"/>
      <c r="C185" s="59"/>
      <c r="D185" s="59"/>
      <c r="E185" s="59"/>
      <c r="F185" s="59"/>
      <c r="G185" s="59"/>
      <c r="H185" s="59"/>
      <c r="I185" s="59"/>
      <c r="J185" s="59"/>
      <c r="K185" s="59"/>
      <c r="L185" s="59"/>
      <c r="M185" s="59"/>
      <c r="N185" s="59"/>
      <c r="O185" s="59"/>
      <c r="P185" s="59"/>
      <c r="Q185" s="59"/>
      <c r="R185" s="17"/>
      <c r="S185" s="17"/>
      <c r="T185" s="17"/>
      <c r="U185" s="17"/>
      <c r="V185" s="17"/>
      <c r="W185" s="17"/>
      <c r="X185" s="17"/>
      <c r="Y185" s="17"/>
      <c r="Z185" s="17"/>
    </row>
    <row r="186" ht="17.25" customHeight="1">
      <c r="A186" s="17"/>
      <c r="B186" s="59"/>
      <c r="C186" s="59"/>
      <c r="D186" s="59"/>
      <c r="E186" s="59"/>
      <c r="F186" s="59"/>
      <c r="G186" s="59"/>
      <c r="H186" s="59"/>
      <c r="I186" s="59"/>
      <c r="J186" s="59"/>
      <c r="K186" s="59"/>
      <c r="L186" s="59"/>
      <c r="M186" s="59"/>
      <c r="N186" s="59"/>
      <c r="O186" s="59"/>
      <c r="P186" s="59"/>
      <c r="Q186" s="59"/>
      <c r="R186" s="17"/>
      <c r="S186" s="17"/>
      <c r="T186" s="17"/>
      <c r="U186" s="17"/>
      <c r="V186" s="17"/>
      <c r="W186" s="17"/>
      <c r="X186" s="17"/>
      <c r="Y186" s="17"/>
      <c r="Z186" s="17"/>
    </row>
    <row r="187" ht="17.25" customHeight="1">
      <c r="A187" s="17"/>
      <c r="B187" s="59"/>
      <c r="C187" s="59"/>
      <c r="D187" s="59"/>
      <c r="E187" s="59"/>
      <c r="F187" s="59"/>
      <c r="G187" s="59"/>
      <c r="H187" s="59"/>
      <c r="I187" s="59"/>
      <c r="J187" s="59"/>
      <c r="K187" s="59"/>
      <c r="L187" s="59"/>
      <c r="M187" s="59"/>
      <c r="N187" s="59"/>
      <c r="O187" s="59"/>
      <c r="P187" s="59"/>
      <c r="Q187" s="59"/>
      <c r="R187" s="17"/>
      <c r="S187" s="17"/>
      <c r="T187" s="17"/>
      <c r="U187" s="17"/>
      <c r="V187" s="17"/>
      <c r="W187" s="17"/>
      <c r="X187" s="17"/>
      <c r="Y187" s="17"/>
      <c r="Z187" s="17"/>
    </row>
    <row r="188" ht="17.25" customHeight="1">
      <c r="A188" s="17"/>
      <c r="B188" s="59"/>
      <c r="C188" s="59"/>
      <c r="D188" s="59"/>
      <c r="E188" s="59"/>
      <c r="F188" s="59"/>
      <c r="G188" s="59"/>
      <c r="H188" s="59"/>
      <c r="I188" s="59"/>
      <c r="J188" s="59"/>
      <c r="K188" s="59"/>
      <c r="L188" s="59"/>
      <c r="M188" s="59"/>
      <c r="N188" s="59"/>
      <c r="O188" s="59"/>
      <c r="P188" s="59"/>
      <c r="Q188" s="59"/>
      <c r="R188" s="17"/>
      <c r="S188" s="17"/>
      <c r="T188" s="17"/>
      <c r="U188" s="17"/>
      <c r="V188" s="17"/>
      <c r="W188" s="17"/>
      <c r="X188" s="17"/>
      <c r="Y188" s="17"/>
      <c r="Z188" s="17"/>
    </row>
    <row r="189" ht="17.25" customHeight="1">
      <c r="A189" s="17"/>
      <c r="B189" s="59"/>
      <c r="C189" s="59"/>
      <c r="D189" s="59"/>
      <c r="E189" s="59"/>
      <c r="F189" s="59"/>
      <c r="G189" s="59"/>
      <c r="H189" s="59"/>
      <c r="I189" s="59"/>
      <c r="J189" s="59"/>
      <c r="K189" s="59"/>
      <c r="L189" s="59"/>
      <c r="M189" s="59"/>
      <c r="N189" s="59"/>
      <c r="O189" s="59"/>
      <c r="P189" s="59"/>
      <c r="Q189" s="59"/>
      <c r="R189" s="17"/>
      <c r="S189" s="17"/>
      <c r="T189" s="17"/>
      <c r="U189" s="17"/>
      <c r="V189" s="17"/>
      <c r="W189" s="17"/>
      <c r="X189" s="17"/>
      <c r="Y189" s="17"/>
      <c r="Z189" s="17"/>
    </row>
    <row r="190" ht="17.25" customHeight="1">
      <c r="A190" s="17"/>
      <c r="B190" s="59"/>
      <c r="C190" s="59"/>
      <c r="D190" s="59"/>
      <c r="E190" s="59"/>
      <c r="F190" s="59"/>
      <c r="G190" s="59"/>
      <c r="H190" s="59"/>
      <c r="I190" s="59"/>
      <c r="J190" s="59"/>
      <c r="K190" s="59"/>
      <c r="L190" s="59"/>
      <c r="M190" s="59"/>
      <c r="N190" s="59"/>
      <c r="O190" s="59"/>
      <c r="P190" s="59"/>
      <c r="Q190" s="59"/>
      <c r="R190" s="17"/>
      <c r="S190" s="17"/>
      <c r="T190" s="17"/>
      <c r="U190" s="17"/>
      <c r="V190" s="17"/>
      <c r="W190" s="17"/>
      <c r="X190" s="17"/>
      <c r="Y190" s="17"/>
      <c r="Z190" s="17"/>
    </row>
    <row r="191" ht="17.25" customHeight="1">
      <c r="A191" s="17"/>
      <c r="B191" s="59"/>
      <c r="C191" s="59"/>
      <c r="D191" s="59"/>
      <c r="E191" s="59"/>
      <c r="F191" s="59"/>
      <c r="G191" s="59"/>
      <c r="H191" s="59"/>
      <c r="I191" s="59"/>
      <c r="J191" s="59"/>
      <c r="K191" s="59"/>
      <c r="L191" s="59"/>
      <c r="M191" s="59"/>
      <c r="N191" s="59"/>
      <c r="O191" s="59"/>
      <c r="P191" s="59"/>
      <c r="Q191" s="59"/>
      <c r="R191" s="17"/>
      <c r="S191" s="17"/>
      <c r="T191" s="17"/>
      <c r="U191" s="17"/>
      <c r="V191" s="17"/>
      <c r="W191" s="17"/>
      <c r="X191" s="17"/>
      <c r="Y191" s="17"/>
      <c r="Z191" s="17"/>
    </row>
    <row r="192" ht="17.25" customHeight="1">
      <c r="A192" s="17"/>
      <c r="B192" s="59"/>
      <c r="C192" s="59"/>
      <c r="D192" s="59"/>
      <c r="E192" s="59"/>
      <c r="F192" s="59"/>
      <c r="G192" s="59"/>
      <c r="H192" s="59"/>
      <c r="I192" s="59"/>
      <c r="J192" s="59"/>
      <c r="K192" s="59"/>
      <c r="L192" s="59"/>
      <c r="M192" s="59"/>
      <c r="N192" s="59"/>
      <c r="O192" s="59"/>
      <c r="P192" s="59"/>
      <c r="Q192" s="59"/>
      <c r="R192" s="17"/>
      <c r="S192" s="17"/>
      <c r="T192" s="17"/>
      <c r="U192" s="17"/>
      <c r="V192" s="17"/>
      <c r="W192" s="17"/>
      <c r="X192" s="17"/>
      <c r="Y192" s="17"/>
      <c r="Z192" s="17"/>
    </row>
    <row r="193" ht="17.25" customHeight="1">
      <c r="A193" s="17"/>
      <c r="B193" s="59"/>
      <c r="C193" s="59"/>
      <c r="D193" s="59"/>
      <c r="E193" s="59"/>
      <c r="F193" s="59"/>
      <c r="G193" s="59"/>
      <c r="H193" s="59"/>
      <c r="I193" s="59"/>
      <c r="J193" s="59"/>
      <c r="K193" s="59"/>
      <c r="L193" s="59"/>
      <c r="M193" s="59"/>
      <c r="N193" s="59"/>
      <c r="O193" s="59"/>
      <c r="P193" s="59"/>
      <c r="Q193" s="59"/>
      <c r="R193" s="17"/>
      <c r="S193" s="17"/>
      <c r="T193" s="17"/>
      <c r="U193" s="17"/>
      <c r="V193" s="17"/>
      <c r="W193" s="17"/>
      <c r="X193" s="17"/>
      <c r="Y193" s="17"/>
      <c r="Z193" s="17"/>
    </row>
    <row r="194" ht="17.25" customHeight="1">
      <c r="A194" s="17"/>
      <c r="B194" s="59"/>
      <c r="C194" s="59"/>
      <c r="D194" s="59"/>
      <c r="E194" s="59"/>
      <c r="F194" s="59"/>
      <c r="G194" s="59"/>
      <c r="H194" s="59"/>
      <c r="I194" s="59"/>
      <c r="J194" s="59"/>
      <c r="K194" s="59"/>
      <c r="L194" s="59"/>
      <c r="M194" s="59"/>
      <c r="N194" s="59"/>
      <c r="O194" s="59"/>
      <c r="P194" s="59"/>
      <c r="Q194" s="59"/>
      <c r="R194" s="17"/>
      <c r="S194" s="17"/>
      <c r="T194" s="17"/>
      <c r="U194" s="17"/>
      <c r="V194" s="17"/>
      <c r="W194" s="17"/>
      <c r="X194" s="17"/>
      <c r="Y194" s="17"/>
      <c r="Z194" s="17"/>
    </row>
    <row r="195" ht="17.25" customHeight="1">
      <c r="A195" s="17"/>
      <c r="B195" s="59"/>
      <c r="C195" s="59"/>
      <c r="D195" s="59"/>
      <c r="E195" s="59"/>
      <c r="F195" s="59"/>
      <c r="G195" s="59"/>
      <c r="H195" s="59"/>
      <c r="I195" s="59"/>
      <c r="J195" s="59"/>
      <c r="K195" s="59"/>
      <c r="L195" s="59"/>
      <c r="M195" s="59"/>
      <c r="N195" s="59"/>
      <c r="O195" s="59"/>
      <c r="P195" s="59"/>
      <c r="Q195" s="59"/>
      <c r="R195" s="17"/>
      <c r="S195" s="17"/>
      <c r="T195" s="17"/>
      <c r="U195" s="17"/>
      <c r="V195" s="17"/>
      <c r="W195" s="17"/>
      <c r="X195" s="17"/>
      <c r="Y195" s="17"/>
      <c r="Z195" s="17"/>
    </row>
    <row r="196" ht="17.25" customHeight="1">
      <c r="A196" s="17"/>
      <c r="B196" s="59"/>
      <c r="C196" s="59"/>
      <c r="D196" s="59"/>
      <c r="E196" s="59"/>
      <c r="F196" s="59"/>
      <c r="G196" s="59"/>
      <c r="H196" s="59"/>
      <c r="I196" s="59"/>
      <c r="J196" s="59"/>
      <c r="K196" s="59"/>
      <c r="L196" s="59"/>
      <c r="M196" s="59"/>
      <c r="N196" s="59"/>
      <c r="O196" s="59"/>
      <c r="P196" s="59"/>
      <c r="Q196" s="59"/>
      <c r="R196" s="17"/>
      <c r="S196" s="17"/>
      <c r="T196" s="17"/>
      <c r="U196" s="17"/>
      <c r="V196" s="17"/>
      <c r="W196" s="17"/>
      <c r="X196" s="17"/>
      <c r="Y196" s="17"/>
      <c r="Z196" s="17"/>
    </row>
    <row r="197" ht="17.25" customHeight="1">
      <c r="A197" s="17"/>
      <c r="B197" s="59"/>
      <c r="C197" s="59"/>
      <c r="D197" s="59"/>
      <c r="E197" s="59"/>
      <c r="F197" s="59"/>
      <c r="G197" s="59"/>
      <c r="H197" s="59"/>
      <c r="I197" s="59"/>
      <c r="J197" s="59"/>
      <c r="K197" s="59"/>
      <c r="L197" s="59"/>
      <c r="M197" s="59"/>
      <c r="N197" s="59"/>
      <c r="O197" s="59"/>
      <c r="P197" s="59"/>
      <c r="Q197" s="59"/>
      <c r="R197" s="17"/>
      <c r="S197" s="17"/>
      <c r="T197" s="17"/>
      <c r="U197" s="17"/>
      <c r="V197" s="17"/>
      <c r="W197" s="17"/>
      <c r="X197" s="17"/>
      <c r="Y197" s="17"/>
      <c r="Z197" s="17"/>
    </row>
    <row r="198" ht="17.25" customHeight="1">
      <c r="A198" s="17"/>
      <c r="B198" s="59"/>
      <c r="C198" s="59"/>
      <c r="D198" s="59"/>
      <c r="E198" s="59"/>
      <c r="F198" s="59"/>
      <c r="G198" s="59"/>
      <c r="H198" s="59"/>
      <c r="I198" s="59"/>
      <c r="J198" s="59"/>
      <c r="K198" s="59"/>
      <c r="L198" s="59"/>
      <c r="M198" s="59"/>
      <c r="N198" s="59"/>
      <c r="O198" s="59"/>
      <c r="P198" s="59"/>
      <c r="Q198" s="59"/>
      <c r="R198" s="17"/>
      <c r="S198" s="17"/>
      <c r="T198" s="17"/>
      <c r="U198" s="17"/>
      <c r="V198" s="17"/>
      <c r="W198" s="17"/>
      <c r="X198" s="17"/>
      <c r="Y198" s="17"/>
      <c r="Z198" s="17"/>
    </row>
    <row r="199" ht="17.25" customHeight="1">
      <c r="A199" s="17"/>
      <c r="B199" s="59"/>
      <c r="C199" s="59"/>
      <c r="D199" s="59"/>
      <c r="E199" s="59"/>
      <c r="F199" s="59"/>
      <c r="G199" s="59"/>
      <c r="H199" s="59"/>
      <c r="I199" s="59"/>
      <c r="J199" s="59"/>
      <c r="K199" s="59"/>
      <c r="L199" s="59"/>
      <c r="M199" s="59"/>
      <c r="N199" s="59"/>
      <c r="O199" s="59"/>
      <c r="P199" s="59"/>
      <c r="Q199" s="59"/>
      <c r="R199" s="17"/>
      <c r="S199" s="17"/>
      <c r="T199" s="17"/>
      <c r="U199" s="17"/>
      <c r="V199" s="17"/>
      <c r="W199" s="17"/>
      <c r="X199" s="17"/>
      <c r="Y199" s="17"/>
      <c r="Z199" s="17"/>
    </row>
    <row r="200" ht="17.25" customHeight="1">
      <c r="A200" s="17"/>
      <c r="B200" s="59"/>
      <c r="C200" s="59"/>
      <c r="D200" s="59"/>
      <c r="E200" s="59"/>
      <c r="F200" s="59"/>
      <c r="G200" s="59"/>
      <c r="H200" s="59"/>
      <c r="I200" s="59"/>
      <c r="J200" s="59"/>
      <c r="K200" s="59"/>
      <c r="L200" s="59"/>
      <c r="M200" s="59"/>
      <c r="N200" s="59"/>
      <c r="O200" s="59"/>
      <c r="P200" s="59"/>
      <c r="Q200" s="59"/>
      <c r="R200" s="17"/>
      <c r="S200" s="17"/>
      <c r="T200" s="17"/>
      <c r="U200" s="17"/>
      <c r="V200" s="17"/>
      <c r="W200" s="17"/>
      <c r="X200" s="17"/>
      <c r="Y200" s="17"/>
      <c r="Z200" s="17"/>
    </row>
    <row r="201" ht="17.25" customHeight="1">
      <c r="A201" s="17"/>
      <c r="B201" s="59"/>
      <c r="C201" s="59"/>
      <c r="D201" s="59"/>
      <c r="E201" s="59"/>
      <c r="F201" s="59"/>
      <c r="G201" s="59"/>
      <c r="H201" s="59"/>
      <c r="I201" s="59"/>
      <c r="J201" s="59"/>
      <c r="K201" s="59"/>
      <c r="L201" s="59"/>
      <c r="M201" s="59"/>
      <c r="N201" s="59"/>
      <c r="O201" s="59"/>
      <c r="P201" s="59"/>
      <c r="Q201" s="59"/>
      <c r="R201" s="17"/>
      <c r="S201" s="17"/>
      <c r="T201" s="17"/>
      <c r="U201" s="17"/>
      <c r="V201" s="17"/>
      <c r="W201" s="17"/>
      <c r="X201" s="17"/>
      <c r="Y201" s="17"/>
      <c r="Z201" s="17"/>
    </row>
    <row r="202" ht="17.25" customHeight="1">
      <c r="A202" s="17"/>
      <c r="B202" s="59"/>
      <c r="C202" s="59"/>
      <c r="D202" s="59"/>
      <c r="E202" s="59"/>
      <c r="F202" s="59"/>
      <c r="G202" s="59"/>
      <c r="H202" s="59"/>
      <c r="I202" s="59"/>
      <c r="J202" s="59"/>
      <c r="K202" s="59"/>
      <c r="L202" s="59"/>
      <c r="M202" s="59"/>
      <c r="N202" s="59"/>
      <c r="O202" s="59"/>
      <c r="P202" s="59"/>
      <c r="Q202" s="59"/>
      <c r="R202" s="17"/>
      <c r="S202" s="17"/>
      <c r="T202" s="17"/>
      <c r="U202" s="17"/>
      <c r="V202" s="17"/>
      <c r="W202" s="17"/>
      <c r="X202" s="17"/>
      <c r="Y202" s="17"/>
      <c r="Z202" s="17"/>
    </row>
    <row r="203" ht="17.25" customHeight="1">
      <c r="A203" s="17"/>
      <c r="B203" s="59"/>
      <c r="C203" s="59"/>
      <c r="D203" s="59"/>
      <c r="E203" s="59"/>
      <c r="F203" s="59"/>
      <c r="G203" s="59"/>
      <c r="H203" s="59"/>
      <c r="I203" s="59"/>
      <c r="J203" s="59"/>
      <c r="K203" s="59"/>
      <c r="L203" s="59"/>
      <c r="M203" s="59"/>
      <c r="N203" s="59"/>
      <c r="O203" s="59"/>
      <c r="P203" s="59"/>
      <c r="Q203" s="59"/>
      <c r="R203" s="17"/>
      <c r="S203" s="17"/>
      <c r="T203" s="17"/>
      <c r="U203" s="17"/>
      <c r="V203" s="17"/>
      <c r="W203" s="17"/>
      <c r="X203" s="17"/>
      <c r="Y203" s="17"/>
      <c r="Z203" s="17"/>
    </row>
    <row r="204" ht="17.25" customHeight="1">
      <c r="A204" s="17"/>
      <c r="B204" s="59"/>
      <c r="C204" s="59"/>
      <c r="D204" s="59"/>
      <c r="E204" s="59"/>
      <c r="F204" s="59"/>
      <c r="G204" s="59"/>
      <c r="H204" s="59"/>
      <c r="I204" s="59"/>
      <c r="J204" s="59"/>
      <c r="K204" s="59"/>
      <c r="L204" s="59"/>
      <c r="M204" s="59"/>
      <c r="N204" s="59"/>
      <c r="O204" s="59"/>
      <c r="P204" s="59"/>
      <c r="Q204" s="59"/>
      <c r="R204" s="17"/>
      <c r="S204" s="17"/>
      <c r="T204" s="17"/>
      <c r="U204" s="17"/>
      <c r="V204" s="17"/>
      <c r="W204" s="17"/>
      <c r="X204" s="17"/>
      <c r="Y204" s="17"/>
      <c r="Z204" s="17"/>
    </row>
    <row r="205" ht="17.25" customHeight="1">
      <c r="A205" s="17"/>
      <c r="B205" s="59"/>
      <c r="C205" s="59"/>
      <c r="D205" s="59"/>
      <c r="E205" s="59"/>
      <c r="F205" s="59"/>
      <c r="G205" s="59"/>
      <c r="H205" s="59"/>
      <c r="I205" s="59"/>
      <c r="J205" s="59"/>
      <c r="K205" s="59"/>
      <c r="L205" s="59"/>
      <c r="M205" s="59"/>
      <c r="N205" s="59"/>
      <c r="O205" s="59"/>
      <c r="P205" s="59"/>
      <c r="Q205" s="59"/>
      <c r="R205" s="17"/>
      <c r="S205" s="17"/>
      <c r="T205" s="17"/>
      <c r="U205" s="17"/>
      <c r="V205" s="17"/>
      <c r="W205" s="17"/>
      <c r="X205" s="17"/>
      <c r="Y205" s="17"/>
      <c r="Z205" s="17"/>
    </row>
    <row r="206" ht="17.25" customHeight="1">
      <c r="A206" s="17"/>
      <c r="B206" s="59"/>
      <c r="C206" s="59"/>
      <c r="D206" s="59"/>
      <c r="E206" s="59"/>
      <c r="F206" s="59"/>
      <c r="G206" s="59"/>
      <c r="H206" s="59"/>
      <c r="I206" s="59"/>
      <c r="J206" s="59"/>
      <c r="K206" s="59"/>
      <c r="L206" s="59"/>
      <c r="M206" s="59"/>
      <c r="N206" s="59"/>
      <c r="O206" s="59"/>
      <c r="P206" s="59"/>
      <c r="Q206" s="59"/>
      <c r="R206" s="17"/>
      <c r="S206" s="17"/>
      <c r="T206" s="17"/>
      <c r="U206" s="17"/>
      <c r="V206" s="17"/>
      <c r="W206" s="17"/>
      <c r="X206" s="17"/>
      <c r="Y206" s="17"/>
      <c r="Z206" s="17"/>
    </row>
    <row r="207" ht="17.25" customHeight="1">
      <c r="A207" s="17"/>
      <c r="B207" s="59"/>
      <c r="C207" s="59"/>
      <c r="D207" s="59"/>
      <c r="E207" s="59"/>
      <c r="F207" s="59"/>
      <c r="G207" s="59"/>
      <c r="H207" s="59"/>
      <c r="I207" s="59"/>
      <c r="J207" s="59"/>
      <c r="K207" s="59"/>
      <c r="L207" s="59"/>
      <c r="M207" s="59"/>
      <c r="N207" s="59"/>
      <c r="O207" s="59"/>
      <c r="P207" s="59"/>
      <c r="Q207" s="59"/>
      <c r="R207" s="17"/>
      <c r="S207" s="17"/>
      <c r="T207" s="17"/>
      <c r="U207" s="17"/>
      <c r="V207" s="17"/>
      <c r="W207" s="17"/>
      <c r="X207" s="17"/>
      <c r="Y207" s="17"/>
      <c r="Z207" s="17"/>
    </row>
    <row r="208" ht="17.25" customHeight="1">
      <c r="A208" s="17"/>
      <c r="B208" s="59"/>
      <c r="C208" s="59"/>
      <c r="D208" s="59"/>
      <c r="E208" s="59"/>
      <c r="F208" s="59"/>
      <c r="G208" s="59"/>
      <c r="H208" s="59"/>
      <c r="I208" s="59"/>
      <c r="J208" s="59"/>
      <c r="K208" s="59"/>
      <c r="L208" s="59"/>
      <c r="M208" s="59"/>
      <c r="N208" s="59"/>
      <c r="O208" s="59"/>
      <c r="P208" s="59"/>
      <c r="Q208" s="59"/>
      <c r="R208" s="17"/>
      <c r="S208" s="17"/>
      <c r="T208" s="17"/>
      <c r="U208" s="17"/>
      <c r="V208" s="17"/>
      <c r="W208" s="17"/>
      <c r="X208" s="17"/>
      <c r="Y208" s="17"/>
      <c r="Z208" s="17"/>
    </row>
    <row r="209" ht="17.25" customHeight="1">
      <c r="A209" s="17"/>
      <c r="B209" s="59"/>
      <c r="C209" s="59"/>
      <c r="D209" s="59"/>
      <c r="E209" s="59"/>
      <c r="F209" s="59"/>
      <c r="G209" s="59"/>
      <c r="H209" s="59"/>
      <c r="I209" s="59"/>
      <c r="J209" s="59"/>
      <c r="K209" s="59"/>
      <c r="L209" s="59"/>
      <c r="M209" s="59"/>
      <c r="N209" s="59"/>
      <c r="O209" s="59"/>
      <c r="P209" s="59"/>
      <c r="Q209" s="59"/>
      <c r="R209" s="17"/>
      <c r="S209" s="17"/>
      <c r="T209" s="17"/>
      <c r="U209" s="17"/>
      <c r="V209" s="17"/>
      <c r="W209" s="17"/>
      <c r="X209" s="17"/>
      <c r="Y209" s="17"/>
      <c r="Z209" s="17"/>
    </row>
    <row r="210" ht="17.25" customHeight="1">
      <c r="A210" s="17"/>
      <c r="B210" s="59"/>
      <c r="C210" s="59"/>
      <c r="D210" s="59"/>
      <c r="E210" s="59"/>
      <c r="F210" s="59"/>
      <c r="G210" s="59"/>
      <c r="H210" s="59"/>
      <c r="I210" s="59"/>
      <c r="J210" s="59"/>
      <c r="K210" s="59"/>
      <c r="L210" s="59"/>
      <c r="M210" s="59"/>
      <c r="N210" s="59"/>
      <c r="O210" s="59"/>
      <c r="P210" s="59"/>
      <c r="Q210" s="59"/>
      <c r="R210" s="17"/>
      <c r="S210" s="17"/>
      <c r="T210" s="17"/>
      <c r="U210" s="17"/>
      <c r="V210" s="17"/>
      <c r="W210" s="17"/>
      <c r="X210" s="17"/>
      <c r="Y210" s="17"/>
      <c r="Z210" s="17"/>
    </row>
    <row r="211" ht="17.25" customHeight="1">
      <c r="A211" s="17"/>
      <c r="B211" s="59"/>
      <c r="C211" s="59"/>
      <c r="D211" s="59"/>
      <c r="E211" s="59"/>
      <c r="F211" s="59"/>
      <c r="G211" s="59"/>
      <c r="H211" s="59"/>
      <c r="I211" s="59"/>
      <c r="J211" s="59"/>
      <c r="K211" s="59"/>
      <c r="L211" s="59"/>
      <c r="M211" s="59"/>
      <c r="N211" s="59"/>
      <c r="O211" s="59"/>
      <c r="P211" s="59"/>
      <c r="Q211" s="59"/>
      <c r="R211" s="17"/>
      <c r="S211" s="17"/>
      <c r="T211" s="17"/>
      <c r="U211" s="17"/>
      <c r="V211" s="17"/>
      <c r="W211" s="17"/>
      <c r="X211" s="17"/>
      <c r="Y211" s="17"/>
      <c r="Z211" s="17"/>
    </row>
    <row r="212" ht="17.25" customHeight="1">
      <c r="A212" s="17"/>
      <c r="B212" s="59"/>
      <c r="C212" s="59"/>
      <c r="D212" s="59"/>
      <c r="E212" s="59"/>
      <c r="F212" s="59"/>
      <c r="G212" s="59"/>
      <c r="H212" s="59"/>
      <c r="I212" s="59"/>
      <c r="J212" s="59"/>
      <c r="K212" s="59"/>
      <c r="L212" s="59"/>
      <c r="M212" s="59"/>
      <c r="N212" s="59"/>
      <c r="O212" s="59"/>
      <c r="P212" s="59"/>
      <c r="Q212" s="59"/>
      <c r="R212" s="17"/>
      <c r="S212" s="17"/>
      <c r="T212" s="17"/>
      <c r="U212" s="17"/>
      <c r="V212" s="17"/>
      <c r="W212" s="17"/>
      <c r="X212" s="17"/>
      <c r="Y212" s="17"/>
      <c r="Z212" s="17"/>
    </row>
    <row r="213" ht="17.25" customHeight="1">
      <c r="A213" s="17"/>
      <c r="B213" s="59"/>
      <c r="C213" s="59"/>
      <c r="D213" s="59"/>
      <c r="E213" s="59"/>
      <c r="F213" s="59"/>
      <c r="G213" s="59"/>
      <c r="H213" s="59"/>
      <c r="I213" s="59"/>
      <c r="J213" s="59"/>
      <c r="K213" s="59"/>
      <c r="L213" s="59"/>
      <c r="M213" s="59"/>
      <c r="N213" s="59"/>
      <c r="O213" s="59"/>
      <c r="P213" s="59"/>
      <c r="Q213" s="59"/>
      <c r="R213" s="17"/>
      <c r="S213" s="17"/>
      <c r="T213" s="17"/>
      <c r="U213" s="17"/>
      <c r="V213" s="17"/>
      <c r="W213" s="17"/>
      <c r="X213" s="17"/>
      <c r="Y213" s="17"/>
      <c r="Z213" s="17"/>
    </row>
    <row r="214" ht="17.25" customHeight="1">
      <c r="A214" s="17"/>
      <c r="B214" s="59"/>
      <c r="C214" s="59"/>
      <c r="D214" s="59"/>
      <c r="E214" s="59"/>
      <c r="F214" s="59"/>
      <c r="G214" s="59"/>
      <c r="H214" s="59"/>
      <c r="I214" s="59"/>
      <c r="J214" s="59"/>
      <c r="K214" s="59"/>
      <c r="L214" s="59"/>
      <c r="M214" s="59"/>
      <c r="N214" s="59"/>
      <c r="O214" s="59"/>
      <c r="P214" s="59"/>
      <c r="Q214" s="59"/>
      <c r="R214" s="17"/>
      <c r="S214" s="17"/>
      <c r="T214" s="17"/>
      <c r="U214" s="17"/>
      <c r="V214" s="17"/>
      <c r="W214" s="17"/>
      <c r="X214" s="17"/>
      <c r="Y214" s="17"/>
      <c r="Z214" s="17"/>
    </row>
    <row r="215" ht="17.25" customHeight="1">
      <c r="A215" s="17"/>
      <c r="B215" s="59"/>
      <c r="C215" s="59"/>
      <c r="D215" s="59"/>
      <c r="E215" s="59"/>
      <c r="F215" s="59"/>
      <c r="G215" s="59"/>
      <c r="H215" s="59"/>
      <c r="I215" s="59"/>
      <c r="J215" s="59"/>
      <c r="K215" s="59"/>
      <c r="L215" s="59"/>
      <c r="M215" s="59"/>
      <c r="N215" s="59"/>
      <c r="O215" s="59"/>
      <c r="P215" s="59"/>
      <c r="Q215" s="59"/>
      <c r="R215" s="17"/>
      <c r="S215" s="17"/>
      <c r="T215" s="17"/>
      <c r="U215" s="17"/>
      <c r="V215" s="17"/>
      <c r="W215" s="17"/>
      <c r="X215" s="17"/>
      <c r="Y215" s="17"/>
      <c r="Z215" s="17"/>
    </row>
    <row r="216" ht="17.25" customHeight="1">
      <c r="A216" s="17"/>
      <c r="B216" s="59"/>
      <c r="C216" s="59"/>
      <c r="D216" s="59"/>
      <c r="E216" s="59"/>
      <c r="F216" s="59"/>
      <c r="G216" s="59"/>
      <c r="H216" s="59"/>
      <c r="I216" s="59"/>
      <c r="J216" s="59"/>
      <c r="K216" s="59"/>
      <c r="L216" s="59"/>
      <c r="M216" s="59"/>
      <c r="N216" s="59"/>
      <c r="O216" s="59"/>
      <c r="P216" s="59"/>
      <c r="Q216" s="59"/>
      <c r="R216" s="17"/>
      <c r="S216" s="17"/>
      <c r="T216" s="17"/>
      <c r="U216" s="17"/>
      <c r="V216" s="17"/>
      <c r="W216" s="17"/>
      <c r="X216" s="17"/>
      <c r="Y216" s="17"/>
      <c r="Z216" s="17"/>
    </row>
    <row r="217" ht="17.25" customHeight="1">
      <c r="A217" s="17"/>
      <c r="B217" s="59"/>
      <c r="C217" s="59"/>
      <c r="D217" s="59"/>
      <c r="E217" s="59"/>
      <c r="F217" s="59"/>
      <c r="G217" s="59"/>
      <c r="H217" s="59"/>
      <c r="I217" s="59"/>
      <c r="J217" s="59"/>
      <c r="K217" s="59"/>
      <c r="L217" s="59"/>
      <c r="M217" s="59"/>
      <c r="N217" s="59"/>
      <c r="O217" s="59"/>
      <c r="P217" s="59"/>
      <c r="Q217" s="59"/>
      <c r="R217" s="17"/>
      <c r="S217" s="17"/>
      <c r="T217" s="17"/>
      <c r="U217" s="17"/>
      <c r="V217" s="17"/>
      <c r="W217" s="17"/>
      <c r="X217" s="17"/>
      <c r="Y217" s="17"/>
      <c r="Z217" s="17"/>
    </row>
    <row r="218" ht="17.25" customHeight="1">
      <c r="A218" s="17"/>
      <c r="B218" s="59"/>
      <c r="C218" s="59"/>
      <c r="D218" s="59"/>
      <c r="E218" s="59"/>
      <c r="F218" s="59"/>
      <c r="G218" s="59"/>
      <c r="H218" s="59"/>
      <c r="I218" s="59"/>
      <c r="J218" s="59"/>
      <c r="K218" s="59"/>
      <c r="L218" s="59"/>
      <c r="M218" s="59"/>
      <c r="N218" s="59"/>
      <c r="O218" s="59"/>
      <c r="P218" s="59"/>
      <c r="Q218" s="59"/>
      <c r="R218" s="17"/>
      <c r="S218" s="17"/>
      <c r="T218" s="17"/>
      <c r="U218" s="17"/>
      <c r="V218" s="17"/>
      <c r="W218" s="17"/>
      <c r="X218" s="17"/>
      <c r="Y218" s="17"/>
      <c r="Z218" s="17"/>
    </row>
    <row r="219" ht="17.25" customHeight="1">
      <c r="A219" s="17"/>
      <c r="B219" s="59"/>
      <c r="C219" s="59"/>
      <c r="D219" s="59"/>
      <c r="E219" s="59"/>
      <c r="F219" s="59"/>
      <c r="G219" s="59"/>
      <c r="H219" s="59"/>
      <c r="I219" s="59"/>
      <c r="J219" s="59"/>
      <c r="K219" s="59"/>
      <c r="L219" s="59"/>
      <c r="M219" s="59"/>
      <c r="N219" s="59"/>
      <c r="O219" s="59"/>
      <c r="P219" s="59"/>
      <c r="Q219" s="59"/>
      <c r="R219" s="17"/>
      <c r="S219" s="17"/>
      <c r="T219" s="17"/>
      <c r="U219" s="17"/>
      <c r="V219" s="17"/>
      <c r="W219" s="17"/>
      <c r="X219" s="17"/>
      <c r="Y219" s="17"/>
      <c r="Z219" s="17"/>
    </row>
    <row r="220" ht="17.25" customHeight="1">
      <c r="A220" s="17"/>
      <c r="B220" s="59"/>
      <c r="C220" s="59"/>
      <c r="D220" s="59"/>
      <c r="E220" s="59"/>
      <c r="F220" s="59"/>
      <c r="G220" s="59"/>
      <c r="H220" s="59"/>
      <c r="I220" s="59"/>
      <c r="J220" s="59"/>
      <c r="K220" s="59"/>
      <c r="L220" s="59"/>
      <c r="M220" s="59"/>
      <c r="N220" s="59"/>
      <c r="O220" s="59"/>
      <c r="P220" s="59"/>
      <c r="Q220" s="59"/>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2" width="10.71"/>
  </cols>
  <sheetData>
    <row r="1" ht="65.25" customHeight="1">
      <c r="A1" s="55" t="str">
        <f>IF('1.IS'!A1&lt;&gt;"",'1.IS'!A1,"")</f>
        <v/>
      </c>
      <c r="B1" s="10" t="s">
        <v>125</v>
      </c>
      <c r="C1" s="59"/>
      <c r="D1" s="59"/>
      <c r="E1" s="59"/>
      <c r="F1" s="59"/>
      <c r="G1" s="59"/>
      <c r="H1" s="59"/>
      <c r="I1" s="59"/>
      <c r="J1" s="17"/>
      <c r="K1" s="17"/>
      <c r="L1" s="17"/>
      <c r="M1" s="17"/>
      <c r="N1" s="17"/>
      <c r="O1" s="17"/>
      <c r="P1" s="17"/>
      <c r="Q1" s="17"/>
      <c r="R1" s="17"/>
      <c r="S1" s="17"/>
      <c r="T1" s="17"/>
      <c r="U1" s="17"/>
      <c r="V1" s="17"/>
      <c r="W1" s="17"/>
      <c r="X1" s="17"/>
      <c r="Y1" s="17"/>
      <c r="Z1" s="17"/>
    </row>
    <row r="2" ht="17.25" customHeight="1">
      <c r="A2" s="17"/>
      <c r="B2" s="59"/>
      <c r="C2" s="59"/>
      <c r="D2" s="59"/>
      <c r="E2" s="59"/>
      <c r="F2" s="59"/>
      <c r="G2" s="59"/>
      <c r="H2" s="59"/>
      <c r="I2" s="59"/>
      <c r="J2" s="17"/>
      <c r="K2" s="17"/>
      <c r="L2" s="17"/>
      <c r="M2" s="17"/>
      <c r="N2" s="17"/>
      <c r="O2" s="17"/>
      <c r="P2" s="17"/>
      <c r="Q2" s="17"/>
      <c r="R2" s="17"/>
      <c r="S2" s="17"/>
      <c r="T2" s="17"/>
      <c r="U2" s="17"/>
      <c r="V2" s="17"/>
      <c r="W2" s="17"/>
      <c r="X2" s="17"/>
      <c r="Y2" s="17"/>
      <c r="Z2" s="17"/>
    </row>
    <row r="3" ht="17.25" customHeight="1">
      <c r="A3" s="17"/>
      <c r="B3" s="59"/>
      <c r="C3" s="59"/>
      <c r="D3" s="59"/>
      <c r="E3" s="59"/>
      <c r="F3" s="59"/>
      <c r="G3" s="59"/>
      <c r="H3" s="59"/>
      <c r="I3" s="59"/>
      <c r="J3" s="17"/>
      <c r="K3" s="17"/>
      <c r="L3" s="17"/>
      <c r="M3" s="17"/>
      <c r="N3" s="17"/>
      <c r="O3" s="17"/>
      <c r="P3" s="17"/>
      <c r="Q3" s="17"/>
      <c r="R3" s="17"/>
      <c r="S3" s="17"/>
      <c r="T3" s="17"/>
      <c r="U3" s="17"/>
      <c r="V3" s="17"/>
      <c r="W3" s="17"/>
      <c r="X3" s="17"/>
      <c r="Y3" s="17"/>
      <c r="Z3" s="17"/>
    </row>
    <row r="4" ht="17.25" customHeight="1">
      <c r="A4" s="17"/>
      <c r="B4" s="59"/>
      <c r="C4" s="59"/>
      <c r="D4" s="59"/>
      <c r="E4" s="59"/>
      <c r="F4" s="59"/>
      <c r="G4" s="59"/>
      <c r="H4" s="59"/>
      <c r="I4" s="59"/>
      <c r="J4" s="17"/>
      <c r="K4" s="17"/>
      <c r="L4" s="17"/>
      <c r="M4" s="17"/>
      <c r="N4" s="17"/>
      <c r="O4" s="17"/>
      <c r="P4" s="17"/>
      <c r="Q4" s="17"/>
      <c r="R4" s="17"/>
      <c r="S4" s="17"/>
      <c r="T4" s="17"/>
      <c r="U4" s="17"/>
      <c r="V4" s="17"/>
      <c r="W4" s="17"/>
      <c r="X4" s="17"/>
      <c r="Y4" s="17"/>
      <c r="Z4" s="17"/>
    </row>
    <row r="5" ht="17.25" customHeight="1">
      <c r="A5" s="17"/>
      <c r="B5" s="59"/>
      <c r="C5" s="59"/>
      <c r="D5" s="59"/>
      <c r="E5" s="59"/>
      <c r="F5" s="59"/>
      <c r="G5" s="59"/>
      <c r="H5" s="59"/>
      <c r="I5" s="59"/>
      <c r="J5" s="17"/>
      <c r="K5" s="17"/>
      <c r="L5" s="17"/>
      <c r="M5" s="17"/>
      <c r="N5" s="17"/>
      <c r="O5" s="17"/>
      <c r="P5" s="17"/>
      <c r="Q5" s="17"/>
      <c r="R5" s="17"/>
      <c r="S5" s="17"/>
      <c r="T5" s="17"/>
      <c r="U5" s="17"/>
      <c r="V5" s="17"/>
      <c r="W5" s="17"/>
      <c r="X5" s="17"/>
      <c r="Y5" s="17"/>
      <c r="Z5" s="17"/>
    </row>
    <row r="6" ht="17.25" customHeight="1">
      <c r="A6" s="17"/>
      <c r="B6" s="59"/>
      <c r="C6" s="59"/>
      <c r="D6" s="59"/>
      <c r="E6" s="59"/>
      <c r="F6" s="59"/>
      <c r="G6" s="59"/>
      <c r="H6" s="59"/>
      <c r="I6" s="59"/>
      <c r="J6" s="17"/>
      <c r="K6" s="17"/>
      <c r="L6" s="17"/>
      <c r="M6" s="17"/>
      <c r="N6" s="17"/>
      <c r="O6" s="17"/>
      <c r="P6" s="17"/>
      <c r="Q6" s="17"/>
      <c r="R6" s="17"/>
      <c r="S6" s="17"/>
      <c r="T6" s="17"/>
      <c r="U6" s="17"/>
      <c r="V6" s="17"/>
      <c r="W6" s="17"/>
      <c r="X6" s="17"/>
      <c r="Y6" s="17"/>
      <c r="Z6" s="17"/>
    </row>
    <row r="7" ht="17.25" customHeight="1">
      <c r="A7" s="17"/>
      <c r="B7" s="59"/>
      <c r="C7" s="59"/>
      <c r="D7" s="59"/>
      <c r="E7" s="59"/>
      <c r="F7" s="59"/>
      <c r="G7" s="59"/>
      <c r="H7" s="59"/>
      <c r="I7" s="59"/>
      <c r="J7" s="17"/>
      <c r="K7" s="17"/>
      <c r="L7" s="17"/>
      <c r="M7" s="17"/>
      <c r="N7" s="17"/>
      <c r="O7" s="17"/>
      <c r="P7" s="17"/>
      <c r="Q7" s="17"/>
      <c r="R7" s="17"/>
      <c r="S7" s="17"/>
      <c r="T7" s="17"/>
      <c r="U7" s="17"/>
      <c r="V7" s="17"/>
      <c r="W7" s="17"/>
      <c r="X7" s="17"/>
      <c r="Y7" s="17"/>
      <c r="Z7" s="17"/>
    </row>
    <row r="8" ht="17.25" customHeight="1">
      <c r="A8" s="17"/>
      <c r="B8" s="59"/>
      <c r="C8" s="59"/>
      <c r="D8" s="59"/>
      <c r="E8" s="59"/>
      <c r="F8" s="59"/>
      <c r="G8" s="59"/>
      <c r="H8" s="59"/>
      <c r="I8" s="59"/>
      <c r="J8" s="17"/>
      <c r="K8" s="17"/>
      <c r="L8" s="17"/>
      <c r="M8" s="17"/>
      <c r="N8" s="17"/>
      <c r="O8" s="17"/>
      <c r="P8" s="17"/>
      <c r="Q8" s="17"/>
      <c r="R8" s="17"/>
      <c r="S8" s="17"/>
      <c r="T8" s="17"/>
      <c r="U8" s="17"/>
      <c r="V8" s="17"/>
      <c r="W8" s="17"/>
      <c r="X8" s="17"/>
      <c r="Y8" s="17"/>
      <c r="Z8" s="17"/>
    </row>
    <row r="9" ht="17.25" customHeight="1">
      <c r="A9" s="17"/>
      <c r="B9" s="59"/>
      <c r="C9" s="59"/>
      <c r="D9" s="59"/>
      <c r="E9" s="59"/>
      <c r="F9" s="59"/>
      <c r="G9" s="59"/>
      <c r="H9" s="59"/>
      <c r="I9" s="59"/>
      <c r="J9" s="17"/>
      <c r="K9" s="17"/>
      <c r="L9" s="17"/>
      <c r="M9" s="17"/>
      <c r="N9" s="17"/>
      <c r="O9" s="17"/>
      <c r="P9" s="17"/>
      <c r="Q9" s="17"/>
      <c r="R9" s="17"/>
      <c r="S9" s="17"/>
      <c r="T9" s="17"/>
      <c r="U9" s="17"/>
      <c r="V9" s="17"/>
      <c r="W9" s="17"/>
      <c r="X9" s="17"/>
      <c r="Y9" s="17"/>
      <c r="Z9" s="17"/>
    </row>
    <row r="10" ht="17.25" customHeight="1">
      <c r="A10" s="17"/>
      <c r="B10" s="59"/>
      <c r="C10" s="59"/>
      <c r="D10" s="59"/>
      <c r="E10" s="59"/>
      <c r="F10" s="59"/>
      <c r="G10" s="59"/>
      <c r="H10" s="59"/>
      <c r="I10" s="59"/>
      <c r="J10" s="17"/>
      <c r="K10" s="17"/>
      <c r="L10" s="17"/>
      <c r="M10" s="17"/>
      <c r="N10" s="17"/>
      <c r="O10" s="17"/>
      <c r="P10" s="17"/>
      <c r="Q10" s="17"/>
      <c r="R10" s="17"/>
      <c r="S10" s="17"/>
      <c r="T10" s="17"/>
      <c r="U10" s="17"/>
      <c r="V10" s="17"/>
      <c r="W10" s="17"/>
      <c r="X10" s="17"/>
      <c r="Y10" s="17"/>
      <c r="Z10" s="17"/>
    </row>
    <row r="11" ht="17.25" customHeight="1">
      <c r="A11" s="17"/>
      <c r="B11" s="59"/>
      <c r="C11" s="59"/>
      <c r="D11" s="59"/>
      <c r="E11" s="59"/>
      <c r="F11" s="59"/>
      <c r="G11" s="59"/>
      <c r="H11" s="59"/>
      <c r="I11" s="59"/>
      <c r="J11" s="17"/>
      <c r="K11" s="17"/>
      <c r="L11" s="17"/>
      <c r="M11" s="17"/>
      <c r="N11" s="17"/>
      <c r="O11" s="17"/>
      <c r="P11" s="17"/>
      <c r="Q11" s="17"/>
      <c r="R11" s="17"/>
      <c r="S11" s="17"/>
      <c r="T11" s="17"/>
      <c r="U11" s="17"/>
      <c r="V11" s="17"/>
      <c r="W11" s="17"/>
      <c r="X11" s="17"/>
      <c r="Y11" s="17"/>
      <c r="Z11" s="17"/>
    </row>
    <row r="12" ht="17.25" customHeight="1">
      <c r="A12" s="17"/>
      <c r="B12" s="59"/>
      <c r="C12" s="59"/>
      <c r="D12" s="59"/>
      <c r="E12" s="59"/>
      <c r="F12" s="59"/>
      <c r="G12" s="59"/>
      <c r="H12" s="59"/>
      <c r="I12" s="59"/>
      <c r="J12" s="17"/>
      <c r="K12" s="17"/>
      <c r="L12" s="17"/>
      <c r="M12" s="17"/>
      <c r="N12" s="17"/>
      <c r="O12" s="17"/>
      <c r="P12" s="17"/>
      <c r="Q12" s="17"/>
      <c r="R12" s="17"/>
      <c r="S12" s="17"/>
      <c r="T12" s="17"/>
      <c r="U12" s="17"/>
      <c r="V12" s="17"/>
      <c r="W12" s="17"/>
      <c r="X12" s="17"/>
      <c r="Y12" s="17"/>
      <c r="Z12" s="17"/>
    </row>
    <row r="13" ht="17.25" customHeight="1">
      <c r="A13" s="17"/>
      <c r="B13" s="59"/>
      <c r="C13" s="59"/>
      <c r="D13" s="59"/>
      <c r="E13" s="59"/>
      <c r="F13" s="59"/>
      <c r="G13" s="59"/>
      <c r="H13" s="59"/>
      <c r="I13" s="59"/>
      <c r="J13" s="17"/>
      <c r="K13" s="17"/>
      <c r="L13" s="17"/>
      <c r="M13" s="17"/>
      <c r="N13" s="17"/>
      <c r="O13" s="17"/>
      <c r="P13" s="17"/>
      <c r="Q13" s="17"/>
      <c r="R13" s="17"/>
      <c r="S13" s="17"/>
      <c r="T13" s="17"/>
      <c r="U13" s="17"/>
      <c r="V13" s="17"/>
      <c r="W13" s="17"/>
      <c r="X13" s="17"/>
      <c r="Y13" s="17"/>
      <c r="Z13" s="17"/>
    </row>
    <row r="14" ht="17.25" customHeight="1">
      <c r="A14" s="17"/>
      <c r="B14" s="59"/>
      <c r="C14" s="59"/>
      <c r="D14" s="59"/>
      <c r="E14" s="59"/>
      <c r="F14" s="59"/>
      <c r="G14" s="59"/>
      <c r="H14" s="59"/>
      <c r="I14" s="59"/>
      <c r="J14" s="17"/>
      <c r="K14" s="17"/>
      <c r="L14" s="17"/>
      <c r="M14" s="17"/>
      <c r="N14" s="17"/>
      <c r="O14" s="17"/>
      <c r="P14" s="17"/>
      <c r="Q14" s="17"/>
      <c r="R14" s="17"/>
      <c r="S14" s="17"/>
      <c r="T14" s="17"/>
      <c r="U14" s="17"/>
      <c r="V14" s="17"/>
      <c r="W14" s="17"/>
      <c r="X14" s="17"/>
      <c r="Y14" s="17"/>
      <c r="Z14" s="17"/>
    </row>
    <row r="15" ht="17.25" customHeight="1">
      <c r="A15" s="17"/>
      <c r="B15" s="59"/>
      <c r="C15" s="59"/>
      <c r="D15" s="59"/>
      <c r="E15" s="59"/>
      <c r="F15" s="59"/>
      <c r="G15" s="59"/>
      <c r="H15" s="59"/>
      <c r="I15" s="59"/>
      <c r="J15" s="17"/>
      <c r="K15" s="17"/>
      <c r="L15" s="17"/>
      <c r="M15" s="17"/>
      <c r="N15" s="17"/>
      <c r="O15" s="17"/>
      <c r="P15" s="17"/>
      <c r="Q15" s="17"/>
      <c r="R15" s="17"/>
      <c r="S15" s="17"/>
      <c r="T15" s="17"/>
      <c r="U15" s="17"/>
      <c r="V15" s="17"/>
      <c r="W15" s="17"/>
      <c r="X15" s="17"/>
      <c r="Y15" s="17"/>
      <c r="Z15" s="17"/>
    </row>
    <row r="16" ht="17.25" customHeight="1">
      <c r="A16" s="17"/>
      <c r="B16" s="59"/>
      <c r="C16" s="59"/>
      <c r="D16" s="59"/>
      <c r="E16" s="59"/>
      <c r="F16" s="59"/>
      <c r="G16" s="59"/>
      <c r="H16" s="59"/>
      <c r="I16" s="59"/>
      <c r="J16" s="17"/>
      <c r="K16" s="17"/>
      <c r="L16" s="17"/>
      <c r="M16" s="17"/>
      <c r="N16" s="17"/>
      <c r="O16" s="17"/>
      <c r="P16" s="17"/>
      <c r="Q16" s="17"/>
      <c r="R16" s="17"/>
      <c r="S16" s="17"/>
      <c r="T16" s="17"/>
      <c r="U16" s="17"/>
      <c r="V16" s="17"/>
      <c r="W16" s="17"/>
      <c r="X16" s="17"/>
      <c r="Y16" s="17"/>
      <c r="Z16" s="17"/>
    </row>
    <row r="17" ht="17.25" customHeight="1">
      <c r="A17" s="17"/>
      <c r="B17" s="59"/>
      <c r="C17" s="59"/>
      <c r="D17" s="59"/>
      <c r="E17" s="59"/>
      <c r="F17" s="59"/>
      <c r="G17" s="59"/>
      <c r="H17" s="59"/>
      <c r="I17" s="59"/>
      <c r="J17" s="17"/>
      <c r="K17" s="17"/>
      <c r="L17" s="17"/>
      <c r="M17" s="17"/>
      <c r="N17" s="17"/>
      <c r="O17" s="17"/>
      <c r="P17" s="17"/>
      <c r="Q17" s="17"/>
      <c r="R17" s="17"/>
      <c r="S17" s="17"/>
      <c r="T17" s="17"/>
      <c r="U17" s="17"/>
      <c r="V17" s="17"/>
      <c r="W17" s="17"/>
      <c r="X17" s="17"/>
      <c r="Y17" s="17"/>
      <c r="Z17" s="17"/>
    </row>
    <row r="18" ht="17.25" customHeight="1">
      <c r="A18" s="17"/>
      <c r="B18" s="59"/>
      <c r="C18" s="59"/>
      <c r="D18" s="59"/>
      <c r="E18" s="59"/>
      <c r="F18" s="59"/>
      <c r="G18" s="59"/>
      <c r="H18" s="59"/>
      <c r="I18" s="59"/>
      <c r="J18" s="17"/>
      <c r="K18" s="17"/>
      <c r="L18" s="17"/>
      <c r="M18" s="17"/>
      <c r="N18" s="17"/>
      <c r="O18" s="17"/>
      <c r="P18" s="17"/>
      <c r="Q18" s="17"/>
      <c r="R18" s="17"/>
      <c r="S18" s="17"/>
      <c r="T18" s="17"/>
      <c r="U18" s="17"/>
      <c r="V18" s="17"/>
      <c r="W18" s="17"/>
      <c r="X18" s="17"/>
      <c r="Y18" s="17"/>
      <c r="Z18" s="17"/>
    </row>
    <row r="19" ht="17.25" customHeight="1">
      <c r="A19" s="17"/>
      <c r="B19" s="59"/>
      <c r="C19" s="59"/>
      <c r="D19" s="59"/>
      <c r="E19" s="59"/>
      <c r="F19" s="59"/>
      <c r="G19" s="59"/>
      <c r="H19" s="59"/>
      <c r="I19" s="59"/>
      <c r="J19" s="17"/>
      <c r="K19" s="17"/>
      <c r="L19" s="17"/>
      <c r="M19" s="17"/>
      <c r="N19" s="17"/>
      <c r="O19" s="17"/>
      <c r="P19" s="17"/>
      <c r="Q19" s="17"/>
      <c r="R19" s="17"/>
      <c r="S19" s="17"/>
      <c r="T19" s="17"/>
      <c r="U19" s="17"/>
      <c r="V19" s="17"/>
      <c r="W19" s="17"/>
      <c r="X19" s="17"/>
      <c r="Y19" s="17"/>
      <c r="Z19" s="17"/>
    </row>
    <row r="20" ht="17.25" customHeight="1">
      <c r="A20" s="17"/>
      <c r="B20" s="59"/>
      <c r="C20" s="59"/>
      <c r="D20" s="59"/>
      <c r="E20" s="59"/>
      <c r="F20" s="59"/>
      <c r="G20" s="59"/>
      <c r="H20" s="59"/>
      <c r="I20" s="59"/>
      <c r="J20" s="17"/>
      <c r="K20" s="17"/>
      <c r="L20" s="17"/>
      <c r="M20" s="17"/>
      <c r="N20" s="17"/>
      <c r="O20" s="17"/>
      <c r="P20" s="17"/>
      <c r="Q20" s="17"/>
      <c r="R20" s="17"/>
      <c r="S20" s="17"/>
      <c r="T20" s="17"/>
      <c r="U20" s="17"/>
      <c r="V20" s="17"/>
      <c r="W20" s="17"/>
      <c r="X20" s="17"/>
      <c r="Y20" s="17"/>
      <c r="Z20" s="17"/>
    </row>
    <row r="21" ht="17.25" customHeight="1">
      <c r="A21" s="17"/>
      <c r="B21" s="59"/>
      <c r="C21" s="59"/>
      <c r="D21" s="59"/>
      <c r="E21" s="59"/>
      <c r="F21" s="59"/>
      <c r="G21" s="59"/>
      <c r="H21" s="59"/>
      <c r="I21" s="59"/>
      <c r="J21" s="17"/>
      <c r="K21" s="17"/>
      <c r="L21" s="17"/>
      <c r="M21" s="17"/>
      <c r="N21" s="17"/>
      <c r="O21" s="17"/>
      <c r="P21" s="17"/>
      <c r="Q21" s="17"/>
      <c r="R21" s="17"/>
      <c r="S21" s="17"/>
      <c r="T21" s="17"/>
      <c r="U21" s="17"/>
      <c r="V21" s="17"/>
      <c r="W21" s="17"/>
      <c r="X21" s="17"/>
      <c r="Y21" s="17"/>
      <c r="Z21" s="17"/>
    </row>
    <row r="22" ht="17.25" customHeight="1">
      <c r="A22" s="17"/>
      <c r="B22" s="59"/>
      <c r="C22" s="59"/>
      <c r="D22" s="59"/>
      <c r="E22" s="59"/>
      <c r="F22" s="59"/>
      <c r="G22" s="59"/>
      <c r="H22" s="59"/>
      <c r="I22" s="59"/>
      <c r="J22" s="17"/>
      <c r="K22" s="17"/>
      <c r="L22" s="17"/>
      <c r="M22" s="17"/>
      <c r="N22" s="17"/>
      <c r="O22" s="17"/>
      <c r="P22" s="17"/>
      <c r="Q22" s="17"/>
      <c r="R22" s="17"/>
      <c r="S22" s="17"/>
      <c r="T22" s="17"/>
      <c r="U22" s="17"/>
      <c r="V22" s="17"/>
      <c r="W22" s="17"/>
      <c r="X22" s="17"/>
      <c r="Y22" s="17"/>
      <c r="Z22" s="17"/>
    </row>
    <row r="23" ht="17.25" customHeight="1">
      <c r="A23" s="17"/>
      <c r="B23" s="59"/>
      <c r="C23" s="59"/>
      <c r="D23" s="59"/>
      <c r="E23" s="59"/>
      <c r="F23" s="59"/>
      <c r="G23" s="59"/>
      <c r="H23" s="59"/>
      <c r="I23" s="59"/>
      <c r="J23" s="17"/>
      <c r="K23" s="17"/>
      <c r="L23" s="17"/>
      <c r="M23" s="17"/>
      <c r="N23" s="17"/>
      <c r="O23" s="17"/>
      <c r="P23" s="17"/>
      <c r="Q23" s="17"/>
      <c r="R23" s="17"/>
      <c r="S23" s="17"/>
      <c r="T23" s="17"/>
      <c r="U23" s="17"/>
      <c r="V23" s="17"/>
      <c r="W23" s="17"/>
      <c r="X23" s="17"/>
      <c r="Y23" s="17"/>
      <c r="Z23" s="17"/>
    </row>
    <row r="24" ht="17.25" customHeight="1">
      <c r="A24" s="17"/>
      <c r="B24" s="59"/>
      <c r="C24" s="59"/>
      <c r="D24" s="59"/>
      <c r="E24" s="59"/>
      <c r="F24" s="59"/>
      <c r="G24" s="59"/>
      <c r="H24" s="59"/>
      <c r="I24" s="59"/>
      <c r="J24" s="17"/>
      <c r="K24" s="17"/>
      <c r="L24" s="17"/>
      <c r="M24" s="17"/>
      <c r="N24" s="17"/>
      <c r="O24" s="17"/>
      <c r="P24" s="17"/>
      <c r="Q24" s="17"/>
      <c r="R24" s="17"/>
      <c r="S24" s="17"/>
      <c r="T24" s="17"/>
      <c r="U24" s="17"/>
      <c r="V24" s="17"/>
      <c r="W24" s="17"/>
      <c r="X24" s="17"/>
      <c r="Y24" s="17"/>
      <c r="Z24" s="17"/>
    </row>
    <row r="25" ht="17.25" customHeight="1">
      <c r="A25" s="17"/>
      <c r="B25" s="59"/>
      <c r="C25" s="59"/>
      <c r="D25" s="59"/>
      <c r="E25" s="59"/>
      <c r="F25" s="59"/>
      <c r="G25" s="59"/>
      <c r="H25" s="59"/>
      <c r="I25" s="59"/>
      <c r="J25" s="17"/>
      <c r="K25" s="17"/>
      <c r="L25" s="17"/>
      <c r="M25" s="17"/>
      <c r="N25" s="17"/>
      <c r="O25" s="17"/>
      <c r="P25" s="17"/>
      <c r="Q25" s="17"/>
      <c r="R25" s="17"/>
      <c r="S25" s="17"/>
      <c r="T25" s="17"/>
      <c r="U25" s="17"/>
      <c r="V25" s="17"/>
      <c r="W25" s="17"/>
      <c r="X25" s="17"/>
      <c r="Y25" s="17"/>
      <c r="Z25" s="17"/>
    </row>
    <row r="26" ht="17.25" customHeight="1">
      <c r="A26" s="17"/>
      <c r="B26" s="59"/>
      <c r="C26" s="59"/>
      <c r="D26" s="59"/>
      <c r="E26" s="59"/>
      <c r="F26" s="59"/>
      <c r="G26" s="59"/>
      <c r="H26" s="59"/>
      <c r="I26" s="59"/>
      <c r="J26" s="17"/>
      <c r="K26" s="17"/>
      <c r="L26" s="17"/>
      <c r="M26" s="17"/>
      <c r="N26" s="17"/>
      <c r="O26" s="17"/>
      <c r="P26" s="17"/>
      <c r="Q26" s="17"/>
      <c r="R26" s="17"/>
      <c r="S26" s="17"/>
      <c r="T26" s="17"/>
      <c r="U26" s="17"/>
      <c r="V26" s="17"/>
      <c r="W26" s="17"/>
      <c r="X26" s="17"/>
      <c r="Y26" s="17"/>
      <c r="Z26" s="17"/>
    </row>
    <row r="27" ht="17.25" customHeight="1">
      <c r="A27" s="17"/>
      <c r="B27" s="59"/>
      <c r="C27" s="59"/>
      <c r="D27" s="59"/>
      <c r="E27" s="59"/>
      <c r="F27" s="59"/>
      <c r="G27" s="59"/>
      <c r="H27" s="59"/>
      <c r="I27" s="59"/>
      <c r="J27" s="17"/>
      <c r="K27" s="17"/>
      <c r="L27" s="17"/>
      <c r="M27" s="17"/>
      <c r="N27" s="17"/>
      <c r="O27" s="17"/>
      <c r="P27" s="17"/>
      <c r="Q27" s="17"/>
      <c r="R27" s="17"/>
      <c r="S27" s="17"/>
      <c r="T27" s="17"/>
      <c r="U27" s="17"/>
      <c r="V27" s="17"/>
      <c r="W27" s="17"/>
      <c r="X27" s="17"/>
      <c r="Y27" s="17"/>
      <c r="Z27" s="17"/>
    </row>
    <row r="28" ht="17.25" customHeight="1">
      <c r="A28" s="17"/>
      <c r="B28" s="59"/>
      <c r="C28" s="59"/>
      <c r="D28" s="59"/>
      <c r="E28" s="59"/>
      <c r="F28" s="59"/>
      <c r="G28" s="59"/>
      <c r="H28" s="59"/>
      <c r="I28" s="59"/>
      <c r="J28" s="17"/>
      <c r="K28" s="17"/>
      <c r="L28" s="17"/>
      <c r="M28" s="17"/>
      <c r="N28" s="17"/>
      <c r="O28" s="17"/>
      <c r="P28" s="17"/>
      <c r="Q28" s="17"/>
      <c r="R28" s="17"/>
      <c r="S28" s="17"/>
      <c r="T28" s="17"/>
      <c r="U28" s="17"/>
      <c r="V28" s="17"/>
      <c r="W28" s="17"/>
      <c r="X28" s="17"/>
      <c r="Y28" s="17"/>
      <c r="Z28" s="17"/>
    </row>
    <row r="29" ht="17.25" customHeight="1">
      <c r="A29" s="17"/>
      <c r="B29" s="59"/>
      <c r="C29" s="59"/>
      <c r="D29" s="59"/>
      <c r="E29" s="59"/>
      <c r="F29" s="59"/>
      <c r="G29" s="59"/>
      <c r="H29" s="59"/>
      <c r="I29" s="59"/>
      <c r="J29" s="17"/>
      <c r="K29" s="17"/>
      <c r="L29" s="17"/>
      <c r="M29" s="17"/>
      <c r="N29" s="17"/>
      <c r="O29" s="17"/>
      <c r="P29" s="17"/>
      <c r="Q29" s="17"/>
      <c r="R29" s="17"/>
      <c r="S29" s="17"/>
      <c r="T29" s="17"/>
      <c r="U29" s="17"/>
      <c r="V29" s="17"/>
      <c r="W29" s="17"/>
      <c r="X29" s="17"/>
      <c r="Y29" s="17"/>
      <c r="Z29" s="17"/>
    </row>
    <row r="30" ht="17.25" customHeight="1">
      <c r="A30" s="17"/>
      <c r="B30" s="59"/>
      <c r="C30" s="59"/>
      <c r="D30" s="59"/>
      <c r="E30" s="59"/>
      <c r="F30" s="59"/>
      <c r="G30" s="59"/>
      <c r="H30" s="59"/>
      <c r="I30" s="59"/>
      <c r="J30" s="17"/>
      <c r="K30" s="17"/>
      <c r="L30" s="17"/>
      <c r="M30" s="17"/>
      <c r="N30" s="17"/>
      <c r="O30" s="17"/>
      <c r="P30" s="17"/>
      <c r="Q30" s="17"/>
      <c r="R30" s="17"/>
      <c r="S30" s="17"/>
      <c r="T30" s="17"/>
      <c r="U30" s="17"/>
      <c r="V30" s="17"/>
      <c r="W30" s="17"/>
      <c r="X30" s="17"/>
      <c r="Y30" s="17"/>
      <c r="Z30" s="17"/>
    </row>
    <row r="31" ht="19.5" customHeight="1">
      <c r="A31" s="17"/>
      <c r="B31" s="59"/>
      <c r="C31" s="59"/>
      <c r="D31" s="59"/>
      <c r="E31" s="59"/>
      <c r="F31" s="59"/>
      <c r="G31" s="59"/>
      <c r="H31" s="59"/>
      <c r="I31" s="59"/>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1"/>
      <c r="C52" s="231"/>
      <c r="D52" s="231"/>
      <c r="E52" s="231"/>
      <c r="F52" s="231"/>
      <c r="G52" s="231"/>
      <c r="H52" s="231"/>
      <c r="I52" s="55"/>
      <c r="J52" s="21"/>
      <c r="K52" s="21"/>
      <c r="L52" s="21"/>
      <c r="M52" s="21"/>
      <c r="N52" s="21"/>
      <c r="O52" s="21"/>
      <c r="P52" s="21"/>
      <c r="Q52" s="21"/>
      <c r="R52" s="21"/>
      <c r="S52" s="21"/>
      <c r="T52" s="21"/>
      <c r="U52" s="21"/>
      <c r="V52" s="21"/>
      <c r="W52" s="21"/>
      <c r="X52" s="21"/>
      <c r="Y52" s="21"/>
      <c r="Z52" s="21"/>
    </row>
    <row r="53" ht="17.25" customHeight="1">
      <c r="A53" s="21"/>
      <c r="B53" s="231"/>
      <c r="C53" s="231"/>
      <c r="D53" s="231"/>
      <c r="E53" s="231"/>
      <c r="F53" s="231"/>
      <c r="G53" s="231"/>
      <c r="H53" s="231"/>
      <c r="I53" s="55"/>
      <c r="J53" s="21"/>
      <c r="K53" s="21"/>
      <c r="L53" s="21"/>
      <c r="M53" s="21"/>
      <c r="N53" s="21"/>
      <c r="O53" s="21"/>
      <c r="P53" s="21"/>
      <c r="Q53" s="21"/>
      <c r="R53" s="21"/>
      <c r="S53" s="21"/>
      <c r="T53" s="21"/>
      <c r="U53" s="21"/>
      <c r="V53" s="21"/>
      <c r="W53" s="21"/>
      <c r="X53" s="21"/>
      <c r="Y53" s="21"/>
      <c r="Z53" s="21"/>
    </row>
    <row r="54" ht="17.25" customHeight="1">
      <c r="A54" s="21"/>
      <c r="B54" s="231"/>
      <c r="C54" s="231"/>
      <c r="D54" s="231"/>
      <c r="E54" s="231"/>
      <c r="F54" s="231"/>
      <c r="G54" s="231"/>
      <c r="H54" s="231"/>
      <c r="I54" s="55"/>
      <c r="J54" s="21"/>
      <c r="K54" s="21"/>
      <c r="L54" s="21"/>
      <c r="M54" s="21"/>
      <c r="N54" s="21"/>
      <c r="O54" s="21"/>
      <c r="P54" s="21"/>
      <c r="Q54" s="21"/>
      <c r="R54" s="21"/>
      <c r="S54" s="21"/>
      <c r="T54" s="21"/>
      <c r="U54" s="21"/>
      <c r="V54" s="21"/>
      <c r="W54" s="21"/>
      <c r="X54" s="21"/>
      <c r="Y54" s="21"/>
      <c r="Z54" s="21"/>
    </row>
    <row r="55" ht="17.25" customHeight="1">
      <c r="A55" s="21"/>
      <c r="B55" s="231"/>
      <c r="C55" s="231"/>
      <c r="D55" s="231"/>
      <c r="E55" s="231"/>
      <c r="F55" s="231"/>
      <c r="G55" s="231"/>
      <c r="H55" s="231"/>
      <c r="I55" s="55"/>
      <c r="J55" s="21"/>
      <c r="K55" s="21"/>
      <c r="L55" s="21"/>
      <c r="M55" s="21"/>
      <c r="N55" s="21"/>
      <c r="O55" s="21"/>
      <c r="P55" s="21"/>
      <c r="Q55" s="21"/>
      <c r="R55" s="21"/>
      <c r="S55" s="21"/>
      <c r="T55" s="21"/>
      <c r="U55" s="21"/>
      <c r="V55" s="21"/>
      <c r="W55" s="21"/>
      <c r="X55" s="21"/>
      <c r="Y55" s="21"/>
      <c r="Z55" s="21"/>
    </row>
    <row r="56" ht="17.25" customHeight="1">
      <c r="A56" s="21"/>
      <c r="B56" s="55"/>
      <c r="C56" s="55"/>
      <c r="D56" s="55"/>
      <c r="E56" s="55"/>
      <c r="F56" s="55"/>
      <c r="G56" s="55"/>
      <c r="H56" s="55"/>
      <c r="I56" s="55"/>
      <c r="J56" s="21"/>
      <c r="K56" s="21"/>
      <c r="L56" s="21"/>
      <c r="M56" s="21"/>
      <c r="N56" s="21"/>
      <c r="O56" s="21"/>
      <c r="P56" s="21"/>
      <c r="Q56" s="21"/>
      <c r="R56" s="21"/>
      <c r="S56" s="21"/>
      <c r="T56" s="21"/>
      <c r="U56" s="21"/>
      <c r="V56" s="21"/>
      <c r="W56" s="21"/>
      <c r="X56" s="21"/>
      <c r="Y56" s="21"/>
      <c r="Z56" s="21"/>
    </row>
    <row r="57" ht="17.25" customHeight="1">
      <c r="A57" s="21"/>
      <c r="B57" s="55"/>
      <c r="C57" s="55"/>
      <c r="D57" s="55"/>
      <c r="E57" s="55"/>
      <c r="F57" s="55"/>
      <c r="G57" s="55"/>
      <c r="H57" s="55"/>
      <c r="I57" s="55"/>
      <c r="J57" s="21"/>
      <c r="K57" s="21"/>
      <c r="L57" s="21"/>
      <c r="M57" s="21"/>
      <c r="N57" s="21"/>
      <c r="O57" s="21"/>
      <c r="P57" s="21"/>
      <c r="Q57" s="21"/>
      <c r="R57" s="21"/>
      <c r="S57" s="21"/>
      <c r="T57" s="21"/>
      <c r="U57" s="21"/>
      <c r="V57" s="21"/>
      <c r="W57" s="21"/>
      <c r="X57" s="21"/>
      <c r="Y57" s="21"/>
      <c r="Z57" s="21"/>
    </row>
    <row r="58" ht="17.25" customHeight="1">
      <c r="A58" s="21"/>
      <c r="B58" s="55"/>
      <c r="C58" s="55"/>
      <c r="D58" s="55"/>
      <c r="E58" s="55"/>
      <c r="F58" s="55"/>
      <c r="G58" s="55"/>
      <c r="H58" s="55"/>
      <c r="I58" s="55"/>
      <c r="J58" s="21"/>
      <c r="K58" s="21"/>
      <c r="L58" s="21"/>
      <c r="M58" s="21"/>
      <c r="N58" s="21"/>
      <c r="O58" s="21"/>
      <c r="P58" s="21"/>
      <c r="Q58" s="21"/>
      <c r="R58" s="21"/>
      <c r="S58" s="21"/>
      <c r="T58" s="21"/>
      <c r="U58" s="21"/>
      <c r="V58" s="21"/>
      <c r="W58" s="21"/>
      <c r="X58" s="21"/>
      <c r="Y58" s="21"/>
      <c r="Z58" s="21"/>
    </row>
    <row r="59" ht="17.25" customHeight="1">
      <c r="A59" s="21"/>
      <c r="B59" s="55"/>
      <c r="C59" s="55"/>
      <c r="D59" s="55"/>
      <c r="E59" s="55"/>
      <c r="F59" s="55"/>
      <c r="G59" s="55"/>
      <c r="H59" s="55"/>
      <c r="I59" s="55"/>
      <c r="J59" s="21"/>
      <c r="K59" s="21"/>
      <c r="L59" s="21"/>
      <c r="M59" s="21"/>
      <c r="N59" s="21"/>
      <c r="O59" s="21"/>
      <c r="P59" s="21"/>
      <c r="Q59" s="21"/>
      <c r="R59" s="21"/>
      <c r="S59" s="21"/>
      <c r="T59" s="21"/>
      <c r="U59" s="21"/>
      <c r="V59" s="21"/>
      <c r="W59" s="21"/>
      <c r="X59" s="21"/>
      <c r="Y59" s="21"/>
      <c r="Z59" s="21"/>
    </row>
    <row r="60" ht="17.25" customHeight="1">
      <c r="A60" s="21"/>
      <c r="B60" s="55"/>
      <c r="C60" s="55"/>
      <c r="D60" s="55"/>
      <c r="E60" s="55"/>
      <c r="F60" s="55"/>
      <c r="G60" s="55"/>
      <c r="H60" s="55"/>
      <c r="I60" s="55"/>
      <c r="J60" s="21"/>
      <c r="K60" s="21"/>
      <c r="L60" s="21"/>
      <c r="M60" s="21"/>
      <c r="N60" s="21"/>
      <c r="O60" s="21"/>
      <c r="P60" s="21"/>
      <c r="Q60" s="21"/>
      <c r="R60" s="21"/>
      <c r="S60" s="21"/>
      <c r="T60" s="21"/>
      <c r="U60" s="21"/>
      <c r="V60" s="21"/>
      <c r="W60" s="21"/>
      <c r="X60" s="21"/>
      <c r="Y60" s="21"/>
      <c r="Z60" s="21"/>
    </row>
    <row r="61" ht="17.25" customHeight="1">
      <c r="A61" s="21"/>
      <c r="B61" s="55"/>
      <c r="C61" s="55"/>
      <c r="D61" s="55"/>
      <c r="E61" s="55"/>
      <c r="F61" s="55"/>
      <c r="G61" s="55"/>
      <c r="H61" s="55"/>
      <c r="I61" s="55"/>
      <c r="J61" s="21"/>
      <c r="K61" s="21"/>
      <c r="L61" s="21"/>
      <c r="M61" s="21"/>
      <c r="N61" s="21"/>
      <c r="O61" s="21"/>
      <c r="P61" s="21"/>
      <c r="Q61" s="21"/>
      <c r="R61" s="21"/>
      <c r="S61" s="21"/>
      <c r="T61" s="21"/>
      <c r="U61" s="21"/>
      <c r="V61" s="21"/>
      <c r="W61" s="21"/>
      <c r="X61" s="21"/>
      <c r="Y61" s="21"/>
      <c r="Z61" s="21"/>
    </row>
    <row r="62" ht="17.25" customHeight="1">
      <c r="A62" s="21"/>
      <c r="B62" s="55"/>
      <c r="C62" s="55"/>
      <c r="D62" s="55"/>
      <c r="E62" s="55"/>
      <c r="F62" s="55"/>
      <c r="G62" s="55"/>
      <c r="H62" s="55"/>
      <c r="I62" s="55"/>
      <c r="J62" s="21"/>
      <c r="K62" s="21"/>
      <c r="L62" s="21"/>
      <c r="M62" s="21"/>
      <c r="N62" s="21"/>
      <c r="O62" s="21"/>
      <c r="P62" s="21"/>
      <c r="Q62" s="21"/>
      <c r="R62" s="21"/>
      <c r="S62" s="21"/>
      <c r="T62" s="21"/>
      <c r="U62" s="21"/>
      <c r="V62" s="21"/>
      <c r="W62" s="21"/>
      <c r="X62" s="21"/>
      <c r="Y62" s="21"/>
      <c r="Z62" s="21"/>
    </row>
    <row r="63" ht="17.25" customHeight="1">
      <c r="A63" s="21"/>
      <c r="B63" s="55"/>
      <c r="C63" s="55"/>
      <c r="D63" s="55"/>
      <c r="E63" s="55"/>
      <c r="F63" s="55"/>
      <c r="G63" s="55"/>
      <c r="H63" s="55"/>
      <c r="I63" s="55"/>
      <c r="J63" s="21"/>
      <c r="K63" s="21"/>
      <c r="L63" s="21"/>
      <c r="M63" s="21"/>
      <c r="N63" s="21"/>
      <c r="O63" s="21"/>
      <c r="P63" s="21"/>
      <c r="Q63" s="21"/>
      <c r="R63" s="21"/>
      <c r="S63" s="21"/>
      <c r="T63" s="21"/>
      <c r="U63" s="21"/>
      <c r="V63" s="21"/>
      <c r="W63" s="21"/>
      <c r="X63" s="21"/>
      <c r="Y63" s="21"/>
      <c r="Z63" s="21"/>
    </row>
    <row r="64" ht="17.25" customHeight="1">
      <c r="A64" s="21"/>
      <c r="B64" s="55"/>
      <c r="C64" s="55"/>
      <c r="D64" s="55"/>
      <c r="E64" s="55"/>
      <c r="F64" s="55"/>
      <c r="G64" s="55"/>
      <c r="H64" s="55"/>
      <c r="I64" s="55"/>
      <c r="J64" s="21"/>
      <c r="K64" s="21"/>
      <c r="L64" s="21"/>
      <c r="M64" s="21"/>
      <c r="N64" s="21"/>
      <c r="O64" s="21"/>
      <c r="P64" s="21"/>
      <c r="Q64" s="21"/>
      <c r="R64" s="21"/>
      <c r="S64" s="21"/>
      <c r="T64" s="21"/>
      <c r="U64" s="21"/>
      <c r="V64" s="21"/>
      <c r="W64" s="21"/>
      <c r="X64" s="21"/>
      <c r="Y64" s="21"/>
      <c r="Z64" s="21"/>
    </row>
    <row r="65" ht="17.25" customHeight="1">
      <c r="A65" s="21"/>
      <c r="B65" s="55"/>
      <c r="C65" s="55"/>
      <c r="D65" s="55"/>
      <c r="E65" s="55"/>
      <c r="F65" s="55"/>
      <c r="G65" s="55"/>
      <c r="H65" s="55"/>
      <c r="I65" s="55"/>
      <c r="J65" s="21"/>
      <c r="K65" s="21"/>
      <c r="L65" s="21"/>
      <c r="M65" s="21"/>
      <c r="N65" s="21"/>
      <c r="O65" s="21"/>
      <c r="P65" s="21"/>
      <c r="Q65" s="21"/>
      <c r="R65" s="21"/>
      <c r="S65" s="21"/>
      <c r="T65" s="21"/>
      <c r="U65" s="21"/>
      <c r="V65" s="21"/>
      <c r="W65" s="21"/>
      <c r="X65" s="21"/>
      <c r="Y65" s="21"/>
      <c r="Z65" s="21"/>
    </row>
    <row r="66" ht="17.25" customHeight="1">
      <c r="A66" s="21"/>
      <c r="B66" s="55"/>
      <c r="C66" s="55"/>
      <c r="D66" s="55"/>
      <c r="E66" s="55"/>
      <c r="F66" s="55"/>
      <c r="G66" s="55"/>
      <c r="H66" s="55"/>
      <c r="I66" s="55"/>
      <c r="J66" s="21"/>
      <c r="K66" s="21"/>
      <c r="L66" s="21"/>
      <c r="M66" s="21"/>
      <c r="N66" s="21"/>
      <c r="O66" s="21"/>
      <c r="P66" s="21"/>
      <c r="Q66" s="21"/>
      <c r="R66" s="21"/>
      <c r="S66" s="21"/>
      <c r="T66" s="21"/>
      <c r="U66" s="21"/>
      <c r="V66" s="21"/>
      <c r="W66" s="21"/>
      <c r="X66" s="21"/>
      <c r="Y66" s="21"/>
      <c r="Z66" s="21"/>
    </row>
    <row r="67" ht="17.25" customHeight="1">
      <c r="A67" s="21"/>
      <c r="B67" s="55"/>
      <c r="C67" s="55"/>
      <c r="D67" s="55"/>
      <c r="E67" s="55"/>
      <c r="F67" s="55"/>
      <c r="G67" s="55"/>
      <c r="H67" s="55"/>
      <c r="I67" s="55"/>
      <c r="J67" s="21"/>
      <c r="K67" s="21"/>
      <c r="L67" s="21"/>
      <c r="M67" s="21"/>
      <c r="N67" s="21"/>
      <c r="O67" s="21"/>
      <c r="P67" s="21"/>
      <c r="Q67" s="21"/>
      <c r="R67" s="21"/>
      <c r="S67" s="21"/>
      <c r="T67" s="21"/>
      <c r="U67" s="21"/>
      <c r="V67" s="21"/>
      <c r="W67" s="21"/>
      <c r="X67" s="21"/>
      <c r="Y67" s="21"/>
      <c r="Z67" s="21"/>
    </row>
    <row r="68" ht="17.25" customHeight="1">
      <c r="A68" s="21"/>
      <c r="B68" s="55"/>
      <c r="C68" s="55"/>
      <c r="D68" s="55"/>
      <c r="E68" s="55"/>
      <c r="F68" s="55"/>
      <c r="G68" s="55"/>
      <c r="H68" s="55"/>
      <c r="I68" s="55"/>
      <c r="J68" s="21"/>
      <c r="K68" s="21"/>
      <c r="L68" s="21"/>
      <c r="M68" s="21"/>
      <c r="N68" s="21"/>
      <c r="O68" s="21"/>
      <c r="P68" s="21"/>
      <c r="Q68" s="21"/>
      <c r="R68" s="21"/>
      <c r="S68" s="21"/>
      <c r="T68" s="21"/>
      <c r="U68" s="21"/>
      <c r="V68" s="21"/>
      <c r="W68" s="21"/>
      <c r="X68" s="21"/>
      <c r="Y68" s="21"/>
      <c r="Z68" s="21"/>
    </row>
    <row r="69" ht="17.25" customHeight="1">
      <c r="A69" s="21"/>
      <c r="B69" s="55"/>
      <c r="C69" s="55"/>
      <c r="D69" s="55"/>
      <c r="E69" s="55"/>
      <c r="F69" s="55"/>
      <c r="G69" s="55"/>
      <c r="H69" s="55"/>
      <c r="I69" s="55"/>
      <c r="J69" s="21"/>
      <c r="K69" s="21"/>
      <c r="L69" s="21"/>
      <c r="M69" s="21"/>
      <c r="N69" s="21"/>
      <c r="O69" s="21"/>
      <c r="P69" s="21"/>
      <c r="Q69" s="21"/>
      <c r="R69" s="21"/>
      <c r="S69" s="21"/>
      <c r="T69" s="21"/>
      <c r="U69" s="21"/>
      <c r="V69" s="21"/>
      <c r="W69" s="21"/>
      <c r="X69" s="21"/>
      <c r="Y69" s="21"/>
      <c r="Z69" s="21"/>
    </row>
    <row r="70" ht="17.25" customHeight="1">
      <c r="A70" s="21"/>
      <c r="B70" s="55"/>
      <c r="C70" s="55"/>
      <c r="D70" s="55"/>
      <c r="E70" s="55"/>
      <c r="F70" s="55"/>
      <c r="G70" s="55"/>
      <c r="H70" s="55"/>
      <c r="I70" s="55"/>
      <c r="J70" s="21"/>
      <c r="K70" s="21"/>
      <c r="L70" s="21"/>
      <c r="M70" s="21"/>
      <c r="N70" s="21"/>
      <c r="O70" s="21"/>
      <c r="P70" s="21"/>
      <c r="Q70" s="21"/>
      <c r="R70" s="21"/>
      <c r="S70" s="21"/>
      <c r="T70" s="21"/>
      <c r="U70" s="21"/>
      <c r="V70" s="21"/>
      <c r="W70" s="21"/>
      <c r="X70" s="21"/>
      <c r="Y70" s="21"/>
      <c r="Z70" s="21"/>
    </row>
    <row r="71" ht="17.25" customHeight="1">
      <c r="A71" s="21"/>
      <c r="B71" s="55"/>
      <c r="C71" s="55"/>
      <c r="D71" s="55"/>
      <c r="E71" s="55"/>
      <c r="F71" s="55"/>
      <c r="G71" s="55"/>
      <c r="H71" s="55"/>
      <c r="I71" s="55"/>
      <c r="J71" s="21"/>
      <c r="K71" s="21"/>
      <c r="L71" s="21"/>
      <c r="M71" s="21"/>
      <c r="N71" s="21"/>
      <c r="O71" s="21"/>
      <c r="P71" s="21"/>
      <c r="Q71" s="21"/>
      <c r="R71" s="21"/>
      <c r="S71" s="21"/>
      <c r="T71" s="21"/>
      <c r="U71" s="21"/>
      <c r="V71" s="21"/>
      <c r="W71" s="21"/>
      <c r="X71" s="21"/>
      <c r="Y71" s="21"/>
      <c r="Z71" s="21"/>
    </row>
    <row r="72" ht="17.25" customHeight="1">
      <c r="A72" s="21"/>
      <c r="B72" s="55"/>
      <c r="C72" s="55"/>
      <c r="D72" s="55"/>
      <c r="E72" s="55"/>
      <c r="F72" s="55"/>
      <c r="G72" s="55"/>
      <c r="H72" s="55"/>
      <c r="I72" s="55"/>
      <c r="J72" s="21"/>
      <c r="K72" s="21"/>
      <c r="L72" s="21"/>
      <c r="M72" s="21"/>
      <c r="N72" s="21"/>
      <c r="O72" s="21"/>
      <c r="P72" s="21"/>
      <c r="Q72" s="21"/>
      <c r="R72" s="21"/>
      <c r="S72" s="21"/>
      <c r="T72" s="21"/>
      <c r="U72" s="21"/>
      <c r="V72" s="21"/>
      <c r="W72" s="21"/>
      <c r="X72" s="21"/>
      <c r="Y72" s="21"/>
      <c r="Z72" s="21"/>
    </row>
    <row r="73" ht="17.25" customHeight="1">
      <c r="A73" s="21"/>
      <c r="B73" s="55"/>
      <c r="C73" s="55"/>
      <c r="D73" s="55"/>
      <c r="E73" s="55"/>
      <c r="F73" s="55"/>
      <c r="G73" s="55"/>
      <c r="H73" s="55"/>
      <c r="I73" s="55"/>
      <c r="J73" s="21"/>
      <c r="K73" s="21"/>
      <c r="L73" s="21"/>
      <c r="M73" s="21"/>
      <c r="N73" s="21"/>
      <c r="O73" s="21"/>
      <c r="P73" s="21"/>
      <c r="Q73" s="21"/>
      <c r="R73" s="21"/>
      <c r="S73" s="21"/>
      <c r="T73" s="21"/>
      <c r="U73" s="21"/>
      <c r="V73" s="21"/>
      <c r="W73" s="21"/>
      <c r="X73" s="21"/>
      <c r="Y73" s="21"/>
      <c r="Z73" s="21"/>
    </row>
    <row r="74" ht="17.25" customHeight="1">
      <c r="A74" s="21"/>
      <c r="B74" s="55"/>
      <c r="C74" s="55"/>
      <c r="D74" s="55"/>
      <c r="E74" s="55"/>
      <c r="F74" s="55"/>
      <c r="G74" s="55"/>
      <c r="H74" s="55"/>
      <c r="I74" s="55"/>
      <c r="J74" s="21"/>
      <c r="K74" s="21"/>
      <c r="L74" s="21"/>
      <c r="M74" s="21"/>
      <c r="N74" s="21"/>
      <c r="O74" s="21"/>
      <c r="P74" s="21"/>
      <c r="Q74" s="21"/>
      <c r="R74" s="21"/>
      <c r="S74" s="21"/>
      <c r="T74" s="21"/>
      <c r="U74" s="21"/>
      <c r="V74" s="21"/>
      <c r="W74" s="21"/>
      <c r="X74" s="21"/>
      <c r="Y74" s="21"/>
      <c r="Z74" s="21"/>
    </row>
    <row r="75" ht="17.25" customHeight="1">
      <c r="A75" s="21"/>
      <c r="B75" s="55"/>
      <c r="C75" s="55"/>
      <c r="D75" s="55"/>
      <c r="E75" s="55"/>
      <c r="F75" s="55"/>
      <c r="G75" s="55"/>
      <c r="H75" s="55"/>
      <c r="I75" s="55"/>
      <c r="J75" s="21"/>
      <c r="K75" s="21"/>
      <c r="L75" s="21"/>
      <c r="M75" s="21"/>
      <c r="N75" s="21"/>
      <c r="O75" s="21"/>
      <c r="P75" s="21"/>
      <c r="Q75" s="21"/>
      <c r="R75" s="21"/>
      <c r="S75" s="21"/>
      <c r="T75" s="21"/>
      <c r="U75" s="21"/>
      <c r="V75" s="21"/>
      <c r="W75" s="21"/>
      <c r="X75" s="21"/>
      <c r="Y75" s="21"/>
      <c r="Z75" s="21"/>
    </row>
    <row r="76" ht="17.25" customHeight="1">
      <c r="A76" s="21"/>
      <c r="B76" s="55"/>
      <c r="C76" s="55"/>
      <c r="D76" s="55"/>
      <c r="E76" s="55"/>
      <c r="F76" s="55"/>
      <c r="G76" s="55"/>
      <c r="H76" s="55"/>
      <c r="I76" s="55"/>
      <c r="J76" s="21"/>
      <c r="K76" s="21"/>
      <c r="L76" s="21"/>
      <c r="M76" s="21"/>
      <c r="N76" s="21"/>
      <c r="O76" s="21"/>
      <c r="P76" s="21"/>
      <c r="Q76" s="21"/>
      <c r="R76" s="21"/>
      <c r="S76" s="21"/>
      <c r="T76" s="21"/>
      <c r="U76" s="21"/>
      <c r="V76" s="21"/>
      <c r="W76" s="21"/>
      <c r="X76" s="21"/>
      <c r="Y76" s="21"/>
      <c r="Z76" s="21"/>
    </row>
    <row r="77" ht="17.25" customHeight="1">
      <c r="A77" s="21"/>
      <c r="B77" s="55"/>
      <c r="C77" s="55"/>
      <c r="D77" s="55"/>
      <c r="E77" s="55"/>
      <c r="F77" s="55"/>
      <c r="G77" s="55"/>
      <c r="H77" s="55"/>
      <c r="I77" s="55"/>
      <c r="J77" s="21"/>
      <c r="K77" s="21"/>
      <c r="L77" s="21"/>
      <c r="M77" s="21"/>
      <c r="N77" s="21"/>
      <c r="O77" s="21"/>
      <c r="P77" s="21"/>
      <c r="Q77" s="21"/>
      <c r="R77" s="21"/>
      <c r="S77" s="21"/>
      <c r="T77" s="21"/>
      <c r="U77" s="21"/>
      <c r="V77" s="21"/>
      <c r="W77" s="21"/>
      <c r="X77" s="21"/>
      <c r="Y77" s="21"/>
      <c r="Z77" s="21"/>
    </row>
    <row r="78" ht="17.25" customHeight="1">
      <c r="A78" s="21"/>
      <c r="B78" s="55"/>
      <c r="C78" s="55"/>
      <c r="D78" s="55"/>
      <c r="E78" s="55"/>
      <c r="F78" s="55"/>
      <c r="G78" s="55"/>
      <c r="H78" s="55"/>
      <c r="I78" s="55"/>
      <c r="J78" s="21"/>
      <c r="K78" s="21"/>
      <c r="L78" s="21"/>
      <c r="M78" s="21"/>
      <c r="N78" s="21"/>
      <c r="O78" s="21"/>
      <c r="P78" s="21"/>
      <c r="Q78" s="21"/>
      <c r="R78" s="21"/>
      <c r="S78" s="21"/>
      <c r="T78" s="21"/>
      <c r="U78" s="21"/>
      <c r="V78" s="21"/>
      <c r="W78" s="21"/>
      <c r="X78" s="21"/>
      <c r="Y78" s="21"/>
      <c r="Z78" s="21"/>
    </row>
    <row r="79" ht="17.25" customHeight="1">
      <c r="A79" s="21"/>
      <c r="B79" s="55"/>
      <c r="C79" s="55"/>
      <c r="D79" s="55"/>
      <c r="E79" s="55"/>
      <c r="F79" s="55"/>
      <c r="G79" s="55"/>
      <c r="H79" s="55"/>
      <c r="I79" s="55"/>
      <c r="J79" s="21"/>
      <c r="K79" s="21"/>
      <c r="L79" s="21"/>
      <c r="M79" s="21"/>
      <c r="N79" s="21"/>
      <c r="O79" s="21"/>
      <c r="P79" s="21"/>
      <c r="Q79" s="21"/>
      <c r="R79" s="21"/>
      <c r="S79" s="21"/>
      <c r="T79" s="21"/>
      <c r="U79" s="21"/>
      <c r="V79" s="21"/>
      <c r="W79" s="21"/>
      <c r="X79" s="21"/>
      <c r="Y79" s="21"/>
      <c r="Z79" s="21"/>
    </row>
    <row r="80" ht="17.25" customHeight="1">
      <c r="A80" s="21"/>
      <c r="B80" s="55"/>
      <c r="C80" s="55"/>
      <c r="D80" s="55"/>
      <c r="E80" s="55"/>
      <c r="F80" s="55"/>
      <c r="G80" s="55"/>
      <c r="H80" s="55"/>
      <c r="I80" s="55"/>
      <c r="J80" s="21"/>
      <c r="K80" s="21"/>
      <c r="L80" s="21"/>
      <c r="M80" s="21"/>
      <c r="N80" s="21"/>
      <c r="O80" s="21"/>
      <c r="P80" s="21"/>
      <c r="Q80" s="21"/>
      <c r="R80" s="21"/>
      <c r="S80" s="21"/>
      <c r="T80" s="21"/>
      <c r="U80" s="21"/>
      <c r="V80" s="21"/>
      <c r="W80" s="21"/>
      <c r="X80" s="21"/>
      <c r="Y80" s="21"/>
      <c r="Z80" s="21"/>
    </row>
    <row r="81" ht="17.25" customHeight="1">
      <c r="A81" s="21"/>
      <c r="B81" s="55"/>
      <c r="C81" s="55"/>
      <c r="D81" s="55"/>
      <c r="E81" s="55"/>
      <c r="F81" s="55"/>
      <c r="G81" s="55"/>
      <c r="H81" s="55"/>
      <c r="I81" s="55"/>
      <c r="J81" s="21"/>
      <c r="K81" s="21"/>
      <c r="L81" s="21"/>
      <c r="M81" s="21"/>
      <c r="N81" s="21"/>
      <c r="O81" s="21"/>
      <c r="P81" s="21"/>
      <c r="Q81" s="21"/>
      <c r="R81" s="21"/>
      <c r="S81" s="21"/>
      <c r="T81" s="21"/>
      <c r="U81" s="21"/>
      <c r="V81" s="21"/>
      <c r="W81" s="21"/>
      <c r="X81" s="21"/>
      <c r="Y81" s="21"/>
      <c r="Z81" s="21"/>
    </row>
    <row r="82" ht="17.25" customHeight="1">
      <c r="A82" s="21"/>
      <c r="B82" s="55"/>
      <c r="C82" s="55"/>
      <c r="D82" s="55"/>
      <c r="E82" s="55"/>
      <c r="F82" s="55"/>
      <c r="G82" s="55"/>
      <c r="H82" s="55"/>
      <c r="I82" s="55"/>
      <c r="J82" s="21"/>
      <c r="K82" s="21"/>
      <c r="L82" s="21"/>
      <c r="M82" s="21"/>
      <c r="N82" s="21"/>
      <c r="O82" s="21"/>
      <c r="P82" s="21"/>
      <c r="Q82" s="21"/>
      <c r="R82" s="21"/>
      <c r="S82" s="21"/>
      <c r="T82" s="21"/>
      <c r="U82" s="21"/>
      <c r="V82" s="21"/>
      <c r="W82" s="21"/>
      <c r="X82" s="21"/>
      <c r="Y82" s="21"/>
      <c r="Z82" s="21"/>
    </row>
    <row r="83" ht="17.25" customHeight="1">
      <c r="A83" s="21"/>
      <c r="B83" s="55"/>
      <c r="C83" s="55"/>
      <c r="D83" s="55"/>
      <c r="E83" s="55"/>
      <c r="F83" s="55"/>
      <c r="G83" s="55"/>
      <c r="H83" s="55"/>
      <c r="I83" s="55"/>
      <c r="J83" s="21"/>
      <c r="K83" s="21"/>
      <c r="L83" s="21"/>
      <c r="M83" s="21"/>
      <c r="N83" s="21"/>
      <c r="O83" s="21"/>
      <c r="P83" s="21"/>
      <c r="Q83" s="21"/>
      <c r="R83" s="21"/>
      <c r="S83" s="21"/>
      <c r="T83" s="21"/>
      <c r="U83" s="21"/>
      <c r="V83" s="21"/>
      <c r="W83" s="21"/>
      <c r="X83" s="21"/>
      <c r="Y83" s="21"/>
      <c r="Z83" s="21"/>
    </row>
    <row r="84" ht="17.25" customHeight="1">
      <c r="A84" s="21"/>
      <c r="B84" s="55"/>
      <c r="C84" s="55"/>
      <c r="D84" s="55"/>
      <c r="E84" s="55"/>
      <c r="F84" s="55"/>
      <c r="G84" s="55"/>
      <c r="H84" s="55"/>
      <c r="I84" s="55"/>
      <c r="J84" s="21"/>
      <c r="K84" s="21"/>
      <c r="L84" s="21"/>
      <c r="M84" s="21"/>
      <c r="N84" s="21"/>
      <c r="O84" s="21"/>
      <c r="P84" s="21"/>
      <c r="Q84" s="21"/>
      <c r="R84" s="21"/>
      <c r="S84" s="21"/>
      <c r="T84" s="21"/>
      <c r="U84" s="21"/>
      <c r="V84" s="21"/>
      <c r="W84" s="21"/>
      <c r="X84" s="21"/>
      <c r="Y84" s="21"/>
      <c r="Z84" s="21"/>
    </row>
    <row r="85" ht="17.25" customHeight="1">
      <c r="A85" s="21"/>
      <c r="B85" s="55"/>
      <c r="C85" s="55"/>
      <c r="D85" s="55"/>
      <c r="E85" s="55"/>
      <c r="F85" s="55"/>
      <c r="G85" s="55"/>
      <c r="H85" s="55"/>
      <c r="I85" s="55"/>
      <c r="J85" s="21"/>
      <c r="K85" s="21"/>
      <c r="L85" s="21"/>
      <c r="M85" s="21"/>
      <c r="N85" s="21"/>
      <c r="O85" s="21"/>
      <c r="P85" s="21"/>
      <c r="Q85" s="21"/>
      <c r="R85" s="21"/>
      <c r="S85" s="21"/>
      <c r="T85" s="21"/>
      <c r="U85" s="21"/>
      <c r="V85" s="21"/>
      <c r="W85" s="21"/>
      <c r="X85" s="21"/>
      <c r="Y85" s="21"/>
      <c r="Z85" s="21"/>
    </row>
    <row r="86" ht="17.25" customHeight="1">
      <c r="A86" s="21"/>
      <c r="B86" s="55"/>
      <c r="C86" s="55"/>
      <c r="D86" s="55"/>
      <c r="E86" s="55"/>
      <c r="F86" s="55"/>
      <c r="G86" s="55"/>
      <c r="H86" s="55"/>
      <c r="I86" s="55"/>
      <c r="J86" s="21"/>
      <c r="K86" s="21"/>
      <c r="L86" s="21"/>
      <c r="M86" s="21"/>
      <c r="N86" s="21"/>
      <c r="O86" s="21"/>
      <c r="P86" s="21"/>
      <c r="Q86" s="21"/>
      <c r="R86" s="21"/>
      <c r="S86" s="21"/>
      <c r="T86" s="21"/>
      <c r="U86" s="21"/>
      <c r="V86" s="21"/>
      <c r="W86" s="21"/>
      <c r="X86" s="21"/>
      <c r="Y86" s="21"/>
      <c r="Z86" s="21"/>
    </row>
    <row r="87" ht="17.25" customHeight="1">
      <c r="A87" s="17"/>
      <c r="B87" s="59"/>
      <c r="C87" s="59"/>
      <c r="D87" s="59"/>
      <c r="E87" s="59"/>
      <c r="F87" s="59"/>
      <c r="G87" s="59"/>
      <c r="H87" s="59"/>
      <c r="I87" s="59"/>
      <c r="J87" s="17"/>
      <c r="K87" s="17"/>
      <c r="L87" s="17"/>
      <c r="M87" s="17"/>
      <c r="N87" s="17"/>
      <c r="O87" s="17"/>
      <c r="P87" s="17"/>
      <c r="Q87" s="17"/>
      <c r="R87" s="17"/>
      <c r="S87" s="17"/>
      <c r="T87" s="17"/>
      <c r="U87" s="17"/>
      <c r="V87" s="17"/>
      <c r="W87" s="17"/>
      <c r="X87" s="17"/>
      <c r="Y87" s="17"/>
      <c r="Z87" s="17"/>
    </row>
    <row r="88" ht="17.25" customHeight="1">
      <c r="A88" s="17"/>
      <c r="B88" s="59"/>
      <c r="C88" s="59"/>
      <c r="D88" s="59"/>
      <c r="E88" s="59"/>
      <c r="F88" s="59"/>
      <c r="G88" s="59"/>
      <c r="H88" s="59"/>
      <c r="I88" s="59"/>
      <c r="J88" s="17"/>
      <c r="K88" s="17"/>
      <c r="L88" s="17"/>
      <c r="M88" s="17"/>
      <c r="N88" s="17"/>
      <c r="O88" s="17"/>
      <c r="P88" s="17"/>
      <c r="Q88" s="17"/>
      <c r="R88" s="17"/>
      <c r="S88" s="17"/>
      <c r="T88" s="17"/>
      <c r="U88" s="17"/>
      <c r="V88" s="17"/>
      <c r="W88" s="17"/>
      <c r="X88" s="17"/>
      <c r="Y88" s="17"/>
      <c r="Z88" s="17"/>
    </row>
    <row r="89" ht="17.25" customHeight="1">
      <c r="A89" s="17"/>
      <c r="B89" s="59"/>
      <c r="C89" s="59"/>
      <c r="D89" s="59"/>
      <c r="E89" s="59"/>
      <c r="F89" s="59"/>
      <c r="G89" s="59"/>
      <c r="H89" s="59"/>
      <c r="I89" s="59"/>
      <c r="J89" s="17"/>
      <c r="K89" s="17"/>
      <c r="L89" s="17"/>
      <c r="M89" s="17"/>
      <c r="N89" s="17"/>
      <c r="O89" s="17"/>
      <c r="P89" s="17"/>
      <c r="Q89" s="17"/>
      <c r="R89" s="17"/>
      <c r="S89" s="17"/>
      <c r="T89" s="17"/>
      <c r="U89" s="17"/>
      <c r="V89" s="17"/>
      <c r="W89" s="17"/>
      <c r="X89" s="17"/>
      <c r="Y89" s="17"/>
      <c r="Z89" s="17"/>
    </row>
    <row r="90" ht="17.25" customHeight="1">
      <c r="A90" s="17"/>
      <c r="B90" s="59"/>
      <c r="C90" s="59"/>
      <c r="D90" s="59"/>
      <c r="E90" s="59"/>
      <c r="F90" s="59"/>
      <c r="G90" s="59"/>
      <c r="H90" s="59"/>
      <c r="I90" s="59"/>
      <c r="J90" s="17"/>
      <c r="K90" s="17"/>
      <c r="L90" s="17"/>
      <c r="M90" s="17"/>
      <c r="N90" s="17"/>
      <c r="O90" s="17"/>
      <c r="P90" s="17"/>
      <c r="Q90" s="17"/>
      <c r="R90" s="17"/>
      <c r="S90" s="17"/>
      <c r="T90" s="17"/>
      <c r="U90" s="17"/>
      <c r="V90" s="17"/>
      <c r="W90" s="17"/>
      <c r="X90" s="17"/>
      <c r="Y90" s="17"/>
      <c r="Z90" s="17"/>
    </row>
    <row r="91" ht="17.25" customHeight="1">
      <c r="A91" s="17"/>
      <c r="B91" s="59"/>
      <c r="C91" s="59"/>
      <c r="D91" s="59"/>
      <c r="E91" s="59"/>
      <c r="F91" s="59"/>
      <c r="G91" s="59"/>
      <c r="H91" s="59"/>
      <c r="I91" s="59"/>
      <c r="J91" s="17"/>
      <c r="K91" s="17"/>
      <c r="L91" s="17"/>
      <c r="M91" s="17"/>
      <c r="N91" s="17"/>
      <c r="O91" s="17"/>
      <c r="P91" s="17"/>
      <c r="Q91" s="17"/>
      <c r="R91" s="17"/>
      <c r="S91" s="17"/>
      <c r="T91" s="17"/>
      <c r="U91" s="17"/>
      <c r="V91" s="17"/>
      <c r="W91" s="17"/>
      <c r="X91" s="17"/>
      <c r="Y91" s="17"/>
      <c r="Z91" s="17"/>
    </row>
    <row r="92" ht="17.25" customHeight="1">
      <c r="A92" s="17"/>
      <c r="B92" s="59"/>
      <c r="C92" s="59"/>
      <c r="D92" s="59"/>
      <c r="E92" s="59"/>
      <c r="F92" s="59"/>
      <c r="G92" s="59"/>
      <c r="H92" s="59"/>
      <c r="I92" s="59"/>
      <c r="J92" s="17"/>
      <c r="K92" s="17"/>
      <c r="L92" s="17"/>
      <c r="M92" s="17"/>
      <c r="N92" s="17"/>
      <c r="O92" s="17"/>
      <c r="P92" s="17"/>
      <c r="Q92" s="17"/>
      <c r="R92" s="17"/>
      <c r="S92" s="17"/>
      <c r="T92" s="17"/>
      <c r="U92" s="17"/>
      <c r="V92" s="17"/>
      <c r="W92" s="17"/>
      <c r="X92" s="17"/>
      <c r="Y92" s="17"/>
      <c r="Z92" s="17"/>
    </row>
    <row r="93" ht="17.25" customHeight="1">
      <c r="A93" s="17"/>
      <c r="B93" s="59"/>
      <c r="C93" s="59"/>
      <c r="D93" s="59"/>
      <c r="E93" s="59"/>
      <c r="F93" s="59"/>
      <c r="G93" s="59"/>
      <c r="H93" s="59"/>
      <c r="I93" s="59"/>
      <c r="J93" s="17"/>
      <c r="K93" s="17"/>
      <c r="L93" s="17"/>
      <c r="M93" s="17"/>
      <c r="N93" s="17"/>
      <c r="O93" s="17"/>
      <c r="P93" s="17"/>
      <c r="Q93" s="17"/>
      <c r="R93" s="17"/>
      <c r="S93" s="17"/>
      <c r="T93" s="17"/>
      <c r="U93" s="17"/>
      <c r="V93" s="17"/>
      <c r="W93" s="17"/>
      <c r="X93" s="17"/>
      <c r="Y93" s="17"/>
      <c r="Z93" s="17"/>
    </row>
    <row r="94" ht="17.25" customHeight="1">
      <c r="A94" s="17"/>
      <c r="B94" s="59"/>
      <c r="C94" s="59"/>
      <c r="D94" s="59"/>
      <c r="E94" s="59"/>
      <c r="F94" s="59"/>
      <c r="G94" s="59"/>
      <c r="H94" s="59"/>
      <c r="I94" s="59"/>
      <c r="J94" s="17"/>
      <c r="K94" s="17"/>
      <c r="L94" s="17"/>
      <c r="M94" s="17"/>
      <c r="N94" s="17"/>
      <c r="O94" s="17"/>
      <c r="P94" s="17"/>
      <c r="Q94" s="17"/>
      <c r="R94" s="17"/>
      <c r="S94" s="17"/>
      <c r="T94" s="17"/>
      <c r="U94" s="17"/>
      <c r="V94" s="17"/>
      <c r="W94" s="17"/>
      <c r="X94" s="17"/>
      <c r="Y94" s="17"/>
      <c r="Z94" s="17"/>
    </row>
    <row r="95" ht="17.25" customHeight="1">
      <c r="A95" s="17"/>
      <c r="B95" s="59"/>
      <c r="C95" s="59"/>
      <c r="D95" s="59"/>
      <c r="E95" s="59"/>
      <c r="F95" s="59"/>
      <c r="G95" s="59"/>
      <c r="H95" s="59"/>
      <c r="I95" s="59"/>
      <c r="J95" s="17"/>
      <c r="K95" s="17"/>
      <c r="L95" s="17"/>
      <c r="M95" s="17"/>
      <c r="N95" s="17"/>
      <c r="O95" s="17"/>
      <c r="P95" s="17"/>
      <c r="Q95" s="17"/>
      <c r="R95" s="17"/>
      <c r="S95" s="17"/>
      <c r="T95" s="17"/>
      <c r="U95" s="17"/>
      <c r="V95" s="17"/>
      <c r="W95" s="17"/>
      <c r="X95" s="17"/>
      <c r="Y95" s="17"/>
      <c r="Z95" s="17"/>
    </row>
    <row r="96" ht="17.25" customHeight="1">
      <c r="A96" s="17"/>
      <c r="B96" s="59"/>
      <c r="C96" s="59"/>
      <c r="D96" s="59"/>
      <c r="E96" s="59"/>
      <c r="F96" s="59"/>
      <c r="G96" s="59"/>
      <c r="H96" s="59"/>
      <c r="I96" s="59"/>
      <c r="J96" s="17"/>
      <c r="K96" s="17"/>
      <c r="L96" s="17"/>
      <c r="M96" s="17"/>
      <c r="N96" s="17"/>
      <c r="O96" s="17"/>
      <c r="P96" s="17"/>
      <c r="Q96" s="17"/>
      <c r="R96" s="17"/>
      <c r="S96" s="17"/>
      <c r="T96" s="17"/>
      <c r="U96" s="17"/>
      <c r="V96" s="17"/>
      <c r="W96" s="17"/>
      <c r="X96" s="17"/>
      <c r="Y96" s="17"/>
      <c r="Z96" s="17"/>
    </row>
    <row r="97" ht="17.25" customHeight="1">
      <c r="A97" s="17"/>
      <c r="B97" s="59"/>
      <c r="C97" s="59"/>
      <c r="D97" s="59"/>
      <c r="E97" s="59"/>
      <c r="F97" s="59"/>
      <c r="G97" s="59"/>
      <c r="H97" s="59"/>
      <c r="I97" s="59"/>
      <c r="J97" s="17"/>
      <c r="K97" s="17"/>
      <c r="L97" s="17"/>
      <c r="M97" s="17"/>
      <c r="N97" s="17"/>
      <c r="O97" s="17"/>
      <c r="P97" s="17"/>
      <c r="Q97" s="17"/>
      <c r="R97" s="17"/>
      <c r="S97" s="17"/>
      <c r="T97" s="17"/>
      <c r="U97" s="17"/>
      <c r="V97" s="17"/>
      <c r="W97" s="17"/>
      <c r="X97" s="17"/>
      <c r="Y97" s="17"/>
      <c r="Z97" s="17"/>
    </row>
    <row r="98" ht="17.25" customHeight="1">
      <c r="A98" s="17"/>
      <c r="B98" s="59"/>
      <c r="C98" s="59"/>
      <c r="D98" s="59"/>
      <c r="E98" s="59"/>
      <c r="F98" s="59"/>
      <c r="G98" s="59"/>
      <c r="H98" s="59"/>
      <c r="I98" s="59"/>
      <c r="J98" s="17"/>
      <c r="K98" s="17"/>
      <c r="L98" s="17"/>
      <c r="M98" s="17"/>
      <c r="N98" s="17"/>
      <c r="O98" s="17"/>
      <c r="P98" s="17"/>
      <c r="Q98" s="17"/>
      <c r="R98" s="17"/>
      <c r="S98" s="17"/>
      <c r="T98" s="17"/>
      <c r="U98" s="17"/>
      <c r="V98" s="17"/>
      <c r="W98" s="17"/>
      <c r="X98" s="17"/>
      <c r="Y98" s="17"/>
      <c r="Z98" s="17"/>
    </row>
    <row r="99" ht="17.25" customHeight="1">
      <c r="A99" s="17"/>
      <c r="B99" s="59"/>
      <c r="C99" s="59"/>
      <c r="D99" s="59"/>
      <c r="E99" s="59"/>
      <c r="F99" s="59"/>
      <c r="G99" s="59"/>
      <c r="H99" s="59"/>
      <c r="I99" s="59"/>
      <c r="J99" s="17"/>
      <c r="K99" s="17"/>
      <c r="L99" s="17"/>
      <c r="M99" s="17"/>
      <c r="N99" s="17"/>
      <c r="O99" s="17"/>
      <c r="P99" s="17"/>
      <c r="Q99" s="17"/>
      <c r="R99" s="17"/>
      <c r="S99" s="17"/>
      <c r="T99" s="17"/>
      <c r="U99" s="17"/>
      <c r="V99" s="17"/>
      <c r="W99" s="17"/>
      <c r="X99" s="17"/>
      <c r="Y99" s="17"/>
      <c r="Z99" s="17"/>
    </row>
    <row r="100" ht="17.25" customHeight="1">
      <c r="A100" s="17"/>
      <c r="B100" s="59"/>
      <c r="C100" s="59"/>
      <c r="D100" s="59"/>
      <c r="E100" s="59"/>
      <c r="F100" s="59"/>
      <c r="G100" s="59"/>
      <c r="H100" s="59"/>
      <c r="I100" s="59"/>
      <c r="J100" s="17"/>
      <c r="K100" s="17"/>
      <c r="L100" s="17"/>
      <c r="M100" s="17"/>
      <c r="N100" s="17"/>
      <c r="O100" s="17"/>
      <c r="P100" s="17"/>
      <c r="Q100" s="17"/>
      <c r="R100" s="17"/>
      <c r="S100" s="17"/>
      <c r="T100" s="17"/>
      <c r="U100" s="17"/>
      <c r="V100" s="17"/>
      <c r="W100" s="17"/>
      <c r="X100" s="17"/>
      <c r="Y100" s="17"/>
      <c r="Z100" s="17"/>
    </row>
    <row r="101" ht="17.25" customHeight="1">
      <c r="A101" s="17"/>
      <c r="B101" s="59"/>
      <c r="C101" s="59"/>
      <c r="D101" s="59"/>
      <c r="E101" s="59"/>
      <c r="F101" s="59"/>
      <c r="G101" s="59"/>
      <c r="H101" s="59"/>
      <c r="I101" s="59"/>
      <c r="J101" s="17"/>
      <c r="K101" s="17"/>
      <c r="L101" s="17"/>
      <c r="M101" s="17"/>
      <c r="N101" s="17"/>
      <c r="O101" s="17"/>
      <c r="P101" s="17"/>
      <c r="Q101" s="17"/>
      <c r="R101" s="17"/>
      <c r="S101" s="17"/>
      <c r="T101" s="17"/>
      <c r="U101" s="17"/>
      <c r="V101" s="17"/>
      <c r="W101" s="17"/>
      <c r="X101" s="17"/>
      <c r="Y101" s="17"/>
      <c r="Z101" s="17"/>
    </row>
    <row r="102" ht="17.25" customHeight="1">
      <c r="A102" s="17"/>
      <c r="B102" s="59"/>
      <c r="C102" s="59"/>
      <c r="D102" s="59"/>
      <c r="E102" s="59"/>
      <c r="F102" s="59"/>
      <c r="G102" s="59"/>
      <c r="H102" s="59"/>
      <c r="I102" s="59"/>
      <c r="J102" s="17"/>
      <c r="K102" s="17"/>
      <c r="L102" s="17"/>
      <c r="M102" s="17"/>
      <c r="N102" s="17"/>
      <c r="O102" s="17"/>
      <c r="P102" s="17"/>
      <c r="Q102" s="17"/>
      <c r="R102" s="17"/>
      <c r="S102" s="17"/>
      <c r="T102" s="17"/>
      <c r="U102" s="17"/>
      <c r="V102" s="17"/>
      <c r="W102" s="17"/>
      <c r="X102" s="17"/>
      <c r="Y102" s="17"/>
      <c r="Z102" s="17"/>
    </row>
    <row r="103" ht="17.25" customHeight="1">
      <c r="A103" s="17"/>
      <c r="B103" s="59"/>
      <c r="C103" s="59"/>
      <c r="D103" s="59"/>
      <c r="E103" s="59"/>
      <c r="F103" s="59"/>
      <c r="G103" s="59"/>
      <c r="H103" s="59"/>
      <c r="I103" s="59"/>
      <c r="J103" s="17"/>
      <c r="K103" s="17"/>
      <c r="L103" s="17"/>
      <c r="M103" s="17"/>
      <c r="N103" s="17"/>
      <c r="O103" s="17"/>
      <c r="P103" s="17"/>
      <c r="Q103" s="17"/>
      <c r="R103" s="17"/>
      <c r="S103" s="17"/>
      <c r="T103" s="17"/>
      <c r="U103" s="17"/>
      <c r="V103" s="17"/>
      <c r="W103" s="17"/>
      <c r="X103" s="17"/>
      <c r="Y103" s="17"/>
      <c r="Z103" s="17"/>
    </row>
    <row r="104" ht="17.25" customHeight="1">
      <c r="A104" s="17"/>
      <c r="B104" s="59"/>
      <c r="C104" s="59"/>
      <c r="D104" s="59"/>
      <c r="E104" s="59"/>
      <c r="F104" s="59"/>
      <c r="G104" s="59"/>
      <c r="H104" s="59"/>
      <c r="I104" s="59"/>
      <c r="J104" s="17"/>
      <c r="K104" s="17"/>
      <c r="L104" s="17"/>
      <c r="M104" s="17"/>
      <c r="N104" s="17"/>
      <c r="O104" s="17"/>
      <c r="P104" s="17"/>
      <c r="Q104" s="17"/>
      <c r="R104" s="17"/>
      <c r="S104" s="17"/>
      <c r="T104" s="17"/>
      <c r="U104" s="17"/>
      <c r="V104" s="17"/>
      <c r="W104" s="17"/>
      <c r="X104" s="17"/>
      <c r="Y104" s="17"/>
      <c r="Z104" s="17"/>
    </row>
    <row r="105" ht="17.25" customHeight="1">
      <c r="A105" s="17"/>
      <c r="B105" s="59"/>
      <c r="C105" s="59"/>
      <c r="D105" s="59"/>
      <c r="E105" s="59"/>
      <c r="F105" s="59"/>
      <c r="G105" s="59"/>
      <c r="H105" s="59"/>
      <c r="I105" s="59"/>
      <c r="J105" s="17"/>
      <c r="K105" s="17"/>
      <c r="L105" s="17"/>
      <c r="M105" s="17"/>
      <c r="N105" s="17"/>
      <c r="O105" s="17"/>
      <c r="P105" s="17"/>
      <c r="Q105" s="17"/>
      <c r="R105" s="17"/>
      <c r="S105" s="17"/>
      <c r="T105" s="17"/>
      <c r="U105" s="17"/>
      <c r="V105" s="17"/>
      <c r="W105" s="17"/>
      <c r="X105" s="17"/>
      <c r="Y105" s="17"/>
      <c r="Z105" s="17"/>
    </row>
    <row r="106" ht="17.25" customHeight="1">
      <c r="A106" s="17"/>
      <c r="B106" s="59"/>
      <c r="C106" s="59"/>
      <c r="D106" s="59"/>
      <c r="E106" s="59"/>
      <c r="F106" s="59"/>
      <c r="G106" s="59"/>
      <c r="H106" s="59"/>
      <c r="I106" s="59"/>
      <c r="J106" s="17"/>
      <c r="K106" s="17"/>
      <c r="L106" s="17"/>
      <c r="M106" s="17"/>
      <c r="N106" s="17"/>
      <c r="O106" s="17"/>
      <c r="P106" s="17"/>
      <c r="Q106" s="17"/>
      <c r="R106" s="17"/>
      <c r="S106" s="17"/>
      <c r="T106" s="17"/>
      <c r="U106" s="17"/>
      <c r="V106" s="17"/>
      <c r="W106" s="17"/>
      <c r="X106" s="17"/>
      <c r="Y106" s="17"/>
      <c r="Z106" s="17"/>
    </row>
    <row r="107" ht="17.25" customHeight="1">
      <c r="A107" s="17"/>
      <c r="B107" s="59"/>
      <c r="C107" s="59"/>
      <c r="D107" s="59"/>
      <c r="E107" s="59"/>
      <c r="F107" s="59"/>
      <c r="G107" s="59"/>
      <c r="H107" s="59"/>
      <c r="I107" s="59"/>
      <c r="J107" s="17"/>
      <c r="K107" s="17"/>
      <c r="L107" s="17"/>
      <c r="M107" s="17"/>
      <c r="N107" s="17"/>
      <c r="O107" s="17"/>
      <c r="P107" s="17"/>
      <c r="Q107" s="17"/>
      <c r="R107" s="17"/>
      <c r="S107" s="17"/>
      <c r="T107" s="17"/>
      <c r="U107" s="17"/>
      <c r="V107" s="17"/>
      <c r="W107" s="17"/>
      <c r="X107" s="17"/>
      <c r="Y107" s="17"/>
      <c r="Z107" s="17"/>
    </row>
    <row r="108" ht="17.25" customHeight="1">
      <c r="A108" s="17"/>
      <c r="B108" s="59"/>
      <c r="C108" s="59"/>
      <c r="D108" s="59"/>
      <c r="E108" s="59"/>
      <c r="F108" s="59"/>
      <c r="G108" s="59"/>
      <c r="H108" s="59"/>
      <c r="I108" s="59"/>
      <c r="J108" s="17"/>
      <c r="K108" s="17"/>
      <c r="L108" s="17"/>
      <c r="M108" s="17"/>
      <c r="N108" s="17"/>
      <c r="O108" s="17"/>
      <c r="P108" s="17"/>
      <c r="Q108" s="17"/>
      <c r="R108" s="17"/>
      <c r="S108" s="17"/>
      <c r="T108" s="17"/>
      <c r="U108" s="17"/>
      <c r="V108" s="17"/>
      <c r="W108" s="17"/>
      <c r="X108" s="17"/>
      <c r="Y108" s="17"/>
      <c r="Z108" s="17"/>
    </row>
    <row r="109" ht="17.25" customHeight="1">
      <c r="A109" s="17"/>
      <c r="B109" s="59"/>
      <c r="C109" s="59"/>
      <c r="D109" s="59"/>
      <c r="E109" s="59"/>
      <c r="F109" s="59"/>
      <c r="G109" s="59"/>
      <c r="H109" s="59"/>
      <c r="I109" s="59"/>
      <c r="J109" s="17"/>
      <c r="K109" s="17"/>
      <c r="L109" s="17"/>
      <c r="M109" s="17"/>
      <c r="N109" s="17"/>
      <c r="O109" s="17"/>
      <c r="P109" s="17"/>
      <c r="Q109" s="17"/>
      <c r="R109" s="17"/>
      <c r="S109" s="17"/>
      <c r="T109" s="17"/>
      <c r="U109" s="17"/>
      <c r="V109" s="17"/>
      <c r="W109" s="17"/>
      <c r="X109" s="17"/>
      <c r="Y109" s="17"/>
      <c r="Z109" s="17"/>
    </row>
    <row r="110" ht="17.25" customHeight="1">
      <c r="A110" s="17"/>
      <c r="B110" s="59"/>
      <c r="C110" s="59"/>
      <c r="D110" s="59"/>
      <c r="E110" s="59"/>
      <c r="F110" s="59"/>
      <c r="G110" s="59"/>
      <c r="H110" s="59"/>
      <c r="I110" s="59"/>
      <c r="J110" s="17"/>
      <c r="K110" s="17"/>
      <c r="L110" s="17"/>
      <c r="M110" s="17"/>
      <c r="N110" s="17"/>
      <c r="O110" s="17"/>
      <c r="P110" s="17"/>
      <c r="Q110" s="17"/>
      <c r="R110" s="17"/>
      <c r="S110" s="17"/>
      <c r="T110" s="17"/>
      <c r="U110" s="17"/>
      <c r="V110" s="17"/>
      <c r="W110" s="17"/>
      <c r="X110" s="17"/>
      <c r="Y110" s="17"/>
      <c r="Z110" s="17"/>
    </row>
    <row r="111" ht="17.25" customHeight="1">
      <c r="A111" s="17"/>
      <c r="B111" s="59"/>
      <c r="C111" s="59"/>
      <c r="D111" s="59"/>
      <c r="E111" s="59"/>
      <c r="F111" s="59"/>
      <c r="G111" s="59"/>
      <c r="H111" s="59"/>
      <c r="I111" s="59"/>
      <c r="J111" s="17"/>
      <c r="K111" s="17"/>
      <c r="L111" s="17"/>
      <c r="M111" s="17"/>
      <c r="N111" s="17"/>
      <c r="O111" s="17"/>
      <c r="P111" s="17"/>
      <c r="Q111" s="17"/>
      <c r="R111" s="17"/>
      <c r="S111" s="17"/>
      <c r="T111" s="17"/>
      <c r="U111" s="17"/>
      <c r="V111" s="17"/>
      <c r="W111" s="17"/>
      <c r="X111" s="17"/>
      <c r="Y111" s="17"/>
      <c r="Z111" s="17"/>
    </row>
    <row r="112" ht="17.25" customHeight="1">
      <c r="A112" s="17"/>
      <c r="B112" s="59"/>
      <c r="C112" s="59"/>
      <c r="D112" s="59"/>
      <c r="E112" s="59"/>
      <c r="F112" s="59"/>
      <c r="G112" s="59"/>
      <c r="H112" s="59"/>
      <c r="I112" s="59"/>
      <c r="J112" s="17"/>
      <c r="K112" s="17"/>
      <c r="L112" s="17"/>
      <c r="M112" s="17"/>
      <c r="N112" s="17"/>
      <c r="O112" s="17"/>
      <c r="P112" s="17"/>
      <c r="Q112" s="17"/>
      <c r="R112" s="17"/>
      <c r="S112" s="17"/>
      <c r="T112" s="17"/>
      <c r="U112" s="17"/>
      <c r="V112" s="17"/>
      <c r="W112" s="17"/>
      <c r="X112" s="17"/>
      <c r="Y112" s="17"/>
      <c r="Z112" s="17"/>
    </row>
    <row r="113" ht="17.25" customHeight="1">
      <c r="A113" s="17"/>
      <c r="B113" s="59"/>
      <c r="C113" s="59"/>
      <c r="D113" s="59"/>
      <c r="E113" s="59"/>
      <c r="F113" s="59"/>
      <c r="G113" s="59"/>
      <c r="H113" s="59"/>
      <c r="I113" s="59"/>
      <c r="J113" s="17"/>
      <c r="K113" s="17"/>
      <c r="L113" s="17"/>
      <c r="M113" s="17"/>
      <c r="N113" s="17"/>
      <c r="O113" s="17"/>
      <c r="P113" s="17"/>
      <c r="Q113" s="17"/>
      <c r="R113" s="17"/>
      <c r="S113" s="17"/>
      <c r="T113" s="17"/>
      <c r="U113" s="17"/>
      <c r="V113" s="17"/>
      <c r="W113" s="17"/>
      <c r="X113" s="17"/>
      <c r="Y113" s="17"/>
      <c r="Z113" s="17"/>
    </row>
    <row r="114" ht="17.25" customHeight="1">
      <c r="A114" s="17"/>
      <c r="B114" s="59"/>
      <c r="C114" s="59"/>
      <c r="D114" s="59"/>
      <c r="E114" s="59"/>
      <c r="F114" s="59"/>
      <c r="G114" s="59"/>
      <c r="H114" s="59"/>
      <c r="I114" s="59"/>
      <c r="J114" s="17"/>
      <c r="K114" s="17"/>
      <c r="L114" s="17"/>
      <c r="M114" s="17"/>
      <c r="N114" s="17"/>
      <c r="O114" s="17"/>
      <c r="P114" s="17"/>
      <c r="Q114" s="17"/>
      <c r="R114" s="17"/>
      <c r="S114" s="17"/>
      <c r="T114" s="17"/>
      <c r="U114" s="17"/>
      <c r="V114" s="17"/>
      <c r="W114" s="17"/>
      <c r="X114" s="17"/>
      <c r="Y114" s="17"/>
      <c r="Z114" s="17"/>
    </row>
    <row r="115" ht="17.25" customHeight="1">
      <c r="A115" s="17"/>
      <c r="B115" s="59"/>
      <c r="C115" s="59"/>
      <c r="D115" s="59"/>
      <c r="E115" s="59"/>
      <c r="F115" s="59"/>
      <c r="G115" s="59"/>
      <c r="H115" s="59"/>
      <c r="I115" s="59"/>
      <c r="J115" s="17"/>
      <c r="K115" s="17"/>
      <c r="L115" s="17"/>
      <c r="M115" s="17"/>
      <c r="N115" s="17"/>
      <c r="O115" s="17"/>
      <c r="P115" s="17"/>
      <c r="Q115" s="17"/>
      <c r="R115" s="17"/>
      <c r="S115" s="17"/>
      <c r="T115" s="17"/>
      <c r="U115" s="17"/>
      <c r="V115" s="17"/>
      <c r="W115" s="17"/>
      <c r="X115" s="17"/>
      <c r="Y115" s="17"/>
      <c r="Z115" s="17"/>
    </row>
    <row r="116" ht="17.25" customHeight="1">
      <c r="A116" s="17"/>
      <c r="B116" s="59"/>
      <c r="C116" s="59"/>
      <c r="D116" s="59"/>
      <c r="E116" s="59"/>
      <c r="F116" s="59"/>
      <c r="G116" s="59"/>
      <c r="H116" s="59"/>
      <c r="I116" s="59"/>
      <c r="J116" s="17"/>
      <c r="K116" s="17"/>
      <c r="L116" s="17"/>
      <c r="M116" s="17"/>
      <c r="N116" s="17"/>
      <c r="O116" s="17"/>
      <c r="P116" s="17"/>
      <c r="Q116" s="17"/>
      <c r="R116" s="17"/>
      <c r="S116" s="17"/>
      <c r="T116" s="17"/>
      <c r="U116" s="17"/>
      <c r="V116" s="17"/>
      <c r="W116" s="17"/>
      <c r="X116" s="17"/>
      <c r="Y116" s="17"/>
      <c r="Z116" s="17"/>
    </row>
    <row r="117" ht="17.25" customHeight="1">
      <c r="A117" s="17"/>
      <c r="B117" s="59"/>
      <c r="C117" s="59"/>
      <c r="D117" s="59"/>
      <c r="E117" s="59"/>
      <c r="F117" s="59"/>
      <c r="G117" s="59"/>
      <c r="H117" s="59"/>
      <c r="I117" s="59"/>
      <c r="J117" s="17"/>
      <c r="K117" s="17"/>
      <c r="L117" s="17"/>
      <c r="M117" s="17"/>
      <c r="N117" s="17"/>
      <c r="O117" s="17"/>
      <c r="P117" s="17"/>
      <c r="Q117" s="17"/>
      <c r="R117" s="17"/>
      <c r="S117" s="17"/>
      <c r="T117" s="17"/>
      <c r="U117" s="17"/>
      <c r="V117" s="17"/>
      <c r="W117" s="17"/>
      <c r="X117" s="17"/>
      <c r="Y117" s="17"/>
      <c r="Z117" s="17"/>
    </row>
    <row r="118" ht="17.25" customHeight="1">
      <c r="A118" s="17"/>
      <c r="B118" s="59"/>
      <c r="C118" s="59"/>
      <c r="D118" s="59"/>
      <c r="E118" s="59"/>
      <c r="F118" s="59"/>
      <c r="G118" s="59"/>
      <c r="H118" s="59"/>
      <c r="I118" s="59"/>
      <c r="J118" s="17"/>
      <c r="K118" s="17"/>
      <c r="L118" s="17"/>
      <c r="M118" s="17"/>
      <c r="N118" s="17"/>
      <c r="O118" s="17"/>
      <c r="P118" s="17"/>
      <c r="Q118" s="17"/>
      <c r="R118" s="17"/>
      <c r="S118" s="17"/>
      <c r="T118" s="17"/>
      <c r="U118" s="17"/>
      <c r="V118" s="17"/>
      <c r="W118" s="17"/>
      <c r="X118" s="17"/>
      <c r="Y118" s="17"/>
      <c r="Z118" s="17"/>
    </row>
    <row r="119" ht="17.25" customHeight="1">
      <c r="A119" s="17"/>
      <c r="B119" s="59"/>
      <c r="C119" s="59"/>
      <c r="D119" s="59"/>
      <c r="E119" s="59"/>
      <c r="F119" s="59"/>
      <c r="G119" s="59"/>
      <c r="H119" s="59"/>
      <c r="I119" s="59"/>
      <c r="J119" s="17"/>
      <c r="K119" s="17"/>
      <c r="L119" s="17"/>
      <c r="M119" s="17"/>
      <c r="N119" s="17"/>
      <c r="O119" s="17"/>
      <c r="P119" s="17"/>
      <c r="Q119" s="17"/>
      <c r="R119" s="17"/>
      <c r="S119" s="17"/>
      <c r="T119" s="17"/>
      <c r="U119" s="17"/>
      <c r="V119" s="17"/>
      <c r="W119" s="17"/>
      <c r="X119" s="17"/>
      <c r="Y119" s="17"/>
      <c r="Z119" s="17"/>
    </row>
    <row r="120" ht="17.25" customHeight="1">
      <c r="A120" s="17"/>
      <c r="B120" s="59"/>
      <c r="C120" s="59"/>
      <c r="D120" s="59"/>
      <c r="E120" s="59"/>
      <c r="F120" s="59"/>
      <c r="G120" s="59"/>
      <c r="H120" s="59"/>
      <c r="I120" s="59"/>
      <c r="J120" s="17"/>
      <c r="K120" s="17"/>
      <c r="L120" s="17"/>
      <c r="M120" s="17"/>
      <c r="N120" s="17"/>
      <c r="O120" s="17"/>
      <c r="P120" s="17"/>
      <c r="Q120" s="17"/>
      <c r="R120" s="17"/>
      <c r="S120" s="17"/>
      <c r="T120" s="17"/>
      <c r="U120" s="17"/>
      <c r="V120" s="17"/>
      <c r="W120" s="17"/>
      <c r="X120" s="17"/>
      <c r="Y120" s="17"/>
      <c r="Z120" s="17"/>
    </row>
    <row r="121" ht="17.25" customHeight="1">
      <c r="A121" s="17"/>
      <c r="B121" s="59"/>
      <c r="C121" s="59"/>
      <c r="D121" s="59"/>
      <c r="E121" s="59"/>
      <c r="F121" s="59"/>
      <c r="G121" s="59"/>
      <c r="H121" s="59"/>
      <c r="I121" s="59"/>
      <c r="J121" s="17"/>
      <c r="K121" s="17"/>
      <c r="L121" s="17"/>
      <c r="M121" s="17"/>
      <c r="N121" s="17"/>
      <c r="O121" s="17"/>
      <c r="P121" s="17"/>
      <c r="Q121" s="17"/>
      <c r="R121" s="17"/>
      <c r="S121" s="17"/>
      <c r="T121" s="17"/>
      <c r="U121" s="17"/>
      <c r="V121" s="17"/>
      <c r="W121" s="17"/>
      <c r="X121" s="17"/>
      <c r="Y121" s="17"/>
      <c r="Z121" s="17"/>
    </row>
    <row r="122" ht="17.25" customHeight="1">
      <c r="A122" s="17"/>
      <c r="B122" s="59"/>
      <c r="C122" s="59"/>
      <c r="D122" s="59"/>
      <c r="E122" s="59"/>
      <c r="F122" s="59"/>
      <c r="G122" s="59"/>
      <c r="H122" s="59"/>
      <c r="I122" s="59"/>
      <c r="J122" s="17"/>
      <c r="K122" s="17"/>
      <c r="L122" s="17"/>
      <c r="M122" s="17"/>
      <c r="N122" s="17"/>
      <c r="O122" s="17"/>
      <c r="P122" s="17"/>
      <c r="Q122" s="17"/>
      <c r="R122" s="17"/>
      <c r="S122" s="17"/>
      <c r="T122" s="17"/>
      <c r="U122" s="17"/>
      <c r="V122" s="17"/>
      <c r="W122" s="17"/>
      <c r="X122" s="17"/>
      <c r="Y122" s="17"/>
      <c r="Z122" s="17"/>
    </row>
    <row r="123" ht="17.25" customHeight="1">
      <c r="A123" s="17"/>
      <c r="B123" s="59"/>
      <c r="C123" s="59"/>
      <c r="D123" s="59"/>
      <c r="E123" s="59"/>
      <c r="F123" s="59"/>
      <c r="G123" s="59"/>
      <c r="H123" s="59"/>
      <c r="I123" s="59"/>
      <c r="J123" s="17"/>
      <c r="K123" s="17"/>
      <c r="L123" s="17"/>
      <c r="M123" s="17"/>
      <c r="N123" s="17"/>
      <c r="O123" s="17"/>
      <c r="P123" s="17"/>
      <c r="Q123" s="17"/>
      <c r="R123" s="17"/>
      <c r="S123" s="17"/>
      <c r="T123" s="17"/>
      <c r="U123" s="17"/>
      <c r="V123" s="17"/>
      <c r="W123" s="17"/>
      <c r="X123" s="17"/>
      <c r="Y123" s="17"/>
      <c r="Z123" s="17"/>
    </row>
    <row r="124" ht="17.25" customHeight="1">
      <c r="A124" s="17"/>
      <c r="B124" s="59"/>
      <c r="C124" s="59"/>
      <c r="D124" s="59"/>
      <c r="E124" s="59"/>
      <c r="F124" s="59"/>
      <c r="G124" s="59"/>
      <c r="H124" s="59"/>
      <c r="I124" s="59"/>
      <c r="J124" s="17"/>
      <c r="K124" s="17"/>
      <c r="L124" s="17"/>
      <c r="M124" s="17"/>
      <c r="N124" s="17"/>
      <c r="O124" s="17"/>
      <c r="P124" s="17"/>
      <c r="Q124" s="17"/>
      <c r="R124" s="17"/>
      <c r="S124" s="17"/>
      <c r="T124" s="17"/>
      <c r="U124" s="17"/>
      <c r="V124" s="17"/>
      <c r="W124" s="17"/>
      <c r="X124" s="17"/>
      <c r="Y124" s="17"/>
      <c r="Z124" s="17"/>
    </row>
    <row r="125" ht="17.25" customHeight="1">
      <c r="A125" s="17"/>
      <c r="B125" s="59"/>
      <c r="C125" s="59"/>
      <c r="D125" s="59"/>
      <c r="E125" s="59"/>
      <c r="F125" s="59"/>
      <c r="G125" s="59"/>
      <c r="H125" s="59"/>
      <c r="I125" s="59"/>
      <c r="J125" s="17"/>
      <c r="K125" s="17"/>
      <c r="L125" s="17"/>
      <c r="M125" s="17"/>
      <c r="N125" s="17"/>
      <c r="O125" s="17"/>
      <c r="P125" s="17"/>
      <c r="Q125" s="17"/>
      <c r="R125" s="17"/>
      <c r="S125" s="17"/>
      <c r="T125" s="17"/>
      <c r="U125" s="17"/>
      <c r="V125" s="17"/>
      <c r="W125" s="17"/>
      <c r="X125" s="17"/>
      <c r="Y125" s="17"/>
      <c r="Z125" s="17"/>
    </row>
    <row r="126" ht="17.25" customHeight="1">
      <c r="A126" s="17"/>
      <c r="B126" s="59"/>
      <c r="C126" s="59"/>
      <c r="D126" s="59"/>
      <c r="E126" s="59"/>
      <c r="F126" s="59"/>
      <c r="G126" s="59"/>
      <c r="H126" s="59"/>
      <c r="I126" s="59"/>
      <c r="J126" s="17"/>
      <c r="K126" s="17"/>
      <c r="L126" s="17"/>
      <c r="M126" s="17"/>
      <c r="N126" s="17"/>
      <c r="O126" s="17"/>
      <c r="P126" s="17"/>
      <c r="Q126" s="17"/>
      <c r="R126" s="17"/>
      <c r="S126" s="17"/>
      <c r="T126" s="17"/>
      <c r="U126" s="17"/>
      <c r="V126" s="17"/>
      <c r="W126" s="17"/>
      <c r="X126" s="17"/>
      <c r="Y126" s="17"/>
      <c r="Z126" s="17"/>
    </row>
    <row r="127" ht="17.25" customHeight="1">
      <c r="A127" s="17"/>
      <c r="B127" s="59"/>
      <c r="C127" s="59"/>
      <c r="D127" s="59"/>
      <c r="E127" s="59"/>
      <c r="F127" s="59"/>
      <c r="G127" s="59"/>
      <c r="H127" s="59"/>
      <c r="I127" s="59"/>
      <c r="J127" s="17"/>
      <c r="K127" s="17"/>
      <c r="L127" s="17"/>
      <c r="M127" s="17"/>
      <c r="N127" s="17"/>
      <c r="O127" s="17"/>
      <c r="P127" s="17"/>
      <c r="Q127" s="17"/>
      <c r="R127" s="17"/>
      <c r="S127" s="17"/>
      <c r="T127" s="17"/>
      <c r="U127" s="17"/>
      <c r="V127" s="17"/>
      <c r="W127" s="17"/>
      <c r="X127" s="17"/>
      <c r="Y127" s="17"/>
      <c r="Z127" s="17"/>
    </row>
    <row r="128" ht="17.25" customHeight="1">
      <c r="A128" s="17"/>
      <c r="B128" s="59"/>
      <c r="C128" s="59"/>
      <c r="D128" s="59"/>
      <c r="E128" s="59"/>
      <c r="F128" s="59"/>
      <c r="G128" s="59"/>
      <c r="H128" s="59"/>
      <c r="I128" s="59"/>
      <c r="J128" s="17"/>
      <c r="K128" s="17"/>
      <c r="L128" s="17"/>
      <c r="M128" s="17"/>
      <c r="N128" s="17"/>
      <c r="O128" s="17"/>
      <c r="P128" s="17"/>
      <c r="Q128" s="17"/>
      <c r="R128" s="17"/>
      <c r="S128" s="17"/>
      <c r="T128" s="17"/>
      <c r="U128" s="17"/>
      <c r="V128" s="17"/>
      <c r="W128" s="17"/>
      <c r="X128" s="17"/>
      <c r="Y128" s="17"/>
      <c r="Z128" s="17"/>
    </row>
    <row r="129" ht="17.25" customHeight="1">
      <c r="A129" s="17"/>
      <c r="B129" s="59"/>
      <c r="C129" s="59"/>
      <c r="D129" s="59"/>
      <c r="E129" s="59"/>
      <c r="F129" s="59"/>
      <c r="G129" s="59"/>
      <c r="H129" s="59"/>
      <c r="I129" s="59"/>
      <c r="J129" s="17"/>
      <c r="K129" s="17"/>
      <c r="L129" s="17"/>
      <c r="M129" s="17"/>
      <c r="N129" s="17"/>
      <c r="O129" s="17"/>
      <c r="P129" s="17"/>
      <c r="Q129" s="17"/>
      <c r="R129" s="17"/>
      <c r="S129" s="17"/>
      <c r="T129" s="17"/>
      <c r="U129" s="17"/>
      <c r="V129" s="17"/>
      <c r="W129" s="17"/>
      <c r="X129" s="17"/>
      <c r="Y129" s="17"/>
      <c r="Z129" s="17"/>
    </row>
    <row r="130" ht="17.25" customHeight="1">
      <c r="A130" s="17"/>
      <c r="B130" s="59"/>
      <c r="C130" s="59"/>
      <c r="D130" s="59"/>
      <c r="E130" s="59"/>
      <c r="F130" s="59"/>
      <c r="G130" s="59"/>
      <c r="H130" s="59"/>
      <c r="I130" s="59"/>
      <c r="J130" s="17"/>
      <c r="K130" s="17"/>
      <c r="L130" s="17"/>
      <c r="M130" s="17"/>
      <c r="N130" s="17"/>
      <c r="O130" s="17"/>
      <c r="P130" s="17"/>
      <c r="Q130" s="17"/>
      <c r="R130" s="17"/>
      <c r="S130" s="17"/>
      <c r="T130" s="17"/>
      <c r="U130" s="17"/>
      <c r="V130" s="17"/>
      <c r="W130" s="17"/>
      <c r="X130" s="17"/>
      <c r="Y130" s="17"/>
      <c r="Z130" s="17"/>
    </row>
    <row r="131" ht="17.25" customHeight="1">
      <c r="A131" s="17"/>
      <c r="B131" s="59"/>
      <c r="C131" s="59"/>
      <c r="D131" s="59"/>
      <c r="E131" s="59"/>
      <c r="F131" s="59"/>
      <c r="G131" s="59"/>
      <c r="H131" s="59"/>
      <c r="I131" s="59"/>
      <c r="J131" s="17"/>
      <c r="K131" s="17"/>
      <c r="L131" s="17"/>
      <c r="M131" s="17"/>
      <c r="N131" s="17"/>
      <c r="O131" s="17"/>
      <c r="P131" s="17"/>
      <c r="Q131" s="17"/>
      <c r="R131" s="17"/>
      <c r="S131" s="17"/>
      <c r="T131" s="17"/>
      <c r="U131" s="17"/>
      <c r="V131" s="17"/>
      <c r="W131" s="17"/>
      <c r="X131" s="17"/>
      <c r="Y131" s="17"/>
      <c r="Z131" s="17"/>
    </row>
    <row r="132" ht="17.25" customHeight="1">
      <c r="A132" s="17"/>
      <c r="B132" s="59"/>
      <c r="C132" s="59"/>
      <c r="D132" s="59"/>
      <c r="E132" s="59"/>
      <c r="F132" s="59"/>
      <c r="G132" s="59"/>
      <c r="H132" s="59"/>
      <c r="I132" s="59"/>
      <c r="J132" s="17"/>
      <c r="K132" s="17"/>
      <c r="L132" s="17"/>
      <c r="M132" s="17"/>
      <c r="N132" s="17"/>
      <c r="O132" s="17"/>
      <c r="P132" s="17"/>
      <c r="Q132" s="17"/>
      <c r="R132" s="17"/>
      <c r="S132" s="17"/>
      <c r="T132" s="17"/>
      <c r="U132" s="17"/>
      <c r="V132" s="17"/>
      <c r="W132" s="17"/>
      <c r="X132" s="17"/>
      <c r="Y132" s="17"/>
      <c r="Z132" s="17"/>
    </row>
    <row r="133" ht="17.25" customHeight="1">
      <c r="A133" s="17"/>
      <c r="B133" s="59"/>
      <c r="C133" s="59"/>
      <c r="D133" s="59"/>
      <c r="E133" s="59"/>
      <c r="F133" s="59"/>
      <c r="G133" s="59"/>
      <c r="H133" s="59"/>
      <c r="I133" s="59"/>
      <c r="J133" s="17"/>
      <c r="K133" s="17"/>
      <c r="L133" s="17"/>
      <c r="M133" s="17"/>
      <c r="N133" s="17"/>
      <c r="O133" s="17"/>
      <c r="P133" s="17"/>
      <c r="Q133" s="17"/>
      <c r="R133" s="17"/>
      <c r="S133" s="17"/>
      <c r="T133" s="17"/>
      <c r="U133" s="17"/>
      <c r="V133" s="17"/>
      <c r="W133" s="17"/>
      <c r="X133" s="17"/>
      <c r="Y133" s="17"/>
      <c r="Z133" s="17"/>
    </row>
    <row r="134" ht="17.25" customHeight="1">
      <c r="A134" s="17"/>
      <c r="B134" s="59"/>
      <c r="C134" s="59"/>
      <c r="D134" s="59"/>
      <c r="E134" s="59"/>
      <c r="F134" s="59"/>
      <c r="G134" s="59"/>
      <c r="H134" s="59"/>
      <c r="I134" s="59"/>
      <c r="J134" s="17"/>
      <c r="K134" s="17"/>
      <c r="L134" s="17"/>
      <c r="M134" s="17"/>
      <c r="N134" s="17"/>
      <c r="O134" s="17"/>
      <c r="P134" s="17"/>
      <c r="Q134" s="17"/>
      <c r="R134" s="17"/>
      <c r="S134" s="17"/>
      <c r="T134" s="17"/>
      <c r="U134" s="17"/>
      <c r="V134" s="17"/>
      <c r="W134" s="17"/>
      <c r="X134" s="17"/>
      <c r="Y134" s="17"/>
      <c r="Z134" s="17"/>
    </row>
    <row r="135" ht="17.25" customHeight="1">
      <c r="A135" s="17"/>
      <c r="B135" s="59"/>
      <c r="C135" s="59"/>
      <c r="D135" s="59"/>
      <c r="E135" s="59"/>
      <c r="F135" s="59"/>
      <c r="G135" s="59"/>
      <c r="H135" s="59"/>
      <c r="I135" s="59"/>
      <c r="J135" s="17"/>
      <c r="K135" s="17"/>
      <c r="L135" s="17"/>
      <c r="M135" s="17"/>
      <c r="N135" s="17"/>
      <c r="O135" s="17"/>
      <c r="P135" s="17"/>
      <c r="Q135" s="17"/>
      <c r="R135" s="17"/>
      <c r="S135" s="17"/>
      <c r="T135" s="17"/>
      <c r="U135" s="17"/>
      <c r="V135" s="17"/>
      <c r="W135" s="17"/>
      <c r="X135" s="17"/>
      <c r="Y135" s="17"/>
      <c r="Z135" s="17"/>
    </row>
    <row r="136" ht="17.25" customHeight="1">
      <c r="A136" s="17"/>
      <c r="B136" s="59"/>
      <c r="C136" s="59"/>
      <c r="D136" s="59"/>
      <c r="E136" s="59"/>
      <c r="F136" s="59"/>
      <c r="G136" s="59"/>
      <c r="H136" s="59"/>
      <c r="I136" s="59"/>
      <c r="J136" s="17"/>
      <c r="K136" s="17"/>
      <c r="L136" s="17"/>
      <c r="M136" s="17"/>
      <c r="N136" s="17"/>
      <c r="O136" s="17"/>
      <c r="P136" s="17"/>
      <c r="Q136" s="17"/>
      <c r="R136" s="17"/>
      <c r="S136" s="17"/>
      <c r="T136" s="17"/>
      <c r="U136" s="17"/>
      <c r="V136" s="17"/>
      <c r="W136" s="17"/>
      <c r="X136" s="17"/>
      <c r="Y136" s="17"/>
      <c r="Z136" s="17"/>
    </row>
    <row r="137" ht="17.25" customHeight="1">
      <c r="A137" s="17"/>
      <c r="B137" s="59"/>
      <c r="C137" s="59"/>
      <c r="D137" s="59"/>
      <c r="E137" s="59"/>
      <c r="F137" s="59"/>
      <c r="G137" s="59"/>
      <c r="H137" s="59"/>
      <c r="I137" s="59"/>
      <c r="J137" s="17"/>
      <c r="K137" s="17"/>
      <c r="L137" s="17"/>
      <c r="M137" s="17"/>
      <c r="N137" s="17"/>
      <c r="O137" s="17"/>
      <c r="P137" s="17"/>
      <c r="Q137" s="17"/>
      <c r="R137" s="17"/>
      <c r="S137" s="17"/>
      <c r="T137" s="17"/>
      <c r="U137" s="17"/>
      <c r="V137" s="17"/>
      <c r="W137" s="17"/>
      <c r="X137" s="17"/>
      <c r="Y137" s="17"/>
      <c r="Z137" s="17"/>
    </row>
    <row r="138" ht="17.25" customHeight="1">
      <c r="A138" s="17"/>
      <c r="B138" s="59"/>
      <c r="C138" s="59"/>
      <c r="D138" s="59"/>
      <c r="E138" s="59"/>
      <c r="F138" s="59"/>
      <c r="G138" s="59"/>
      <c r="H138" s="59"/>
      <c r="I138" s="59"/>
      <c r="J138" s="17"/>
      <c r="K138" s="17"/>
      <c r="L138" s="17"/>
      <c r="M138" s="17"/>
      <c r="N138" s="17"/>
      <c r="O138" s="17"/>
      <c r="P138" s="17"/>
      <c r="Q138" s="17"/>
      <c r="R138" s="17"/>
      <c r="S138" s="17"/>
      <c r="T138" s="17"/>
      <c r="U138" s="17"/>
      <c r="V138" s="17"/>
      <c r="W138" s="17"/>
      <c r="X138" s="17"/>
      <c r="Y138" s="17"/>
      <c r="Z138" s="17"/>
    </row>
    <row r="139" ht="17.25" customHeight="1">
      <c r="A139" s="17"/>
      <c r="B139" s="59"/>
      <c r="C139" s="59"/>
      <c r="D139" s="59"/>
      <c r="E139" s="59"/>
      <c r="F139" s="59"/>
      <c r="G139" s="59"/>
      <c r="H139" s="59"/>
      <c r="I139" s="59"/>
      <c r="J139" s="17"/>
      <c r="K139" s="17"/>
      <c r="L139" s="17"/>
      <c r="M139" s="17"/>
      <c r="N139" s="17"/>
      <c r="O139" s="17"/>
      <c r="P139" s="17"/>
      <c r="Q139" s="17"/>
      <c r="R139" s="17"/>
      <c r="S139" s="17"/>
      <c r="T139" s="17"/>
      <c r="U139" s="17"/>
      <c r="V139" s="17"/>
      <c r="W139" s="17"/>
      <c r="X139" s="17"/>
      <c r="Y139" s="17"/>
      <c r="Z139" s="17"/>
    </row>
    <row r="140" ht="17.25" customHeight="1">
      <c r="A140" s="17"/>
      <c r="B140" s="59"/>
      <c r="C140" s="59"/>
      <c r="D140" s="59"/>
      <c r="E140" s="59"/>
      <c r="F140" s="59"/>
      <c r="G140" s="59"/>
      <c r="H140" s="59"/>
      <c r="I140" s="59"/>
      <c r="J140" s="17"/>
      <c r="K140" s="17"/>
      <c r="L140" s="17"/>
      <c r="M140" s="17"/>
      <c r="N140" s="17"/>
      <c r="O140" s="17"/>
      <c r="P140" s="17"/>
      <c r="Q140" s="17"/>
      <c r="R140" s="17"/>
      <c r="S140" s="17"/>
      <c r="T140" s="17"/>
      <c r="U140" s="17"/>
      <c r="V140" s="17"/>
      <c r="W140" s="17"/>
      <c r="X140" s="17"/>
      <c r="Y140" s="17"/>
      <c r="Z140" s="17"/>
    </row>
    <row r="141" ht="17.25" customHeight="1">
      <c r="A141" s="17"/>
      <c r="B141" s="59"/>
      <c r="C141" s="59"/>
      <c r="D141" s="59"/>
      <c r="E141" s="59"/>
      <c r="F141" s="59"/>
      <c r="G141" s="59"/>
      <c r="H141" s="59"/>
      <c r="I141" s="59"/>
      <c r="J141" s="17"/>
      <c r="K141" s="17"/>
      <c r="L141" s="17"/>
      <c r="M141" s="17"/>
      <c r="N141" s="17"/>
      <c r="O141" s="17"/>
      <c r="P141" s="17"/>
      <c r="Q141" s="17"/>
      <c r="R141" s="17"/>
      <c r="S141" s="17"/>
      <c r="T141" s="17"/>
      <c r="U141" s="17"/>
      <c r="V141" s="17"/>
      <c r="W141" s="17"/>
      <c r="X141" s="17"/>
      <c r="Y141" s="17"/>
      <c r="Z141" s="17"/>
    </row>
    <row r="142" ht="17.25" customHeight="1">
      <c r="A142" s="17"/>
      <c r="B142" s="59"/>
      <c r="C142" s="59"/>
      <c r="D142" s="59"/>
      <c r="E142" s="59"/>
      <c r="F142" s="59"/>
      <c r="G142" s="59"/>
      <c r="H142" s="59"/>
      <c r="I142" s="59"/>
      <c r="J142" s="17"/>
      <c r="K142" s="17"/>
      <c r="L142" s="17"/>
      <c r="M142" s="17"/>
      <c r="N142" s="17"/>
      <c r="O142" s="17"/>
      <c r="P142" s="17"/>
      <c r="Q142" s="17"/>
      <c r="R142" s="17"/>
      <c r="S142" s="17"/>
      <c r="T142" s="17"/>
      <c r="U142" s="17"/>
      <c r="V142" s="17"/>
      <c r="W142" s="17"/>
      <c r="X142" s="17"/>
      <c r="Y142" s="17"/>
      <c r="Z142" s="17"/>
    </row>
    <row r="143" ht="17.25" customHeight="1">
      <c r="A143" s="17"/>
      <c r="B143" s="59"/>
      <c r="C143" s="59"/>
      <c r="D143" s="59"/>
      <c r="E143" s="59"/>
      <c r="F143" s="59"/>
      <c r="G143" s="59"/>
      <c r="H143" s="59"/>
      <c r="I143" s="59"/>
      <c r="J143" s="17"/>
      <c r="K143" s="17"/>
      <c r="L143" s="17"/>
      <c r="M143" s="17"/>
      <c r="N143" s="17"/>
      <c r="O143" s="17"/>
      <c r="P143" s="17"/>
      <c r="Q143" s="17"/>
      <c r="R143" s="17"/>
      <c r="S143" s="17"/>
      <c r="T143" s="17"/>
      <c r="U143" s="17"/>
      <c r="V143" s="17"/>
      <c r="W143" s="17"/>
      <c r="X143" s="17"/>
      <c r="Y143" s="17"/>
      <c r="Z143" s="17"/>
    </row>
    <row r="144" ht="17.25" customHeight="1">
      <c r="A144" s="17"/>
      <c r="B144" s="59"/>
      <c r="C144" s="59"/>
      <c r="D144" s="59"/>
      <c r="E144" s="59"/>
      <c r="F144" s="59"/>
      <c r="G144" s="59"/>
      <c r="H144" s="59"/>
      <c r="I144" s="59"/>
      <c r="J144" s="17"/>
      <c r="K144" s="17"/>
      <c r="L144" s="17"/>
      <c r="M144" s="17"/>
      <c r="N144" s="17"/>
      <c r="O144" s="17"/>
      <c r="P144" s="17"/>
      <c r="Q144" s="17"/>
      <c r="R144" s="17"/>
      <c r="S144" s="17"/>
      <c r="T144" s="17"/>
      <c r="U144" s="17"/>
      <c r="V144" s="17"/>
      <c r="W144" s="17"/>
      <c r="X144" s="17"/>
      <c r="Y144" s="17"/>
      <c r="Z144" s="17"/>
    </row>
    <row r="145" ht="17.25" customHeight="1">
      <c r="A145" s="17"/>
      <c r="B145" s="59"/>
      <c r="C145" s="59"/>
      <c r="D145" s="59"/>
      <c r="E145" s="59"/>
      <c r="F145" s="59"/>
      <c r="G145" s="59"/>
      <c r="H145" s="59"/>
      <c r="I145" s="59"/>
      <c r="J145" s="17"/>
      <c r="K145" s="17"/>
      <c r="L145" s="17"/>
      <c r="M145" s="17"/>
      <c r="N145" s="17"/>
      <c r="O145" s="17"/>
      <c r="P145" s="17"/>
      <c r="Q145" s="17"/>
      <c r="R145" s="17"/>
      <c r="S145" s="17"/>
      <c r="T145" s="17"/>
      <c r="U145" s="17"/>
      <c r="V145" s="17"/>
      <c r="W145" s="17"/>
      <c r="X145" s="17"/>
      <c r="Y145" s="17"/>
      <c r="Z145" s="17"/>
    </row>
    <row r="146" ht="17.25" customHeight="1">
      <c r="A146" s="17"/>
      <c r="B146" s="59"/>
      <c r="C146" s="59"/>
      <c r="D146" s="59"/>
      <c r="E146" s="59"/>
      <c r="F146" s="59"/>
      <c r="G146" s="59"/>
      <c r="H146" s="59"/>
      <c r="I146" s="59"/>
      <c r="J146" s="17"/>
      <c r="K146" s="17"/>
      <c r="L146" s="17"/>
      <c r="M146" s="17"/>
      <c r="N146" s="17"/>
      <c r="O146" s="17"/>
      <c r="P146" s="17"/>
      <c r="Q146" s="17"/>
      <c r="R146" s="17"/>
      <c r="S146" s="17"/>
      <c r="T146" s="17"/>
      <c r="U146" s="17"/>
      <c r="V146" s="17"/>
      <c r="W146" s="17"/>
      <c r="X146" s="17"/>
      <c r="Y146" s="17"/>
      <c r="Z146" s="17"/>
    </row>
    <row r="147" ht="17.25" customHeight="1">
      <c r="A147" s="17"/>
      <c r="B147" s="59"/>
      <c r="C147" s="59"/>
      <c r="D147" s="59"/>
      <c r="E147" s="59"/>
      <c r="F147" s="59"/>
      <c r="G147" s="59"/>
      <c r="H147" s="59"/>
      <c r="I147" s="59"/>
      <c r="J147" s="17"/>
      <c r="K147" s="17"/>
      <c r="L147" s="17"/>
      <c r="M147" s="17"/>
      <c r="N147" s="17"/>
      <c r="O147" s="17"/>
      <c r="P147" s="17"/>
      <c r="Q147" s="17"/>
      <c r="R147" s="17"/>
      <c r="S147" s="17"/>
      <c r="T147" s="17"/>
      <c r="U147" s="17"/>
      <c r="V147" s="17"/>
      <c r="W147" s="17"/>
      <c r="X147" s="17"/>
      <c r="Y147" s="17"/>
      <c r="Z147" s="17"/>
    </row>
    <row r="148" ht="17.25" customHeight="1">
      <c r="A148" s="17"/>
      <c r="B148" s="59"/>
      <c r="C148" s="59"/>
      <c r="D148" s="59"/>
      <c r="E148" s="59"/>
      <c r="F148" s="59"/>
      <c r="G148" s="59"/>
      <c r="H148" s="59"/>
      <c r="I148" s="59"/>
      <c r="J148" s="17"/>
      <c r="K148" s="17"/>
      <c r="L148" s="17"/>
      <c r="M148" s="17"/>
      <c r="N148" s="17"/>
      <c r="O148" s="17"/>
      <c r="P148" s="17"/>
      <c r="Q148" s="17"/>
      <c r="R148" s="17"/>
      <c r="S148" s="17"/>
      <c r="T148" s="17"/>
      <c r="U148" s="17"/>
      <c r="V148" s="17"/>
      <c r="W148" s="17"/>
      <c r="X148" s="17"/>
      <c r="Y148" s="17"/>
      <c r="Z148" s="17"/>
    </row>
    <row r="149" ht="17.25" customHeight="1">
      <c r="A149" s="17"/>
      <c r="B149" s="59"/>
      <c r="C149" s="59"/>
      <c r="D149" s="59"/>
      <c r="E149" s="59"/>
      <c r="F149" s="59"/>
      <c r="G149" s="59"/>
      <c r="H149" s="59"/>
      <c r="I149" s="59"/>
      <c r="J149" s="17"/>
      <c r="K149" s="17"/>
      <c r="L149" s="17"/>
      <c r="M149" s="17"/>
      <c r="N149" s="17"/>
      <c r="O149" s="17"/>
      <c r="P149" s="17"/>
      <c r="Q149" s="17"/>
      <c r="R149" s="17"/>
      <c r="S149" s="17"/>
      <c r="T149" s="17"/>
      <c r="U149" s="17"/>
      <c r="V149" s="17"/>
      <c r="W149" s="17"/>
      <c r="X149" s="17"/>
      <c r="Y149" s="17"/>
      <c r="Z149" s="17"/>
    </row>
    <row r="150" ht="17.25" customHeight="1">
      <c r="A150" s="17"/>
      <c r="B150" s="59"/>
      <c r="C150" s="59"/>
      <c r="D150" s="59"/>
      <c r="E150" s="59"/>
      <c r="F150" s="59"/>
      <c r="G150" s="59"/>
      <c r="H150" s="59"/>
      <c r="I150" s="59"/>
      <c r="J150" s="17"/>
      <c r="K150" s="17"/>
      <c r="L150" s="17"/>
      <c r="M150" s="17"/>
      <c r="N150" s="17"/>
      <c r="O150" s="17"/>
      <c r="P150" s="17"/>
      <c r="Q150" s="17"/>
      <c r="R150" s="17"/>
      <c r="S150" s="17"/>
      <c r="T150" s="17"/>
      <c r="U150" s="17"/>
      <c r="V150" s="17"/>
      <c r="W150" s="17"/>
      <c r="X150" s="17"/>
      <c r="Y150" s="17"/>
      <c r="Z150" s="17"/>
    </row>
    <row r="151" ht="17.25" customHeight="1">
      <c r="A151" s="17"/>
      <c r="B151" s="59"/>
      <c r="C151" s="59"/>
      <c r="D151" s="59"/>
      <c r="E151" s="59"/>
      <c r="F151" s="59"/>
      <c r="G151" s="59"/>
      <c r="H151" s="59"/>
      <c r="I151" s="59"/>
      <c r="J151" s="17"/>
      <c r="K151" s="17"/>
      <c r="L151" s="17"/>
      <c r="M151" s="17"/>
      <c r="N151" s="17"/>
      <c r="O151" s="17"/>
      <c r="P151" s="17"/>
      <c r="Q151" s="17"/>
      <c r="R151" s="17"/>
      <c r="S151" s="17"/>
      <c r="T151" s="17"/>
      <c r="U151" s="17"/>
      <c r="V151" s="17"/>
      <c r="W151" s="17"/>
      <c r="X151" s="17"/>
      <c r="Y151" s="17"/>
      <c r="Z151" s="17"/>
    </row>
    <row r="152" ht="17.25" customHeight="1">
      <c r="A152" s="17"/>
      <c r="B152" s="59"/>
      <c r="C152" s="59"/>
      <c r="D152" s="59"/>
      <c r="E152" s="59"/>
      <c r="F152" s="59"/>
      <c r="G152" s="59"/>
      <c r="H152" s="59"/>
      <c r="I152" s="59"/>
      <c r="J152" s="17"/>
      <c r="K152" s="17"/>
      <c r="L152" s="17"/>
      <c r="M152" s="17"/>
      <c r="N152" s="17"/>
      <c r="O152" s="17"/>
      <c r="P152" s="17"/>
      <c r="Q152" s="17"/>
      <c r="R152" s="17"/>
      <c r="S152" s="17"/>
      <c r="T152" s="17"/>
      <c r="U152" s="17"/>
      <c r="V152" s="17"/>
      <c r="W152" s="17"/>
      <c r="X152" s="17"/>
      <c r="Y152" s="17"/>
      <c r="Z152" s="17"/>
    </row>
    <row r="153" ht="17.25" customHeight="1">
      <c r="A153" s="17"/>
      <c r="B153" s="59"/>
      <c r="C153" s="59"/>
      <c r="D153" s="59"/>
      <c r="E153" s="59"/>
      <c r="F153" s="59"/>
      <c r="G153" s="59"/>
      <c r="H153" s="59"/>
      <c r="I153" s="59"/>
      <c r="J153" s="17"/>
      <c r="K153" s="17"/>
      <c r="L153" s="17"/>
      <c r="M153" s="17"/>
      <c r="N153" s="17"/>
      <c r="O153" s="17"/>
      <c r="P153" s="17"/>
      <c r="Q153" s="17"/>
      <c r="R153" s="17"/>
      <c r="S153" s="17"/>
      <c r="T153" s="17"/>
      <c r="U153" s="17"/>
      <c r="V153" s="17"/>
      <c r="W153" s="17"/>
      <c r="X153" s="17"/>
      <c r="Y153" s="17"/>
      <c r="Z153" s="17"/>
    </row>
    <row r="154" ht="17.25" customHeight="1">
      <c r="A154" s="17"/>
      <c r="B154" s="59"/>
      <c r="C154" s="59"/>
      <c r="D154" s="59"/>
      <c r="E154" s="59"/>
      <c r="F154" s="59"/>
      <c r="G154" s="59"/>
      <c r="H154" s="59"/>
      <c r="I154" s="59"/>
      <c r="J154" s="17"/>
      <c r="K154" s="17"/>
      <c r="L154" s="17"/>
      <c r="M154" s="17"/>
      <c r="N154" s="17"/>
      <c r="O154" s="17"/>
      <c r="P154" s="17"/>
      <c r="Q154" s="17"/>
      <c r="R154" s="17"/>
      <c r="S154" s="17"/>
      <c r="T154" s="17"/>
      <c r="U154" s="17"/>
      <c r="V154" s="17"/>
      <c r="W154" s="17"/>
      <c r="X154" s="17"/>
      <c r="Y154" s="17"/>
      <c r="Z154" s="17"/>
    </row>
    <row r="155" ht="17.25" customHeight="1">
      <c r="A155" s="17"/>
      <c r="B155" s="59"/>
      <c r="C155" s="59"/>
      <c r="D155" s="59"/>
      <c r="E155" s="59"/>
      <c r="F155" s="59"/>
      <c r="G155" s="59"/>
      <c r="H155" s="59"/>
      <c r="I155" s="59"/>
      <c r="J155" s="17"/>
      <c r="K155" s="17"/>
      <c r="L155" s="17"/>
      <c r="M155" s="17"/>
      <c r="N155" s="17"/>
      <c r="O155" s="17"/>
      <c r="P155" s="17"/>
      <c r="Q155" s="17"/>
      <c r="R155" s="17"/>
      <c r="S155" s="17"/>
      <c r="T155" s="17"/>
      <c r="U155" s="17"/>
      <c r="V155" s="17"/>
      <c r="W155" s="17"/>
      <c r="X155" s="17"/>
      <c r="Y155" s="17"/>
      <c r="Z155" s="17"/>
    </row>
    <row r="156" ht="17.25" customHeight="1">
      <c r="A156" s="17"/>
      <c r="B156" s="59"/>
      <c r="C156" s="59"/>
      <c r="D156" s="59"/>
      <c r="E156" s="59"/>
      <c r="F156" s="59"/>
      <c r="G156" s="59"/>
      <c r="H156" s="59"/>
      <c r="I156" s="59"/>
      <c r="J156" s="17"/>
      <c r="K156" s="17"/>
      <c r="L156" s="17"/>
      <c r="M156" s="17"/>
      <c r="N156" s="17"/>
      <c r="O156" s="17"/>
      <c r="P156" s="17"/>
      <c r="Q156" s="17"/>
      <c r="R156" s="17"/>
      <c r="S156" s="17"/>
      <c r="T156" s="17"/>
      <c r="U156" s="17"/>
      <c r="V156" s="17"/>
      <c r="W156" s="17"/>
      <c r="X156" s="17"/>
      <c r="Y156" s="17"/>
      <c r="Z156" s="17"/>
    </row>
    <row r="157" ht="17.25" customHeight="1">
      <c r="A157" s="17"/>
      <c r="B157" s="59"/>
      <c r="C157" s="59"/>
      <c r="D157" s="59"/>
      <c r="E157" s="59"/>
      <c r="F157" s="59"/>
      <c r="G157" s="59"/>
      <c r="H157" s="59"/>
      <c r="I157" s="59"/>
      <c r="J157" s="17"/>
      <c r="K157" s="17"/>
      <c r="L157" s="17"/>
      <c r="M157" s="17"/>
      <c r="N157" s="17"/>
      <c r="O157" s="17"/>
      <c r="P157" s="17"/>
      <c r="Q157" s="17"/>
      <c r="R157" s="17"/>
      <c r="S157" s="17"/>
      <c r="T157" s="17"/>
      <c r="U157" s="17"/>
      <c r="V157" s="17"/>
      <c r="W157" s="17"/>
      <c r="X157" s="17"/>
      <c r="Y157" s="17"/>
      <c r="Z157" s="17"/>
    </row>
    <row r="158" ht="17.25" customHeight="1">
      <c r="A158" s="17"/>
      <c r="B158" s="59"/>
      <c r="C158" s="59"/>
      <c r="D158" s="59"/>
      <c r="E158" s="59"/>
      <c r="F158" s="59"/>
      <c r="G158" s="59"/>
      <c r="H158" s="59"/>
      <c r="I158" s="59"/>
      <c r="J158" s="17"/>
      <c r="K158" s="17"/>
      <c r="L158" s="17"/>
      <c r="M158" s="17"/>
      <c r="N158" s="17"/>
      <c r="O158" s="17"/>
      <c r="P158" s="17"/>
      <c r="Q158" s="17"/>
      <c r="R158" s="17"/>
      <c r="S158" s="17"/>
      <c r="T158" s="17"/>
      <c r="U158" s="17"/>
      <c r="V158" s="17"/>
      <c r="W158" s="17"/>
      <c r="X158" s="17"/>
      <c r="Y158" s="17"/>
      <c r="Z158" s="17"/>
    </row>
    <row r="159" ht="17.25" customHeight="1">
      <c r="A159" s="17"/>
      <c r="B159" s="59"/>
      <c r="C159" s="59"/>
      <c r="D159" s="59"/>
      <c r="E159" s="59"/>
      <c r="F159" s="59"/>
      <c r="G159" s="59"/>
      <c r="H159" s="59"/>
      <c r="I159" s="59"/>
      <c r="J159" s="17"/>
      <c r="K159" s="17"/>
      <c r="L159" s="17"/>
      <c r="M159" s="17"/>
      <c r="N159" s="17"/>
      <c r="O159" s="17"/>
      <c r="P159" s="17"/>
      <c r="Q159" s="17"/>
      <c r="R159" s="17"/>
      <c r="S159" s="17"/>
      <c r="T159" s="17"/>
      <c r="U159" s="17"/>
      <c r="V159" s="17"/>
      <c r="W159" s="17"/>
      <c r="X159" s="17"/>
      <c r="Y159" s="17"/>
      <c r="Z159" s="17"/>
    </row>
    <row r="160" ht="17.25" customHeight="1">
      <c r="A160" s="17"/>
      <c r="B160" s="59"/>
      <c r="C160" s="59"/>
      <c r="D160" s="59"/>
      <c r="E160" s="59"/>
      <c r="F160" s="59"/>
      <c r="G160" s="59"/>
      <c r="H160" s="59"/>
      <c r="I160" s="59"/>
      <c r="J160" s="17"/>
      <c r="K160" s="17"/>
      <c r="L160" s="17"/>
      <c r="M160" s="17"/>
      <c r="N160" s="17"/>
      <c r="O160" s="17"/>
      <c r="P160" s="17"/>
      <c r="Q160" s="17"/>
      <c r="R160" s="17"/>
      <c r="S160" s="17"/>
      <c r="T160" s="17"/>
      <c r="U160" s="17"/>
      <c r="V160" s="17"/>
      <c r="W160" s="17"/>
      <c r="X160" s="17"/>
      <c r="Y160" s="17"/>
      <c r="Z160" s="17"/>
    </row>
    <row r="161" ht="17.25" customHeight="1">
      <c r="A161" s="17"/>
      <c r="B161" s="59"/>
      <c r="C161" s="59"/>
      <c r="D161" s="59"/>
      <c r="E161" s="59"/>
      <c r="F161" s="59"/>
      <c r="G161" s="59"/>
      <c r="H161" s="59"/>
      <c r="I161" s="59"/>
      <c r="J161" s="17"/>
      <c r="K161" s="17"/>
      <c r="L161" s="17"/>
      <c r="M161" s="17"/>
      <c r="N161" s="17"/>
      <c r="O161" s="17"/>
      <c r="P161" s="17"/>
      <c r="Q161" s="17"/>
      <c r="R161" s="17"/>
      <c r="S161" s="17"/>
      <c r="T161" s="17"/>
      <c r="U161" s="17"/>
      <c r="V161" s="17"/>
      <c r="W161" s="17"/>
      <c r="X161" s="17"/>
      <c r="Y161" s="17"/>
      <c r="Z161" s="17"/>
    </row>
    <row r="162" ht="17.25" customHeight="1">
      <c r="A162" s="17"/>
      <c r="B162" s="59"/>
      <c r="C162" s="59"/>
      <c r="D162" s="59"/>
      <c r="E162" s="59"/>
      <c r="F162" s="59"/>
      <c r="G162" s="59"/>
      <c r="H162" s="59"/>
      <c r="I162" s="59"/>
      <c r="J162" s="17"/>
      <c r="K162" s="17"/>
      <c r="L162" s="17"/>
      <c r="M162" s="17"/>
      <c r="N162" s="17"/>
      <c r="O162" s="17"/>
      <c r="P162" s="17"/>
      <c r="Q162" s="17"/>
      <c r="R162" s="17"/>
      <c r="S162" s="17"/>
      <c r="T162" s="17"/>
      <c r="U162" s="17"/>
      <c r="V162" s="17"/>
      <c r="W162" s="17"/>
      <c r="X162" s="17"/>
      <c r="Y162" s="17"/>
      <c r="Z162" s="17"/>
    </row>
    <row r="163" ht="17.25" customHeight="1">
      <c r="A163" s="17"/>
      <c r="B163" s="59"/>
      <c r="C163" s="59"/>
      <c r="D163" s="59"/>
      <c r="E163" s="59"/>
      <c r="F163" s="59"/>
      <c r="G163" s="59"/>
      <c r="H163" s="59"/>
      <c r="I163" s="59"/>
      <c r="J163" s="17"/>
      <c r="K163" s="17"/>
      <c r="L163" s="17"/>
      <c r="M163" s="17"/>
      <c r="N163" s="17"/>
      <c r="O163" s="17"/>
      <c r="P163" s="17"/>
      <c r="Q163" s="17"/>
      <c r="R163" s="17"/>
      <c r="S163" s="17"/>
      <c r="T163" s="17"/>
      <c r="U163" s="17"/>
      <c r="V163" s="17"/>
      <c r="W163" s="17"/>
      <c r="X163" s="17"/>
      <c r="Y163" s="17"/>
      <c r="Z163" s="17"/>
    </row>
    <row r="164" ht="17.25" customHeight="1">
      <c r="A164" s="17"/>
      <c r="B164" s="59"/>
      <c r="C164" s="59"/>
      <c r="D164" s="59"/>
      <c r="E164" s="59"/>
      <c r="F164" s="59"/>
      <c r="G164" s="59"/>
      <c r="H164" s="59"/>
      <c r="I164" s="59"/>
      <c r="J164" s="17"/>
      <c r="K164" s="17"/>
      <c r="L164" s="17"/>
      <c r="M164" s="17"/>
      <c r="N164" s="17"/>
      <c r="O164" s="17"/>
      <c r="P164" s="17"/>
      <c r="Q164" s="17"/>
      <c r="R164" s="17"/>
      <c r="S164" s="17"/>
      <c r="T164" s="17"/>
      <c r="U164" s="17"/>
      <c r="V164" s="17"/>
      <c r="W164" s="17"/>
      <c r="X164" s="17"/>
      <c r="Y164" s="17"/>
      <c r="Z164" s="17"/>
    </row>
    <row r="165" ht="17.25" customHeight="1">
      <c r="A165" s="17"/>
      <c r="B165" s="59"/>
      <c r="C165" s="59"/>
      <c r="D165" s="59"/>
      <c r="E165" s="59"/>
      <c r="F165" s="59"/>
      <c r="G165" s="59"/>
      <c r="H165" s="59"/>
      <c r="I165" s="59"/>
      <c r="J165" s="17"/>
      <c r="K165" s="17"/>
      <c r="L165" s="17"/>
      <c r="M165" s="17"/>
      <c r="N165" s="17"/>
      <c r="O165" s="17"/>
      <c r="P165" s="17"/>
      <c r="Q165" s="17"/>
      <c r="R165" s="17"/>
      <c r="S165" s="17"/>
      <c r="T165" s="17"/>
      <c r="U165" s="17"/>
      <c r="V165" s="17"/>
      <c r="W165" s="17"/>
      <c r="X165" s="17"/>
      <c r="Y165" s="17"/>
      <c r="Z165" s="17"/>
    </row>
    <row r="166" ht="17.25" customHeight="1">
      <c r="A166" s="17"/>
      <c r="B166" s="59"/>
      <c r="C166" s="59"/>
      <c r="D166" s="59"/>
      <c r="E166" s="59"/>
      <c r="F166" s="59"/>
      <c r="G166" s="59"/>
      <c r="H166" s="59"/>
      <c r="I166" s="59"/>
      <c r="J166" s="17"/>
      <c r="K166" s="17"/>
      <c r="L166" s="17"/>
      <c r="M166" s="17"/>
      <c r="N166" s="17"/>
      <c r="O166" s="17"/>
      <c r="P166" s="17"/>
      <c r="Q166" s="17"/>
      <c r="R166" s="17"/>
      <c r="S166" s="17"/>
      <c r="T166" s="17"/>
      <c r="U166" s="17"/>
      <c r="V166" s="17"/>
      <c r="W166" s="17"/>
      <c r="X166" s="17"/>
      <c r="Y166" s="17"/>
      <c r="Z166" s="17"/>
    </row>
    <row r="167" ht="17.25" customHeight="1">
      <c r="A167" s="17"/>
      <c r="B167" s="59"/>
      <c r="C167" s="59"/>
      <c r="D167" s="59"/>
      <c r="E167" s="59"/>
      <c r="F167" s="59"/>
      <c r="G167" s="59"/>
      <c r="H167" s="59"/>
      <c r="I167" s="59"/>
      <c r="J167" s="17"/>
      <c r="K167" s="17"/>
      <c r="L167" s="17"/>
      <c r="M167" s="17"/>
      <c r="N167" s="17"/>
      <c r="O167" s="17"/>
      <c r="P167" s="17"/>
      <c r="Q167" s="17"/>
      <c r="R167" s="17"/>
      <c r="S167" s="17"/>
      <c r="T167" s="17"/>
      <c r="U167" s="17"/>
      <c r="V167" s="17"/>
      <c r="W167" s="17"/>
      <c r="X167" s="17"/>
      <c r="Y167" s="17"/>
      <c r="Z167" s="17"/>
    </row>
    <row r="168" ht="17.25" customHeight="1">
      <c r="A168" s="17"/>
      <c r="B168" s="59"/>
      <c r="C168" s="59"/>
      <c r="D168" s="59"/>
      <c r="E168" s="59"/>
      <c r="F168" s="59"/>
      <c r="G168" s="59"/>
      <c r="H168" s="59"/>
      <c r="I168" s="59"/>
      <c r="J168" s="17"/>
      <c r="K168" s="17"/>
      <c r="L168" s="17"/>
      <c r="M168" s="17"/>
      <c r="N168" s="17"/>
      <c r="O168" s="17"/>
      <c r="P168" s="17"/>
      <c r="Q168" s="17"/>
      <c r="R168" s="17"/>
      <c r="S168" s="17"/>
      <c r="T168" s="17"/>
      <c r="U168" s="17"/>
      <c r="V168" s="17"/>
      <c r="W168" s="17"/>
      <c r="X168" s="17"/>
      <c r="Y168" s="17"/>
      <c r="Z168" s="17"/>
    </row>
    <row r="169" ht="17.25" customHeight="1">
      <c r="A169" s="17"/>
      <c r="B169" s="59"/>
      <c r="C169" s="59"/>
      <c r="D169" s="59"/>
      <c r="E169" s="59"/>
      <c r="F169" s="59"/>
      <c r="G169" s="59"/>
      <c r="H169" s="59"/>
      <c r="I169" s="59"/>
      <c r="J169" s="17"/>
      <c r="K169" s="17"/>
      <c r="L169" s="17"/>
      <c r="M169" s="17"/>
      <c r="N169" s="17"/>
      <c r="O169" s="17"/>
      <c r="P169" s="17"/>
      <c r="Q169" s="17"/>
      <c r="R169" s="17"/>
      <c r="S169" s="17"/>
      <c r="T169" s="17"/>
      <c r="U169" s="17"/>
      <c r="V169" s="17"/>
      <c r="W169" s="17"/>
      <c r="X169" s="17"/>
      <c r="Y169" s="17"/>
      <c r="Z169" s="17"/>
    </row>
    <row r="170" ht="17.25" customHeight="1">
      <c r="A170" s="17"/>
      <c r="B170" s="59"/>
      <c r="C170" s="59"/>
      <c r="D170" s="59"/>
      <c r="E170" s="59"/>
      <c r="F170" s="59"/>
      <c r="G170" s="59"/>
      <c r="H170" s="59"/>
      <c r="I170" s="59"/>
      <c r="J170" s="17"/>
      <c r="K170" s="17"/>
      <c r="L170" s="17"/>
      <c r="M170" s="17"/>
      <c r="N170" s="17"/>
      <c r="O170" s="17"/>
      <c r="P170" s="17"/>
      <c r="Q170" s="17"/>
      <c r="R170" s="17"/>
      <c r="S170" s="17"/>
      <c r="T170" s="17"/>
      <c r="U170" s="17"/>
      <c r="V170" s="17"/>
      <c r="W170" s="17"/>
      <c r="X170" s="17"/>
      <c r="Y170" s="17"/>
      <c r="Z170" s="17"/>
    </row>
    <row r="171" ht="17.25" customHeight="1">
      <c r="A171" s="17"/>
      <c r="B171" s="59"/>
      <c r="C171" s="59"/>
      <c r="D171" s="59"/>
      <c r="E171" s="59"/>
      <c r="F171" s="59"/>
      <c r="G171" s="59"/>
      <c r="H171" s="59"/>
      <c r="I171" s="59"/>
      <c r="J171" s="17"/>
      <c r="K171" s="17"/>
      <c r="L171" s="17"/>
      <c r="M171" s="17"/>
      <c r="N171" s="17"/>
      <c r="O171" s="17"/>
      <c r="P171" s="17"/>
      <c r="Q171" s="17"/>
      <c r="R171" s="17"/>
      <c r="S171" s="17"/>
      <c r="T171" s="17"/>
      <c r="U171" s="17"/>
      <c r="V171" s="17"/>
      <c r="W171" s="17"/>
      <c r="X171" s="17"/>
      <c r="Y171" s="17"/>
      <c r="Z171" s="17"/>
    </row>
    <row r="172" ht="17.25" customHeight="1">
      <c r="A172" s="17"/>
      <c r="B172" s="59"/>
      <c r="C172" s="59"/>
      <c r="D172" s="59"/>
      <c r="E172" s="59"/>
      <c r="F172" s="59"/>
      <c r="G172" s="59"/>
      <c r="H172" s="59"/>
      <c r="I172" s="59"/>
      <c r="J172" s="17"/>
      <c r="K172" s="17"/>
      <c r="L172" s="17"/>
      <c r="M172" s="17"/>
      <c r="N172" s="17"/>
      <c r="O172" s="17"/>
      <c r="P172" s="17"/>
      <c r="Q172" s="17"/>
      <c r="R172" s="17"/>
      <c r="S172" s="17"/>
      <c r="T172" s="17"/>
      <c r="U172" s="17"/>
      <c r="V172" s="17"/>
      <c r="W172" s="17"/>
      <c r="X172" s="17"/>
      <c r="Y172" s="17"/>
      <c r="Z172" s="17"/>
    </row>
    <row r="173" ht="17.25" customHeight="1">
      <c r="A173" s="17"/>
      <c r="B173" s="59"/>
      <c r="C173" s="59"/>
      <c r="D173" s="59"/>
      <c r="E173" s="59"/>
      <c r="F173" s="59"/>
      <c r="G173" s="59"/>
      <c r="H173" s="59"/>
      <c r="I173" s="59"/>
      <c r="J173" s="17"/>
      <c r="K173" s="17"/>
      <c r="L173" s="17"/>
      <c r="M173" s="17"/>
      <c r="N173" s="17"/>
      <c r="O173" s="17"/>
      <c r="P173" s="17"/>
      <c r="Q173" s="17"/>
      <c r="R173" s="17"/>
      <c r="S173" s="17"/>
      <c r="T173" s="17"/>
      <c r="U173" s="17"/>
      <c r="V173" s="17"/>
      <c r="W173" s="17"/>
      <c r="X173" s="17"/>
      <c r="Y173" s="17"/>
      <c r="Z173" s="17"/>
    </row>
    <row r="174" ht="17.25" customHeight="1">
      <c r="A174" s="17"/>
      <c r="B174" s="59"/>
      <c r="C174" s="59"/>
      <c r="D174" s="59"/>
      <c r="E174" s="59"/>
      <c r="F174" s="59"/>
      <c r="G174" s="59"/>
      <c r="H174" s="59"/>
      <c r="I174" s="59"/>
      <c r="J174" s="17"/>
      <c r="K174" s="17"/>
      <c r="L174" s="17"/>
      <c r="M174" s="17"/>
      <c r="N174" s="17"/>
      <c r="O174" s="17"/>
      <c r="P174" s="17"/>
      <c r="Q174" s="17"/>
      <c r="R174" s="17"/>
      <c r="S174" s="17"/>
      <c r="T174" s="17"/>
      <c r="U174" s="17"/>
      <c r="V174" s="17"/>
      <c r="W174" s="17"/>
      <c r="X174" s="17"/>
      <c r="Y174" s="17"/>
      <c r="Z174" s="17"/>
    </row>
    <row r="175" ht="17.25" customHeight="1">
      <c r="A175" s="17"/>
      <c r="B175" s="59"/>
      <c r="C175" s="59"/>
      <c r="D175" s="59"/>
      <c r="E175" s="59"/>
      <c r="F175" s="59"/>
      <c r="G175" s="59"/>
      <c r="H175" s="59"/>
      <c r="I175" s="59"/>
      <c r="J175" s="17"/>
      <c r="K175" s="17"/>
      <c r="L175" s="17"/>
      <c r="M175" s="17"/>
      <c r="N175" s="17"/>
      <c r="O175" s="17"/>
      <c r="P175" s="17"/>
      <c r="Q175" s="17"/>
      <c r="R175" s="17"/>
      <c r="S175" s="17"/>
      <c r="T175" s="17"/>
      <c r="U175" s="17"/>
      <c r="V175" s="17"/>
      <c r="W175" s="17"/>
      <c r="X175" s="17"/>
      <c r="Y175" s="17"/>
      <c r="Z175" s="17"/>
    </row>
    <row r="176" ht="17.25" customHeight="1">
      <c r="A176" s="17"/>
      <c r="B176" s="59"/>
      <c r="C176" s="59"/>
      <c r="D176" s="59"/>
      <c r="E176" s="59"/>
      <c r="F176" s="59"/>
      <c r="G176" s="59"/>
      <c r="H176" s="59"/>
      <c r="I176" s="59"/>
      <c r="J176" s="17"/>
      <c r="K176" s="17"/>
      <c r="L176" s="17"/>
      <c r="M176" s="17"/>
      <c r="N176" s="17"/>
      <c r="O176" s="17"/>
      <c r="P176" s="17"/>
      <c r="Q176" s="17"/>
      <c r="R176" s="17"/>
      <c r="S176" s="17"/>
      <c r="T176" s="17"/>
      <c r="U176" s="17"/>
      <c r="V176" s="17"/>
      <c r="W176" s="17"/>
      <c r="X176" s="17"/>
      <c r="Y176" s="17"/>
      <c r="Z176" s="17"/>
    </row>
    <row r="177" ht="17.25" customHeight="1">
      <c r="A177" s="17"/>
      <c r="B177" s="59"/>
      <c r="C177" s="59"/>
      <c r="D177" s="59"/>
      <c r="E177" s="59"/>
      <c r="F177" s="59"/>
      <c r="G177" s="59"/>
      <c r="H177" s="59"/>
      <c r="I177" s="59"/>
      <c r="J177" s="17"/>
      <c r="K177" s="17"/>
      <c r="L177" s="17"/>
      <c r="M177" s="17"/>
      <c r="N177" s="17"/>
      <c r="O177" s="17"/>
      <c r="P177" s="17"/>
      <c r="Q177" s="17"/>
      <c r="R177" s="17"/>
      <c r="S177" s="17"/>
      <c r="T177" s="17"/>
      <c r="U177" s="17"/>
      <c r="V177" s="17"/>
      <c r="W177" s="17"/>
      <c r="X177" s="17"/>
      <c r="Y177" s="17"/>
      <c r="Z177" s="17"/>
    </row>
    <row r="178" ht="17.25" customHeight="1">
      <c r="A178" s="17"/>
      <c r="B178" s="59"/>
      <c r="C178" s="59"/>
      <c r="D178" s="59"/>
      <c r="E178" s="59"/>
      <c r="F178" s="59"/>
      <c r="G178" s="59"/>
      <c r="H178" s="59"/>
      <c r="I178" s="59"/>
      <c r="J178" s="17"/>
      <c r="K178" s="17"/>
      <c r="L178" s="17"/>
      <c r="M178" s="17"/>
      <c r="N178" s="17"/>
      <c r="O178" s="17"/>
      <c r="P178" s="17"/>
      <c r="Q178" s="17"/>
      <c r="R178" s="17"/>
      <c r="S178" s="17"/>
      <c r="T178" s="17"/>
      <c r="U178" s="17"/>
      <c r="V178" s="17"/>
      <c r="W178" s="17"/>
      <c r="X178" s="17"/>
      <c r="Y178" s="17"/>
      <c r="Z178" s="17"/>
    </row>
    <row r="179" ht="17.25" customHeight="1">
      <c r="A179" s="17"/>
      <c r="B179" s="59"/>
      <c r="C179" s="59"/>
      <c r="D179" s="59"/>
      <c r="E179" s="59"/>
      <c r="F179" s="59"/>
      <c r="G179" s="59"/>
      <c r="H179" s="59"/>
      <c r="I179" s="59"/>
      <c r="J179" s="17"/>
      <c r="K179" s="17"/>
      <c r="L179" s="17"/>
      <c r="M179" s="17"/>
      <c r="N179" s="17"/>
      <c r="O179" s="17"/>
      <c r="P179" s="17"/>
      <c r="Q179" s="17"/>
      <c r="R179" s="17"/>
      <c r="S179" s="17"/>
      <c r="T179" s="17"/>
      <c r="U179" s="17"/>
      <c r="V179" s="17"/>
      <c r="W179" s="17"/>
      <c r="X179" s="17"/>
      <c r="Y179" s="17"/>
      <c r="Z179" s="17"/>
    </row>
    <row r="180" ht="17.25" customHeight="1">
      <c r="A180" s="17"/>
      <c r="B180" s="59"/>
      <c r="C180" s="59"/>
      <c r="D180" s="59"/>
      <c r="E180" s="59"/>
      <c r="F180" s="59"/>
      <c r="G180" s="59"/>
      <c r="H180" s="59"/>
      <c r="I180" s="59"/>
      <c r="J180" s="17"/>
      <c r="K180" s="17"/>
      <c r="L180" s="17"/>
      <c r="M180" s="17"/>
      <c r="N180" s="17"/>
      <c r="O180" s="17"/>
      <c r="P180" s="17"/>
      <c r="Q180" s="17"/>
      <c r="R180" s="17"/>
      <c r="S180" s="17"/>
      <c r="T180" s="17"/>
      <c r="U180" s="17"/>
      <c r="V180" s="17"/>
      <c r="W180" s="17"/>
      <c r="X180" s="17"/>
      <c r="Y180" s="17"/>
      <c r="Z180" s="17"/>
    </row>
    <row r="181" ht="17.25" customHeight="1">
      <c r="A181" s="17"/>
      <c r="B181" s="59"/>
      <c r="C181" s="59"/>
      <c r="D181" s="59"/>
      <c r="E181" s="59"/>
      <c r="F181" s="59"/>
      <c r="G181" s="59"/>
      <c r="H181" s="59"/>
      <c r="I181" s="59"/>
      <c r="J181" s="17"/>
      <c r="K181" s="17"/>
      <c r="L181" s="17"/>
      <c r="M181" s="17"/>
      <c r="N181" s="17"/>
      <c r="O181" s="17"/>
      <c r="P181" s="17"/>
      <c r="Q181" s="17"/>
      <c r="R181" s="17"/>
      <c r="S181" s="17"/>
      <c r="T181" s="17"/>
      <c r="U181" s="17"/>
      <c r="V181" s="17"/>
      <c r="W181" s="17"/>
      <c r="X181" s="17"/>
      <c r="Y181" s="17"/>
      <c r="Z181" s="17"/>
    </row>
    <row r="182" ht="17.25" customHeight="1">
      <c r="A182" s="17"/>
      <c r="B182" s="59"/>
      <c r="C182" s="59"/>
      <c r="D182" s="59"/>
      <c r="E182" s="59"/>
      <c r="F182" s="59"/>
      <c r="G182" s="59"/>
      <c r="H182" s="59"/>
      <c r="I182" s="59"/>
      <c r="J182" s="17"/>
      <c r="K182" s="17"/>
      <c r="L182" s="17"/>
      <c r="M182" s="17"/>
      <c r="N182" s="17"/>
      <c r="O182" s="17"/>
      <c r="P182" s="17"/>
      <c r="Q182" s="17"/>
      <c r="R182" s="17"/>
      <c r="S182" s="17"/>
      <c r="T182" s="17"/>
      <c r="U182" s="17"/>
      <c r="V182" s="17"/>
      <c r="W182" s="17"/>
      <c r="X182" s="17"/>
      <c r="Y182" s="17"/>
      <c r="Z182" s="17"/>
    </row>
    <row r="183" ht="17.25" customHeight="1">
      <c r="A183" s="17"/>
      <c r="B183" s="59"/>
      <c r="C183" s="59"/>
      <c r="D183" s="59"/>
      <c r="E183" s="59"/>
      <c r="F183" s="59"/>
      <c r="G183" s="59"/>
      <c r="H183" s="59"/>
      <c r="I183" s="59"/>
      <c r="J183" s="17"/>
      <c r="K183" s="17"/>
      <c r="L183" s="17"/>
      <c r="M183" s="17"/>
      <c r="N183" s="17"/>
      <c r="O183" s="17"/>
      <c r="P183" s="17"/>
      <c r="Q183" s="17"/>
      <c r="R183" s="17"/>
      <c r="S183" s="17"/>
      <c r="T183" s="17"/>
      <c r="U183" s="17"/>
      <c r="V183" s="17"/>
      <c r="W183" s="17"/>
      <c r="X183" s="17"/>
      <c r="Y183" s="17"/>
      <c r="Z183" s="17"/>
    </row>
    <row r="184" ht="17.25" customHeight="1">
      <c r="A184" s="17"/>
      <c r="B184" s="59"/>
      <c r="C184" s="59"/>
      <c r="D184" s="59"/>
      <c r="E184" s="59"/>
      <c r="F184" s="59"/>
      <c r="G184" s="59"/>
      <c r="H184" s="59"/>
      <c r="I184" s="59"/>
      <c r="J184" s="17"/>
      <c r="K184" s="17"/>
      <c r="L184" s="17"/>
      <c r="M184" s="17"/>
      <c r="N184" s="17"/>
      <c r="O184" s="17"/>
      <c r="P184" s="17"/>
      <c r="Q184" s="17"/>
      <c r="R184" s="17"/>
      <c r="S184" s="17"/>
      <c r="T184" s="17"/>
      <c r="U184" s="17"/>
      <c r="V184" s="17"/>
      <c r="W184" s="17"/>
      <c r="X184" s="17"/>
      <c r="Y184" s="17"/>
      <c r="Z184" s="17"/>
    </row>
    <row r="185" ht="17.25" customHeight="1">
      <c r="A185" s="17"/>
      <c r="B185" s="59"/>
      <c r="C185" s="59"/>
      <c r="D185" s="59"/>
      <c r="E185" s="59"/>
      <c r="F185" s="59"/>
      <c r="G185" s="59"/>
      <c r="H185" s="59"/>
      <c r="I185" s="59"/>
      <c r="J185" s="17"/>
      <c r="K185" s="17"/>
      <c r="L185" s="17"/>
      <c r="M185" s="17"/>
      <c r="N185" s="17"/>
      <c r="O185" s="17"/>
      <c r="P185" s="17"/>
      <c r="Q185" s="17"/>
      <c r="R185" s="17"/>
      <c r="S185" s="17"/>
      <c r="T185" s="17"/>
      <c r="U185" s="17"/>
      <c r="V185" s="17"/>
      <c r="W185" s="17"/>
      <c r="X185" s="17"/>
      <c r="Y185" s="17"/>
      <c r="Z185" s="17"/>
    </row>
    <row r="186" ht="17.25" customHeight="1">
      <c r="A186" s="17"/>
      <c r="B186" s="59"/>
      <c r="C186" s="59"/>
      <c r="D186" s="59"/>
      <c r="E186" s="59"/>
      <c r="F186" s="59"/>
      <c r="G186" s="59"/>
      <c r="H186" s="59"/>
      <c r="I186" s="59"/>
      <c r="J186" s="17"/>
      <c r="K186" s="17"/>
      <c r="L186" s="17"/>
      <c r="M186" s="17"/>
      <c r="N186" s="17"/>
      <c r="O186" s="17"/>
      <c r="P186" s="17"/>
      <c r="Q186" s="17"/>
      <c r="R186" s="17"/>
      <c r="S186" s="17"/>
      <c r="T186" s="17"/>
      <c r="U186" s="17"/>
      <c r="V186" s="17"/>
      <c r="W186" s="17"/>
      <c r="X186" s="17"/>
      <c r="Y186" s="17"/>
      <c r="Z186" s="17"/>
    </row>
    <row r="187" ht="17.25" customHeight="1">
      <c r="A187" s="17"/>
      <c r="B187" s="59"/>
      <c r="C187" s="59"/>
      <c r="D187" s="59"/>
      <c r="E187" s="59"/>
      <c r="F187" s="59"/>
      <c r="G187" s="59"/>
      <c r="H187" s="59"/>
      <c r="I187" s="59"/>
      <c r="J187" s="17"/>
      <c r="K187" s="17"/>
      <c r="L187" s="17"/>
      <c r="M187" s="17"/>
      <c r="N187" s="17"/>
      <c r="O187" s="17"/>
      <c r="P187" s="17"/>
      <c r="Q187" s="17"/>
      <c r="R187" s="17"/>
      <c r="S187" s="17"/>
      <c r="T187" s="17"/>
      <c r="U187" s="17"/>
      <c r="V187" s="17"/>
      <c r="W187" s="17"/>
      <c r="X187" s="17"/>
      <c r="Y187" s="17"/>
      <c r="Z187" s="17"/>
    </row>
    <row r="188" ht="17.25" customHeight="1">
      <c r="A188" s="17"/>
      <c r="B188" s="59"/>
      <c r="C188" s="59"/>
      <c r="D188" s="59"/>
      <c r="E188" s="59"/>
      <c r="F188" s="59"/>
      <c r="G188" s="59"/>
      <c r="H188" s="59"/>
      <c r="I188" s="59"/>
      <c r="J188" s="17"/>
      <c r="K188" s="17"/>
      <c r="L188" s="17"/>
      <c r="M188" s="17"/>
      <c r="N188" s="17"/>
      <c r="O188" s="17"/>
      <c r="P188" s="17"/>
      <c r="Q188" s="17"/>
      <c r="R188" s="17"/>
      <c r="S188" s="17"/>
      <c r="T188" s="17"/>
      <c r="U188" s="17"/>
      <c r="V188" s="17"/>
      <c r="W188" s="17"/>
      <c r="X188" s="17"/>
      <c r="Y188" s="17"/>
      <c r="Z188" s="17"/>
    </row>
    <row r="189" ht="17.25" customHeight="1">
      <c r="A189" s="17"/>
      <c r="B189" s="59"/>
      <c r="C189" s="59"/>
      <c r="D189" s="59"/>
      <c r="E189" s="59"/>
      <c r="F189" s="59"/>
      <c r="G189" s="59"/>
      <c r="H189" s="59"/>
      <c r="I189" s="59"/>
      <c r="J189" s="17"/>
      <c r="K189" s="17"/>
      <c r="L189" s="17"/>
      <c r="M189" s="17"/>
      <c r="N189" s="17"/>
      <c r="O189" s="17"/>
      <c r="P189" s="17"/>
      <c r="Q189" s="17"/>
      <c r="R189" s="17"/>
      <c r="S189" s="17"/>
      <c r="T189" s="17"/>
      <c r="U189" s="17"/>
      <c r="V189" s="17"/>
      <c r="W189" s="17"/>
      <c r="X189" s="17"/>
      <c r="Y189" s="17"/>
      <c r="Z189" s="17"/>
    </row>
    <row r="190" ht="17.25" customHeight="1">
      <c r="A190" s="17"/>
      <c r="B190" s="59"/>
      <c r="C190" s="59"/>
      <c r="D190" s="59"/>
      <c r="E190" s="59"/>
      <c r="F190" s="59"/>
      <c r="G190" s="59"/>
      <c r="H190" s="59"/>
      <c r="I190" s="59"/>
      <c r="J190" s="17"/>
      <c r="K190" s="17"/>
      <c r="L190" s="17"/>
      <c r="M190" s="17"/>
      <c r="N190" s="17"/>
      <c r="O190" s="17"/>
      <c r="P190" s="17"/>
      <c r="Q190" s="17"/>
      <c r="R190" s="17"/>
      <c r="S190" s="17"/>
      <c r="T190" s="17"/>
      <c r="U190" s="17"/>
      <c r="V190" s="17"/>
      <c r="W190" s="17"/>
      <c r="X190" s="17"/>
      <c r="Y190" s="17"/>
      <c r="Z190" s="17"/>
    </row>
    <row r="191" ht="17.25" customHeight="1">
      <c r="A191" s="17"/>
      <c r="B191" s="59"/>
      <c r="C191" s="59"/>
      <c r="D191" s="59"/>
      <c r="E191" s="59"/>
      <c r="F191" s="59"/>
      <c r="G191" s="59"/>
      <c r="H191" s="59"/>
      <c r="I191" s="59"/>
      <c r="J191" s="17"/>
      <c r="K191" s="17"/>
      <c r="L191" s="17"/>
      <c r="M191" s="17"/>
      <c r="N191" s="17"/>
      <c r="O191" s="17"/>
      <c r="P191" s="17"/>
      <c r="Q191" s="17"/>
      <c r="R191" s="17"/>
      <c r="S191" s="17"/>
      <c r="T191" s="17"/>
      <c r="U191" s="17"/>
      <c r="V191" s="17"/>
      <c r="W191" s="17"/>
      <c r="X191" s="17"/>
      <c r="Y191" s="17"/>
      <c r="Z191" s="17"/>
    </row>
    <row r="192" ht="17.25" customHeight="1">
      <c r="A192" s="17"/>
      <c r="B192" s="59"/>
      <c r="C192" s="59"/>
      <c r="D192" s="59"/>
      <c r="E192" s="59"/>
      <c r="F192" s="59"/>
      <c r="G192" s="59"/>
      <c r="H192" s="59"/>
      <c r="I192" s="59"/>
      <c r="J192" s="17"/>
      <c r="K192" s="17"/>
      <c r="L192" s="17"/>
      <c r="M192" s="17"/>
      <c r="N192" s="17"/>
      <c r="O192" s="17"/>
      <c r="P192" s="17"/>
      <c r="Q192" s="17"/>
      <c r="R192" s="17"/>
      <c r="S192" s="17"/>
      <c r="T192" s="17"/>
      <c r="U192" s="17"/>
      <c r="V192" s="17"/>
      <c r="W192" s="17"/>
      <c r="X192" s="17"/>
      <c r="Y192" s="17"/>
      <c r="Z192" s="17"/>
    </row>
    <row r="193" ht="17.25" customHeight="1">
      <c r="A193" s="17"/>
      <c r="B193" s="59"/>
      <c r="C193" s="59"/>
      <c r="D193" s="59"/>
      <c r="E193" s="59"/>
      <c r="F193" s="59"/>
      <c r="G193" s="59"/>
      <c r="H193" s="59"/>
      <c r="I193" s="59"/>
      <c r="J193" s="17"/>
      <c r="K193" s="17"/>
      <c r="L193" s="17"/>
      <c r="M193" s="17"/>
      <c r="N193" s="17"/>
      <c r="O193" s="17"/>
      <c r="P193" s="17"/>
      <c r="Q193" s="17"/>
      <c r="R193" s="17"/>
      <c r="S193" s="17"/>
      <c r="T193" s="17"/>
      <c r="U193" s="17"/>
      <c r="V193" s="17"/>
      <c r="W193" s="17"/>
      <c r="X193" s="17"/>
      <c r="Y193" s="17"/>
      <c r="Z193" s="17"/>
    </row>
    <row r="194" ht="17.25" customHeight="1">
      <c r="A194" s="17"/>
      <c r="B194" s="59"/>
      <c r="C194" s="59"/>
      <c r="D194" s="59"/>
      <c r="E194" s="59"/>
      <c r="F194" s="59"/>
      <c r="G194" s="59"/>
      <c r="H194" s="59"/>
      <c r="I194" s="59"/>
      <c r="J194" s="17"/>
      <c r="K194" s="17"/>
      <c r="L194" s="17"/>
      <c r="M194" s="17"/>
      <c r="N194" s="17"/>
      <c r="O194" s="17"/>
      <c r="P194" s="17"/>
      <c r="Q194" s="17"/>
      <c r="R194" s="17"/>
      <c r="S194" s="17"/>
      <c r="T194" s="17"/>
      <c r="U194" s="17"/>
      <c r="V194" s="17"/>
      <c r="W194" s="17"/>
      <c r="X194" s="17"/>
      <c r="Y194" s="17"/>
      <c r="Z194" s="17"/>
    </row>
    <row r="195" ht="17.25" customHeight="1">
      <c r="A195" s="17"/>
      <c r="B195" s="59"/>
      <c r="C195" s="59"/>
      <c r="D195" s="59"/>
      <c r="E195" s="59"/>
      <c r="F195" s="59"/>
      <c r="G195" s="59"/>
      <c r="H195" s="59"/>
      <c r="I195" s="59"/>
      <c r="J195" s="17"/>
      <c r="K195" s="17"/>
      <c r="L195" s="17"/>
      <c r="M195" s="17"/>
      <c r="N195" s="17"/>
      <c r="O195" s="17"/>
      <c r="P195" s="17"/>
      <c r="Q195" s="17"/>
      <c r="R195" s="17"/>
      <c r="S195" s="17"/>
      <c r="T195" s="17"/>
      <c r="U195" s="17"/>
      <c r="V195" s="17"/>
      <c r="W195" s="17"/>
      <c r="X195" s="17"/>
      <c r="Y195" s="17"/>
      <c r="Z195" s="17"/>
    </row>
    <row r="196" ht="17.25" customHeight="1">
      <c r="A196" s="17"/>
      <c r="B196" s="59"/>
      <c r="C196" s="59"/>
      <c r="D196" s="59"/>
      <c r="E196" s="59"/>
      <c r="F196" s="59"/>
      <c r="G196" s="59"/>
      <c r="H196" s="59"/>
      <c r="I196" s="59"/>
      <c r="J196" s="17"/>
      <c r="K196" s="17"/>
      <c r="L196" s="17"/>
      <c r="M196" s="17"/>
      <c r="N196" s="17"/>
      <c r="O196" s="17"/>
      <c r="P196" s="17"/>
      <c r="Q196" s="17"/>
      <c r="R196" s="17"/>
      <c r="S196" s="17"/>
      <c r="T196" s="17"/>
      <c r="U196" s="17"/>
      <c r="V196" s="17"/>
      <c r="W196" s="17"/>
      <c r="X196" s="17"/>
      <c r="Y196" s="17"/>
      <c r="Z196" s="17"/>
    </row>
    <row r="197" ht="17.25" customHeight="1">
      <c r="A197" s="17"/>
      <c r="B197" s="59"/>
      <c r="C197" s="59"/>
      <c r="D197" s="59"/>
      <c r="E197" s="59"/>
      <c r="F197" s="59"/>
      <c r="G197" s="59"/>
      <c r="H197" s="59"/>
      <c r="I197" s="59"/>
      <c r="J197" s="17"/>
      <c r="K197" s="17"/>
      <c r="L197" s="17"/>
      <c r="M197" s="17"/>
      <c r="N197" s="17"/>
      <c r="O197" s="17"/>
      <c r="P197" s="17"/>
      <c r="Q197" s="17"/>
      <c r="R197" s="17"/>
      <c r="S197" s="17"/>
      <c r="T197" s="17"/>
      <c r="U197" s="17"/>
      <c r="V197" s="17"/>
      <c r="W197" s="17"/>
      <c r="X197" s="17"/>
      <c r="Y197" s="17"/>
      <c r="Z197" s="17"/>
    </row>
    <row r="198" ht="17.25" customHeight="1">
      <c r="A198" s="17"/>
      <c r="B198" s="59"/>
      <c r="C198" s="59"/>
      <c r="D198" s="59"/>
      <c r="E198" s="59"/>
      <c r="F198" s="59"/>
      <c r="G198" s="59"/>
      <c r="H198" s="59"/>
      <c r="I198" s="59"/>
      <c r="J198" s="17"/>
      <c r="K198" s="17"/>
      <c r="L198" s="17"/>
      <c r="M198" s="17"/>
      <c r="N198" s="17"/>
      <c r="O198" s="17"/>
      <c r="P198" s="17"/>
      <c r="Q198" s="17"/>
      <c r="R198" s="17"/>
      <c r="S198" s="17"/>
      <c r="T198" s="17"/>
      <c r="U198" s="17"/>
      <c r="V198" s="17"/>
      <c r="W198" s="17"/>
      <c r="X198" s="17"/>
      <c r="Y198" s="17"/>
      <c r="Z198" s="17"/>
    </row>
    <row r="199" ht="17.25" customHeight="1">
      <c r="A199" s="17"/>
      <c r="B199" s="59"/>
      <c r="C199" s="59"/>
      <c r="D199" s="59"/>
      <c r="E199" s="59"/>
      <c r="F199" s="59"/>
      <c r="G199" s="59"/>
      <c r="H199" s="59"/>
      <c r="I199" s="59"/>
      <c r="J199" s="17"/>
      <c r="K199" s="17"/>
      <c r="L199" s="17"/>
      <c r="M199" s="17"/>
      <c r="N199" s="17"/>
      <c r="O199" s="17"/>
      <c r="P199" s="17"/>
      <c r="Q199" s="17"/>
      <c r="R199" s="17"/>
      <c r="S199" s="17"/>
      <c r="T199" s="17"/>
      <c r="U199" s="17"/>
      <c r="V199" s="17"/>
      <c r="W199" s="17"/>
      <c r="X199" s="17"/>
      <c r="Y199" s="17"/>
      <c r="Z199" s="17"/>
    </row>
    <row r="200" ht="17.25" customHeight="1">
      <c r="A200" s="17"/>
      <c r="B200" s="59"/>
      <c r="C200" s="59"/>
      <c r="D200" s="59"/>
      <c r="E200" s="59"/>
      <c r="F200" s="59"/>
      <c r="G200" s="59"/>
      <c r="H200" s="59"/>
      <c r="I200" s="59"/>
      <c r="J200" s="17"/>
      <c r="K200" s="17"/>
      <c r="L200" s="17"/>
      <c r="M200" s="17"/>
      <c r="N200" s="17"/>
      <c r="O200" s="17"/>
      <c r="P200" s="17"/>
      <c r="Q200" s="17"/>
      <c r="R200" s="17"/>
      <c r="S200" s="17"/>
      <c r="T200" s="17"/>
      <c r="U200" s="17"/>
      <c r="V200" s="17"/>
      <c r="W200" s="17"/>
      <c r="X200" s="17"/>
      <c r="Y200" s="17"/>
      <c r="Z200" s="17"/>
    </row>
    <row r="201" ht="17.25" customHeight="1">
      <c r="A201" s="17"/>
      <c r="B201" s="59"/>
      <c r="C201" s="59"/>
      <c r="D201" s="59"/>
      <c r="E201" s="59"/>
      <c r="F201" s="59"/>
      <c r="G201" s="59"/>
      <c r="H201" s="59"/>
      <c r="I201" s="59"/>
      <c r="J201" s="17"/>
      <c r="K201" s="17"/>
      <c r="L201" s="17"/>
      <c r="M201" s="17"/>
      <c r="N201" s="17"/>
      <c r="O201" s="17"/>
      <c r="P201" s="17"/>
      <c r="Q201" s="17"/>
      <c r="R201" s="17"/>
      <c r="S201" s="17"/>
      <c r="T201" s="17"/>
      <c r="U201" s="17"/>
      <c r="V201" s="17"/>
      <c r="W201" s="17"/>
      <c r="X201" s="17"/>
      <c r="Y201" s="17"/>
      <c r="Z201" s="17"/>
    </row>
    <row r="202" ht="17.25" customHeight="1">
      <c r="A202" s="17"/>
      <c r="B202" s="59"/>
      <c r="C202" s="59"/>
      <c r="D202" s="59"/>
      <c r="E202" s="59"/>
      <c r="F202" s="59"/>
      <c r="G202" s="59"/>
      <c r="H202" s="59"/>
      <c r="I202" s="59"/>
      <c r="J202" s="17"/>
      <c r="K202" s="17"/>
      <c r="L202" s="17"/>
      <c r="M202" s="17"/>
      <c r="N202" s="17"/>
      <c r="O202" s="17"/>
      <c r="P202" s="17"/>
      <c r="Q202" s="17"/>
      <c r="R202" s="17"/>
      <c r="S202" s="17"/>
      <c r="T202" s="17"/>
      <c r="U202" s="17"/>
      <c r="V202" s="17"/>
      <c r="W202" s="17"/>
      <c r="X202" s="17"/>
      <c r="Y202" s="17"/>
      <c r="Z202" s="17"/>
    </row>
    <row r="203" ht="17.25" customHeight="1">
      <c r="A203" s="17"/>
      <c r="B203" s="59"/>
      <c r="C203" s="59"/>
      <c r="D203" s="59"/>
      <c r="E203" s="59"/>
      <c r="F203" s="59"/>
      <c r="G203" s="59"/>
      <c r="H203" s="59"/>
      <c r="I203" s="59"/>
      <c r="J203" s="17"/>
      <c r="K203" s="17"/>
      <c r="L203" s="17"/>
      <c r="M203" s="17"/>
      <c r="N203" s="17"/>
      <c r="O203" s="17"/>
      <c r="P203" s="17"/>
      <c r="Q203" s="17"/>
      <c r="R203" s="17"/>
      <c r="S203" s="17"/>
      <c r="T203" s="17"/>
      <c r="U203" s="17"/>
      <c r="V203" s="17"/>
      <c r="W203" s="17"/>
      <c r="X203" s="17"/>
      <c r="Y203" s="17"/>
      <c r="Z203" s="17"/>
    </row>
    <row r="204" ht="17.25" customHeight="1">
      <c r="A204" s="17"/>
      <c r="B204" s="59"/>
      <c r="C204" s="59"/>
      <c r="D204" s="59"/>
      <c r="E204" s="59"/>
      <c r="F204" s="59"/>
      <c r="G204" s="59"/>
      <c r="H204" s="59"/>
      <c r="I204" s="59"/>
      <c r="J204" s="17"/>
      <c r="K204" s="17"/>
      <c r="L204" s="17"/>
      <c r="M204" s="17"/>
      <c r="N204" s="17"/>
      <c r="O204" s="17"/>
      <c r="P204" s="17"/>
      <c r="Q204" s="17"/>
      <c r="R204" s="17"/>
      <c r="S204" s="17"/>
      <c r="T204" s="17"/>
      <c r="U204" s="17"/>
      <c r="V204" s="17"/>
      <c r="W204" s="17"/>
      <c r="X204" s="17"/>
      <c r="Y204" s="17"/>
      <c r="Z204" s="17"/>
    </row>
    <row r="205" ht="17.25" customHeight="1">
      <c r="A205" s="17"/>
      <c r="B205" s="59"/>
      <c r="C205" s="59"/>
      <c r="D205" s="59"/>
      <c r="E205" s="59"/>
      <c r="F205" s="59"/>
      <c r="G205" s="59"/>
      <c r="H205" s="59"/>
      <c r="I205" s="59"/>
      <c r="J205" s="17"/>
      <c r="K205" s="17"/>
      <c r="L205" s="17"/>
      <c r="M205" s="17"/>
      <c r="N205" s="17"/>
      <c r="O205" s="17"/>
      <c r="P205" s="17"/>
      <c r="Q205" s="17"/>
      <c r="R205" s="17"/>
      <c r="S205" s="17"/>
      <c r="T205" s="17"/>
      <c r="U205" s="17"/>
      <c r="V205" s="17"/>
      <c r="W205" s="17"/>
      <c r="X205" s="17"/>
      <c r="Y205" s="17"/>
      <c r="Z205" s="17"/>
    </row>
    <row r="206" ht="17.25" customHeight="1">
      <c r="A206" s="17"/>
      <c r="B206" s="59"/>
      <c r="C206" s="59"/>
      <c r="D206" s="59"/>
      <c r="E206" s="59"/>
      <c r="F206" s="59"/>
      <c r="G206" s="59"/>
      <c r="H206" s="59"/>
      <c r="I206" s="59"/>
      <c r="J206" s="17"/>
      <c r="K206" s="17"/>
      <c r="L206" s="17"/>
      <c r="M206" s="17"/>
      <c r="N206" s="17"/>
      <c r="O206" s="17"/>
      <c r="P206" s="17"/>
      <c r="Q206" s="17"/>
      <c r="R206" s="17"/>
      <c r="S206" s="17"/>
      <c r="T206" s="17"/>
      <c r="U206" s="17"/>
      <c r="V206" s="17"/>
      <c r="W206" s="17"/>
      <c r="X206" s="17"/>
      <c r="Y206" s="17"/>
      <c r="Z206" s="17"/>
    </row>
    <row r="207" ht="17.25" customHeight="1">
      <c r="A207" s="17"/>
      <c r="B207" s="59"/>
      <c r="C207" s="59"/>
      <c r="D207" s="59"/>
      <c r="E207" s="59"/>
      <c r="F207" s="59"/>
      <c r="G207" s="59"/>
      <c r="H207" s="59"/>
      <c r="I207" s="59"/>
      <c r="J207" s="17"/>
      <c r="K207" s="17"/>
      <c r="L207" s="17"/>
      <c r="M207" s="17"/>
      <c r="N207" s="17"/>
      <c r="O207" s="17"/>
      <c r="P207" s="17"/>
      <c r="Q207" s="17"/>
      <c r="R207" s="17"/>
      <c r="S207" s="17"/>
      <c r="T207" s="17"/>
      <c r="U207" s="17"/>
      <c r="V207" s="17"/>
      <c r="W207" s="17"/>
      <c r="X207" s="17"/>
      <c r="Y207" s="17"/>
      <c r="Z207" s="17"/>
    </row>
    <row r="208" ht="17.25" customHeight="1">
      <c r="A208" s="17"/>
      <c r="B208" s="59"/>
      <c r="C208" s="59"/>
      <c r="D208" s="59"/>
      <c r="E208" s="59"/>
      <c r="F208" s="59"/>
      <c r="G208" s="59"/>
      <c r="H208" s="59"/>
      <c r="I208" s="59"/>
      <c r="J208" s="17"/>
      <c r="K208" s="17"/>
      <c r="L208" s="17"/>
      <c r="M208" s="17"/>
      <c r="N208" s="17"/>
      <c r="O208" s="17"/>
      <c r="P208" s="17"/>
      <c r="Q208" s="17"/>
      <c r="R208" s="17"/>
      <c r="S208" s="17"/>
      <c r="T208" s="17"/>
      <c r="U208" s="17"/>
      <c r="V208" s="17"/>
      <c r="W208" s="17"/>
      <c r="X208" s="17"/>
      <c r="Y208" s="17"/>
      <c r="Z208" s="17"/>
    </row>
    <row r="209" ht="17.25" customHeight="1">
      <c r="A209" s="17"/>
      <c r="B209" s="59"/>
      <c r="C209" s="59"/>
      <c r="D209" s="59"/>
      <c r="E209" s="59"/>
      <c r="F209" s="59"/>
      <c r="G209" s="59"/>
      <c r="H209" s="59"/>
      <c r="I209" s="59"/>
      <c r="J209" s="17"/>
      <c r="K209" s="17"/>
      <c r="L209" s="17"/>
      <c r="M209" s="17"/>
      <c r="N209" s="17"/>
      <c r="O209" s="17"/>
      <c r="P209" s="17"/>
      <c r="Q209" s="17"/>
      <c r="R209" s="17"/>
      <c r="S209" s="17"/>
      <c r="T209" s="17"/>
      <c r="U209" s="17"/>
      <c r="V209" s="17"/>
      <c r="W209" s="17"/>
      <c r="X209" s="17"/>
      <c r="Y209" s="17"/>
      <c r="Z209" s="17"/>
    </row>
    <row r="210" ht="17.25" customHeight="1">
      <c r="A210" s="17"/>
      <c r="B210" s="59"/>
      <c r="C210" s="59"/>
      <c r="D210" s="59"/>
      <c r="E210" s="59"/>
      <c r="F210" s="59"/>
      <c r="G210" s="59"/>
      <c r="H210" s="59"/>
      <c r="I210" s="59"/>
      <c r="J210" s="17"/>
      <c r="K210" s="17"/>
      <c r="L210" s="17"/>
      <c r="M210" s="17"/>
      <c r="N210" s="17"/>
      <c r="O210" s="17"/>
      <c r="P210" s="17"/>
      <c r="Q210" s="17"/>
      <c r="R210" s="17"/>
      <c r="S210" s="17"/>
      <c r="T210" s="17"/>
      <c r="U210" s="17"/>
      <c r="V210" s="17"/>
      <c r="W210" s="17"/>
      <c r="X210" s="17"/>
      <c r="Y210" s="17"/>
      <c r="Z210" s="17"/>
    </row>
    <row r="211" ht="17.25" customHeight="1">
      <c r="A211" s="17"/>
      <c r="B211" s="59"/>
      <c r="C211" s="59"/>
      <c r="D211" s="59"/>
      <c r="E211" s="59"/>
      <c r="F211" s="59"/>
      <c r="G211" s="59"/>
      <c r="H211" s="59"/>
      <c r="I211" s="59"/>
      <c r="J211" s="17"/>
      <c r="K211" s="17"/>
      <c r="L211" s="17"/>
      <c r="M211" s="17"/>
      <c r="N211" s="17"/>
      <c r="O211" s="17"/>
      <c r="P211" s="17"/>
      <c r="Q211" s="17"/>
      <c r="R211" s="17"/>
      <c r="S211" s="17"/>
      <c r="T211" s="17"/>
      <c r="U211" s="17"/>
      <c r="V211" s="17"/>
      <c r="W211" s="17"/>
      <c r="X211" s="17"/>
      <c r="Y211" s="17"/>
      <c r="Z211" s="17"/>
    </row>
    <row r="212" ht="17.25" customHeight="1">
      <c r="A212" s="17"/>
      <c r="B212" s="59"/>
      <c r="C212" s="59"/>
      <c r="D212" s="59"/>
      <c r="E212" s="59"/>
      <c r="F212" s="59"/>
      <c r="G212" s="59"/>
      <c r="H212" s="59"/>
      <c r="I212" s="59"/>
      <c r="J212" s="17"/>
      <c r="K212" s="17"/>
      <c r="L212" s="17"/>
      <c r="M212" s="17"/>
      <c r="N212" s="17"/>
      <c r="O212" s="17"/>
      <c r="P212" s="17"/>
      <c r="Q212" s="17"/>
      <c r="R212" s="17"/>
      <c r="S212" s="17"/>
      <c r="T212" s="17"/>
      <c r="U212" s="17"/>
      <c r="V212" s="17"/>
      <c r="W212" s="17"/>
      <c r="X212" s="17"/>
      <c r="Y212" s="17"/>
      <c r="Z212" s="17"/>
    </row>
    <row r="213" ht="17.25" customHeight="1">
      <c r="A213" s="17"/>
      <c r="B213" s="59"/>
      <c r="C213" s="59"/>
      <c r="D213" s="59"/>
      <c r="E213" s="59"/>
      <c r="F213" s="59"/>
      <c r="G213" s="59"/>
      <c r="H213" s="59"/>
      <c r="I213" s="59"/>
      <c r="J213" s="17"/>
      <c r="K213" s="17"/>
      <c r="L213" s="17"/>
      <c r="M213" s="17"/>
      <c r="N213" s="17"/>
      <c r="O213" s="17"/>
      <c r="P213" s="17"/>
      <c r="Q213" s="17"/>
      <c r="R213" s="17"/>
      <c r="S213" s="17"/>
      <c r="T213" s="17"/>
      <c r="U213" s="17"/>
      <c r="V213" s="17"/>
      <c r="W213" s="17"/>
      <c r="X213" s="17"/>
      <c r="Y213" s="17"/>
      <c r="Z213" s="17"/>
    </row>
    <row r="214" ht="17.25" customHeight="1">
      <c r="A214" s="17"/>
      <c r="B214" s="59"/>
      <c r="C214" s="59"/>
      <c r="D214" s="59"/>
      <c r="E214" s="59"/>
      <c r="F214" s="59"/>
      <c r="G214" s="59"/>
      <c r="H214" s="59"/>
      <c r="I214" s="59"/>
      <c r="J214" s="17"/>
      <c r="K214" s="17"/>
      <c r="L214" s="17"/>
      <c r="M214" s="17"/>
      <c r="N214" s="17"/>
      <c r="O214" s="17"/>
      <c r="P214" s="17"/>
      <c r="Q214" s="17"/>
      <c r="R214" s="17"/>
      <c r="S214" s="17"/>
      <c r="T214" s="17"/>
      <c r="U214" s="17"/>
      <c r="V214" s="17"/>
      <c r="W214" s="17"/>
      <c r="X214" s="17"/>
      <c r="Y214" s="17"/>
      <c r="Z214" s="17"/>
    </row>
    <row r="215" ht="17.25" customHeight="1">
      <c r="A215" s="17"/>
      <c r="B215" s="59"/>
      <c r="C215" s="59"/>
      <c r="D215" s="59"/>
      <c r="E215" s="59"/>
      <c r="F215" s="59"/>
      <c r="G215" s="59"/>
      <c r="H215" s="59"/>
      <c r="I215" s="59"/>
      <c r="J215" s="17"/>
      <c r="K215" s="17"/>
      <c r="L215" s="17"/>
      <c r="M215" s="17"/>
      <c r="N215" s="17"/>
      <c r="O215" s="17"/>
      <c r="P215" s="17"/>
      <c r="Q215" s="17"/>
      <c r="R215" s="17"/>
      <c r="S215" s="17"/>
      <c r="T215" s="17"/>
      <c r="U215" s="17"/>
      <c r="V215" s="17"/>
      <c r="W215" s="17"/>
      <c r="X215" s="17"/>
      <c r="Y215" s="17"/>
      <c r="Z215" s="17"/>
    </row>
    <row r="216" ht="17.25" customHeight="1">
      <c r="A216" s="17"/>
      <c r="B216" s="59"/>
      <c r="C216" s="59"/>
      <c r="D216" s="59"/>
      <c r="E216" s="59"/>
      <c r="F216" s="59"/>
      <c r="G216" s="59"/>
      <c r="H216" s="59"/>
      <c r="I216" s="59"/>
      <c r="J216" s="17"/>
      <c r="K216" s="17"/>
      <c r="L216" s="17"/>
      <c r="M216" s="17"/>
      <c r="N216" s="17"/>
      <c r="O216" s="17"/>
      <c r="P216" s="17"/>
      <c r="Q216" s="17"/>
      <c r="R216" s="17"/>
      <c r="S216" s="17"/>
      <c r="T216" s="17"/>
      <c r="U216" s="17"/>
      <c r="V216" s="17"/>
      <c r="W216" s="17"/>
      <c r="X216" s="17"/>
      <c r="Y216" s="17"/>
      <c r="Z216" s="17"/>
    </row>
    <row r="217" ht="17.25" customHeight="1">
      <c r="A217" s="17"/>
      <c r="B217" s="59"/>
      <c r="C217" s="59"/>
      <c r="D217" s="59"/>
      <c r="E217" s="59"/>
      <c r="F217" s="59"/>
      <c r="G217" s="59"/>
      <c r="H217" s="59"/>
      <c r="I217" s="59"/>
      <c r="J217" s="17"/>
      <c r="K217" s="17"/>
      <c r="L217" s="17"/>
      <c r="M217" s="17"/>
      <c r="N217" s="17"/>
      <c r="O217" s="17"/>
      <c r="P217" s="17"/>
      <c r="Q217" s="17"/>
      <c r="R217" s="17"/>
      <c r="S217" s="17"/>
      <c r="T217" s="17"/>
      <c r="U217" s="17"/>
      <c r="V217" s="17"/>
      <c r="W217" s="17"/>
      <c r="X217" s="17"/>
      <c r="Y217" s="17"/>
      <c r="Z217" s="17"/>
    </row>
    <row r="218" ht="17.25" customHeight="1">
      <c r="A218" s="17"/>
      <c r="B218" s="59"/>
      <c r="C218" s="59"/>
      <c r="D218" s="59"/>
      <c r="E218" s="59"/>
      <c r="F218" s="59"/>
      <c r="G218" s="59"/>
      <c r="H218" s="59"/>
      <c r="I218" s="59"/>
      <c r="J218" s="17"/>
      <c r="K218" s="17"/>
      <c r="L218" s="17"/>
      <c r="M218" s="17"/>
      <c r="N218" s="17"/>
      <c r="O218" s="17"/>
      <c r="P218" s="17"/>
      <c r="Q218" s="17"/>
      <c r="R218" s="17"/>
      <c r="S218" s="17"/>
      <c r="T218" s="17"/>
      <c r="U218" s="17"/>
      <c r="V218" s="17"/>
      <c r="W218" s="17"/>
      <c r="X218" s="17"/>
      <c r="Y218" s="17"/>
      <c r="Z218" s="17"/>
    </row>
    <row r="219" ht="17.25" customHeight="1">
      <c r="A219" s="17"/>
      <c r="B219" s="59"/>
      <c r="C219" s="59"/>
      <c r="D219" s="59"/>
      <c r="E219" s="59"/>
      <c r="F219" s="59"/>
      <c r="G219" s="59"/>
      <c r="H219" s="59"/>
      <c r="I219" s="59"/>
      <c r="J219" s="17"/>
      <c r="K219" s="17"/>
      <c r="L219" s="17"/>
      <c r="M219" s="17"/>
      <c r="N219" s="17"/>
      <c r="O219" s="17"/>
      <c r="P219" s="17"/>
      <c r="Q219" s="17"/>
      <c r="R219" s="17"/>
      <c r="S219" s="17"/>
      <c r="T219" s="17"/>
      <c r="U219" s="17"/>
      <c r="V219" s="17"/>
      <c r="W219" s="17"/>
      <c r="X219" s="17"/>
      <c r="Y219" s="17"/>
      <c r="Z219" s="17"/>
    </row>
    <row r="220" ht="17.25" customHeight="1">
      <c r="A220" s="17"/>
      <c r="B220" s="59"/>
      <c r="C220" s="59"/>
      <c r="D220" s="59"/>
      <c r="E220" s="59"/>
      <c r="F220" s="59"/>
      <c r="G220" s="59"/>
      <c r="H220" s="59"/>
      <c r="I220" s="59"/>
      <c r="J220" s="17"/>
      <c r="K220" s="17"/>
      <c r="L220" s="17"/>
      <c r="M220" s="17"/>
      <c r="N220" s="17"/>
      <c r="O220" s="17"/>
      <c r="P220" s="17"/>
      <c r="Q220" s="17"/>
      <c r="R220" s="17"/>
      <c r="S220" s="17"/>
      <c r="T220" s="17"/>
      <c r="U220" s="17"/>
      <c r="V220" s="17"/>
      <c r="W220" s="17"/>
      <c r="X220" s="17"/>
      <c r="Y220" s="17"/>
      <c r="Z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6" width="10.71"/>
  </cols>
  <sheetData>
    <row r="1">
      <c r="A1" s="232" t="s">
        <v>126</v>
      </c>
      <c r="E1" s="233">
        <v>43465.0</v>
      </c>
      <c r="F1" s="233">
        <v>43830.0</v>
      </c>
      <c r="G1" s="233">
        <v>44196.0</v>
      </c>
      <c r="H1" s="233">
        <v>44561.0</v>
      </c>
      <c r="I1" s="233">
        <v>44926.0</v>
      </c>
      <c r="J1" s="233">
        <v>45291.0</v>
      </c>
      <c r="K1" s="233">
        <v>45657.0</v>
      </c>
      <c r="L1" s="234" t="s">
        <v>96</v>
      </c>
    </row>
    <row r="2">
      <c r="A2" s="235"/>
      <c r="E2" s="236"/>
      <c r="F2" s="236"/>
      <c r="G2" s="236"/>
      <c r="H2" s="236"/>
      <c r="I2" s="236"/>
      <c r="J2" s="236"/>
      <c r="K2" s="236"/>
      <c r="L2" s="236"/>
      <c r="M2" s="235"/>
      <c r="N2" s="235"/>
      <c r="O2" s="235"/>
      <c r="P2" s="235"/>
      <c r="Q2" s="235"/>
      <c r="R2" s="235"/>
      <c r="S2" s="235"/>
      <c r="T2" s="235"/>
      <c r="U2" s="235"/>
      <c r="V2" s="235"/>
      <c r="W2" s="235"/>
      <c r="X2" s="235"/>
      <c r="Y2" s="235"/>
      <c r="Z2" s="235"/>
    </row>
    <row r="3">
      <c r="A3" s="237" t="s">
        <v>127</v>
      </c>
      <c r="E3" s="238">
        <v>595.41</v>
      </c>
      <c r="F3" s="238">
        <v>742.56</v>
      </c>
      <c r="G3" s="238">
        <v>1092.67</v>
      </c>
      <c r="H3" s="238">
        <v>1541.89</v>
      </c>
      <c r="I3" s="238">
        <v>1905.87</v>
      </c>
      <c r="J3" s="238">
        <v>2225.01</v>
      </c>
      <c r="K3" s="238">
        <v>2865.51</v>
      </c>
      <c r="L3" s="238">
        <v>2865.51</v>
      </c>
    </row>
    <row r="4">
      <c r="A4" s="239" t="s">
        <v>128</v>
      </c>
      <c r="E4" s="240">
        <v>595.41</v>
      </c>
      <c r="F4" s="240">
        <v>742.56</v>
      </c>
      <c r="G4" s="240">
        <v>1092.67</v>
      </c>
      <c r="H4" s="240">
        <v>1541.89</v>
      </c>
      <c r="I4" s="240">
        <v>1905.87</v>
      </c>
      <c r="J4" s="240">
        <v>2225.01</v>
      </c>
      <c r="K4" s="240">
        <v>2865.51</v>
      </c>
      <c r="L4" s="240">
        <v>2865.51</v>
      </c>
    </row>
    <row r="5">
      <c r="A5" s="241" t="s">
        <v>129</v>
      </c>
      <c r="E5" s="242"/>
      <c r="F5" s="243" t="s">
        <v>130</v>
      </c>
      <c r="G5" s="243" t="s">
        <v>131</v>
      </c>
      <c r="H5" s="243" t="s">
        <v>132</v>
      </c>
      <c r="I5" s="243" t="s">
        <v>133</v>
      </c>
      <c r="J5" s="243" t="s">
        <v>134</v>
      </c>
      <c r="K5" s="243" t="s">
        <v>135</v>
      </c>
      <c r="L5" s="242"/>
    </row>
    <row r="6">
      <c r="A6" s="237" t="s">
        <v>136</v>
      </c>
      <c r="E6" s="244">
        <v>-165.4</v>
      </c>
      <c r="F6" s="244">
        <v>-242.37</v>
      </c>
      <c r="G6" s="244">
        <v>-352.55</v>
      </c>
      <c r="H6" s="244">
        <v>-339.4</v>
      </c>
      <c r="I6" s="244">
        <v>-408.55</v>
      </c>
      <c r="J6" s="244">
        <v>-431.11</v>
      </c>
      <c r="K6" s="244">
        <v>-565.99</v>
      </c>
      <c r="L6" s="244">
        <v>-565.99</v>
      </c>
    </row>
    <row r="7">
      <c r="A7" s="245" t="s">
        <v>137</v>
      </c>
      <c r="E7" s="246">
        <v>430.01</v>
      </c>
      <c r="F7" s="246">
        <v>500.18</v>
      </c>
      <c r="G7" s="246">
        <v>740.13</v>
      </c>
      <c r="H7" s="246">
        <v>1202.49</v>
      </c>
      <c r="I7" s="246">
        <v>1497.32</v>
      </c>
      <c r="J7" s="246">
        <v>1793.91</v>
      </c>
      <c r="K7" s="246">
        <v>2299.52</v>
      </c>
      <c r="L7" s="246">
        <v>2299.52</v>
      </c>
    </row>
    <row r="8">
      <c r="A8" s="241" t="s">
        <v>129</v>
      </c>
      <c r="E8" s="242"/>
      <c r="F8" s="243" t="s">
        <v>138</v>
      </c>
      <c r="G8" s="243" t="s">
        <v>139</v>
      </c>
      <c r="H8" s="243" t="s">
        <v>140</v>
      </c>
      <c r="I8" s="243" t="s">
        <v>141</v>
      </c>
      <c r="J8" s="243" t="s">
        <v>142</v>
      </c>
      <c r="K8" s="243" t="s">
        <v>143</v>
      </c>
      <c r="L8" s="242"/>
    </row>
    <row r="9">
      <c r="A9" s="241" t="s">
        <v>144</v>
      </c>
      <c r="E9" s="243" t="s">
        <v>145</v>
      </c>
      <c r="F9" s="243" t="s">
        <v>146</v>
      </c>
      <c r="G9" s="243" t="s">
        <v>147</v>
      </c>
      <c r="H9" s="243" t="s">
        <v>148</v>
      </c>
      <c r="I9" s="243" t="s">
        <v>149</v>
      </c>
      <c r="J9" s="243" t="s">
        <v>150</v>
      </c>
      <c r="K9" s="243" t="s">
        <v>151</v>
      </c>
      <c r="L9" s="243" t="s">
        <v>151</v>
      </c>
    </row>
    <row r="10">
      <c r="A10" s="237" t="s">
        <v>152</v>
      </c>
      <c r="E10" s="244">
        <v>-744.3</v>
      </c>
      <c r="F10" s="244">
        <v>-771.06</v>
      </c>
      <c r="G10" s="244">
        <v>-1353.15</v>
      </c>
      <c r="H10" s="244">
        <v>-1226.04</v>
      </c>
      <c r="I10" s="244">
        <v>-1298.84</v>
      </c>
      <c r="J10" s="244">
        <v>-1269.32</v>
      </c>
      <c r="K10" s="244">
        <v>-1481.24</v>
      </c>
      <c r="L10" s="244">
        <v>-1481.24</v>
      </c>
    </row>
    <row r="11">
      <c r="A11" s="237" t="s">
        <v>153</v>
      </c>
      <c r="E11" s="244">
        <v>-285.45</v>
      </c>
      <c r="F11" s="244">
        <v>-305.56</v>
      </c>
      <c r="G11" s="244">
        <v>-560.66</v>
      </c>
      <c r="H11" s="244">
        <v>-387.49</v>
      </c>
      <c r="I11" s="244">
        <v>-359.68</v>
      </c>
      <c r="J11" s="244">
        <v>-404.62</v>
      </c>
      <c r="K11" s="244">
        <v>-507.88</v>
      </c>
      <c r="L11" s="244">
        <v>-507.88</v>
      </c>
    </row>
    <row r="12">
      <c r="A12" s="245" t="s">
        <v>154</v>
      </c>
      <c r="E12" s="247">
        <v>-1029.75</v>
      </c>
      <c r="F12" s="247">
        <v>-1076.63</v>
      </c>
      <c r="G12" s="247">
        <v>-1913.81</v>
      </c>
      <c r="H12" s="247">
        <v>-1613.53</v>
      </c>
      <c r="I12" s="247">
        <v>-1658.52</v>
      </c>
      <c r="J12" s="247">
        <v>-1673.94</v>
      </c>
      <c r="K12" s="247">
        <v>-1989.11</v>
      </c>
      <c r="L12" s="247">
        <v>-1989.11</v>
      </c>
    </row>
    <row r="13">
      <c r="A13" s="239" t="s">
        <v>155</v>
      </c>
      <c r="E13" s="248">
        <v>-599.74</v>
      </c>
      <c r="F13" s="248">
        <v>-576.44</v>
      </c>
      <c r="G13" s="248">
        <v>-1173.68</v>
      </c>
      <c r="H13" s="248">
        <v>-411.05</v>
      </c>
      <c r="I13" s="248">
        <v>-161.2</v>
      </c>
      <c r="J13" s="240">
        <v>119.97</v>
      </c>
      <c r="K13" s="240">
        <v>310.4</v>
      </c>
      <c r="L13" s="240">
        <v>310.4</v>
      </c>
    </row>
    <row r="14">
      <c r="A14" s="241" t="s">
        <v>129</v>
      </c>
      <c r="E14" s="242"/>
      <c r="F14" s="243" t="s">
        <v>156</v>
      </c>
      <c r="G14" s="243" t="s">
        <v>157</v>
      </c>
      <c r="H14" s="243" t="s">
        <v>158</v>
      </c>
      <c r="I14" s="243" t="s">
        <v>159</v>
      </c>
      <c r="J14" s="243" t="s">
        <v>160</v>
      </c>
      <c r="K14" s="243" t="s">
        <v>161</v>
      </c>
      <c r="L14" s="242"/>
    </row>
    <row r="15">
      <c r="A15" s="241" t="s">
        <v>162</v>
      </c>
      <c r="E15" s="249" t="s">
        <v>163</v>
      </c>
      <c r="F15" s="249" t="s">
        <v>164</v>
      </c>
      <c r="G15" s="249" t="s">
        <v>165</v>
      </c>
      <c r="H15" s="249" t="s">
        <v>166</v>
      </c>
      <c r="I15" s="249" t="s">
        <v>167</v>
      </c>
      <c r="J15" s="243" t="s">
        <v>168</v>
      </c>
      <c r="K15" s="243" t="s">
        <v>169</v>
      </c>
      <c r="L15" s="243" t="s">
        <v>169</v>
      </c>
    </row>
    <row r="16">
      <c r="A16" s="237" t="s">
        <v>27</v>
      </c>
      <c r="E16" s="244">
        <v>-3.44</v>
      </c>
      <c r="F16" s="244">
        <v>-3.06</v>
      </c>
      <c r="G16" s="244">
        <v>-14.14</v>
      </c>
      <c r="H16" s="244">
        <v>-3.64</v>
      </c>
      <c r="I16" s="250"/>
      <c r="J16" s="250"/>
      <c r="K16" s="250"/>
      <c r="L16" s="250"/>
    </row>
    <row r="17">
      <c r="A17" s="237" t="s">
        <v>170</v>
      </c>
      <c r="E17" s="238">
        <v>10.5</v>
      </c>
      <c r="F17" s="238">
        <v>15.09</v>
      </c>
      <c r="G17" s="238">
        <v>4.68</v>
      </c>
      <c r="H17" s="238">
        <v>1.61</v>
      </c>
      <c r="I17" s="238">
        <v>20.31</v>
      </c>
      <c r="J17" s="238">
        <v>132.57</v>
      </c>
      <c r="K17" s="238">
        <v>196.79</v>
      </c>
      <c r="L17" s="238">
        <v>196.79</v>
      </c>
    </row>
    <row r="18">
      <c r="A18" s="237" t="s">
        <v>171</v>
      </c>
      <c r="E18" s="244">
        <v>-2.64</v>
      </c>
      <c r="F18" s="250"/>
      <c r="G18" s="250"/>
      <c r="H18" s="250"/>
      <c r="I18" s="250"/>
      <c r="J18" s="250"/>
      <c r="K18" s="250"/>
      <c r="L18" s="250"/>
    </row>
    <row r="19">
      <c r="A19" s="237" t="s">
        <v>172</v>
      </c>
      <c r="E19" s="238">
        <v>48.09</v>
      </c>
      <c r="F19" s="244">
        <v>-2.86</v>
      </c>
      <c r="G19" s="238">
        <v>4.11</v>
      </c>
      <c r="H19" s="244">
        <v>-2.62</v>
      </c>
      <c r="I19" s="238">
        <v>51.97</v>
      </c>
      <c r="J19" s="244">
        <v>-2.29</v>
      </c>
      <c r="K19" s="238">
        <v>1.28</v>
      </c>
      <c r="L19" s="238">
        <v>1.28</v>
      </c>
    </row>
    <row r="20">
      <c r="A20" s="245" t="s">
        <v>173</v>
      </c>
      <c r="E20" s="247">
        <v>-547.23</v>
      </c>
      <c r="F20" s="247">
        <v>-567.27</v>
      </c>
      <c r="G20" s="247">
        <v>-1179.03</v>
      </c>
      <c r="H20" s="247">
        <v>-415.69</v>
      </c>
      <c r="I20" s="247">
        <v>-88.92</v>
      </c>
      <c r="J20" s="246">
        <v>250.25</v>
      </c>
      <c r="K20" s="246">
        <v>508.48</v>
      </c>
      <c r="L20" s="246">
        <v>508.48</v>
      </c>
    </row>
    <row r="21" ht="15.75" customHeight="1">
      <c r="A21" s="237" t="s">
        <v>174</v>
      </c>
      <c r="E21" s="250"/>
      <c r="F21" s="250"/>
      <c r="G21" s="250"/>
      <c r="H21" s="244">
        <v>-72.8</v>
      </c>
      <c r="I21" s="244">
        <v>-272.11</v>
      </c>
      <c r="J21" s="244">
        <v>-13.16</v>
      </c>
      <c r="K21" s="244">
        <v>-19.31</v>
      </c>
      <c r="L21" s="244">
        <v>-19.31</v>
      </c>
    </row>
    <row r="22" ht="15.75" customHeight="1">
      <c r="A22" s="237" t="s">
        <v>175</v>
      </c>
      <c r="E22" s="244">
        <v>-23.7</v>
      </c>
      <c r="F22" s="250"/>
      <c r="G22" s="250"/>
      <c r="H22" s="250"/>
      <c r="I22" s="250"/>
      <c r="J22" s="250"/>
      <c r="K22" s="250"/>
      <c r="L22" s="250"/>
    </row>
    <row r="23" ht="15.75" customHeight="1">
      <c r="A23" s="245" t="s">
        <v>176</v>
      </c>
      <c r="E23" s="247">
        <v>-570.93</v>
      </c>
      <c r="F23" s="247">
        <v>-567.27</v>
      </c>
      <c r="G23" s="247">
        <v>-1179.03</v>
      </c>
      <c r="H23" s="247">
        <v>-488.49</v>
      </c>
      <c r="I23" s="247">
        <v>-361.03</v>
      </c>
      <c r="J23" s="246">
        <v>237.09</v>
      </c>
      <c r="K23" s="246">
        <v>489.17</v>
      </c>
      <c r="L23" s="246">
        <v>489.17</v>
      </c>
    </row>
    <row r="24" ht="15.75" customHeight="1">
      <c r="A24" s="237" t="s">
        <v>177</v>
      </c>
      <c r="E24" s="244">
        <v>-9.1</v>
      </c>
      <c r="F24" s="244">
        <v>-12.38</v>
      </c>
      <c r="G24" s="238">
        <v>12.64</v>
      </c>
      <c r="H24" s="244">
        <v>-31.89</v>
      </c>
      <c r="I24" s="244">
        <v>-10.07</v>
      </c>
      <c r="J24" s="244">
        <v>-19.72</v>
      </c>
      <c r="K24" s="244">
        <v>-21.26</v>
      </c>
      <c r="L24" s="244">
        <v>-21.26</v>
      </c>
    </row>
    <row r="25" ht="15.75" customHeight="1">
      <c r="A25" s="245" t="s">
        <v>178</v>
      </c>
      <c r="E25" s="247">
        <v>-580.03</v>
      </c>
      <c r="F25" s="247">
        <v>-579.65</v>
      </c>
      <c r="G25" s="247">
        <v>-1166.39</v>
      </c>
      <c r="H25" s="247">
        <v>-520.38</v>
      </c>
      <c r="I25" s="247">
        <v>-371.09</v>
      </c>
      <c r="J25" s="246">
        <v>217.38</v>
      </c>
      <c r="K25" s="246">
        <v>467.92</v>
      </c>
      <c r="L25" s="246">
        <v>467.92</v>
      </c>
    </row>
    <row r="26" ht="15.75" customHeight="1">
      <c r="A26" s="245" t="s">
        <v>179</v>
      </c>
      <c r="E26" s="247">
        <v>-580.03</v>
      </c>
      <c r="F26" s="247">
        <v>-579.65</v>
      </c>
      <c r="G26" s="247">
        <v>-1166.39</v>
      </c>
      <c r="H26" s="247">
        <v>-520.38</v>
      </c>
      <c r="I26" s="247">
        <v>-371.09</v>
      </c>
      <c r="J26" s="246">
        <v>217.38</v>
      </c>
      <c r="K26" s="246">
        <v>467.92</v>
      </c>
      <c r="L26" s="246">
        <v>467.92</v>
      </c>
    </row>
    <row r="27" ht="15.75" customHeight="1">
      <c r="A27" s="237" t="s">
        <v>180</v>
      </c>
      <c r="E27" s="250"/>
      <c r="F27" s="250"/>
      <c r="G27" s="250"/>
      <c r="H27" s="250"/>
      <c r="I27" s="244">
        <v>-2.61</v>
      </c>
      <c r="J27" s="244">
        <v>-7.55</v>
      </c>
      <c r="K27" s="244">
        <v>-5.73</v>
      </c>
      <c r="L27" s="244">
        <v>-5.73</v>
      </c>
    </row>
    <row r="28" ht="15.75" customHeight="1">
      <c r="A28" s="239" t="s">
        <v>36</v>
      </c>
      <c r="E28" s="248">
        <v>-580.03</v>
      </c>
      <c r="F28" s="248">
        <v>-579.65</v>
      </c>
      <c r="G28" s="248">
        <v>-1166.39</v>
      </c>
      <c r="H28" s="248">
        <v>-520.38</v>
      </c>
      <c r="I28" s="248">
        <v>-373.71</v>
      </c>
      <c r="J28" s="240">
        <v>209.83</v>
      </c>
      <c r="K28" s="240">
        <v>462.19</v>
      </c>
      <c r="L28" s="240">
        <v>462.19</v>
      </c>
    </row>
    <row r="29" ht="15.75" customHeight="1">
      <c r="A29" s="237" t="s">
        <v>181</v>
      </c>
      <c r="E29" s="244">
        <v>-18.1</v>
      </c>
      <c r="F29" s="244">
        <v>-8.48</v>
      </c>
      <c r="G29" s="250"/>
      <c r="H29" s="250"/>
      <c r="I29" s="250"/>
      <c r="J29" s="250"/>
      <c r="K29" s="250"/>
      <c r="L29" s="250"/>
    </row>
    <row r="30" ht="15.75" customHeight="1">
      <c r="A30" s="239" t="s">
        <v>182</v>
      </c>
      <c r="E30" s="248">
        <v>-598.13</v>
      </c>
      <c r="F30" s="248">
        <v>-588.13</v>
      </c>
      <c r="G30" s="248">
        <v>-1166.39</v>
      </c>
      <c r="H30" s="248">
        <v>-520.38</v>
      </c>
      <c r="I30" s="248">
        <v>-373.71</v>
      </c>
      <c r="J30" s="240">
        <v>209.83</v>
      </c>
      <c r="K30" s="240">
        <v>462.19</v>
      </c>
      <c r="L30" s="240">
        <v>462.19</v>
      </c>
    </row>
    <row r="31" ht="15.75" customHeight="1">
      <c r="A31" s="241" t="s">
        <v>183</v>
      </c>
      <c r="E31" s="249" t="s">
        <v>184</v>
      </c>
      <c r="F31" s="249" t="s">
        <v>185</v>
      </c>
      <c r="G31" s="249" t="s">
        <v>186</v>
      </c>
      <c r="H31" s="249" t="s">
        <v>187</v>
      </c>
      <c r="I31" s="249" t="s">
        <v>188</v>
      </c>
      <c r="J31" s="243" t="s">
        <v>189</v>
      </c>
      <c r="K31" s="243" t="s">
        <v>190</v>
      </c>
      <c r="L31" s="243" t="s">
        <v>190</v>
      </c>
    </row>
    <row r="32" ht="15.75" customHeight="1">
      <c r="A32" s="239" t="s">
        <v>191</v>
      </c>
      <c r="E32" s="248">
        <v>-598.13</v>
      </c>
      <c r="F32" s="248">
        <v>-588.13</v>
      </c>
      <c r="G32" s="248">
        <v>-1166.39</v>
      </c>
      <c r="H32" s="248">
        <v>-520.38</v>
      </c>
      <c r="I32" s="248">
        <v>-373.71</v>
      </c>
      <c r="J32" s="240">
        <v>209.83</v>
      </c>
      <c r="K32" s="240">
        <v>462.19</v>
      </c>
      <c r="L32" s="240">
        <v>462.19</v>
      </c>
    </row>
    <row r="33" ht="15.75" customHeight="1">
      <c r="A33" s="241" t="s">
        <v>192</v>
      </c>
      <c r="E33" s="249" t="s">
        <v>184</v>
      </c>
      <c r="F33" s="249" t="s">
        <v>185</v>
      </c>
      <c r="G33" s="249" t="s">
        <v>186</v>
      </c>
      <c r="H33" s="249" t="s">
        <v>187</v>
      </c>
      <c r="I33" s="249" t="s">
        <v>188</v>
      </c>
      <c r="J33" s="243" t="s">
        <v>189</v>
      </c>
      <c r="K33" s="243" t="s">
        <v>190</v>
      </c>
      <c r="L33" s="243" t="s">
        <v>190</v>
      </c>
    </row>
    <row r="34" ht="15.75" customHeight="1">
      <c r="A34" s="241" t="s">
        <v>193</v>
      </c>
      <c r="E34" s="251"/>
      <c r="F34" s="251"/>
      <c r="G34" s="251"/>
      <c r="H34" s="251"/>
      <c r="I34" s="251"/>
      <c r="J34" s="251"/>
      <c r="K34" s="251"/>
      <c r="L34" s="251"/>
    </row>
    <row r="35" ht="15.75" customHeight="1">
      <c r="A35" s="237" t="s">
        <v>194</v>
      </c>
      <c r="E35" s="244">
        <v>-1.17</v>
      </c>
      <c r="F35" s="244">
        <v>-1.02</v>
      </c>
      <c r="G35" s="244">
        <v>-1.2</v>
      </c>
      <c r="H35" s="244">
        <v>-0.27</v>
      </c>
      <c r="I35" s="244">
        <v>-0.18</v>
      </c>
      <c r="J35" s="238">
        <v>0.09</v>
      </c>
      <c r="K35" s="238">
        <v>0.19</v>
      </c>
      <c r="L35" s="238">
        <v>0.19</v>
      </c>
    </row>
    <row r="36" ht="15.75" customHeight="1">
      <c r="A36" s="252" t="s">
        <v>129</v>
      </c>
      <c r="E36" s="253"/>
      <c r="F36" s="254" t="s">
        <v>195</v>
      </c>
      <c r="G36" s="254" t="s">
        <v>196</v>
      </c>
      <c r="H36" s="254" t="s">
        <v>197</v>
      </c>
      <c r="I36" s="254" t="s">
        <v>198</v>
      </c>
      <c r="J36" s="254" t="s">
        <v>199</v>
      </c>
      <c r="K36" s="254" t="s">
        <v>200</v>
      </c>
      <c r="L36" s="253"/>
    </row>
    <row r="37" ht="15.75" customHeight="1">
      <c r="A37" s="237" t="s">
        <v>201</v>
      </c>
      <c r="E37" s="255">
        <v>544.01</v>
      </c>
      <c r="F37" s="238">
        <v>576.96</v>
      </c>
      <c r="G37" s="255">
        <v>979.33</v>
      </c>
      <c r="H37" s="255">
        <v>1923.62</v>
      </c>
      <c r="I37" s="238">
        <v>2063.79</v>
      </c>
      <c r="J37" s="255">
        <v>2297.93</v>
      </c>
      <c r="K37" s="238">
        <v>2450.82</v>
      </c>
      <c r="L37" s="255">
        <v>2450.82</v>
      </c>
    </row>
    <row r="38" ht="15.75" customHeight="1">
      <c r="A38" s="252" t="s">
        <v>129</v>
      </c>
      <c r="E38" s="253"/>
      <c r="F38" s="254" t="s">
        <v>202</v>
      </c>
      <c r="G38" s="254" t="s">
        <v>203</v>
      </c>
      <c r="H38" s="254" t="s">
        <v>204</v>
      </c>
      <c r="I38" s="254" t="s">
        <v>205</v>
      </c>
      <c r="J38" s="254" t="s">
        <v>206</v>
      </c>
      <c r="K38" s="254" t="s">
        <v>207</v>
      </c>
      <c r="L38" s="253"/>
    </row>
    <row r="39" ht="15.75" customHeight="1">
      <c r="A39" s="237" t="s">
        <v>208</v>
      </c>
      <c r="E39" s="238">
        <v>537.28</v>
      </c>
      <c r="F39" s="238">
        <v>576.96</v>
      </c>
      <c r="G39" s="238">
        <v>977.72</v>
      </c>
      <c r="H39" s="238">
        <v>1923.62</v>
      </c>
      <c r="I39" s="238">
        <v>2063.79</v>
      </c>
      <c r="J39" s="238">
        <v>2147.45</v>
      </c>
      <c r="K39" s="238">
        <v>2250.16</v>
      </c>
      <c r="L39" s="238">
        <v>2250.16</v>
      </c>
    </row>
    <row r="40" ht="15.75" customHeight="1">
      <c r="A40" s="252" t="s">
        <v>129</v>
      </c>
      <c r="E40" s="253"/>
      <c r="F40" s="254" t="s">
        <v>209</v>
      </c>
      <c r="G40" s="254" t="s">
        <v>210</v>
      </c>
      <c r="H40" s="254" t="s">
        <v>211</v>
      </c>
      <c r="I40" s="254" t="s">
        <v>205</v>
      </c>
      <c r="J40" s="254" t="s">
        <v>212</v>
      </c>
      <c r="K40" s="254" t="s">
        <v>213</v>
      </c>
      <c r="L40" s="253"/>
    </row>
    <row r="41" ht="15.75" customHeight="1">
      <c r="A41" s="237" t="s">
        <v>214</v>
      </c>
      <c r="E41" s="244">
        <v>-1.11</v>
      </c>
      <c r="F41" s="244">
        <v>-1.02</v>
      </c>
      <c r="G41" s="244">
        <v>-1.19</v>
      </c>
      <c r="H41" s="244">
        <v>-0.27</v>
      </c>
      <c r="I41" s="244">
        <v>-0.18</v>
      </c>
      <c r="J41" s="238">
        <v>0.1</v>
      </c>
      <c r="K41" s="238">
        <v>0.21</v>
      </c>
      <c r="L41" s="238">
        <v>0.21</v>
      </c>
    </row>
    <row r="42" ht="15.75" customHeight="1">
      <c r="A42" s="237" t="s">
        <v>20</v>
      </c>
      <c r="E42" s="244">
        <v>-585.83</v>
      </c>
      <c r="F42" s="244">
        <v>-564.19</v>
      </c>
      <c r="G42" s="244">
        <v>-1159.81</v>
      </c>
      <c r="H42" s="244">
        <v>-396.15</v>
      </c>
      <c r="I42" s="244">
        <v>-138.68</v>
      </c>
      <c r="J42" s="238">
        <v>153.32</v>
      </c>
      <c r="K42" s="238">
        <v>341.99</v>
      </c>
      <c r="L42" s="238">
        <v>341.99</v>
      </c>
    </row>
    <row r="43" ht="15.75" customHeight="1">
      <c r="A43" s="252" t="s">
        <v>129</v>
      </c>
      <c r="E43" s="253"/>
      <c r="F43" s="254" t="s">
        <v>215</v>
      </c>
      <c r="G43" s="254" t="s">
        <v>216</v>
      </c>
      <c r="H43" s="254" t="s">
        <v>217</v>
      </c>
      <c r="I43" s="254" t="s">
        <v>158</v>
      </c>
      <c r="J43" s="254" t="s">
        <v>218</v>
      </c>
      <c r="K43" s="254" t="s">
        <v>219</v>
      </c>
      <c r="L43" s="253"/>
    </row>
    <row r="44" ht="15.75" customHeight="1">
      <c r="A44" s="237" t="s">
        <v>220</v>
      </c>
      <c r="E44" s="244">
        <v>-542.23</v>
      </c>
      <c r="F44" s="244">
        <v>-525.69</v>
      </c>
      <c r="G44" s="250"/>
      <c r="H44" s="250"/>
      <c r="I44" s="250"/>
      <c r="J44" s="238">
        <v>206.11</v>
      </c>
      <c r="K44" s="238">
        <v>391.47</v>
      </c>
      <c r="L44" s="238">
        <v>391.47</v>
      </c>
    </row>
    <row r="45" ht="15.75" customHeight="1">
      <c r="A45" s="237" t="s">
        <v>221</v>
      </c>
      <c r="E45" s="238">
        <v>285.45</v>
      </c>
      <c r="F45" s="238">
        <v>305.56</v>
      </c>
      <c r="G45" s="238">
        <v>560.66</v>
      </c>
      <c r="H45" s="238">
        <v>387.49</v>
      </c>
      <c r="I45" s="238">
        <v>359.68</v>
      </c>
      <c r="J45" s="238">
        <v>404.62</v>
      </c>
      <c r="K45" s="238">
        <v>507.88</v>
      </c>
      <c r="L45" s="238">
        <v>507.88</v>
      </c>
    </row>
    <row r="46" ht="15.75" customHeight="1">
      <c r="A46" s="237" t="s">
        <v>222</v>
      </c>
      <c r="E46" s="238">
        <v>461.76</v>
      </c>
      <c r="F46" s="238">
        <v>450.12</v>
      </c>
      <c r="G46" s="238">
        <v>683.7</v>
      </c>
      <c r="H46" s="238">
        <v>614.51</v>
      </c>
      <c r="I46" s="238">
        <v>702.51</v>
      </c>
      <c r="J46" s="238">
        <v>744.99</v>
      </c>
      <c r="K46" s="238">
        <v>887.76</v>
      </c>
      <c r="L46" s="238">
        <v>887.76</v>
      </c>
    </row>
    <row r="47" ht="15.75" customHeight="1">
      <c r="A47" s="237" t="s">
        <v>223</v>
      </c>
      <c r="E47" s="238">
        <v>282.54</v>
      </c>
      <c r="F47" s="238">
        <v>320.94</v>
      </c>
      <c r="G47" s="238">
        <v>669.44</v>
      </c>
      <c r="H47" s="238">
        <v>611.53</v>
      </c>
      <c r="I47" s="238">
        <v>596.33</v>
      </c>
      <c r="J47" s="238">
        <v>524.33</v>
      </c>
      <c r="K47" s="238">
        <v>593.48</v>
      </c>
      <c r="L47" s="238">
        <v>593.48</v>
      </c>
    </row>
    <row r="48" ht="15.75" customHeight="1">
      <c r="A48" s="237" t="s">
        <v>224</v>
      </c>
      <c r="E48" s="244" t="s">
        <v>225</v>
      </c>
      <c r="F48" s="244" t="s">
        <v>226</v>
      </c>
      <c r="G48" s="238" t="s">
        <v>227</v>
      </c>
      <c r="H48" s="244" t="s">
        <v>228</v>
      </c>
      <c r="I48" s="244" t="s">
        <v>229</v>
      </c>
      <c r="J48" s="238" t="s">
        <v>230</v>
      </c>
      <c r="K48" s="238" t="s">
        <v>231</v>
      </c>
      <c r="L48" s="238" t="s">
        <v>231</v>
      </c>
    </row>
    <row r="49" ht="15.75" customHeight="1">
      <c r="A49" s="241" t="s">
        <v>232</v>
      </c>
      <c r="E49" s="251"/>
      <c r="F49" s="251"/>
      <c r="G49" s="251"/>
      <c r="H49" s="251"/>
      <c r="I49" s="251"/>
      <c r="J49" s="251"/>
      <c r="K49" s="251"/>
      <c r="L49" s="251"/>
    </row>
    <row r="50" ht="15.75" customHeight="1">
      <c r="A50" s="237" t="s">
        <v>233</v>
      </c>
      <c r="E50" s="250"/>
      <c r="F50" s="250"/>
      <c r="G50" s="238">
        <v>41025.17</v>
      </c>
      <c r="H50" s="238">
        <v>36507.79</v>
      </c>
      <c r="I50" s="238">
        <v>13354.85</v>
      </c>
      <c r="J50" s="238">
        <v>37361.74</v>
      </c>
      <c r="K50" s="238">
        <v>172286.73</v>
      </c>
      <c r="L50" s="238">
        <v>172286.73</v>
      </c>
    </row>
    <row r="51" ht="15.75" customHeight="1">
      <c r="A51" s="237" t="s">
        <v>234</v>
      </c>
      <c r="E51" s="250"/>
      <c r="F51" s="250"/>
      <c r="G51" s="238" t="s">
        <v>235</v>
      </c>
      <c r="H51" s="238" t="s">
        <v>236</v>
      </c>
      <c r="I51" s="238" t="s">
        <v>237</v>
      </c>
      <c r="J51" s="238" t="s">
        <v>238</v>
      </c>
      <c r="K51" s="238" t="s">
        <v>239</v>
      </c>
      <c r="L51" s="238" t="s">
        <v>239</v>
      </c>
    </row>
    <row r="52" ht="15.75" customHeight="1">
      <c r="A52" s="237" t="s">
        <v>240</v>
      </c>
      <c r="E52" s="250"/>
      <c r="F52" s="250"/>
      <c r="G52" s="238">
        <v>39422.74</v>
      </c>
      <c r="H52" s="238">
        <v>34236.97</v>
      </c>
      <c r="I52" s="238">
        <v>11131.36</v>
      </c>
      <c r="J52" s="238">
        <v>34396.32</v>
      </c>
      <c r="K52" s="238">
        <v>168070.2</v>
      </c>
      <c r="L52" s="238">
        <v>168070.2</v>
      </c>
    </row>
    <row r="53" ht="15.75" customHeight="1">
      <c r="A53" s="256" t="s">
        <v>241</v>
      </c>
      <c r="B53" s="251"/>
      <c r="C53" s="251"/>
      <c r="D53" s="251"/>
      <c r="E53" s="251"/>
      <c r="F53" s="251"/>
      <c r="G53" s="251"/>
      <c r="H53" s="251"/>
      <c r="I53" s="251"/>
      <c r="J53" s="251"/>
      <c r="K53" s="251"/>
      <c r="L53" s="251"/>
    </row>
    <row r="54" ht="15.75" customHeight="1">
      <c r="A54" s="256" t="s">
        <v>242</v>
      </c>
      <c r="B54" s="251"/>
      <c r="C54" s="251"/>
      <c r="D54" s="251"/>
      <c r="E54" s="251"/>
      <c r="F54" s="251"/>
      <c r="G54" s="251"/>
      <c r="H54" s="251"/>
      <c r="I54" s="251"/>
      <c r="J54" s="251"/>
      <c r="K54" s="251"/>
      <c r="L54" s="251"/>
    </row>
    <row r="55" ht="15.75" customHeight="1">
      <c r="A55" s="257" t="s">
        <v>243</v>
      </c>
      <c r="B55" s="251"/>
      <c r="C55" s="251"/>
      <c r="D55" s="251"/>
      <c r="E55" s="251"/>
      <c r="F55" s="251"/>
      <c r="G55" s="251"/>
      <c r="H55" s="251"/>
      <c r="I55" s="251"/>
      <c r="J55" s="251"/>
      <c r="K55" s="251"/>
      <c r="L55" s="251"/>
    </row>
    <row r="56" ht="15.75" customHeight="1">
      <c r="A56" s="257" t="s">
        <v>244</v>
      </c>
      <c r="B56" s="251"/>
      <c r="C56" s="251"/>
      <c r="D56" s="251"/>
      <c r="E56" s="251"/>
      <c r="F56" s="251"/>
      <c r="G56" s="251"/>
      <c r="H56" s="251"/>
      <c r="I56" s="251"/>
      <c r="J56" s="251"/>
      <c r="K56" s="251"/>
      <c r="L56" s="251"/>
    </row>
    <row r="57" ht="15.75" customHeight="1">
      <c r="B57" s="251"/>
      <c r="C57" s="251"/>
      <c r="D57" s="251"/>
      <c r="E57" s="251"/>
      <c r="F57" s="251"/>
      <c r="G57" s="251"/>
      <c r="H57" s="251"/>
      <c r="I57" s="251"/>
      <c r="J57" s="251"/>
      <c r="K57" s="251"/>
      <c r="L57" s="251"/>
    </row>
    <row r="58" ht="15.75" customHeight="1">
      <c r="B58" s="251"/>
      <c r="C58" s="251"/>
      <c r="D58" s="251"/>
      <c r="E58" s="251"/>
      <c r="F58" s="251"/>
      <c r="G58" s="251"/>
      <c r="H58" s="251"/>
      <c r="I58" s="251"/>
      <c r="J58" s="251"/>
      <c r="K58" s="251"/>
      <c r="L58" s="251"/>
    </row>
    <row r="59" ht="15.75" customHeight="1">
      <c r="B59" s="251"/>
      <c r="C59" s="251"/>
      <c r="D59" s="251"/>
      <c r="E59" s="251"/>
      <c r="F59" s="251"/>
      <c r="G59" s="251"/>
      <c r="H59" s="251"/>
      <c r="I59" s="251"/>
      <c r="J59" s="251"/>
      <c r="K59" s="251"/>
      <c r="L59" s="251"/>
    </row>
    <row r="60" ht="15.75" customHeight="1">
      <c r="B60" s="251"/>
      <c r="C60" s="251"/>
      <c r="D60" s="251"/>
      <c r="E60" s="251"/>
      <c r="F60" s="251"/>
      <c r="G60" s="251"/>
      <c r="H60" s="251"/>
      <c r="I60" s="251"/>
      <c r="J60" s="251"/>
      <c r="K60" s="251"/>
      <c r="L60" s="251"/>
    </row>
    <row r="61" ht="15.75" customHeight="1">
      <c r="B61" s="251"/>
      <c r="C61" s="251"/>
      <c r="D61" s="251"/>
      <c r="E61" s="251"/>
      <c r="F61" s="251"/>
      <c r="G61" s="251"/>
      <c r="H61" s="251"/>
      <c r="I61" s="251"/>
      <c r="J61" s="251"/>
      <c r="K61" s="251"/>
      <c r="L61" s="251"/>
    </row>
    <row r="62" ht="15.75" customHeight="1">
      <c r="B62" s="251"/>
      <c r="C62" s="251"/>
      <c r="D62" s="251"/>
      <c r="E62" s="251"/>
      <c r="F62" s="251"/>
      <c r="G62" s="251"/>
      <c r="H62" s="251"/>
      <c r="I62" s="251"/>
      <c r="J62" s="251"/>
      <c r="K62" s="251"/>
      <c r="L62" s="251"/>
    </row>
    <row r="63" ht="15.75" customHeight="1">
      <c r="B63" s="251"/>
      <c r="C63" s="251"/>
      <c r="D63" s="251"/>
      <c r="E63" s="251"/>
      <c r="F63" s="251"/>
      <c r="G63" s="251"/>
      <c r="H63" s="251"/>
      <c r="I63" s="251"/>
      <c r="J63" s="251"/>
      <c r="K63" s="251"/>
      <c r="L63" s="251"/>
    </row>
    <row r="64" ht="15.75" customHeight="1">
      <c r="B64" s="251"/>
      <c r="C64" s="251"/>
      <c r="D64" s="251"/>
      <c r="E64" s="251"/>
      <c r="F64" s="251"/>
      <c r="G64" s="251"/>
      <c r="H64" s="251"/>
      <c r="I64" s="251"/>
      <c r="J64" s="251"/>
      <c r="K64" s="251"/>
      <c r="L64" s="251"/>
    </row>
    <row r="65" ht="15.75" customHeight="1">
      <c r="B65" s="11"/>
      <c r="C65" s="11"/>
      <c r="D65" s="11"/>
      <c r="E65" s="11"/>
      <c r="F65" s="11"/>
      <c r="G65" s="11"/>
      <c r="H65" s="11"/>
      <c r="I65" s="11"/>
      <c r="J65" s="11"/>
      <c r="K65" s="11"/>
      <c r="L65" s="11"/>
    </row>
    <row r="66" ht="15.75" customHeight="1">
      <c r="B66" s="251"/>
      <c r="C66" s="251"/>
      <c r="D66" s="251"/>
      <c r="E66" s="251"/>
      <c r="F66" s="251"/>
      <c r="G66" s="251"/>
      <c r="H66" s="251"/>
      <c r="I66" s="251"/>
      <c r="J66" s="251"/>
      <c r="K66" s="251"/>
      <c r="L66" s="251"/>
    </row>
    <row r="67" ht="15.75" customHeight="1">
      <c r="B67" s="251"/>
      <c r="C67" s="251"/>
      <c r="D67" s="251"/>
      <c r="E67" s="251"/>
      <c r="F67" s="251"/>
      <c r="G67" s="251"/>
      <c r="H67" s="251"/>
      <c r="I67" s="251"/>
      <c r="J67" s="251"/>
      <c r="K67" s="251"/>
      <c r="L67" s="251"/>
    </row>
    <row r="68" ht="15.75" customHeight="1">
      <c r="B68" s="251"/>
      <c r="C68" s="251"/>
      <c r="D68" s="251"/>
      <c r="E68" s="251"/>
      <c r="F68" s="251"/>
      <c r="G68" s="251"/>
      <c r="H68" s="251"/>
      <c r="I68" s="251"/>
      <c r="J68" s="251"/>
      <c r="K68" s="251"/>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55"/>
    <hyperlink r:id="rId2" ref="A56"/>
  </hyperlinks>
  <printOptions/>
  <pageMargins bottom="0.75" footer="0.0" header="0.0" left="0.7" right="0.7" top="0.75"/>
  <pageSetup paperSize="9" orientation="portrait"/>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s>
  <sheetData>
    <row r="1">
      <c r="A1" s="232" t="s">
        <v>245</v>
      </c>
      <c r="E1" s="233">
        <v>43465.0</v>
      </c>
      <c r="F1" s="233">
        <v>43830.0</v>
      </c>
      <c r="G1" s="233">
        <v>44196.0</v>
      </c>
      <c r="H1" s="233">
        <v>44561.0</v>
      </c>
      <c r="I1" s="233">
        <v>44926.0</v>
      </c>
      <c r="J1" s="233">
        <v>45291.0</v>
      </c>
      <c r="K1" s="233">
        <v>45657.0</v>
      </c>
      <c r="L1" s="234" t="s">
        <v>96</v>
      </c>
    </row>
    <row r="2">
      <c r="A2" s="235"/>
      <c r="E2" s="236"/>
      <c r="F2" s="236"/>
      <c r="G2" s="236"/>
      <c r="H2" s="236"/>
      <c r="I2" s="236"/>
      <c r="J2" s="236"/>
      <c r="K2" s="236"/>
      <c r="L2" s="236"/>
    </row>
    <row r="3">
      <c r="A3" s="237" t="s">
        <v>246</v>
      </c>
      <c r="E3" s="255">
        <v>1116.34</v>
      </c>
      <c r="F3" s="255">
        <v>1079.15</v>
      </c>
      <c r="G3" s="255">
        <v>2011.32</v>
      </c>
      <c r="H3" s="255">
        <v>2290.67</v>
      </c>
      <c r="I3" s="255">
        <v>2598.54</v>
      </c>
      <c r="J3" s="255">
        <v>831.05</v>
      </c>
      <c r="K3" s="255">
        <v>2098.52</v>
      </c>
      <c r="L3" s="255">
        <v>2098.52</v>
      </c>
    </row>
    <row r="4">
      <c r="A4" s="237" t="s">
        <v>247</v>
      </c>
      <c r="E4" s="250"/>
      <c r="F4" s="250"/>
      <c r="G4" s="250"/>
      <c r="H4" s="238">
        <v>234.15</v>
      </c>
      <c r="I4" s="238">
        <v>35.14</v>
      </c>
      <c r="J4" s="238">
        <v>2843.13</v>
      </c>
      <c r="K4" s="238">
        <v>3131.46</v>
      </c>
      <c r="L4" s="238">
        <v>3131.46</v>
      </c>
    </row>
    <row r="5">
      <c r="A5" s="239" t="s">
        <v>248</v>
      </c>
      <c r="E5" s="240">
        <v>1116.34</v>
      </c>
      <c r="F5" s="240">
        <v>1079.15</v>
      </c>
      <c r="G5" s="240">
        <v>2011.32</v>
      </c>
      <c r="H5" s="240">
        <v>2524.83</v>
      </c>
      <c r="I5" s="240">
        <v>2633.68</v>
      </c>
      <c r="J5" s="240">
        <v>3674.18</v>
      </c>
      <c r="K5" s="240">
        <v>5229.99</v>
      </c>
      <c r="L5" s="240">
        <v>5229.99</v>
      </c>
    </row>
    <row r="6">
      <c r="A6" s="237" t="s">
        <v>249</v>
      </c>
      <c r="E6" s="238">
        <v>19.19</v>
      </c>
      <c r="F6" s="238">
        <v>50.32</v>
      </c>
      <c r="G6" s="238">
        <v>156.93</v>
      </c>
      <c r="H6" s="238">
        <v>190.92</v>
      </c>
      <c r="I6" s="238">
        <v>258.35</v>
      </c>
      <c r="J6" s="238">
        <v>364.78</v>
      </c>
      <c r="K6" s="238">
        <v>575.05</v>
      </c>
      <c r="L6" s="238">
        <v>575.05</v>
      </c>
    </row>
    <row r="7">
      <c r="A7" s="239" t="s">
        <v>250</v>
      </c>
      <c r="E7" s="240">
        <v>19.19</v>
      </c>
      <c r="F7" s="240">
        <v>50.32</v>
      </c>
      <c r="G7" s="240">
        <v>156.93</v>
      </c>
      <c r="H7" s="240">
        <v>190.92</v>
      </c>
      <c r="I7" s="240">
        <v>258.35</v>
      </c>
      <c r="J7" s="240">
        <v>364.78</v>
      </c>
      <c r="K7" s="240">
        <v>575.05</v>
      </c>
      <c r="L7" s="240">
        <v>575.05</v>
      </c>
    </row>
    <row r="8">
      <c r="A8" s="237" t="s">
        <v>251</v>
      </c>
      <c r="E8" s="238">
        <v>74.06</v>
      </c>
      <c r="F8" s="238">
        <v>31.61</v>
      </c>
      <c r="G8" s="238">
        <v>51.89</v>
      </c>
      <c r="H8" s="238">
        <v>110.87</v>
      </c>
      <c r="I8" s="238">
        <v>149.56</v>
      </c>
      <c r="J8" s="238">
        <v>99.29</v>
      </c>
      <c r="K8" s="238">
        <v>121.55</v>
      </c>
      <c r="L8" s="238">
        <v>121.55</v>
      </c>
    </row>
    <row r="9">
      <c r="A9" s="237" t="s">
        <v>252</v>
      </c>
      <c r="E9" s="238">
        <v>10.48</v>
      </c>
      <c r="F9" s="238">
        <v>52.1</v>
      </c>
      <c r="G9" s="238">
        <v>37.29</v>
      </c>
      <c r="H9" s="238">
        <v>36.63</v>
      </c>
      <c r="I9" s="250"/>
      <c r="J9" s="238">
        <v>0.37</v>
      </c>
      <c r="K9" s="238">
        <v>7.7</v>
      </c>
      <c r="L9" s="238">
        <v>7.7</v>
      </c>
    </row>
    <row r="10">
      <c r="A10" s="237" t="s">
        <v>253</v>
      </c>
      <c r="E10" s="250"/>
      <c r="F10" s="238">
        <v>0.98</v>
      </c>
      <c r="G10" s="250"/>
      <c r="H10" s="250"/>
      <c r="I10" s="250"/>
      <c r="J10" s="250"/>
      <c r="K10" s="250"/>
      <c r="L10" s="250"/>
    </row>
    <row r="11">
      <c r="A11" s="239" t="s">
        <v>254</v>
      </c>
      <c r="E11" s="240">
        <v>1220.08</v>
      </c>
      <c r="F11" s="240">
        <v>1214.15</v>
      </c>
      <c r="G11" s="240">
        <v>2257.43</v>
      </c>
      <c r="H11" s="240">
        <v>2863.25</v>
      </c>
      <c r="I11" s="240">
        <v>3041.58</v>
      </c>
      <c r="J11" s="240">
        <v>4138.62</v>
      </c>
      <c r="K11" s="240">
        <v>5934.29</v>
      </c>
      <c r="L11" s="240">
        <v>5934.29</v>
      </c>
    </row>
    <row r="12">
      <c r="A12" s="237" t="s">
        <v>255</v>
      </c>
      <c r="E12" s="238">
        <v>125.85</v>
      </c>
      <c r="F12" s="238">
        <v>140.2</v>
      </c>
      <c r="G12" s="238">
        <v>335.02</v>
      </c>
      <c r="H12" s="238">
        <v>318.13</v>
      </c>
      <c r="I12" s="238">
        <v>351.82</v>
      </c>
      <c r="J12" s="238">
        <v>332.78</v>
      </c>
      <c r="K12" s="238">
        <v>363.38</v>
      </c>
      <c r="L12" s="238">
        <v>363.38</v>
      </c>
    </row>
    <row r="13">
      <c r="A13" s="237" t="s">
        <v>256</v>
      </c>
      <c r="E13" s="244">
        <v>-95.82</v>
      </c>
      <c r="F13" s="244">
        <v>-108.61</v>
      </c>
      <c r="G13" s="244">
        <v>-88.4</v>
      </c>
      <c r="H13" s="244">
        <v>-69.93</v>
      </c>
      <c r="I13" s="244">
        <v>-82.41</v>
      </c>
      <c r="J13" s="244">
        <v>-102.16</v>
      </c>
      <c r="K13" s="244">
        <v>-123.0</v>
      </c>
      <c r="L13" s="244">
        <v>-123.0</v>
      </c>
    </row>
    <row r="14">
      <c r="A14" s="239" t="s">
        <v>257</v>
      </c>
      <c r="E14" s="240">
        <v>30.03</v>
      </c>
      <c r="F14" s="240">
        <v>31.59</v>
      </c>
      <c r="G14" s="240">
        <v>246.62</v>
      </c>
      <c r="H14" s="240">
        <v>248.2</v>
      </c>
      <c r="I14" s="240">
        <v>269.41</v>
      </c>
      <c r="J14" s="240">
        <v>230.62</v>
      </c>
      <c r="K14" s="240">
        <v>240.38</v>
      </c>
      <c r="L14" s="240">
        <v>240.38</v>
      </c>
    </row>
    <row r="15">
      <c r="A15" s="237" t="s">
        <v>258</v>
      </c>
      <c r="E15" s="238">
        <v>17.5</v>
      </c>
      <c r="F15" s="250"/>
      <c r="G15" s="250"/>
      <c r="H15" s="250"/>
      <c r="I15" s="250"/>
      <c r="J15" s="238">
        <v>32.6</v>
      </c>
      <c r="K15" s="238">
        <v>64.9</v>
      </c>
      <c r="L15" s="238">
        <v>64.9</v>
      </c>
    </row>
    <row r="16">
      <c r="A16" s="237" t="s">
        <v>259</v>
      </c>
      <c r="E16" s="238">
        <v>163.36</v>
      </c>
      <c r="F16" s="238">
        <v>348.28</v>
      </c>
      <c r="G16" s="238">
        <v>186.46</v>
      </c>
      <c r="H16" s="238">
        <v>136.0</v>
      </c>
      <c r="I16" s="238">
        <v>150.25</v>
      </c>
      <c r="J16" s="238">
        <v>120.59</v>
      </c>
      <c r="K16" s="238">
        <v>101.32</v>
      </c>
      <c r="L16" s="238">
        <v>101.32</v>
      </c>
    </row>
    <row r="17">
      <c r="A17" s="245" t="s">
        <v>260</v>
      </c>
      <c r="E17" s="246">
        <v>1430.97</v>
      </c>
      <c r="F17" s="246">
        <v>1594.03</v>
      </c>
      <c r="G17" s="246">
        <v>2690.5</v>
      </c>
      <c r="H17" s="246">
        <v>3247.45</v>
      </c>
      <c r="I17" s="246">
        <v>3461.24</v>
      </c>
      <c r="J17" s="246">
        <v>4522.43</v>
      </c>
      <c r="K17" s="246">
        <v>6340.88</v>
      </c>
      <c r="L17" s="246">
        <v>6340.88</v>
      </c>
    </row>
    <row r="18">
      <c r="A18" s="237" t="s">
        <v>261</v>
      </c>
      <c r="E18" s="238">
        <v>27.4</v>
      </c>
      <c r="F18" s="238">
        <v>51.74</v>
      </c>
      <c r="G18" s="238">
        <v>16.36</v>
      </c>
      <c r="H18" s="238">
        <v>74.91</v>
      </c>
      <c r="I18" s="238">
        <v>44.79</v>
      </c>
      <c r="J18" s="238">
        <v>12.12</v>
      </c>
      <c r="K18" s="238">
        <v>0.1</v>
      </c>
      <c r="L18" s="238">
        <v>0.1</v>
      </c>
    </row>
    <row r="19">
      <c r="A19" s="237" t="s">
        <v>262</v>
      </c>
      <c r="E19" s="238">
        <v>123.75</v>
      </c>
      <c r="F19" s="238">
        <v>126.62</v>
      </c>
      <c r="G19" s="238">
        <v>158.55</v>
      </c>
      <c r="H19" s="238">
        <v>133.26</v>
      </c>
      <c r="I19" s="238">
        <v>131.39</v>
      </c>
      <c r="J19" s="238">
        <v>175.73</v>
      </c>
      <c r="K19" s="238">
        <v>384.8</v>
      </c>
      <c r="L19" s="238">
        <v>384.8</v>
      </c>
    </row>
    <row r="20">
      <c r="A20" s="237" t="s">
        <v>263</v>
      </c>
      <c r="E20" s="250"/>
      <c r="F20" s="250"/>
      <c r="G20" s="238">
        <v>29.08</v>
      </c>
      <c r="H20" s="238">
        <v>39.93</v>
      </c>
      <c r="I20" s="238">
        <v>45.1</v>
      </c>
      <c r="J20" s="238">
        <v>54.18</v>
      </c>
      <c r="K20" s="238">
        <v>43.99</v>
      </c>
      <c r="L20" s="238">
        <v>43.99</v>
      </c>
    </row>
    <row r="21" ht="15.75" customHeight="1">
      <c r="A21" s="237" t="s">
        <v>264</v>
      </c>
      <c r="E21" s="250"/>
      <c r="F21" s="250"/>
      <c r="G21" s="250"/>
      <c r="H21" s="238">
        <v>22.55</v>
      </c>
      <c r="I21" s="238">
        <v>41.33</v>
      </c>
      <c r="J21" s="238">
        <v>47.26</v>
      </c>
      <c r="K21" s="238">
        <v>42.24</v>
      </c>
      <c r="L21" s="238">
        <v>42.24</v>
      </c>
    </row>
    <row r="22" ht="15.75" customHeight="1">
      <c r="A22" s="237" t="s">
        <v>265</v>
      </c>
      <c r="E22" s="238">
        <v>239.12</v>
      </c>
      <c r="F22" s="238">
        <v>186.11</v>
      </c>
      <c r="G22" s="238">
        <v>189.52</v>
      </c>
      <c r="H22" s="238">
        <v>227.82</v>
      </c>
      <c r="I22" s="238">
        <v>183.35</v>
      </c>
      <c r="J22" s="238">
        <v>456.73</v>
      </c>
      <c r="K22" s="238">
        <v>524.88</v>
      </c>
      <c r="L22" s="238">
        <v>524.88</v>
      </c>
    </row>
    <row r="23" ht="15.75" customHeight="1">
      <c r="A23" s="237" t="s">
        <v>266</v>
      </c>
      <c r="E23" s="238">
        <v>141.64</v>
      </c>
      <c r="F23" s="238">
        <v>364.14</v>
      </c>
      <c r="G23" s="238">
        <v>210.32</v>
      </c>
      <c r="H23" s="238">
        <v>161.61</v>
      </c>
      <c r="I23" s="238">
        <v>141.99</v>
      </c>
      <c r="J23" s="250"/>
      <c r="K23" s="250"/>
      <c r="L23" s="250"/>
    </row>
    <row r="24" ht="15.75" customHeight="1">
      <c r="A24" s="239" t="s">
        <v>267</v>
      </c>
      <c r="E24" s="240">
        <v>531.9</v>
      </c>
      <c r="F24" s="240">
        <v>728.6</v>
      </c>
      <c r="G24" s="240">
        <v>603.82</v>
      </c>
      <c r="H24" s="240">
        <v>660.06</v>
      </c>
      <c r="I24" s="240">
        <v>587.94</v>
      </c>
      <c r="J24" s="240">
        <v>746.02</v>
      </c>
      <c r="K24" s="240">
        <v>996.02</v>
      </c>
      <c r="L24" s="240">
        <v>996.02</v>
      </c>
    </row>
    <row r="25" ht="15.75" customHeight="1">
      <c r="A25" s="237" t="s">
        <v>268</v>
      </c>
      <c r="E25" s="250"/>
      <c r="F25" s="238">
        <v>396.07</v>
      </c>
      <c r="G25" s="238">
        <v>197.98</v>
      </c>
      <c r="H25" s="250"/>
      <c r="I25" s="250"/>
      <c r="J25" s="250"/>
      <c r="K25" s="250"/>
      <c r="L25" s="250"/>
    </row>
    <row r="26" ht="15.75" customHeight="1">
      <c r="A26" s="237" t="s">
        <v>269</v>
      </c>
      <c r="E26" s="250"/>
      <c r="F26" s="250"/>
      <c r="G26" s="238">
        <v>229.8</v>
      </c>
      <c r="H26" s="238">
        <v>220.15</v>
      </c>
      <c r="I26" s="238">
        <v>204.31</v>
      </c>
      <c r="J26" s="238">
        <v>175.22</v>
      </c>
      <c r="K26" s="238">
        <v>195.23</v>
      </c>
      <c r="L26" s="238">
        <v>195.23</v>
      </c>
    </row>
    <row r="27" ht="15.75" customHeight="1">
      <c r="A27" s="237" t="s">
        <v>270</v>
      </c>
      <c r="E27" s="238">
        <v>169.98</v>
      </c>
      <c r="F27" s="238">
        <v>77.03</v>
      </c>
      <c r="G27" s="238">
        <v>50.53</v>
      </c>
      <c r="H27" s="238">
        <v>40.22</v>
      </c>
      <c r="I27" s="238">
        <v>9.97</v>
      </c>
      <c r="J27" s="238">
        <v>29.52</v>
      </c>
      <c r="K27" s="238">
        <v>41.55</v>
      </c>
      <c r="L27" s="238">
        <v>41.55</v>
      </c>
    </row>
    <row r="28" ht="15.75" customHeight="1">
      <c r="A28" s="237" t="s">
        <v>271</v>
      </c>
      <c r="E28" s="238">
        <v>220.79</v>
      </c>
      <c r="F28" s="238">
        <v>245.74</v>
      </c>
      <c r="G28" s="238">
        <v>85.83</v>
      </c>
      <c r="H28" s="238">
        <v>36.0</v>
      </c>
      <c r="I28" s="238">
        <v>16.59</v>
      </c>
      <c r="J28" s="238">
        <v>10.7</v>
      </c>
      <c r="K28" s="238">
        <v>13.69</v>
      </c>
      <c r="L28" s="238">
        <v>13.69</v>
      </c>
    </row>
    <row r="29" ht="15.75" customHeight="1">
      <c r="A29" s="245" t="s">
        <v>272</v>
      </c>
      <c r="E29" s="246">
        <v>922.67</v>
      </c>
      <c r="F29" s="246">
        <v>1447.44</v>
      </c>
      <c r="G29" s="246">
        <v>1167.95</v>
      </c>
      <c r="H29" s="246">
        <v>956.42</v>
      </c>
      <c r="I29" s="246">
        <v>818.8</v>
      </c>
      <c r="J29" s="246">
        <v>961.46</v>
      </c>
      <c r="K29" s="246">
        <v>1246.48</v>
      </c>
      <c r="L29" s="246">
        <v>1246.48</v>
      </c>
    </row>
    <row r="30" ht="15.75" customHeight="1">
      <c r="A30" s="237" t="s">
        <v>273</v>
      </c>
      <c r="E30" s="238">
        <v>2259.72</v>
      </c>
      <c r="F30" s="238">
        <v>2127.23</v>
      </c>
      <c r="G30" s="250"/>
      <c r="H30" s="250"/>
      <c r="I30" s="250"/>
      <c r="J30" s="250"/>
      <c r="K30" s="250"/>
      <c r="L30" s="250"/>
    </row>
    <row r="31" ht="15.75" customHeight="1">
      <c r="A31" s="239" t="s">
        <v>274</v>
      </c>
      <c r="E31" s="240">
        <v>2259.72</v>
      </c>
      <c r="F31" s="240">
        <v>2127.23</v>
      </c>
      <c r="G31" s="258"/>
      <c r="H31" s="258"/>
      <c r="I31" s="258"/>
      <c r="J31" s="258"/>
      <c r="K31" s="258"/>
      <c r="L31" s="258"/>
    </row>
    <row r="32" ht="15.75" customHeight="1">
      <c r="A32" s="237" t="s">
        <v>275</v>
      </c>
      <c r="E32" s="238">
        <v>0.57</v>
      </c>
      <c r="F32" s="238">
        <v>0.59</v>
      </c>
      <c r="G32" s="238">
        <v>1.79</v>
      </c>
      <c r="H32" s="238">
        <v>2.03</v>
      </c>
      <c r="I32" s="238">
        <v>2.1</v>
      </c>
      <c r="J32" s="238">
        <v>2.2</v>
      </c>
      <c r="K32" s="238">
        <v>2.34</v>
      </c>
      <c r="L32" s="238">
        <v>2.34</v>
      </c>
    </row>
    <row r="33" ht="15.75" customHeight="1">
      <c r="A33" s="237" t="s">
        <v>276</v>
      </c>
      <c r="E33" s="238">
        <v>1627.74</v>
      </c>
      <c r="F33" s="238">
        <v>1857.33</v>
      </c>
      <c r="G33" s="238">
        <v>6488.86</v>
      </c>
      <c r="H33" s="238">
        <v>7777.09</v>
      </c>
      <c r="I33" s="238">
        <v>8428.0</v>
      </c>
      <c r="J33" s="238">
        <v>9122.17</v>
      </c>
      <c r="K33" s="238">
        <v>10193.97</v>
      </c>
      <c r="L33" s="238">
        <v>10193.97</v>
      </c>
    </row>
    <row r="34" ht="15.75" customHeight="1">
      <c r="A34" s="237" t="s">
        <v>277</v>
      </c>
      <c r="E34" s="244">
        <v>-3231.88</v>
      </c>
      <c r="F34" s="244">
        <v>-3798.96</v>
      </c>
      <c r="G34" s="244">
        <v>-4965.35</v>
      </c>
      <c r="H34" s="244">
        <v>-5485.73</v>
      </c>
      <c r="I34" s="244">
        <v>-5859.44</v>
      </c>
      <c r="J34" s="244">
        <v>-5649.61</v>
      </c>
      <c r="K34" s="244">
        <v>-5187.42</v>
      </c>
      <c r="L34" s="244">
        <v>-5187.42</v>
      </c>
    </row>
    <row r="35" ht="15.75" customHeight="1">
      <c r="A35" s="237" t="s">
        <v>278</v>
      </c>
      <c r="E35" s="244">
        <v>-148.62</v>
      </c>
      <c r="F35" s="244">
        <v>-38.9</v>
      </c>
      <c r="G35" s="250"/>
      <c r="H35" s="250"/>
      <c r="I35" s="250"/>
      <c r="J35" s="250"/>
      <c r="K35" s="250"/>
      <c r="L35" s="250"/>
    </row>
    <row r="36" ht="15.75" customHeight="1">
      <c r="A36" s="237" t="s">
        <v>279</v>
      </c>
      <c r="E36" s="238">
        <v>0.76</v>
      </c>
      <c r="F36" s="244">
        <v>-0.7</v>
      </c>
      <c r="G36" s="244">
        <v>-2.75</v>
      </c>
      <c r="H36" s="244">
        <v>-2.35</v>
      </c>
      <c r="I36" s="244">
        <v>-5.33</v>
      </c>
      <c r="J36" s="238">
        <v>0.8</v>
      </c>
      <c r="K36" s="244">
        <v>-5.61</v>
      </c>
      <c r="L36" s="244">
        <v>-5.61</v>
      </c>
    </row>
    <row r="37" ht="15.75" customHeight="1">
      <c r="A37" s="239" t="s">
        <v>280</v>
      </c>
      <c r="E37" s="248">
        <v>-1751.43</v>
      </c>
      <c r="F37" s="248">
        <v>-1980.64</v>
      </c>
      <c r="G37" s="240">
        <v>1522.55</v>
      </c>
      <c r="H37" s="240">
        <v>2291.03</v>
      </c>
      <c r="I37" s="240">
        <v>2565.33</v>
      </c>
      <c r="J37" s="240">
        <v>3475.56</v>
      </c>
      <c r="K37" s="240">
        <v>5003.28</v>
      </c>
      <c r="L37" s="240">
        <v>5003.28</v>
      </c>
    </row>
    <row r="38" ht="15.75" customHeight="1">
      <c r="A38" s="237" t="s">
        <v>180</v>
      </c>
      <c r="E38" s="250"/>
      <c r="F38" s="250"/>
      <c r="G38" s="250"/>
      <c r="H38" s="250"/>
      <c r="I38" s="238">
        <v>77.11</v>
      </c>
      <c r="J38" s="238">
        <v>85.4</v>
      </c>
      <c r="K38" s="238">
        <v>91.13</v>
      </c>
      <c r="L38" s="238">
        <v>91.13</v>
      </c>
    </row>
    <row r="39" ht="15.75" customHeight="1">
      <c r="A39" s="245" t="s">
        <v>281</v>
      </c>
      <c r="E39" s="246">
        <v>508.3</v>
      </c>
      <c r="F39" s="246">
        <v>146.59</v>
      </c>
      <c r="G39" s="246">
        <v>1522.55</v>
      </c>
      <c r="H39" s="246">
        <v>2291.03</v>
      </c>
      <c r="I39" s="246">
        <v>2642.44</v>
      </c>
      <c r="J39" s="246">
        <v>3560.97</v>
      </c>
      <c r="K39" s="246">
        <v>5094.41</v>
      </c>
      <c r="L39" s="246">
        <v>5094.41</v>
      </c>
    </row>
    <row r="40" ht="15.75" customHeight="1">
      <c r="A40" s="245" t="s">
        <v>282</v>
      </c>
      <c r="E40" s="246">
        <v>1430.97</v>
      </c>
      <c r="F40" s="246">
        <v>1594.03</v>
      </c>
      <c r="G40" s="246">
        <v>2690.5</v>
      </c>
      <c r="H40" s="246">
        <v>3247.45</v>
      </c>
      <c r="I40" s="246">
        <v>3461.24</v>
      </c>
      <c r="J40" s="246">
        <v>4522.43</v>
      </c>
      <c r="K40" s="246">
        <v>6340.88</v>
      </c>
      <c r="L40" s="246">
        <v>6340.88</v>
      </c>
    </row>
    <row r="41" ht="15.75" customHeight="1">
      <c r="A41" s="241" t="s">
        <v>193</v>
      </c>
      <c r="E41" s="251"/>
      <c r="F41" s="251"/>
      <c r="G41" s="251"/>
      <c r="H41" s="251"/>
      <c r="I41" s="251"/>
      <c r="J41" s="251"/>
      <c r="K41" s="251"/>
      <c r="L41" s="251"/>
    </row>
    <row r="42" ht="15.75" customHeight="1">
      <c r="A42" s="237" t="s">
        <v>283</v>
      </c>
      <c r="E42" s="250"/>
      <c r="F42" s="250"/>
      <c r="G42" s="238">
        <v>1822.27</v>
      </c>
      <c r="H42" s="238">
        <v>2030.12</v>
      </c>
      <c r="I42" s="238">
        <v>2101.39</v>
      </c>
      <c r="J42" s="238">
        <v>2212.73</v>
      </c>
      <c r="K42" s="238">
        <v>2345.36</v>
      </c>
      <c r="L42" s="238">
        <v>2345.36</v>
      </c>
    </row>
    <row r="43" ht="15.75" customHeight="1">
      <c r="A43" s="237" t="s">
        <v>284</v>
      </c>
      <c r="E43" s="244">
        <v>-3.26</v>
      </c>
      <c r="F43" s="244">
        <v>-3.41</v>
      </c>
      <c r="G43" s="238">
        <v>0.85</v>
      </c>
      <c r="H43" s="238">
        <v>1.13</v>
      </c>
      <c r="I43" s="238">
        <v>1.22</v>
      </c>
      <c r="J43" s="238">
        <v>1.58</v>
      </c>
      <c r="K43" s="238">
        <v>2.14</v>
      </c>
      <c r="L43" s="238">
        <v>2.14</v>
      </c>
    </row>
    <row r="44" ht="15.75" customHeight="1">
      <c r="A44" s="237" t="s">
        <v>285</v>
      </c>
      <c r="E44" s="244">
        <v>-1751.43</v>
      </c>
      <c r="F44" s="244">
        <v>-1980.64</v>
      </c>
      <c r="G44" s="238">
        <v>1522.55</v>
      </c>
      <c r="H44" s="238">
        <v>2291.03</v>
      </c>
      <c r="I44" s="238">
        <v>2565.33</v>
      </c>
      <c r="J44" s="238">
        <v>3475.56</v>
      </c>
      <c r="K44" s="238">
        <v>5003.28</v>
      </c>
      <c r="L44" s="238">
        <v>5003.28</v>
      </c>
    </row>
    <row r="45" ht="15.75" customHeight="1">
      <c r="A45" s="237" t="s">
        <v>286</v>
      </c>
      <c r="E45" s="244">
        <v>-3.26</v>
      </c>
      <c r="F45" s="244">
        <v>-3.41</v>
      </c>
      <c r="G45" s="238">
        <v>0.85</v>
      </c>
      <c r="H45" s="238">
        <v>1.13</v>
      </c>
      <c r="I45" s="238">
        <v>1.22</v>
      </c>
      <c r="J45" s="238">
        <v>1.58</v>
      </c>
      <c r="K45" s="238">
        <v>2.14</v>
      </c>
      <c r="L45" s="238">
        <v>2.14</v>
      </c>
    </row>
    <row r="46" ht="15.75" customHeight="1">
      <c r="A46" s="237" t="s">
        <v>287</v>
      </c>
      <c r="E46" s="250"/>
      <c r="F46" s="238">
        <v>396.07</v>
      </c>
      <c r="G46" s="238">
        <v>456.86</v>
      </c>
      <c r="H46" s="238">
        <v>260.07</v>
      </c>
      <c r="I46" s="238">
        <v>249.4</v>
      </c>
      <c r="J46" s="238">
        <v>229.39</v>
      </c>
      <c r="K46" s="238">
        <v>239.22</v>
      </c>
      <c r="L46" s="238">
        <v>239.22</v>
      </c>
    </row>
    <row r="47" ht="15.75" customHeight="1">
      <c r="A47" s="237" t="s">
        <v>288</v>
      </c>
      <c r="E47" s="244">
        <v>-1116.34</v>
      </c>
      <c r="F47" s="244">
        <v>-683.09</v>
      </c>
      <c r="G47" s="244">
        <v>-1554.47</v>
      </c>
      <c r="H47" s="244">
        <v>-2264.75</v>
      </c>
      <c r="I47" s="244">
        <v>-2384.27</v>
      </c>
      <c r="J47" s="244">
        <v>-3444.79</v>
      </c>
      <c r="K47" s="244">
        <v>-4990.77</v>
      </c>
      <c r="L47" s="244">
        <v>-4990.77</v>
      </c>
    </row>
    <row r="48" ht="15.75" customHeight="1">
      <c r="A48" s="237" t="s">
        <v>289</v>
      </c>
      <c r="E48" s="250"/>
      <c r="F48" s="250"/>
      <c r="G48" s="250"/>
      <c r="H48" s="250"/>
      <c r="I48" s="259"/>
      <c r="J48" s="259"/>
      <c r="K48" s="259"/>
      <c r="L48" s="259"/>
    </row>
    <row r="49" ht="15.75" customHeight="1">
      <c r="A49" s="237" t="s">
        <v>290</v>
      </c>
      <c r="E49" s="259"/>
      <c r="F49" s="250"/>
      <c r="G49" s="250"/>
      <c r="H49" s="250"/>
      <c r="I49" s="250"/>
      <c r="J49" s="250"/>
      <c r="K49" s="250"/>
      <c r="L49" s="250"/>
    </row>
    <row r="50" ht="15.75" customHeight="1">
      <c r="A50" s="237" t="s">
        <v>291</v>
      </c>
      <c r="E50" s="259"/>
      <c r="F50" s="259"/>
      <c r="G50" s="259"/>
      <c r="H50" s="259"/>
      <c r="I50" s="259"/>
      <c r="J50" s="259"/>
      <c r="K50" s="259"/>
      <c r="L50" s="259"/>
    </row>
    <row r="51" ht="15.75" customHeight="1">
      <c r="A51" s="237" t="s">
        <v>292</v>
      </c>
      <c r="E51" s="250"/>
      <c r="F51" s="259"/>
      <c r="G51" s="259"/>
      <c r="H51" s="259"/>
      <c r="I51" s="259"/>
      <c r="J51" s="259"/>
      <c r="K51" s="259"/>
      <c r="L51" s="259"/>
    </row>
    <row r="52" ht="15.75" customHeight="1">
      <c r="A52" s="256" t="s">
        <v>241</v>
      </c>
      <c r="B52" s="251"/>
      <c r="C52" s="251"/>
      <c r="D52" s="251"/>
      <c r="E52" s="251"/>
      <c r="F52" s="251"/>
      <c r="G52" s="251"/>
      <c r="H52" s="251"/>
      <c r="I52" s="251"/>
      <c r="J52" s="251"/>
      <c r="K52" s="251"/>
      <c r="L52" s="251"/>
    </row>
    <row r="53" ht="15.75" customHeight="1">
      <c r="A53" s="256" t="s">
        <v>242</v>
      </c>
      <c r="B53" s="251"/>
      <c r="C53" s="251"/>
      <c r="D53" s="251"/>
      <c r="E53" s="251"/>
      <c r="F53" s="251"/>
      <c r="G53" s="251"/>
      <c r="H53" s="251"/>
      <c r="I53" s="251"/>
      <c r="J53" s="251"/>
      <c r="K53" s="251"/>
      <c r="L53" s="251"/>
    </row>
    <row r="54" ht="15.75" customHeight="1">
      <c r="A54" s="257" t="s">
        <v>293</v>
      </c>
      <c r="B54" s="251"/>
      <c r="C54" s="251"/>
      <c r="D54" s="251"/>
      <c r="E54" s="251"/>
      <c r="F54" s="251"/>
      <c r="G54" s="251"/>
      <c r="H54" s="251"/>
      <c r="I54" s="251"/>
      <c r="J54" s="251"/>
      <c r="K54" s="251"/>
      <c r="L54" s="251"/>
    </row>
    <row r="55" ht="15.75" customHeight="1">
      <c r="A55" s="257" t="s">
        <v>294</v>
      </c>
      <c r="B55" s="251"/>
      <c r="C55" s="251"/>
      <c r="D55" s="251"/>
      <c r="E55" s="251"/>
      <c r="F55" s="251"/>
      <c r="G55" s="251"/>
      <c r="H55" s="251"/>
      <c r="I55" s="251"/>
      <c r="J55" s="251"/>
      <c r="K55" s="251"/>
      <c r="L55" s="251"/>
    </row>
    <row r="56" ht="15.75" customHeight="1">
      <c r="B56" s="251"/>
      <c r="C56" s="251"/>
      <c r="D56" s="251"/>
      <c r="E56" s="251"/>
      <c r="F56" s="251"/>
      <c r="G56" s="251"/>
      <c r="H56" s="251"/>
      <c r="I56" s="251"/>
      <c r="J56" s="251"/>
      <c r="K56" s="251"/>
      <c r="L56" s="251"/>
    </row>
    <row r="57" ht="15.75" customHeight="1">
      <c r="B57" s="251"/>
      <c r="C57" s="251"/>
      <c r="D57" s="251"/>
      <c r="E57" s="251"/>
      <c r="F57" s="251"/>
      <c r="G57" s="251"/>
      <c r="H57" s="251"/>
      <c r="I57" s="251"/>
      <c r="J57" s="251"/>
      <c r="K57" s="251"/>
      <c r="L57" s="251"/>
    </row>
    <row r="58" ht="15.75" customHeight="1">
      <c r="B58" s="251"/>
      <c r="C58" s="251"/>
      <c r="D58" s="251"/>
      <c r="E58" s="251"/>
      <c r="F58" s="251"/>
      <c r="G58" s="251"/>
      <c r="H58" s="251"/>
      <c r="I58" s="251"/>
      <c r="J58" s="251"/>
      <c r="K58" s="251"/>
      <c r="L58" s="251"/>
    </row>
    <row r="59" ht="15.75" customHeight="1">
      <c r="B59" s="251"/>
      <c r="C59" s="251"/>
      <c r="D59" s="251"/>
      <c r="E59" s="251"/>
      <c r="F59" s="251"/>
      <c r="G59" s="251"/>
      <c r="H59" s="251"/>
      <c r="I59" s="251"/>
      <c r="J59" s="251"/>
      <c r="K59" s="251"/>
      <c r="L59" s="251"/>
    </row>
    <row r="60" ht="15.75" customHeight="1">
      <c r="B60" s="251"/>
      <c r="C60" s="251"/>
      <c r="D60" s="251"/>
      <c r="E60" s="251"/>
      <c r="F60" s="251"/>
      <c r="G60" s="251"/>
      <c r="H60" s="251"/>
      <c r="I60" s="251"/>
      <c r="J60" s="251"/>
      <c r="K60" s="251"/>
      <c r="L60" s="251"/>
    </row>
    <row r="61" ht="15.75" customHeight="1">
      <c r="B61" s="251"/>
      <c r="C61" s="251"/>
      <c r="D61" s="251"/>
      <c r="E61" s="251"/>
      <c r="F61" s="251"/>
      <c r="G61" s="251"/>
      <c r="H61" s="251"/>
      <c r="I61" s="251"/>
      <c r="J61" s="251"/>
      <c r="K61" s="251"/>
      <c r="L61" s="251"/>
    </row>
    <row r="62" ht="15.75" customHeight="1">
      <c r="B62" s="251"/>
      <c r="C62" s="251"/>
      <c r="D62" s="251"/>
      <c r="E62" s="251"/>
      <c r="F62" s="251"/>
      <c r="G62" s="251"/>
      <c r="H62" s="251"/>
      <c r="I62" s="251"/>
      <c r="J62" s="251"/>
      <c r="K62" s="251"/>
      <c r="L62" s="251"/>
    </row>
    <row r="63" ht="15.75" customHeight="1">
      <c r="B63" s="251"/>
      <c r="C63" s="251"/>
      <c r="D63" s="251"/>
      <c r="E63" s="251"/>
      <c r="F63" s="251"/>
      <c r="G63" s="251"/>
      <c r="H63" s="251"/>
      <c r="I63" s="251"/>
      <c r="J63" s="251"/>
      <c r="K63" s="251"/>
      <c r="L63" s="251"/>
    </row>
    <row r="64" ht="15.75" customHeight="1">
      <c r="B64" s="251"/>
      <c r="C64" s="251"/>
      <c r="D64" s="251"/>
      <c r="E64" s="251"/>
      <c r="F64" s="251"/>
      <c r="G64" s="251"/>
      <c r="H64" s="251"/>
      <c r="I64" s="251"/>
      <c r="J64" s="251"/>
      <c r="K64" s="251"/>
      <c r="L64" s="251"/>
    </row>
    <row r="65" ht="15.75" customHeight="1">
      <c r="B65" s="251"/>
      <c r="C65" s="251"/>
      <c r="D65" s="251"/>
      <c r="E65" s="251"/>
      <c r="F65" s="251"/>
      <c r="G65" s="251"/>
      <c r="H65" s="251"/>
      <c r="I65" s="251"/>
      <c r="J65" s="251"/>
      <c r="K65" s="251"/>
      <c r="L65" s="251"/>
    </row>
    <row r="66" ht="15.75" customHeight="1">
      <c r="B66" s="11"/>
      <c r="C66" s="11"/>
      <c r="D66" s="11"/>
      <c r="E66" s="11"/>
      <c r="F66" s="11"/>
      <c r="G66" s="11"/>
      <c r="H66" s="11"/>
      <c r="I66" s="11"/>
      <c r="J66" s="251"/>
      <c r="K66" s="251"/>
      <c r="L66" s="251"/>
    </row>
    <row r="67" ht="15.75" customHeight="1">
      <c r="B67" s="11"/>
      <c r="C67" s="251"/>
      <c r="D67" s="11"/>
      <c r="E67" s="11"/>
      <c r="F67" s="11"/>
      <c r="G67" s="11"/>
      <c r="H67" s="251"/>
      <c r="I67" s="251"/>
      <c r="J67" s="251"/>
      <c r="K67" s="251"/>
      <c r="L67" s="11"/>
    </row>
    <row r="68" ht="15.75" customHeight="1">
      <c r="B68" s="251"/>
      <c r="C68" s="251"/>
      <c r="D68" s="251"/>
      <c r="E68" s="251"/>
      <c r="F68" s="251"/>
      <c r="G68" s="251"/>
      <c r="H68" s="251"/>
      <c r="I68" s="251"/>
      <c r="J68" s="251"/>
      <c r="K68" s="251"/>
      <c r="L68" s="11"/>
    </row>
    <row r="69" ht="15.75" customHeight="1">
      <c r="B69" s="251"/>
      <c r="C69" s="251"/>
      <c r="D69" s="251"/>
      <c r="E69" s="251"/>
      <c r="F69" s="251"/>
      <c r="G69" s="251"/>
      <c r="H69" s="251"/>
      <c r="I69" s="251"/>
      <c r="J69" s="251"/>
      <c r="K69" s="251"/>
      <c r="L69" s="25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I48"/>
    <hyperlink r:id="rId2" ref="J48"/>
    <hyperlink r:id="rId3" ref="K48"/>
    <hyperlink r:id="rId4" ref="L48"/>
    <hyperlink r:id="rId5" ref="E49"/>
    <hyperlink r:id="rId6" ref="E50"/>
    <hyperlink r:id="rId7" ref="F50"/>
    <hyperlink r:id="rId8" ref="G50"/>
    <hyperlink r:id="rId9" ref="H50"/>
    <hyperlink r:id="rId10" ref="I50"/>
    <hyperlink r:id="rId11" ref="J50"/>
    <hyperlink r:id="rId12" ref="K50"/>
    <hyperlink r:id="rId13" ref="L50"/>
    <hyperlink r:id="rId14" ref="F51"/>
    <hyperlink r:id="rId15" ref="G51"/>
    <hyperlink r:id="rId16" ref="H51"/>
    <hyperlink r:id="rId17" ref="I51"/>
    <hyperlink r:id="rId18" ref="J51"/>
    <hyperlink r:id="rId19" ref="K51"/>
    <hyperlink r:id="rId20" ref="L51"/>
    <hyperlink r:id="rId21" ref="A54"/>
    <hyperlink r:id="rId22" ref="A55"/>
  </hyperlinks>
  <printOptions/>
  <pageMargins bottom="0.75" footer="0.0" header="0.0" left="0.7" right="0.7" top="0.75"/>
  <pageSetup paperSize="9" orientation="portrait"/>
  <drawing r:id="rId23"/>
</worksheet>
</file>