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1.IS" sheetId="2" r:id="rId5"/>
    <sheet state="visible" name="4.Valoración" sheetId="3" r:id="rId6"/>
    <sheet state="visible" name="5.Red Flags" sheetId="4" r:id="rId7"/>
    <sheet state="visible" name="7.TIKR_IS" sheetId="5" r:id="rId8"/>
    <sheet state="visible" name="8.TIKR_BS" sheetId="6" r:id="rId9"/>
    <sheet state="visible" name="9.TIKR_CF" sheetId="7" r:id="rId10"/>
    <sheet state="visible" name="10.Glosario" sheetId="8" r:id="rId11"/>
    <sheet state="hidden" name="TIKR_Cálculo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3">
      <text>
        <t xml:space="preserve">Sales = Revenue = Net Revenue = Ventas =  Ventas Netas = Cifra de negocio
</t>
      </text>
    </comment>
    <comment authorId="0" ref="R3">
      <text>
        <t xml:space="preserve">Crecimiento anual estimado de ventas para los próximos 5 años fiscales
Por defecto usa el del año fiscal más reciente</t>
      </text>
    </comment>
    <comment authorId="0" ref="R4">
      <text>
        <t xml:space="preserve">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R5">
      <text>
        <t xml:space="preserve">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R6">
      <text>
        <t xml:space="preserve">IDC:
Por defecto usa la media de los 6 últimos años fiscales</t>
      </text>
    </comment>
    <comment authorId="0" ref="A9">
      <text>
        <t xml:space="preserve">Número total de acciones diluidas</t>
      </text>
    </comment>
    <comment authorId="0" ref="A11">
      <text>
        <t xml:space="preserve">Número total de acciones diluidas</t>
      </text>
    </comment>
    <comment authorId="0" ref="A17">
      <text>
        <t xml:space="preserve">Autor:
Return on Assets / Retorno sobre los activos
ROA = Net Income / Total Assets</t>
      </text>
    </comment>
    <comment authorId="0" ref="A18">
      <text>
        <t xml:space="preserve">Autor:
Return on Equity / Retorno sobre el valor en libros
ROE = Net Income / Total Equity</t>
      </text>
    </comment>
    <comment authorId="0" ref="A21">
      <text>
        <t xml:space="preserve">Autor:
Es el ratio más usado para medir el nivel de deuda de las financieras
Se calcula dividiendo "Total Liabilities" entre "Total Shareholders' Equity"
Para saber si es "alto" o "bajo", debes compararlo con el de sus competidores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1">
      <text>
        <t xml:space="preserve">Last Twelve Months - Últimos 12 meses
Estos múltiplos se calculan con los datos financieros del último año fiscal disponible
</t>
      </text>
    </comment>
    <comment authorId="0" ref="C11">
      <text>
        <t xml:space="preserve">Se calculan con las estimaciones del primer año disponible</t>
      </text>
    </comment>
    <comment authorId="0" ref="H15">
      <text>
        <t xml:space="preserve">IDC:
CAGR = Compounded Annual Growth Rate
Es decir, el porcentaje de retorno anualizado esperado para la inversión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IDC:
Conviene revisar los en los que hay porcentajes marcados en rojo
El % de emisión de acciones hay que ponerlo en contexto ya que varía según el sector. Lo mejor es compararlo con competidores dirrectos ¿abusan o es lo habitual en el sector?
Si el campo está en blanco, es porque esa partida no existe en ese año fiscal</t>
      </text>
    </comment>
    <comment authorId="0" ref="A4">
      <text>
        <t xml:space="preserve">Autor:
Pagos en acciones / Stock-based compensation</t>
      </text>
    </comment>
    <comment authorId="0" ref="A5">
      <text>
        <t xml:space="preserve">Autor:
Amplilaciones de capital</t>
      </text>
    </comment>
    <comment authorId="0" ref="A12">
      <text>
        <t xml:space="preserve">IDC:
Este ratio es MUY relativo, ya que para una empresa cíclica un nivel &gt;1x podría ser excesivo, mientras que para ottra empresa muy estable, como una cadena de supermercados, podría aguantar &gt;4x sin problemas
Como referencia, el ratio deuda Neta / EBITDA medio de las empresas que componen ell S&amp;P 500 en 2022 fue de 2,2x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">
      <text>
        <t xml:space="preserve">Ojo, hay que incluir TODOS los gastos de ventas y operativos del negocio:
- Costes de ventas (Cost of sales o Costs of goods sold)
- Operating Costs (incluyendo SG&amp;A, R&amp;D y todos los gastos operativos que correspondan)</t>
      </text>
    </comment>
    <comment authorId="0" ref="B10">
      <text>
        <t xml:space="preserve">Si el resultado es negativo, implica que la compañía tiene caja neta (más caja que deuda)</t>
      </text>
    </comment>
    <comment authorId="0" ref="C10">
      <text>
        <t xml:space="preserve">Para la deuda SOLO incluímos la deuda financiera que conlleve el pago de intereses y pueda hacer quebrar la empresa.
Normalmente este tipo de deuda son préstamos bancarios, bonos y notas.
Para el "Cash" incluimos las siguientes partidas dentro de "Current Assets" (Activo Corriente):
Cash = Cash + Cash &amp; Equivalents + Marketable Securities
Algunas empresas usan un nombre similar para "Marketable Securities" como "short-term investments".</t>
      </text>
    </comment>
    <comment authorId="0" ref="C12">
      <text>
        <t xml:space="preserve">En caso de existir acciones preferentes y/o intereses minoritarios, también hay que incluir la valoración a mercado de estas partidas y sumárselas al EV</t>
      </text>
    </comment>
    <comment authorId="0" ref="D12">
      <text>
        <t xml:space="preserve">Solo para empresas con posición de caja neta (Caja &gt; Deuda financiera neta)
La caja neta REDUCE el EV de la empresa</t>
      </text>
    </comment>
    <comment authorId="0" ref="C25">
      <text>
        <t xml:space="preserve">T = Tax Rate = Effective Tax Rate</t>
      </text>
    </comment>
    <comment authorId="0" ref="D25">
      <text>
        <t xml:space="preserve">Deuda financiera total = Short Term Debt + Long Term Debt
Los operating leases también incluimos tanto a Corto Plazo como a Largo Plazo, en los casos que aparezcan detallados en el balance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1">
      <text>
        <t xml:space="preserve">Autor:
Número positivo = repago neto de deuda
Número negativo = emisión neta de deuda</t>
      </text>
    </comment>
  </commentList>
</comments>
</file>

<file path=xl/sharedStrings.xml><?xml version="1.0" encoding="utf-8"?>
<sst xmlns="http://schemas.openxmlformats.org/spreadsheetml/2006/main" count="493" uniqueCount="407">
  <si>
    <t>Instrucciones de uso</t>
  </si>
  <si>
    <r>
      <rPr>
        <rFont val="Ebrima"/>
        <color rgb="FF1F497D"/>
        <sz val="12.0"/>
      </rPr>
      <t xml:space="preserve">- Modifica solo las celdas con fondo </t>
    </r>
    <r>
      <rPr>
        <rFont val="Ebrima"/>
        <b/>
        <color rgb="FF1F497D"/>
        <sz val="14.0"/>
      </rPr>
      <t>AZUL FLOJO</t>
    </r>
    <r>
      <rPr>
        <rFont val="Ebrima"/>
        <color rgb="FF1F497D"/>
        <sz val="12.0"/>
      </rPr>
      <t xml:space="preserve">. Los datos "clave" que </t>
    </r>
    <r>
      <rPr>
        <rFont val="Ebrima"/>
        <b/>
        <color rgb="FF1F497D"/>
        <sz val="12.0"/>
      </rPr>
      <t>debes modificar manualmente</t>
    </r>
    <r>
      <rPr>
        <rFont val="Ebrima"/>
        <color rgb="FF1F497D"/>
        <sz val="12.0"/>
      </rPr>
      <t xml:space="preserve"> para la valoración están marcados con números en </t>
    </r>
    <r>
      <rPr>
        <rFont val="Ebrima"/>
        <b/>
        <color rgb="FFE36C09"/>
        <sz val="14.0"/>
      </rPr>
      <t>NARANJA</t>
    </r>
    <r>
      <rPr>
        <rFont val="Ebrima"/>
        <color rgb="FF1F497D"/>
        <sz val="12.0"/>
      </rPr>
      <t xml:space="preserve"> (Hojas 1, 3 y 4)</t>
    </r>
  </si>
  <si>
    <r>
      <rPr>
        <rFont val="Ebrima"/>
        <color rgb="FF1F497D"/>
        <sz val="12.0"/>
      </rPr>
      <t xml:space="preserve">- Debes introducir todas las partidas con el </t>
    </r>
    <r>
      <rPr>
        <rFont val="Ebrima"/>
        <b/>
        <color rgb="FF1F497D"/>
        <sz val="12.0"/>
      </rPr>
      <t>MISMO SIGNO QUE EN TIKR</t>
    </r>
    <r>
      <rPr>
        <rFont val="Ebrima"/>
        <color rgb="FF1F497D"/>
        <sz val="12.0"/>
      </rPr>
      <t xml:space="preserve"> (Número negativo = SALIDA DE CAJA. Número positivo = ENTRADA DE CAJA)</t>
    </r>
  </si>
  <si>
    <r>
      <rPr>
        <rFont val="Ebrima"/>
        <color rgb="FF1F497D"/>
        <sz val="12.0"/>
      </rPr>
      <t xml:space="preserve">- Opcional: Para que la plantilla obtenga los datos desde </t>
    </r>
    <r>
      <rPr>
        <rFont val="Ebrima"/>
        <b/>
        <color rgb="FF1F497D"/>
        <sz val="14.0"/>
      </rPr>
      <t>TIKR</t>
    </r>
    <r>
      <rPr>
        <rFont val="Ebrima"/>
        <color rgb="FF1F497D"/>
        <sz val="12.0"/>
      </rPr>
      <t xml:space="preserve"> debes darle al botón "Copy Table" de cada estado financiero en TIKR y pegarlos en la celda A1 de las </t>
    </r>
    <r>
      <rPr>
        <rFont val="Ebrima"/>
        <b/>
        <color rgb="FF1F497D"/>
        <sz val="12.0"/>
      </rPr>
      <t>hojas 7 (IS), 8 (BS) y 9 (CF)</t>
    </r>
  </si>
  <si>
    <r>
      <rPr>
        <rFont val="Ebrima"/>
        <color rgb="FF1F497D"/>
        <sz val="12.0"/>
      </rPr>
      <t xml:space="preserve">- </t>
    </r>
    <r>
      <rPr>
        <rFont val="Ebrima"/>
        <b/>
        <color rgb="FF1F497D"/>
        <sz val="12.0"/>
      </rPr>
      <t>OJO</t>
    </r>
    <r>
      <rPr>
        <rFont val="Ebrima"/>
        <color rgb="FF1F497D"/>
        <sz val="12.0"/>
      </rPr>
      <t xml:space="preserve">: Solo es válido para </t>
    </r>
    <r>
      <rPr>
        <rFont val="Ebrima"/>
        <b/>
        <color rgb="FF1F497D"/>
        <sz val="12.0"/>
      </rPr>
      <t>TIKR en INGLÉS</t>
    </r>
    <r>
      <rPr>
        <rFont val="Ebrima"/>
        <color rgb="FF1F497D"/>
        <sz val="12.0"/>
      </rPr>
      <t>, y es recomendable pegar los datos con "formato de destino"</t>
    </r>
  </si>
  <si>
    <t>- Si no te aparece el botón "Copy table", debes seleccionar a mano los datos. Te sitúas con el cursor en la esquina izquierda superior de la tabla de TIKR y desde la franja negra "Income Statement | TIKR.com", arrastras hacia abajo para seleccionar todos los datos de la tabla. Después copias y pegas en la plantilla, como siempre.</t>
  </si>
  <si>
    <t>- Si no captura bien los datos, revisa que el separador decimal de tu aplicación de hoja de cálculo coincida con TIKR. También puedes probar a  ocultar los decimales en TIKR ("Decimals to display" =&gt;  0) y pegar de nuevo los datos</t>
  </si>
  <si>
    <t xml:space="preserve"> </t>
  </si>
  <si>
    <t>Novedades plantilla v2024.1</t>
  </si>
  <si>
    <t>- Nueva plantilla de valoración adaptada para empresas financieras</t>
  </si>
  <si>
    <r>
      <rPr>
        <rFont val="Ebrima"/>
        <color rgb="FF1F497D"/>
        <sz val="12.0"/>
      </rPr>
      <t>- Hoja 1</t>
    </r>
    <r>
      <rPr>
        <rFont val="Ebrima"/>
        <b/>
        <color rgb="FF1F497D"/>
        <sz val="12.0"/>
      </rPr>
      <t>.IS</t>
    </r>
    <r>
      <rPr>
        <rFont val="Ebrima"/>
        <color rgb="FF1F497D"/>
        <sz val="12.0"/>
      </rPr>
      <t>: P&amp;L adaptada para financieras. También se han añadido ratios de rentabilidad (ROA y ROE) y apalancamiento (Deuda / Equity)</t>
    </r>
  </si>
  <si>
    <r>
      <rPr>
        <rFont val="Ebrima"/>
        <color rgb="FF1F497D"/>
        <sz val="12.0"/>
      </rPr>
      <t>- Hoja 4.</t>
    </r>
    <r>
      <rPr>
        <rFont val="Ebrima"/>
        <b/>
        <color rgb="FF1F497D"/>
        <sz val="12.0"/>
      </rPr>
      <t>Valoración</t>
    </r>
    <r>
      <rPr>
        <rFont val="Ebrima"/>
        <color rgb="FF1F497D"/>
        <sz val="12.0"/>
      </rPr>
      <t>: Valoración por P/B y PER</t>
    </r>
  </si>
  <si>
    <t>Income Statement</t>
  </si>
  <si>
    <t>(millones, excepto EPS)</t>
  </si>
  <si>
    <t>Proyección a futuro</t>
  </si>
  <si>
    <t>Sales</t>
  </si>
  <si>
    <t>Crecimiento en Ventas</t>
  </si>
  <si>
    <t xml:space="preserve">    Y/Y Growth %</t>
  </si>
  <si>
    <t>Margen EBT</t>
  </si>
  <si>
    <t>Earnings Before Taxes (EBT)</t>
  </si>
  <si>
    <t>Effective Tax rate</t>
  </si>
  <si>
    <t xml:space="preserve">    EBT margin %</t>
  </si>
  <si>
    <t>Aumento nº acciones</t>
  </si>
  <si>
    <t>Taxes</t>
  </si>
  <si>
    <t>Effective Tax Rate %</t>
  </si>
  <si>
    <t>AJUSTAR MANUALMENTE</t>
  </si>
  <si>
    <t>Net Income</t>
  </si>
  <si>
    <t>Net Margin %</t>
  </si>
  <si>
    <t>Fully diluted shares - millones</t>
  </si>
  <si>
    <t>Earnings Per Share (Diluted)</t>
  </si>
  <si>
    <t>Rentabilidad</t>
  </si>
  <si>
    <t>ROA</t>
  </si>
  <si>
    <t>-</t>
  </si>
  <si>
    <t>ROE</t>
  </si>
  <si>
    <t>Apalancamiento</t>
  </si>
  <si>
    <t>Deuda / Equity</t>
  </si>
  <si>
    <t>Valoración</t>
  </si>
  <si>
    <t>Valoración (millones)</t>
  </si>
  <si>
    <t>Market cap</t>
  </si>
  <si>
    <t>Book Value por acción</t>
  </si>
  <si>
    <t>EPS</t>
  </si>
  <si>
    <t>Precio por acción actual</t>
  </si>
  <si>
    <t>Precio de compra para obtener un retorno anual &gt;=15%</t>
  </si>
  <si>
    <t>Múltiplos de valoración</t>
  </si>
  <si>
    <t>LTM</t>
  </si>
  <si>
    <t>NTM</t>
  </si>
  <si>
    <t>Objetivo</t>
  </si>
  <si>
    <t>Price / Book</t>
  </si>
  <si>
    <t>PER</t>
  </si>
  <si>
    <t>Precio objetivo</t>
  </si>
  <si>
    <t>P/ B</t>
  </si>
  <si>
    <t>Promedio</t>
  </si>
  <si>
    <t>ROE/ PB</t>
  </si>
  <si>
    <t>Margen de seguridad</t>
  </si>
  <si>
    <t>Posibles "Red Flags"</t>
  </si>
  <si>
    <t>Posibles "red flags" (1)</t>
  </si>
  <si>
    <t>Como % de ventas...</t>
  </si>
  <si>
    <t>Pagos en acciones</t>
  </si>
  <si>
    <t>Emisión de acciones</t>
  </si>
  <si>
    <t>Posibles "red flags" (2)</t>
  </si>
  <si>
    <t>Total</t>
  </si>
  <si>
    <t># de años con...</t>
  </si>
  <si>
    <t>Decrecimiento de ventas</t>
  </si>
  <si>
    <t>Decrecimiento de margen EBT</t>
  </si>
  <si>
    <t>Net Income negativo</t>
  </si>
  <si>
    <t>ROE "Pobre" (&lt;10%)</t>
  </si>
  <si>
    <t>Income Statement | TIKR.com</t>
  </si>
  <si>
    <t>Interest Income On Loans</t>
  </si>
  <si>
    <t>Interest Income On Investments</t>
  </si>
  <si>
    <t>Interest Income</t>
  </si>
  <si>
    <t>Interest On Deposits</t>
  </si>
  <si>
    <t>Interest Expense</t>
  </si>
  <si>
    <t>Net Interest Income</t>
  </si>
  <si>
    <t>% Change YoY</t>
  </si>
  <si>
    <t>(2,5 %)</t>
  </si>
  <si>
    <t>(0,9 %)</t>
  </si>
  <si>
    <t>3,3 %</t>
  </si>
  <si>
    <t>3,4 %</t>
  </si>
  <si>
    <t>(7,0 %)</t>
  </si>
  <si>
    <t>(5,0 %)</t>
  </si>
  <si>
    <t>14,5 %</t>
  </si>
  <si>
    <t>12,8 %</t>
  </si>
  <si>
    <t>(1,5 %)</t>
  </si>
  <si>
    <t>Trust Income</t>
  </si>
  <si>
    <t>Income From Trading Activities</t>
  </si>
  <si>
    <t>Gain (Loss) on Sale of Assets</t>
  </si>
  <si>
    <t>Gain (Loss) on Sale of Invest. &amp; Securities</t>
  </si>
  <si>
    <t>Total Other Non Interest Income</t>
  </si>
  <si>
    <t>Non Interest Income Total</t>
  </si>
  <si>
    <t>Revenues Before Provison For Loan Losses</t>
  </si>
  <si>
    <t>Provision For Loan Losses</t>
  </si>
  <si>
    <t>Total Revenues</t>
  </si>
  <si>
    <t>(7,5 %)</t>
  </si>
  <si>
    <t>1,9 %</t>
  </si>
  <si>
    <t>0,3 %</t>
  </si>
  <si>
    <t>2,1 %</t>
  </si>
  <si>
    <t>(10,9 %)</t>
  </si>
  <si>
    <t>25,9 %</t>
  </si>
  <si>
    <t>(5,9 %)</t>
  </si>
  <si>
    <t>0,2 %</t>
  </si>
  <si>
    <t>0,9 %</t>
  </si>
  <si>
    <t>Compensation And Benefits</t>
  </si>
  <si>
    <t>Occupancy Expense</t>
  </si>
  <si>
    <t>Selling General &amp; Admin Expenses</t>
  </si>
  <si>
    <t>Total Other Non Interest Expense</t>
  </si>
  <si>
    <t>Non Interest Expense</t>
  </si>
  <si>
    <t>EBT Excl. Unusual Items</t>
  </si>
  <si>
    <t>(13,5 %)</t>
  </si>
  <si>
    <t>7,5 %</t>
  </si>
  <si>
    <t>1,5 %</t>
  </si>
  <si>
    <t>(43,0 %)</t>
  </si>
  <si>
    <t>101,5 %</t>
  </si>
  <si>
    <t>(31,5 %)</t>
  </si>
  <si>
    <t>(18,1 %)</t>
  </si>
  <si>
    <t>13,8 %</t>
  </si>
  <si>
    <t>Merger &amp; Restructuring Charges</t>
  </si>
  <si>
    <t>Asset Writedown</t>
  </si>
  <si>
    <t>Other Unusual Items</t>
  </si>
  <si>
    <t>EBT Incl. Unusual Items</t>
  </si>
  <si>
    <t>Income Tax Expense</t>
  </si>
  <si>
    <t>Earnings From Continuing Operations</t>
  </si>
  <si>
    <t>Earnings Of Discontinued Operations</t>
  </si>
  <si>
    <t>Extraordinary Item &amp; Accounting Change</t>
  </si>
  <si>
    <t>Net Income to Company</t>
  </si>
  <si>
    <t>Minority Interest</t>
  </si>
  <si>
    <t>Preferred Dividend and Other Adjustments</t>
  </si>
  <si>
    <t>Net Income to Common Incl Extra Items</t>
  </si>
  <si>
    <t>% Net Income to Common Incl Extra Items Margins</t>
  </si>
  <si>
    <t>23,5 %</t>
  </si>
  <si>
    <t>21,3 %</t>
  </si>
  <si>
    <t>(12,3 %)</t>
  </si>
  <si>
    <t>25,5 %</t>
  </si>
  <si>
    <t>27,2 %</t>
  </si>
  <si>
    <t>16,6 %</t>
  </si>
  <si>
    <t>27,7 %</t>
  </si>
  <si>
    <t>19,4 %</t>
  </si>
  <si>
    <t>11,1 %</t>
  </si>
  <si>
    <t>16,1 %</t>
  </si>
  <si>
    <t>Net Income to Common Excl. Extra Items</t>
  </si>
  <si>
    <t>% Net Income to Common Excl. Extra Items Margins</t>
  </si>
  <si>
    <t>21,4 %</t>
  </si>
  <si>
    <t>(12,2 %)</t>
  </si>
  <si>
    <t>19,7 %</t>
  </si>
  <si>
    <t>Supplementary Data:</t>
  </si>
  <si>
    <t>Diluted EPS Excl Extra Items</t>
  </si>
  <si>
    <t>(12,5 %)</t>
  </si>
  <si>
    <t>(162,1 %)</t>
  </si>
  <si>
    <t>327,4 %</t>
  </si>
  <si>
    <t>20,2 %</t>
  </si>
  <si>
    <t>(41,1 %)</t>
  </si>
  <si>
    <t>114,4 %</t>
  </si>
  <si>
    <t>(29,9 %)</t>
  </si>
  <si>
    <t>(43,2 %)</t>
  </si>
  <si>
    <t>47,0 %</t>
  </si>
  <si>
    <t>Weighted Average Diluted Shares Outstanding</t>
  </si>
  <si>
    <t>(4,0 %)</t>
  </si>
  <si>
    <t>(6,6 %)</t>
  </si>
  <si>
    <t>(9,2 %)</t>
  </si>
  <si>
    <t>(7,3 %)</t>
  </si>
  <si>
    <t>(2,4 %)</t>
  </si>
  <si>
    <t>(4,2 %)</t>
  </si>
  <si>
    <t>(0,4 %)</t>
  </si>
  <si>
    <t>(0,8 %)</t>
  </si>
  <si>
    <t>Weighted Average Basic Shares Outstanding</t>
  </si>
  <si>
    <t>(3,9 %)</t>
  </si>
  <si>
    <t>(7,6 %)</t>
  </si>
  <si>
    <t>(9,8 %)</t>
  </si>
  <si>
    <t>Dividends per share</t>
  </si>
  <si>
    <t>162,5 %</t>
  </si>
  <si>
    <t>128,6 %</t>
  </si>
  <si>
    <t>60,4 %</t>
  </si>
  <si>
    <t>24,7 %</t>
  </si>
  <si>
    <t>6,3 %</t>
  </si>
  <si>
    <t>2,0 %</t>
  </si>
  <si>
    <t>4,8 %</t>
  </si>
  <si>
    <t>Payout Ratio %</t>
  </si>
  <si>
    <t>7,3 %</t>
  </si>
  <si>
    <t>15,3 %</t>
  </si>
  <si>
    <t>(55,9 %)</t>
  </si>
  <si>
    <t>27,8 %</t>
  </si>
  <si>
    <t>28,1 %</t>
  </si>
  <si>
    <t>48,4 %</t>
  </si>
  <si>
    <t>23,7 %</t>
  </si>
  <si>
    <t>33,7 %</t>
  </si>
  <si>
    <t>56,5 %</t>
  </si>
  <si>
    <t>41,0 %</t>
  </si>
  <si>
    <t>30,0 %</t>
  </si>
  <si>
    <t>129,1 %</t>
  </si>
  <si>
    <t>22,8 %</t>
  </si>
  <si>
    <t>18,5 %</t>
  </si>
  <si>
    <t>19,8 %</t>
  </si>
  <si>
    <t>27,3 %</t>
  </si>
  <si>
    <t>Market Cap</t>
  </si>
  <si>
    <t>Price Close</t>
  </si>
  <si>
    <t>51,75 US$</t>
  </si>
  <si>
    <t>59,43 US$</t>
  </si>
  <si>
    <t>74,41 US$</t>
  </si>
  <si>
    <t>52,06 US$</t>
  </si>
  <si>
    <t>79,89 US$</t>
  </si>
  <si>
    <t>61,66 US$</t>
  </si>
  <si>
    <t>60,39 US$</t>
  </si>
  <si>
    <t>45,23 US$</t>
  </si>
  <si>
    <t>51,44 US$</t>
  </si>
  <si>
    <t>70,39 US$</t>
  </si>
  <si>
    <t>TEV</t>
  </si>
  <si>
    <t>Active Watchlist: First Watchlist</t>
  </si>
  <si>
    <t>© 2019 - 2025, TIKR Inc.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</si>
  <si>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</si>
  <si>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</si>
  <si>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Balance Sheet | TIKR.com</t>
  </si>
  <si>
    <t>Cash And Equivalents</t>
  </si>
  <si>
    <t>Investment Securities</t>
  </si>
  <si>
    <t>Trading Asset Securities</t>
  </si>
  <si>
    <t>Mortgage Backed Securities</t>
  </si>
  <si>
    <t>Gross Loans</t>
  </si>
  <si>
    <t>Allowance For Loan Losses</t>
  </si>
  <si>
    <t>Other Adjustments to Gross Loans</t>
  </si>
  <si>
    <t>Net Loans</t>
  </si>
  <si>
    <t>Net Property Plant And Equipment</t>
  </si>
  <si>
    <t>Goodwill</t>
  </si>
  <si>
    <t>Other Intangibles</t>
  </si>
  <si>
    <t>Loans Held For Sale</t>
  </si>
  <si>
    <t>Accrued Interest Receivable</t>
  </si>
  <si>
    <t>Other Receivables</t>
  </si>
  <si>
    <t>Restricted Cash</t>
  </si>
  <si>
    <t>Other Current Assets</t>
  </si>
  <si>
    <t>Deferred Tax Assets Long-Term (Collected)</t>
  </si>
  <si>
    <t>Other Real Estate Owned And Foreclosed</t>
  </si>
  <si>
    <t>Other Long-Term Assets</t>
  </si>
  <si>
    <t>Total Assets</t>
  </si>
  <si>
    <t>Accrued Expenses</t>
  </si>
  <si>
    <t>Interest Bearing Deposits</t>
  </si>
  <si>
    <t>Institutional Deposits</t>
  </si>
  <si>
    <t>Non-Interest Bearing Deposits</t>
  </si>
  <si>
    <t>Total Deposits</t>
  </si>
  <si>
    <t>Short-Term Borrowings</t>
  </si>
  <si>
    <t>Current Portion of Long-Term Debt</t>
  </si>
  <si>
    <t>Current Portion of Capital Lease Obligations</t>
  </si>
  <si>
    <t>Long-Term Debt</t>
  </si>
  <si>
    <t>Federal Home Loan Bank Debt - Long-Term</t>
  </si>
  <si>
    <t>Capital Leases</t>
  </si>
  <si>
    <t>Trust Preferred Securities (BS)</t>
  </si>
  <si>
    <t>Other Liabilities</t>
  </si>
  <si>
    <t>Deferred Tax Liability Non-Current</t>
  </si>
  <si>
    <t>Total Liabilities</t>
  </si>
  <si>
    <t>Preferred Stock Redeemable</t>
  </si>
  <si>
    <t>Preferred Stock Convertible</t>
  </si>
  <si>
    <t>Total Preferred Equity</t>
  </si>
  <si>
    <t>Common Stock</t>
  </si>
  <si>
    <t>Additional Paid In Capital</t>
  </si>
  <si>
    <t>Retained Earnings</t>
  </si>
  <si>
    <t>Treasury Stock</t>
  </si>
  <si>
    <t>Comprehensive Income and Other</t>
  </si>
  <si>
    <t>Total Common Equity</t>
  </si>
  <si>
    <t>Total Equity</t>
  </si>
  <si>
    <t>Total Liabilities And Equity</t>
  </si>
  <si>
    <t>Total Shares Out. on Filing Date</t>
  </si>
  <si>
    <t>Book Value / Share</t>
  </si>
  <si>
    <t>Tangible Book Value</t>
  </si>
  <si>
    <t>Tangible Book Value / Share</t>
  </si>
  <si>
    <t>Total Debt</t>
  </si>
  <si>
    <t>Net Debt</t>
  </si>
  <si>
    <t>Total Minority Interest</t>
  </si>
  <si>
    <t>Full Time Employees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</si>
  <si>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</si>
  <si>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</si>
  <si>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Cash Flow Statement | TIKR.com</t>
  </si>
  <si>
    <t>Depreciation, Depletion &amp; Amortization</t>
  </si>
  <si>
    <t>Amortization of Goodwill and Intangible Assets</t>
  </si>
  <si>
    <t>Total Depreciation, Depletion &amp; Amortization</t>
  </si>
  <si>
    <t>Amortization of Deferred Charges</t>
  </si>
  <si>
    <t>Minority Interest in Earnings</t>
  </si>
  <si>
    <t>(Gain) Loss On Sale of Asset</t>
  </si>
  <si>
    <t>(Gain) Loss on Sale of Investments</t>
  </si>
  <si>
    <t>Total Asset Writedown</t>
  </si>
  <si>
    <t>Restructuring Activities</t>
  </si>
  <si>
    <t>Provision for Credit Losses</t>
  </si>
  <si>
    <t>Net (Increase) Decrease in Loans Originated / Sold - Operating</t>
  </si>
  <si>
    <t>Change in Trading Asset Securities</t>
  </si>
  <si>
    <t>Change in Other Net Operating Assets</t>
  </si>
  <si>
    <t>Other Operating Activities</t>
  </si>
  <si>
    <t>Net Cash From Discontinued Operations</t>
  </si>
  <si>
    <t>Cash from Operations</t>
  </si>
  <si>
    <t>Capital Expenditure</t>
  </si>
  <si>
    <t>Sale of Property, Plant and Equipment</t>
  </si>
  <si>
    <t>Sale of Property, Plant, and Equipment</t>
  </si>
  <si>
    <t>Cash Acquisitions</t>
  </si>
  <si>
    <t>Divestitures</t>
  </si>
  <si>
    <t>Investment in Marketable and Equity Securities</t>
  </si>
  <si>
    <t>Net (Increase) Decrease in Loans Originated / Sold - Investing</t>
  </si>
  <si>
    <t>Other Investing Activities</t>
  </si>
  <si>
    <t>Cash from Investing</t>
  </si>
  <si>
    <t>Total Debt Issued</t>
  </si>
  <si>
    <t>Total Debt Repaid</t>
  </si>
  <si>
    <t>Issuance of Common Stock</t>
  </si>
  <si>
    <t>Repurchase of Common Stock</t>
  </si>
  <si>
    <t>Issuance of Preferred Stock</t>
  </si>
  <si>
    <t>Repurchase of Preferred Stock</t>
  </si>
  <si>
    <t>Common Dividends Paid</t>
  </si>
  <si>
    <t>Preferred Dividends Paid</t>
  </si>
  <si>
    <t>Common &amp; Preferred Stock Dividends Paid</t>
  </si>
  <si>
    <t>Net Increase (Decrease) in Deposit Accounts</t>
  </si>
  <si>
    <t>Other Financing Activities</t>
  </si>
  <si>
    <t>Cash from Financing</t>
  </si>
  <si>
    <t>Foreign Exchange Rate Adjustments</t>
  </si>
  <si>
    <t>Miscellaneous Cash Flow Adjustments</t>
  </si>
  <si>
    <t>Net Change in Cash</t>
  </si>
  <si>
    <t>Free Cash Flow</t>
  </si>
  <si>
    <t>39,5 %</t>
  </si>
  <si>
    <t>(123,8 %)</t>
  </si>
  <si>
    <t>373,4 %</t>
  </si>
  <si>
    <t>(154,8 %)</t>
  </si>
  <si>
    <t>48,2 %</t>
  </si>
  <si>
    <t>259,5 %</t>
  </si>
  <si>
    <t>(54,8 %)</t>
  </si>
  <si>
    <t>(511,6 %)</t>
  </si>
  <si>
    <t>67,3 %</t>
  </si>
  <si>
    <t>% Free Cash Flow Margins</t>
  </si>
  <si>
    <t>52,8 %</t>
  </si>
  <si>
    <t>79,6 %</t>
  </si>
  <si>
    <t>(18,6 %)</t>
  </si>
  <si>
    <t>50,7 %</t>
  </si>
  <si>
    <t>(27,2 %)</t>
  </si>
  <si>
    <t>(45,2 %)</t>
  </si>
  <si>
    <t>57,3 %</t>
  </si>
  <si>
    <t>27,5 %</t>
  </si>
  <si>
    <t>(113,2 %)</t>
  </si>
  <si>
    <t>(36,7 %)</t>
  </si>
  <si>
    <t>Cash and Cash Equivalents, Beginning of Period</t>
  </si>
  <si>
    <t>Cash and Cash Equivalents, End of Period</t>
  </si>
  <si>
    <t>Cash Interest Paid</t>
  </si>
  <si>
    <t>Cash Taxes Paid</t>
  </si>
  <si>
    <t>Cash Flow per Share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</si>
  <si>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</si>
  <si>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</si>
  <si>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Beneficio "contable"</t>
  </si>
  <si>
    <t>Opción 1</t>
  </si>
  <si>
    <t>Opción 2</t>
  </si>
  <si>
    <t>Opción 3</t>
  </si>
  <si>
    <t>EBITDA</t>
  </si>
  <si>
    <t>Net Income + Interests (net) + Taxes + Depreciation + Amortization</t>
  </si>
  <si>
    <t>Ingresos - Gastos de Explotación</t>
  </si>
  <si>
    <t>EBIT + D&amp;A</t>
  </si>
  <si>
    <t>EBIT</t>
  </si>
  <si>
    <t>Net Income + Interests (net) + Taxes</t>
  </si>
  <si>
    <t>Ingresos - Gastos de Explotación - D&amp;A</t>
  </si>
  <si>
    <t>EBITDA - D&amp;A</t>
  </si>
  <si>
    <t>EBT</t>
  </si>
  <si>
    <t>Net Income + Interests (net)</t>
  </si>
  <si>
    <t>Ingresos - Gastos de Explotación - D&amp;A - Interests (net) - Other financial items</t>
  </si>
  <si>
    <t>EBIT - Interests (net) - Other financial items</t>
  </si>
  <si>
    <t>Ingresos - Gastos de Explotación - D&amp;A - Interests (net) - Other financial items - taxes</t>
  </si>
  <si>
    <t>EBT - Taxes</t>
  </si>
  <si>
    <t>Net Income / Nº total de acciones diluídas</t>
  </si>
  <si>
    <t>Net Debt (Deuda Financiera Neta)</t>
  </si>
  <si>
    <t>Short-Term Debt + Short-Term Borrowings + Long-Term Debt + Long-Term Borrowings - Cash</t>
  </si>
  <si>
    <t>Market Cap.</t>
  </si>
  <si>
    <t>Nº de acciones totales diluídas x Precio por acción</t>
  </si>
  <si>
    <t>Enterprise Value (EV)</t>
  </si>
  <si>
    <t>Market Cap + Net Debt</t>
  </si>
  <si>
    <t>Market Cap - Caja Neta</t>
  </si>
  <si>
    <t>EV / EBITDA</t>
  </si>
  <si>
    <t>Enterprise Value / EBITDA</t>
  </si>
  <si>
    <t>EV / EBIT</t>
  </si>
  <si>
    <t>Enterprise Value / EBIT</t>
  </si>
  <si>
    <t>EV / FCF</t>
  </si>
  <si>
    <t>Enterprise Value / FCF</t>
  </si>
  <si>
    <t>Market Cap. / Beneficio Neto</t>
  </si>
  <si>
    <t>Precio por acción / EPS</t>
  </si>
  <si>
    <t>Márgenes %</t>
  </si>
  <si>
    <t>EBITDA / Ventas x 100</t>
  </si>
  <si>
    <t>EBIT / Ventas  x 100</t>
  </si>
  <si>
    <t>Neto</t>
  </si>
  <si>
    <t>Net Income / Ventas  x 100</t>
  </si>
  <si>
    <t>FCF</t>
  </si>
  <si>
    <t>FCF / Ventas x 100</t>
  </si>
  <si>
    <t>Rentabilidad %</t>
  </si>
  <si>
    <t>ROIC</t>
  </si>
  <si>
    <t>EBIT * (1 - T) / Capital Invertido</t>
  </si>
  <si>
    <t>Capital Invertido = Equity + Deuda financiera total + Operating Leases Total – Marketable Securities</t>
  </si>
  <si>
    <t>Net Income / Equity</t>
  </si>
  <si>
    <t>Net Income / Total Assets</t>
  </si>
  <si>
    <t>Working Capital (WC)</t>
  </si>
  <si>
    <t>Inventarios + Cuentas a Cobrar de Clientes - Cuentas a pagar a proveedores</t>
  </si>
  <si>
    <t>Inventories + Accounts Receivable + Accounts Payable</t>
  </si>
  <si>
    <r>
      <rPr>
        <rFont val="Ebrima"/>
        <color rgb="FF1F497D"/>
        <sz val="12.0"/>
      </rPr>
      <t xml:space="preserve">En empresas </t>
    </r>
    <r>
      <rPr>
        <rFont val="Ebrima"/>
        <b/>
        <color rgb="FF1F497D"/>
        <sz val="12.0"/>
      </rPr>
      <t>ligeras de activo</t>
    </r>
    <r>
      <rPr>
        <rFont val="Ebrima"/>
        <color rgb="FF1F497D"/>
        <sz val="12.0"/>
      </rPr>
      <t>s podemos restar también la partida "</t>
    </r>
    <r>
      <rPr>
        <rFont val="Ebrima"/>
        <b/>
        <color rgb="FF1F497D"/>
        <sz val="12.0"/>
      </rPr>
      <t>Unearned revenue</t>
    </r>
    <r>
      <rPr>
        <rFont val="Ebrima"/>
        <color rgb="FF1F497D"/>
        <sz val="12.0"/>
      </rPr>
      <t>", tanto "Current" como "Non-current"</t>
    </r>
  </si>
  <si>
    <t>Variación de WC (CWC)</t>
  </si>
  <si>
    <t>WC año más reciente - WC año anterior. (P.ej.: WC 2021 - WC 2020)</t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</si>
  <si>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positiva DISMINUYE el FCF</t>
    </r>
    <r>
      <rPr>
        <rFont val="Ebrima"/>
        <color rgb="FF1F497D"/>
        <sz val="12.0"/>
      </rPr>
      <t xml:space="preserve"> ya que la empresa tiene que financiar ese aumento de inventarios y/o de cuentas a cobrar</t>
    </r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</si>
  <si>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negativa AUMENTA el FCF</t>
    </r>
    <r>
      <rPr>
        <rFont val="Ebrima"/>
        <color rgb="FF1F497D"/>
        <sz val="12.0"/>
      </rPr>
      <t>, ya que se 'libera'' capital, es como si la empresa vendiese inventarios y/o cobrase más facturas a clientes</t>
    </r>
  </si>
  <si>
    <t>CapEx de Mantenimiento</t>
  </si>
  <si>
    <t>Si la directiva no proporciona un capex de mantenimiento exacto, usaremos la D&amp;A como "atajo" para el capex de mantenimiento en los casos que el capex total sea notablemente superior a la D&amp;A</t>
  </si>
  <si>
    <t>Otra opción es usar el % CapEx / Sales del sector, pero esto lleva trabajo, no hay una página que recoja este ratio para todas y cada una de los cientos de industrias que componen todos los sectores</t>
  </si>
  <si>
    <t>EBITDA - Interests (net) - Taxes - CapEx Mantenimiento - Variación de WC</t>
  </si>
  <si>
    <t>Precio actual</t>
  </si>
  <si>
    <t>Asignación de capital</t>
  </si>
  <si>
    <t>Acumulado</t>
  </si>
  <si>
    <t>Dividendos</t>
  </si>
  <si>
    <t>Recompras</t>
  </si>
  <si>
    <t>Adquisiciones (Crecimiento inorgánico)</t>
  </si>
  <si>
    <t>Repago de deuda neto</t>
  </si>
  <si>
    <t>Crecimiento</t>
  </si>
  <si>
    <t>Ventas</t>
  </si>
  <si>
    <t>Posibles red flags</t>
  </si>
  <si>
    <t>Decrecimiento ventas</t>
  </si>
  <si>
    <t>Decrecimiento margen EBT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</si>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</sst>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%"/>
    <numFmt numFmtId="165" formatCode="#,##0;[Red]\(#,##0\)"/>
    <numFmt numFmtId="166" formatCode="#,##0.0"/>
    <numFmt numFmtId="167" formatCode="#,##0.00;[Red]\(#,##0.00\)"/>
    <numFmt numFmtId="168" formatCode="0.0"/>
    <numFmt numFmtId="169" formatCode="d/m/yy"/>
    <numFmt numFmtId="170" formatCode="D/M/YYYY"/>
    <numFmt numFmtId="171" formatCode="_-[$€-2]\ * #,##0_-;\-[$€-2]\ * #,##0_-;_-[$€-2]\ * &quot;-&quot;??_-;_-@"/>
  </numFmts>
  <fonts count="43">
    <font>
      <sz val="11.0"/>
      <color theme="1"/>
      <name val="Calibri"/>
      <scheme val="minor"/>
    </font>
    <font>
      <color theme="1"/>
      <name val="Calibri"/>
    </font>
    <font>
      <b/>
      <sz val="16.0"/>
      <color theme="0"/>
      <name val="Ebrima"/>
    </font>
    <font>
      <sz val="12.0"/>
      <color theme="1"/>
      <name val="Ebrima"/>
    </font>
    <font>
      <sz val="12.0"/>
      <color rgb="FF1F497D"/>
      <name val="Ebrima"/>
    </font>
    <font>
      <sz val="11.0"/>
      <color theme="1"/>
      <name val="Calibri"/>
    </font>
    <font>
      <sz val="40.0"/>
      <color theme="4"/>
      <name val="Ebrima"/>
    </font>
    <font>
      <b/>
      <sz val="12.0"/>
      <color rgb="FFE36C09"/>
      <name val="Calibri"/>
    </font>
    <font>
      <b/>
      <sz val="12.0"/>
      <color theme="0"/>
      <name val="Ebrima"/>
    </font>
    <font>
      <b/>
      <sz val="12.0"/>
      <color rgb="FF1F497D"/>
      <name val="Ebrima"/>
    </font>
    <font>
      <sz val="12.0"/>
      <color rgb="FF366092"/>
      <name val="Ebrima"/>
    </font>
    <font>
      <b/>
      <sz val="12.0"/>
      <color rgb="FFE36C09"/>
      <name val="Arial"/>
    </font>
    <font>
      <b/>
      <sz val="12.0"/>
      <color rgb="FFE36C09"/>
      <name val="Ebrima"/>
    </font>
    <font>
      <sz val="12.0"/>
      <color theme="1"/>
      <name val="Arial"/>
    </font>
    <font/>
    <font>
      <u/>
      <sz val="12.0"/>
      <color rgb="FFE36C09"/>
      <name val="Arial"/>
    </font>
    <font>
      <u/>
      <sz val="12.0"/>
      <color rgb="FFE36C09"/>
      <name val="Arial"/>
    </font>
    <font>
      <b/>
      <sz val="12.0"/>
      <color theme="1"/>
      <name val="Ebrima"/>
    </font>
    <font>
      <sz val="12.0"/>
      <color rgb="FF1F497D"/>
      <name val="Arial"/>
    </font>
    <font>
      <i/>
      <sz val="12.0"/>
      <color rgb="FF1F497D"/>
      <name val="Ebrima"/>
    </font>
    <font>
      <b/>
      <sz val="11.0"/>
      <color rgb="FFFFFFFF"/>
      <name val="Roboto"/>
    </font>
    <font>
      <b/>
      <sz val="11.0"/>
      <color theme="1"/>
      <name val="Calibri"/>
    </font>
    <font>
      <sz val="11.0"/>
      <color rgb="FFFFFFFF"/>
      <name val="Roboto"/>
    </font>
    <font>
      <sz val="11.0"/>
      <color rgb="FFE1E4EA"/>
      <name val="Roboto"/>
    </font>
    <font>
      <sz val="11.0"/>
      <color rgb="FF000000"/>
      <name val="Roboto"/>
    </font>
    <font>
      <b/>
      <sz val="11.0"/>
      <color rgb="FFE1E4EA"/>
      <name val="Roboto"/>
    </font>
    <font>
      <sz val="11.0"/>
      <color rgb="FFF44336"/>
      <name val="Roboto"/>
    </font>
    <font>
      <b/>
      <sz val="11.0"/>
      <color rgb="FFF44336"/>
      <name val="Roboto"/>
    </font>
    <font>
      <b/>
      <i/>
      <sz val="11.0"/>
      <color rgb="FFFFFFFF"/>
      <name val="Roboto"/>
    </font>
    <font>
      <b/>
      <i/>
      <u/>
      <sz val="11.0"/>
      <color rgb="FF0000FF"/>
      <name val="Roboto"/>
    </font>
    <font>
      <b/>
      <i/>
      <sz val="11.0"/>
      <color rgb="FFF44336"/>
      <name val="Roboto"/>
    </font>
    <font>
      <b/>
      <i/>
      <sz val="11.0"/>
      <color rgb="FFE1E4EA"/>
      <name val="Roboto"/>
    </font>
    <font>
      <b/>
      <i/>
      <sz val="11.0"/>
      <color rgb="FF000000"/>
      <name val="Roboto"/>
    </font>
    <font>
      <i/>
      <sz val="11.0"/>
      <color rgb="FFFFFFFF"/>
      <name val="Roboto"/>
    </font>
    <font>
      <i/>
      <u/>
      <sz val="11.0"/>
      <color rgb="FF0000FF"/>
      <name val="Roboto"/>
    </font>
    <font>
      <i/>
      <sz val="11.0"/>
      <color rgb="FFF44336"/>
      <name val="Roboto"/>
    </font>
    <font>
      <i/>
      <sz val="11.0"/>
      <color rgb="FFE1E4EA"/>
      <name val="Roboto"/>
    </font>
    <font>
      <i/>
      <sz val="11.0"/>
      <color rgb="FF000000"/>
      <name val="Roboto"/>
    </font>
    <font>
      <b/>
      <color rgb="FFE1E4EA"/>
      <name val="Roboto"/>
    </font>
    <font>
      <b/>
      <u/>
      <color rgb="FFE1E4EA"/>
      <name val="Roboto"/>
    </font>
    <font>
      <b/>
      <sz val="11.0"/>
      <color rgb="FF000000"/>
      <name val="Roboto"/>
    </font>
    <font>
      <u/>
      <sz val="11.0"/>
      <color rgb="FF0000FF"/>
      <name val="Roboto"/>
    </font>
    <font>
      <b/>
      <i/>
      <sz val="12.0"/>
      <color theme="1"/>
      <name val="Ebrima"/>
    </font>
  </fonts>
  <fills count="11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333333"/>
        <bgColor rgb="FF333333"/>
      </patternFill>
    </fill>
    <fill>
      <patternFill patternType="solid">
        <fgColor rgb="FF1E1E1E"/>
        <bgColor rgb="FF1E1E1E"/>
      </patternFill>
    </fill>
    <fill>
      <patternFill patternType="solid">
        <fgColor rgb="FF2F3033"/>
        <bgColor rgb="FF2F3033"/>
      </patternFill>
    </fill>
    <fill>
      <patternFill patternType="solid">
        <fgColor rgb="FFA5A5A5"/>
        <bgColor rgb="FFA5A5A5"/>
      </patternFill>
    </fill>
  </fills>
  <borders count="47">
    <border/>
    <border>
      <left/>
      <right/>
      <top style="thin">
        <color theme="4"/>
      </top>
      <bottom/>
    </border>
    <border>
      <left/>
      <right/>
      <top/>
      <bottom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</border>
    <border>
      <left/>
      <right/>
      <top style="thin">
        <color rgb="FF1F497D"/>
      </top>
      <bottom style="thin">
        <color rgb="FF1F497D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n">
        <color rgb="FF1F497D"/>
      </bottom>
    </border>
    <border>
      <left style="thin">
        <color theme="4"/>
      </left>
      <right/>
      <top/>
      <bottom/>
    </border>
    <border>
      <left/>
      <right style="thin">
        <color theme="4"/>
      </right>
      <top/>
      <bottom/>
    </border>
    <border>
      <left style="thin">
        <color rgb="FF1F497D"/>
      </left>
      <right style="thin">
        <color rgb="FF1F497D"/>
      </right>
      <top/>
      <bottom/>
    </border>
    <border>
      <left style="thick">
        <color rgb="FFE36C09"/>
      </left>
      <right style="thick">
        <color rgb="FFE36C09"/>
      </right>
      <top/>
      <bottom/>
    </border>
    <border>
      <left style="thin">
        <color rgb="FF1F497D"/>
      </left>
      <right style="thin">
        <color rgb="FF1F497D"/>
      </right>
      <top/>
      <bottom style="thin">
        <color rgb="FF1F497D"/>
      </bottom>
    </border>
    <border>
      <left/>
      <right/>
      <top/>
      <bottom style="thin">
        <color rgb="FF1F497D"/>
      </bottom>
    </border>
    <border>
      <left style="thick">
        <color rgb="FFE36C09"/>
      </left>
      <right style="thick">
        <color rgb="FFE36C09"/>
      </right>
      <top/>
      <bottom style="thick">
        <color rgb="FFE36C09"/>
      </bottom>
    </border>
    <border>
      <left/>
      <right style="thin">
        <color rgb="FF1F497D"/>
      </right>
      <top style="thin">
        <color theme="4"/>
      </top>
      <bottom/>
    </border>
    <border>
      <left style="thin">
        <color theme="4"/>
      </left>
      <right style="thin">
        <color theme="4"/>
      </right>
      <top style="thin">
        <color theme="4"/>
      </top>
      <bottom/>
    </border>
    <border>
      <left style="thin">
        <color theme="4"/>
      </left>
      <right style="thin">
        <color rgb="FF1F497D"/>
      </right>
      <top style="thin">
        <color theme="4"/>
      </top>
      <bottom/>
    </border>
    <border>
      <left style="thin">
        <color theme="4"/>
      </left>
      <right/>
      <top style="thin">
        <color theme="4"/>
      </top>
      <bottom/>
    </border>
    <border>
      <top style="thin">
        <color theme="4"/>
      </top>
    </border>
    <border>
      <right style="thin">
        <color theme="4"/>
      </right>
      <top style="thin">
        <color theme="4"/>
      </top>
    </border>
    <border>
      <left style="thin">
        <color theme="4"/>
      </left>
      <right style="thin">
        <color rgb="FF1F497D"/>
      </right>
      <top/>
      <bottom style="thin">
        <color theme="4"/>
      </bottom>
    </border>
    <border>
      <left style="thin">
        <color theme="4"/>
      </left>
      <right/>
      <top/>
      <bottom style="thin">
        <color theme="4"/>
      </bottom>
    </border>
    <border>
      <left/>
      <right/>
      <top/>
      <bottom style="thin">
        <color theme="4"/>
      </bottom>
    </border>
    <border>
      <bottom style="thin">
        <color theme="4"/>
      </bottom>
    </border>
    <border>
      <right style="thin">
        <color theme="4"/>
      </right>
      <bottom style="thin">
        <color theme="4"/>
      </bottom>
    </border>
    <border>
      <left style="thin">
        <color theme="4"/>
      </left>
      <right style="thin">
        <color theme="4"/>
      </right>
      <top/>
      <bottom style="thin">
        <color theme="4"/>
      </bottom>
    </border>
    <border>
      <left/>
      <right style="thin">
        <color theme="4"/>
      </right>
      <top/>
      <bottom style="thin">
        <color theme="4"/>
      </bottom>
    </border>
    <border>
      <left style="thin">
        <color theme="4"/>
      </left>
      <top style="thin">
        <color theme="4"/>
      </top>
    </border>
    <border>
      <left/>
      <right style="thin">
        <color theme="4"/>
      </right>
      <top style="thin">
        <color theme="4"/>
      </top>
      <bottom/>
    </border>
    <border>
      <left style="thin">
        <color theme="4"/>
      </left>
    </border>
    <border>
      <right style="thin">
        <color theme="4"/>
      </right>
    </border>
    <border>
      <left style="thin">
        <color theme="4"/>
      </left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ck">
        <color rgb="FFE36C09"/>
      </bottom>
    </border>
    <border>
      <left style="thick">
        <color theme="4"/>
      </left>
      <right style="thick">
        <color theme="4"/>
      </right>
      <top style="medium">
        <color theme="4"/>
      </top>
      <bottom style="medium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/>
    </border>
    <border>
      <right style="thick">
        <color rgb="FFE36C09"/>
      </right>
      <bottom style="thin">
        <color theme="4"/>
      </bottom>
    </border>
    <border>
      <left style="thick">
        <color theme="4"/>
      </left>
      <right style="thick">
        <color theme="4"/>
      </right>
      <top style="thick">
        <color theme="4"/>
      </top>
      <bottom/>
    </border>
    <border>
      <left/>
      <top/>
      <bottom/>
    </border>
    <border>
      <top/>
      <bottom/>
    </border>
    <border>
      <left style="thick">
        <color theme="4"/>
      </left>
      <right style="thick">
        <color theme="4"/>
      </right>
      <top/>
      <bottom/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</border>
    <border>
      <left style="thick">
        <color theme="4"/>
      </left>
      <right style="thick">
        <color theme="4"/>
      </right>
      <top/>
      <bottom style="thick">
        <color theme="4"/>
      </bottom>
    </border>
    <border>
      <left style="thin">
        <color theme="4"/>
      </left>
      <right style="thin">
        <color theme="4"/>
      </right>
      <bottom style="thin">
        <color theme="4"/>
      </bottom>
    </border>
    <border>
      <top style="thin">
        <color rgb="FFFFFFFF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vertic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 shrinkToFit="0" vertical="center" wrapText="1"/>
    </xf>
    <xf quotePrefix="1"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1"/>
    </xf>
    <xf borderId="2" fillId="3" fontId="5" numFmtId="0" xfId="0" applyAlignment="1" applyBorder="1" applyFill="1" applyFont="1">
      <alignment vertical="center"/>
    </xf>
    <xf borderId="0" fillId="0" fontId="5" numFmtId="0" xfId="0" applyAlignment="1" applyFont="1">
      <alignment vertical="center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ill="1" applyFont="1">
      <alignment horizontal="center" vertical="center"/>
    </xf>
    <xf borderId="0" fillId="0" fontId="3" numFmtId="0" xfId="0" applyFont="1"/>
    <xf borderId="3" fillId="2" fontId="8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5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5" fontId="9" numFmtId="0" xfId="0" applyAlignment="1" applyBorder="1" applyFill="1" applyFont="1">
      <alignment horizontal="left" vertical="center"/>
    </xf>
    <xf borderId="6" fillId="5" fontId="9" numFmtId="3" xfId="0" applyAlignment="1" applyBorder="1" applyFont="1" applyNumberFormat="1">
      <alignment horizontal="center" vertical="center"/>
    </xf>
    <xf borderId="2" fillId="5" fontId="9" numFmtId="3" xfId="0" applyAlignment="1" applyBorder="1" applyFont="1" applyNumberFormat="1">
      <alignment horizontal="center" vertical="center"/>
    </xf>
    <xf borderId="6" fillId="3" fontId="9" numFmtId="3" xfId="0" applyAlignment="1" applyBorder="1" applyFont="1" applyNumberFormat="1">
      <alignment horizontal="center" vertical="center"/>
    </xf>
    <xf borderId="2" fillId="3" fontId="9" numFmtId="3" xfId="0" applyAlignment="1" applyBorder="1" applyFont="1" applyNumberFormat="1">
      <alignment horizontal="center" vertical="center"/>
    </xf>
    <xf borderId="7" fillId="3" fontId="9" numFmtId="3" xfId="0" applyAlignment="1" applyBorder="1" applyFont="1" applyNumberFormat="1">
      <alignment horizontal="center" vertical="center"/>
    </xf>
    <xf borderId="8" fillId="5" fontId="10" numFmtId="0" xfId="0" applyAlignment="1" applyBorder="1" applyFont="1">
      <alignment vertical="center"/>
    </xf>
    <xf borderId="2" fillId="3" fontId="10" numFmtId="9" xfId="0" applyAlignment="1" applyBorder="1" applyFont="1" applyNumberFormat="1">
      <alignment horizontal="center" vertical="center"/>
    </xf>
    <xf borderId="9" fillId="5" fontId="11" numFmtId="9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6" fillId="3" fontId="4" numFmtId="9" xfId="0" applyAlignment="1" applyBorder="1" applyFont="1" applyNumberFormat="1">
      <alignment horizontal="center" vertical="center"/>
    </xf>
    <xf borderId="2" fillId="3" fontId="4" numFmtId="164" xfId="0" applyAlignment="1" applyBorder="1" applyFont="1" applyNumberFormat="1">
      <alignment horizontal="center" vertical="center"/>
    </xf>
    <xf borderId="2" fillId="3" fontId="4" numFmtId="9" xfId="0" applyAlignment="1" applyBorder="1" applyFont="1" applyNumberFormat="1">
      <alignment horizontal="center" vertical="center"/>
    </xf>
    <xf borderId="7" fillId="3" fontId="4" numFmtId="9" xfId="0" applyAlignment="1" applyBorder="1" applyFont="1" applyNumberFormat="1">
      <alignment horizontal="center" vertical="center"/>
    </xf>
    <xf borderId="6" fillId="5" fontId="9" numFmtId="165" xfId="0" applyAlignment="1" applyBorder="1" applyFont="1" applyNumberFormat="1">
      <alignment horizontal="center" vertical="center"/>
    </xf>
    <xf borderId="2" fillId="5" fontId="9" numFmtId="165" xfId="0" applyAlignment="1" applyBorder="1" applyFont="1" applyNumberFormat="1">
      <alignment horizontal="center" vertical="center"/>
    </xf>
    <xf borderId="6" fillId="3" fontId="9" numFmtId="165" xfId="0" applyAlignment="1" applyBorder="1" applyFont="1" applyNumberFormat="1">
      <alignment horizontal="center" vertical="center"/>
    </xf>
    <xf borderId="2" fillId="3" fontId="9" numFmtId="165" xfId="0" applyAlignment="1" applyBorder="1" applyFont="1" applyNumberFormat="1">
      <alignment horizontal="center" vertical="center"/>
    </xf>
    <xf borderId="7" fillId="3" fontId="9" numFmtId="165" xfId="0" applyAlignment="1" applyBorder="1" applyFont="1" applyNumberFormat="1">
      <alignment horizontal="center" vertical="center"/>
    </xf>
    <xf borderId="10" fillId="5" fontId="10" numFmtId="0" xfId="0" applyAlignment="1" applyBorder="1" applyFont="1">
      <alignment vertical="center"/>
    </xf>
    <xf borderId="11" fillId="3" fontId="10" numFmtId="9" xfId="0" applyAlignment="1" applyBorder="1" applyFont="1" applyNumberFormat="1">
      <alignment horizontal="center" vertical="center"/>
    </xf>
    <xf borderId="12" fillId="5" fontId="11" numFmtId="9" xfId="0" applyAlignment="1" applyBorder="1" applyFont="1" applyNumberFormat="1">
      <alignment horizontal="center" vertical="center"/>
    </xf>
    <xf borderId="2" fillId="5" fontId="4" numFmtId="0" xfId="0" applyAlignment="1" applyBorder="1" applyFont="1">
      <alignment horizontal="left" vertical="center"/>
    </xf>
    <xf borderId="6" fillId="5" fontId="4" numFmtId="165" xfId="0" applyAlignment="1" applyBorder="1" applyFont="1" applyNumberFormat="1">
      <alignment horizontal="center" vertical="center"/>
    </xf>
    <xf borderId="2" fillId="5" fontId="4" numFmtId="165" xfId="0" applyAlignment="1" applyBorder="1" applyFont="1" applyNumberFormat="1">
      <alignment horizontal="center" vertical="center"/>
    </xf>
    <xf borderId="6" fillId="3" fontId="4" numFmtId="165" xfId="0" applyAlignment="1" applyBorder="1" applyFont="1" applyNumberFormat="1">
      <alignment horizontal="center" vertical="center"/>
    </xf>
    <xf borderId="2" fillId="3" fontId="4" numFmtId="165" xfId="0" applyAlignment="1" applyBorder="1" applyFont="1" applyNumberFormat="1">
      <alignment horizontal="center" vertical="center"/>
    </xf>
    <xf borderId="7" fillId="3" fontId="4" numFmtId="165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8" fillId="3" fontId="4" numFmtId="0" xfId="0" applyAlignment="1" applyBorder="1" applyFont="1">
      <alignment horizontal="left" vertical="center"/>
    </xf>
    <xf borderId="0" fillId="0" fontId="12" numFmtId="0" xfId="0" applyAlignment="1" applyFont="1">
      <alignment horizontal="center" shrinkToFit="0" vertical="center" wrapText="1"/>
    </xf>
    <xf borderId="6" fillId="5" fontId="4" numFmtId="3" xfId="0" applyAlignment="1" applyBorder="1" applyFont="1" applyNumberFormat="1">
      <alignment horizontal="center" vertical="center"/>
    </xf>
    <xf borderId="2" fillId="5" fontId="4" numFmtId="3" xfId="0" applyAlignment="1" applyBorder="1" applyFont="1" applyNumberFormat="1">
      <alignment horizontal="center" vertical="center"/>
    </xf>
    <xf borderId="6" fillId="3" fontId="4" numFmtId="3" xfId="0" applyAlignment="1" applyBorder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7" fillId="3" fontId="4" numFmtId="3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6" fillId="3" fontId="4" numFmtId="4" xfId="0" applyAlignment="1" applyBorder="1" applyFont="1" applyNumberFormat="1">
      <alignment horizontal="center" vertical="center"/>
    </xf>
    <xf borderId="2" fillId="3" fontId="4" numFmtId="4" xfId="0" applyAlignment="1" applyBorder="1" applyFont="1" applyNumberFormat="1">
      <alignment horizontal="center" vertical="center"/>
    </xf>
    <xf borderId="7" fillId="3" fontId="4" numFmtId="4" xfId="0" applyAlignment="1" applyBorder="1" applyFont="1" applyNumberFormat="1">
      <alignment horizontal="center" vertical="center"/>
    </xf>
    <xf borderId="0" fillId="3" fontId="4" numFmtId="0" xfId="0" applyAlignment="1" applyFont="1">
      <alignment horizontal="left" vertical="center"/>
    </xf>
    <xf borderId="0" fillId="3" fontId="4" numFmtId="0" xfId="0" applyAlignment="1" applyFont="1">
      <alignment horizontal="center" vertical="center"/>
    </xf>
    <xf borderId="0" fillId="3" fontId="4" numFmtId="9" xfId="0" applyAlignment="1" applyFont="1" applyNumberFormat="1">
      <alignment horizontal="center" vertical="center"/>
    </xf>
    <xf borderId="0" fillId="5" fontId="4" numFmtId="9" xfId="0" applyAlignment="1" applyFont="1" applyNumberFormat="1">
      <alignment horizontal="center" vertical="center"/>
    </xf>
    <xf borderId="1" fillId="2" fontId="8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center" vertical="center"/>
    </xf>
    <xf borderId="13" fillId="4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14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left" vertical="center"/>
    </xf>
    <xf borderId="15" fillId="3" fontId="4" numFmtId="0" xfId="0" applyAlignment="1" applyBorder="1" applyFont="1">
      <alignment horizontal="left" vertical="center"/>
    </xf>
    <xf borderId="16" fillId="3" fontId="4" numFmtId="164" xfId="0" applyAlignment="1" applyBorder="1" applyFont="1" applyNumberFormat="1">
      <alignment horizontal="center" vertical="center"/>
    </xf>
    <xf borderId="1" fillId="3" fontId="4" numFmtId="164" xfId="0" applyAlignment="1" applyBorder="1" applyFont="1" applyNumberFormat="1">
      <alignment horizontal="center" vertical="center"/>
    </xf>
    <xf borderId="16" fillId="3" fontId="4" numFmtId="9" xfId="0" applyAlignment="1" applyBorder="1" applyFont="1" applyNumberFormat="1">
      <alignment horizontal="center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4" fillId="3" fontId="4" numFmtId="164" xfId="0" applyAlignment="1" applyBorder="1" applyFont="1" applyNumberFormat="1">
      <alignment horizontal="center" vertical="center"/>
    </xf>
    <xf borderId="19" fillId="3" fontId="4" numFmtId="0" xfId="0" applyAlignment="1" applyBorder="1" applyFont="1">
      <alignment horizontal="left" vertical="center"/>
    </xf>
    <xf borderId="20" fillId="3" fontId="4" numFmtId="9" xfId="0" applyAlignment="1" applyBorder="1" applyFont="1" applyNumberFormat="1">
      <alignment horizontal="center" vertical="center"/>
    </xf>
    <xf borderId="21" fillId="3" fontId="4" numFmtId="9" xfId="0" applyAlignment="1" applyBorder="1" applyFont="1" applyNumberFormat="1">
      <alignment horizontal="center" vertical="center"/>
    </xf>
    <xf borderId="22" fillId="0" fontId="4" numFmtId="9" xfId="0" applyAlignment="1" applyBorder="1" applyFont="1" applyNumberFormat="1">
      <alignment horizontal="center" vertical="center"/>
    </xf>
    <xf borderId="23" fillId="0" fontId="4" numFmtId="9" xfId="0" applyAlignment="1" applyBorder="1" applyFont="1" applyNumberFormat="1">
      <alignment horizontal="center" vertical="center"/>
    </xf>
    <xf borderId="24" fillId="3" fontId="4" numFmtId="9" xfId="0" applyAlignment="1" applyBorder="1" applyFont="1" applyNumberFormat="1">
      <alignment horizontal="center" vertical="center"/>
    </xf>
    <xf borderId="20" fillId="3" fontId="4" numFmtId="166" xfId="0" applyAlignment="1" applyBorder="1" applyFont="1" applyNumberFormat="1">
      <alignment horizontal="center" vertical="center"/>
    </xf>
    <xf borderId="21" fillId="3" fontId="4" numFmtId="166" xfId="0" applyAlignment="1" applyBorder="1" applyFont="1" applyNumberFormat="1">
      <alignment horizontal="center" vertical="center"/>
    </xf>
    <xf borderId="25" fillId="3" fontId="4" numFmtId="166" xfId="0" applyAlignment="1" applyBorder="1" applyFont="1" applyNumberFormat="1">
      <alignment horizontal="center" vertical="center"/>
    </xf>
    <xf borderId="0" fillId="0" fontId="3" numFmtId="9" xfId="0" applyAlignment="1" applyFont="1" applyNumberFormat="1">
      <alignment vertical="center"/>
    </xf>
    <xf borderId="0" fillId="0" fontId="3" numFmtId="9" xfId="0" applyAlignment="1" applyFont="1" applyNumberFormat="1">
      <alignment horizontal="center"/>
    </xf>
    <xf borderId="0" fillId="0" fontId="13" numFmtId="0" xfId="0" applyAlignment="1" applyFont="1">
      <alignment horizontal="center"/>
    </xf>
    <xf borderId="0" fillId="0" fontId="5" numFmtId="0" xfId="0" applyAlignment="1" applyFont="1">
      <alignment horizontal="left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left" vertical="center"/>
    </xf>
    <xf borderId="27" fillId="3" fontId="4" numFmtId="165" xfId="0" applyAlignment="1" applyBorder="1" applyFont="1" applyNumberFormat="1">
      <alignment horizontal="center" vertical="center"/>
    </xf>
    <xf borderId="1" fillId="3" fontId="4" numFmtId="165" xfId="0" applyAlignment="1" applyBorder="1" applyFont="1" applyNumberFormat="1">
      <alignment horizontal="center" vertical="center"/>
    </xf>
    <xf borderId="17" fillId="0" fontId="4" numFmtId="165" xfId="0" applyAlignment="1" applyBorder="1" applyFont="1" applyNumberFormat="1">
      <alignment horizontal="center" vertical="center"/>
    </xf>
    <xf borderId="18" fillId="0" fontId="4" numFmtId="165" xfId="0" applyAlignment="1" applyBorder="1" applyFont="1" applyNumberFormat="1">
      <alignment horizontal="center" vertical="center"/>
    </xf>
    <xf borderId="28" fillId="0" fontId="4" numFmtId="0" xfId="0" applyAlignment="1" applyBorder="1" applyFont="1">
      <alignment horizontal="left" vertical="center"/>
    </xf>
    <xf borderId="7" fillId="3" fontId="4" numFmtId="167" xfId="0" applyAlignment="1" applyBorder="1" applyFont="1" applyNumberFormat="1">
      <alignment horizontal="center" vertical="center"/>
    </xf>
    <xf borderId="2" fillId="3" fontId="4" numFmtId="167" xfId="0" applyAlignment="1" applyBorder="1" applyFont="1" applyNumberFormat="1">
      <alignment horizontal="center" vertical="center"/>
    </xf>
    <xf borderId="0" fillId="0" fontId="4" numFmtId="167" xfId="0" applyAlignment="1" applyFont="1" applyNumberFormat="1">
      <alignment horizontal="center" vertical="center"/>
    </xf>
    <xf borderId="29" fillId="0" fontId="4" numFmtId="167" xfId="0" applyAlignment="1" applyBorder="1" applyFont="1" applyNumberFormat="1">
      <alignment horizontal="center" vertical="center"/>
    </xf>
    <xf borderId="30" fillId="0" fontId="4" numFmtId="0" xfId="0" applyAlignment="1" applyBorder="1" applyFont="1">
      <alignment horizontal="left" vertical="center"/>
    </xf>
    <xf borderId="25" fillId="3" fontId="4" numFmtId="167" xfId="0" applyAlignment="1" applyBorder="1" applyFont="1" applyNumberFormat="1">
      <alignment horizontal="center" vertical="center"/>
    </xf>
    <xf borderId="21" fillId="3" fontId="4" numFmtId="167" xfId="0" applyAlignment="1" applyBorder="1" applyFont="1" applyNumberFormat="1">
      <alignment horizontal="center" vertical="center"/>
    </xf>
    <xf borderId="22" fillId="0" fontId="4" numFmtId="167" xfId="0" applyAlignment="1" applyBorder="1" applyFont="1" applyNumberFormat="1">
      <alignment horizontal="center" vertical="center"/>
    </xf>
    <xf borderId="23" fillId="0" fontId="4" numFmtId="167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2" fillId="3" fontId="4" numFmtId="165" xfId="0" applyAlignment="1" applyBorder="1" applyFont="1" applyNumberFormat="1">
      <alignment horizontal="center" vertical="center"/>
    </xf>
    <xf borderId="31" fillId="5" fontId="9" numFmtId="0" xfId="0" applyAlignment="1" applyBorder="1" applyFont="1">
      <alignment horizontal="left" vertical="center"/>
    </xf>
    <xf borderId="32" fillId="0" fontId="14" numFmtId="0" xfId="0" applyBorder="1" applyFont="1"/>
    <xf borderId="33" fillId="5" fontId="11" numFmtId="4" xfId="0" applyAlignment="1" applyBorder="1" applyFont="1" applyNumberFormat="1">
      <alignment horizontal="center" vertical="center"/>
    </xf>
    <xf borderId="2" fillId="3" fontId="9" numFmtId="0" xfId="0" applyAlignment="1" applyBorder="1" applyFont="1">
      <alignment horizontal="left" vertical="center"/>
    </xf>
    <xf borderId="2" fillId="3" fontId="12" numFmtId="4" xfId="0" applyAlignment="1" applyBorder="1" applyFont="1" applyNumberFormat="1">
      <alignment horizontal="center" vertical="center"/>
    </xf>
    <xf borderId="31" fillId="3" fontId="9" numFmtId="0" xfId="0" applyAlignment="1" applyBorder="1" applyFont="1">
      <alignment horizontal="left" vertical="center"/>
    </xf>
    <xf borderId="34" fillId="3" fontId="9" numFmtId="4" xfId="0" applyAlignment="1" applyBorder="1" applyFont="1" applyNumberFormat="1">
      <alignment horizontal="center" vertical="center"/>
    </xf>
    <xf borderId="0" fillId="0" fontId="13" numFmtId="167" xfId="0" applyAlignment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2" fillId="2" fontId="8" numFmtId="0" xfId="0" applyAlignment="1" applyBorder="1" applyFont="1">
      <alignment horizontal="left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35" fillId="4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6" fillId="3" fontId="4" numFmtId="0" xfId="0" applyAlignment="1" applyBorder="1" applyFont="1">
      <alignment horizontal="left" vertical="center"/>
    </xf>
    <xf borderId="0" fillId="0" fontId="4" numFmtId="166" xfId="0" applyAlignment="1" applyFont="1" applyNumberFormat="1">
      <alignment horizontal="center" vertical="center"/>
    </xf>
    <xf borderId="9" fillId="5" fontId="15" numFmtId="166" xfId="0" applyAlignment="1" applyBorder="1" applyFont="1" applyNumberFormat="1">
      <alignment horizontal="center" vertical="center"/>
    </xf>
    <xf borderId="0" fillId="0" fontId="3" numFmtId="168" xfId="0" applyAlignment="1" applyFont="1" applyNumberFormat="1">
      <alignment horizontal="center" vertical="center"/>
    </xf>
    <xf borderId="22" fillId="0" fontId="4" numFmtId="166" xfId="0" applyAlignment="1" applyBorder="1" applyFont="1" applyNumberFormat="1">
      <alignment horizontal="center" vertical="center"/>
    </xf>
    <xf borderId="36" fillId="0" fontId="4" numFmtId="166" xfId="0" applyAlignment="1" applyBorder="1" applyFont="1" applyNumberFormat="1">
      <alignment horizontal="center" vertical="center"/>
    </xf>
    <xf borderId="12" fillId="5" fontId="16" numFmtId="166" xfId="0" applyAlignment="1" applyBorder="1" applyFont="1" applyNumberFormat="1">
      <alignment horizontal="center" vertical="center"/>
    </xf>
    <xf borderId="0" fillId="0" fontId="17" numFmtId="168" xfId="0" applyAlignment="1" applyFont="1" applyNumberFormat="1">
      <alignment horizontal="center" vertical="center"/>
    </xf>
    <xf borderId="0" fillId="0" fontId="12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12" numFmtId="4" xfId="0" applyAlignment="1" applyFont="1" applyNumberFormat="1">
      <alignment horizontal="center" vertical="center"/>
    </xf>
    <xf borderId="37" fillId="4" fontId="8" numFmtId="0" xfId="0" applyAlignment="1" applyBorder="1" applyFont="1">
      <alignment horizontal="center" shrinkToFit="0" vertical="center" wrapText="1"/>
    </xf>
    <xf borderId="38" fillId="2" fontId="8" numFmtId="0" xfId="0" applyAlignment="1" applyBorder="1" applyFont="1">
      <alignment horizontal="center" shrinkToFit="0" vertical="center" wrapText="1"/>
    </xf>
    <xf borderId="39" fillId="0" fontId="14" numFmtId="0" xfId="0" applyBorder="1" applyFont="1"/>
    <xf borderId="0" fillId="0" fontId="4" numFmtId="4" xfId="0" applyAlignment="1" applyFont="1" applyNumberFormat="1">
      <alignment horizontal="center" vertical="center"/>
    </xf>
    <xf borderId="40" fillId="3" fontId="4" numFmtId="4" xfId="0" applyAlignment="1" applyBorder="1" applyFont="1" applyNumberFormat="1">
      <alignment horizontal="center" vertical="center"/>
    </xf>
    <xf borderId="16" fillId="3" fontId="18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/>
    </xf>
    <xf borderId="41" fillId="0" fontId="4" numFmtId="9" xfId="0" applyAlignment="1" applyBorder="1" applyFont="1" applyNumberFormat="1">
      <alignment horizontal="center" vertical="center"/>
    </xf>
    <xf borderId="6" fillId="3" fontId="18" numFmtId="0" xfId="0" applyAlignment="1" applyBorder="1" applyFont="1">
      <alignment horizontal="left" vertical="center"/>
    </xf>
    <xf borderId="42" fillId="0" fontId="4" numFmtId="164" xfId="0" applyAlignment="1" applyBorder="1" applyFont="1" applyNumberFormat="1">
      <alignment horizontal="center" vertical="center"/>
    </xf>
    <xf borderId="2" fillId="6" fontId="19" numFmtId="0" xfId="0" applyAlignment="1" applyBorder="1" applyFill="1" applyFont="1">
      <alignment horizontal="left" vertical="center"/>
    </xf>
    <xf borderId="2" fillId="6" fontId="19" numFmtId="4" xfId="0" applyAlignment="1" applyBorder="1" applyFont="1" applyNumberFormat="1">
      <alignment horizontal="center" vertical="center"/>
    </xf>
    <xf borderId="40" fillId="6" fontId="19" numFmtId="4" xfId="0" applyAlignment="1" applyBorder="1" applyFont="1" applyNumberFormat="1">
      <alignment horizontal="center" vertical="center"/>
    </xf>
    <xf borderId="0" fillId="0" fontId="13" numFmtId="10" xfId="0" applyAlignment="1" applyFont="1" applyNumberFormat="1">
      <alignment horizontal="center" vertical="center"/>
    </xf>
    <xf borderId="21" fillId="6" fontId="19" numFmtId="0" xfId="0" applyAlignment="1" applyBorder="1" applyFont="1">
      <alignment horizontal="left" vertical="center"/>
    </xf>
    <xf borderId="21" fillId="6" fontId="19" numFmtId="9" xfId="0" applyAlignment="1" applyBorder="1" applyFont="1" applyNumberFormat="1">
      <alignment horizontal="center" vertical="center"/>
    </xf>
    <xf borderId="43" fillId="6" fontId="19" numFmtId="9" xfId="0" applyAlignment="1" applyBorder="1" applyFont="1" applyNumberFormat="1">
      <alignment horizontal="center" vertical="center"/>
    </xf>
    <xf borderId="20" fillId="6" fontId="19" numFmtId="0" xfId="0" applyAlignment="1" applyBorder="1" applyFont="1">
      <alignment horizontal="left" vertical="center"/>
    </xf>
    <xf borderId="44" fillId="0" fontId="19" numFmtId="9" xfId="0" applyAlignment="1" applyBorder="1" applyFont="1" applyNumberFormat="1">
      <alignment horizontal="center" vertical="center"/>
    </xf>
    <xf borderId="0" fillId="0" fontId="5" numFmtId="9" xfId="0" applyAlignment="1" applyFont="1" applyNumberFormat="1">
      <alignment horizontal="center"/>
    </xf>
    <xf borderId="2" fillId="3" fontId="4" numFmtId="9" xfId="0" applyAlignment="1" applyBorder="1" applyFont="1" applyNumberFormat="1">
      <alignment horizontal="center" vertical="center"/>
    </xf>
    <xf borderId="2" fillId="3" fontId="9" numFmtId="9" xfId="0" applyAlignment="1" applyBorder="1" applyFont="1" applyNumberFormat="1">
      <alignment horizontal="center" vertical="center"/>
    </xf>
    <xf borderId="41" fillId="0" fontId="19" numFmtId="0" xfId="0" applyAlignment="1" applyBorder="1" applyFont="1">
      <alignment horizontal="left" vertical="center"/>
    </xf>
    <xf borderId="26" fillId="0" fontId="4" numFmtId="9" xfId="0" applyAlignment="1" applyBorder="1" applyFont="1" applyNumberFormat="1">
      <alignment horizontal="center" vertical="center"/>
    </xf>
    <xf borderId="17" fillId="0" fontId="4" numFmtId="9" xfId="0" applyAlignment="1" applyBorder="1" applyFont="1" applyNumberFormat="1">
      <alignment horizontal="center" vertical="center"/>
    </xf>
    <xf borderId="18" fillId="0" fontId="4" numFmtId="9" xfId="0" applyAlignment="1" applyBorder="1" applyFont="1" applyNumberFormat="1">
      <alignment horizontal="center" vertical="center"/>
    </xf>
    <xf borderId="42" fillId="0" fontId="4" numFmtId="0" xfId="0" applyAlignment="1" applyBorder="1" applyFont="1">
      <alignment horizontal="left" vertical="center"/>
    </xf>
    <xf borderId="28" fillId="0" fontId="4" numFmtId="9" xfId="0" applyAlignment="1" applyBorder="1" applyFont="1" applyNumberFormat="1">
      <alignment horizontal="center" vertical="center"/>
    </xf>
    <xf borderId="0" fillId="0" fontId="4" numFmtId="9" xfId="0" applyAlignment="1" applyFont="1" applyNumberFormat="1">
      <alignment horizontal="center" vertical="center"/>
    </xf>
    <xf borderId="29" fillId="0" fontId="4" numFmtId="9" xfId="0" applyAlignment="1" applyBorder="1" applyFont="1" applyNumberFormat="1">
      <alignment horizontal="center" vertical="center"/>
    </xf>
    <xf borderId="44" fillId="0" fontId="4" numFmtId="0" xfId="0" applyAlignment="1" applyBorder="1" applyFont="1">
      <alignment horizontal="left" vertical="center"/>
    </xf>
    <xf borderId="30" fillId="0" fontId="4" numFmtId="9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41" fillId="0" fontId="3" numFmtId="0" xfId="0" applyBorder="1" applyFont="1"/>
    <xf borderId="0" fillId="0" fontId="9" numFmtId="9" xfId="0" applyAlignment="1" applyFont="1" applyNumberFormat="1">
      <alignment horizontal="center" vertical="center"/>
    </xf>
    <xf borderId="42" fillId="0" fontId="4" numFmtId="3" xfId="0" applyAlignment="1" applyBorder="1" applyFont="1" applyNumberFormat="1">
      <alignment horizontal="center" vertical="center"/>
    </xf>
    <xf borderId="44" fillId="0" fontId="4" numFmtId="3" xfId="0" applyAlignment="1" applyBorder="1" applyFont="1" applyNumberFormat="1">
      <alignment horizontal="center" vertical="center"/>
    </xf>
    <xf borderId="0" fillId="7" fontId="20" numFmtId="0" xfId="0" applyAlignment="1" applyFill="1" applyFont="1">
      <alignment horizontal="left" shrinkToFit="0" wrapText="0"/>
    </xf>
    <xf borderId="0" fillId="7" fontId="20" numFmtId="169" xfId="0" applyAlignment="1" applyFont="1" applyNumberFormat="1">
      <alignment horizontal="right" shrinkToFit="0" wrapText="0"/>
    </xf>
    <xf borderId="0" fillId="7" fontId="20" numFmtId="0" xfId="0" applyAlignment="1" applyFont="1">
      <alignment horizontal="right" shrinkToFit="0" wrapText="0"/>
    </xf>
    <xf borderId="0" fillId="0" fontId="21" numFmtId="0" xfId="0" applyFont="1"/>
    <xf borderId="0" fillId="0" fontId="21" numFmtId="170" xfId="0" applyAlignment="1" applyFont="1" applyNumberFormat="1">
      <alignment horizontal="center"/>
    </xf>
    <xf borderId="0" fillId="8" fontId="22" numFmtId="0" xfId="0" applyAlignment="1" applyFill="1" applyFont="1">
      <alignment horizontal="left" shrinkToFit="0" wrapText="0"/>
    </xf>
    <xf borderId="0" fillId="8" fontId="23" numFmtId="4" xfId="0" applyAlignment="1" applyFont="1" applyNumberFormat="1">
      <alignment horizontal="right" shrinkToFit="0" wrapText="0"/>
    </xf>
    <xf borderId="0" fillId="8" fontId="24" numFmtId="4" xfId="0" applyAlignment="1" applyFont="1" applyNumberFormat="1">
      <alignment horizontal="right" shrinkToFit="0" wrapText="0"/>
    </xf>
    <xf borderId="0" fillId="8" fontId="20" numFmtId="0" xfId="0" applyAlignment="1" applyFont="1">
      <alignment horizontal="left" shrinkToFit="0" wrapText="0"/>
    </xf>
    <xf borderId="0" fillId="8" fontId="25" numFmtId="4" xfId="0" applyAlignment="1" applyFont="1" applyNumberFormat="1">
      <alignment horizontal="right" shrinkToFit="0" wrapText="0"/>
    </xf>
    <xf borderId="0" fillId="8" fontId="26" numFmtId="4" xfId="0" applyAlignment="1" applyFont="1" applyNumberFormat="1">
      <alignment horizontal="right" shrinkToFit="0" wrapText="0"/>
    </xf>
    <xf borderId="0" fillId="8" fontId="27" numFmtId="4" xfId="0" applyAlignment="1" applyFont="1" applyNumberFormat="1">
      <alignment horizontal="right" shrinkToFit="0" wrapText="0"/>
    </xf>
    <xf borderId="45" fillId="8" fontId="20" numFmtId="0" xfId="0" applyAlignment="1" applyBorder="1" applyFont="1">
      <alignment horizontal="left" shrinkToFit="0" wrapText="0"/>
    </xf>
    <xf borderId="45" fillId="8" fontId="25" numFmtId="4" xfId="0" applyAlignment="1" applyBorder="1" applyFont="1" applyNumberFormat="1">
      <alignment horizontal="right" shrinkToFit="0" wrapText="0"/>
    </xf>
    <xf borderId="0" fillId="8" fontId="28" numFmtId="0" xfId="0" applyAlignment="1" applyFont="1">
      <alignment horizontal="left" shrinkToFit="0" wrapText="0"/>
    </xf>
    <xf borderId="0" fillId="0" fontId="29" numFmtId="4" xfId="0" applyAlignment="1" applyFont="1" applyNumberFormat="1">
      <alignment horizontal="right" shrinkToFit="0" wrapText="0"/>
    </xf>
    <xf borderId="0" fillId="8" fontId="30" numFmtId="4" xfId="0" applyAlignment="1" applyFont="1" applyNumberFormat="1">
      <alignment horizontal="right" shrinkToFit="0" wrapText="0"/>
    </xf>
    <xf borderId="0" fillId="8" fontId="31" numFmtId="4" xfId="0" applyAlignment="1" applyFont="1" applyNumberFormat="1">
      <alignment horizontal="right" shrinkToFit="0" wrapText="0"/>
    </xf>
    <xf borderId="0" fillId="8" fontId="32" numFmtId="4" xfId="0" applyAlignment="1" applyFont="1" applyNumberFormat="1">
      <alignment horizontal="right" shrinkToFit="0" wrapText="0"/>
    </xf>
    <xf borderId="45" fillId="8" fontId="27" numFmtId="4" xfId="0" applyAlignment="1" applyBorder="1" applyFont="1" applyNumberFormat="1">
      <alignment horizontal="right" shrinkToFit="0" wrapText="0"/>
    </xf>
    <xf borderId="0" fillId="0" fontId="5" numFmtId="0" xfId="0" applyFont="1"/>
    <xf borderId="0" fillId="0" fontId="5" numFmtId="4" xfId="0" applyAlignment="1" applyFont="1" applyNumberFormat="1">
      <alignment horizontal="center"/>
    </xf>
    <xf borderId="0" fillId="8" fontId="33" numFmtId="0" xfId="0" applyAlignment="1" applyFont="1">
      <alignment horizontal="left" shrinkToFit="0" wrapText="0"/>
    </xf>
    <xf borderId="0" fillId="0" fontId="34" numFmtId="4" xfId="0" applyAlignment="1" applyFont="1" applyNumberFormat="1">
      <alignment horizontal="right" shrinkToFit="0" wrapText="0"/>
    </xf>
    <xf borderId="0" fillId="8" fontId="35" numFmtId="4" xfId="0" applyAlignment="1" applyFont="1" applyNumberFormat="1">
      <alignment horizontal="right" shrinkToFit="0" wrapText="0"/>
    </xf>
    <xf borderId="0" fillId="8" fontId="36" numFmtId="4" xfId="0" applyAlignment="1" applyFont="1" applyNumberFormat="1">
      <alignment horizontal="right" shrinkToFit="0" wrapText="0"/>
    </xf>
    <xf borderId="0" fillId="8" fontId="37" numFmtId="4" xfId="0" applyAlignment="1" applyFont="1" applyNumberFormat="1">
      <alignment horizontal="right" shrinkToFit="0" wrapText="0"/>
    </xf>
    <xf borderId="0" fillId="9" fontId="38" numFmtId="0" xfId="0" applyAlignment="1" applyFill="1" applyFont="1">
      <alignment shrinkToFit="0" wrapText="1"/>
    </xf>
    <xf borderId="0" fillId="9" fontId="39" numFmtId="0" xfId="0" applyAlignment="1" applyFont="1">
      <alignment shrinkToFit="0" wrapText="1"/>
    </xf>
    <xf borderId="0" fillId="8" fontId="40" numFmtId="4" xfId="0" applyAlignment="1" applyFont="1" applyNumberFormat="1">
      <alignment horizontal="right" shrinkToFit="0" wrapText="0"/>
    </xf>
    <xf borderId="0" fillId="0" fontId="41" numFmtId="4" xfId="0" applyAlignment="1" applyFont="1" applyNumberFormat="1">
      <alignment horizontal="right" shrinkToFit="0" wrapText="0"/>
    </xf>
    <xf borderId="0" fillId="8" fontId="27" numFmtId="0" xfId="0" applyAlignment="1" applyFont="1">
      <alignment horizontal="right" shrinkToFit="0" wrapText="0"/>
    </xf>
    <xf borderId="0" fillId="8" fontId="25" numFmtId="0" xfId="0" applyAlignment="1" applyFont="1">
      <alignment horizontal="right" shrinkToFit="0" wrapText="0"/>
    </xf>
    <xf borderId="0" fillId="8" fontId="23" numFmtId="0" xfId="0" applyAlignment="1" applyFont="1">
      <alignment horizontal="right" shrinkToFit="0" wrapText="0"/>
    </xf>
    <xf borderId="0" fillId="8" fontId="24" numFmtId="0" xfId="0" applyAlignment="1" applyFont="1">
      <alignment horizontal="right" shrinkToFit="0" wrapText="0"/>
    </xf>
    <xf borderId="0" fillId="8" fontId="26" numFmtId="0" xfId="0" applyAlignment="1" applyFont="1">
      <alignment horizontal="right" shrinkToFit="0" wrapText="0"/>
    </xf>
    <xf borderId="2" fillId="3" fontId="17" numFmtId="2" xfId="0" applyAlignment="1" applyBorder="1" applyFont="1" applyNumberFormat="1">
      <alignment vertical="center"/>
    </xf>
    <xf borderId="2" fillId="3" fontId="3" numFmtId="0" xfId="0" applyAlignment="1" applyBorder="1" applyFont="1">
      <alignment horizontal="center" shrinkToFit="0" vertical="center" wrapText="1"/>
    </xf>
    <xf borderId="2" fillId="3" fontId="17" numFmtId="0" xfId="0" applyAlignment="1" applyBorder="1" applyFont="1">
      <alignment vertical="center"/>
    </xf>
    <xf borderId="2" fillId="3" fontId="4" numFmtId="2" xfId="0" applyAlignment="1" applyBorder="1" applyFont="1" applyNumberFormat="1">
      <alignment horizontal="left" vertical="center"/>
    </xf>
    <xf borderId="2" fillId="3" fontId="4" numFmtId="2" xfId="0" applyAlignment="1" applyBorder="1" applyFont="1" applyNumberFormat="1">
      <alignment horizontal="left" shrinkToFit="0" vertical="center" wrapText="1"/>
    </xf>
    <xf borderId="2" fillId="3" fontId="17" numFmtId="1" xfId="0" applyAlignment="1" applyBorder="1" applyFont="1" applyNumberFormat="1">
      <alignment horizontal="center" vertical="center"/>
    </xf>
    <xf borderId="2" fillId="5" fontId="4" numFmtId="2" xfId="0" applyAlignment="1" applyBorder="1" applyFont="1" applyNumberFormat="1">
      <alignment horizontal="left" vertical="center"/>
    </xf>
    <xf borderId="2" fillId="5" fontId="4" numFmtId="2" xfId="0" applyAlignment="1" applyBorder="1" applyFont="1" applyNumberFormat="1">
      <alignment horizontal="left" shrinkToFit="0" vertical="center" wrapText="1"/>
    </xf>
    <xf borderId="2" fillId="3" fontId="4" numFmtId="1" xfId="0" applyAlignment="1" applyBorder="1" applyFont="1" applyNumberFormat="1">
      <alignment horizontal="left" vertical="center"/>
    </xf>
    <xf borderId="2" fillId="3" fontId="9" numFmtId="1" xfId="0" applyAlignment="1" applyBorder="1" applyFont="1" applyNumberFormat="1">
      <alignment horizontal="left" vertical="center"/>
    </xf>
    <xf borderId="2" fillId="5" fontId="4" numFmtId="1" xfId="0" applyAlignment="1" applyBorder="1" applyFont="1" applyNumberFormat="1">
      <alignment horizontal="left" vertical="center"/>
    </xf>
    <xf borderId="2" fillId="5" fontId="9" numFmtId="1" xfId="0" applyAlignment="1" applyBorder="1" applyFont="1" applyNumberFormat="1">
      <alignment horizontal="left" vertical="center"/>
    </xf>
    <xf borderId="2" fillId="3" fontId="9" numFmtId="2" xfId="0" applyAlignment="1" applyBorder="1" applyFont="1" applyNumberFormat="1">
      <alignment horizontal="left" shrinkToFit="0" vertical="center" wrapText="1"/>
    </xf>
    <xf borderId="2" fillId="3" fontId="17" numFmtId="2" xfId="0" applyAlignment="1" applyBorder="1" applyFont="1" applyNumberFormat="1">
      <alignment horizontal="center" shrinkToFit="0" vertical="center" wrapText="1"/>
    </xf>
    <xf borderId="2" fillId="3" fontId="17" numFmtId="0" xfId="0" applyAlignment="1" applyBorder="1" applyFont="1">
      <alignment horizontal="left" vertical="center"/>
    </xf>
    <xf borderId="2" fillId="3" fontId="17" numFmtId="1" xfId="0" applyAlignment="1" applyBorder="1" applyFont="1" applyNumberFormat="1">
      <alignment horizontal="center" shrinkToFit="0" vertical="center" wrapText="1"/>
    </xf>
    <xf borderId="2" fillId="3" fontId="4" numFmtId="9" xfId="0" applyAlignment="1" applyBorder="1" applyFont="1" applyNumberFormat="1">
      <alignment horizontal="left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38" fillId="3" fontId="17" numFmtId="0" xfId="0" applyAlignment="1" applyBorder="1" applyFont="1">
      <alignment horizontal="left" vertical="center"/>
    </xf>
    <xf borderId="2" fillId="3" fontId="42" numFmtId="171" xfId="0" applyAlignment="1" applyBorder="1" applyFont="1" applyNumberFormat="1">
      <alignment horizontal="center" shrinkToFit="0" vertical="center" wrapText="1"/>
    </xf>
    <xf borderId="2" fillId="5" fontId="4" numFmtId="9" xfId="0" applyAlignment="1" applyBorder="1" applyFont="1" applyNumberFormat="1">
      <alignment horizontal="left" shrinkToFit="0" vertical="center" wrapText="1"/>
    </xf>
    <xf borderId="2" fillId="5" fontId="4" numFmtId="0" xfId="0" applyAlignment="1" applyBorder="1" applyFont="1">
      <alignment horizontal="left" shrinkToFit="0" vertical="center" wrapText="1"/>
    </xf>
    <xf borderId="2" fillId="3" fontId="9" numFmtId="9" xfId="0" applyAlignment="1" applyBorder="1" applyFont="1" applyNumberFormat="1">
      <alignment horizontal="left" shrinkToFit="0" vertical="center" wrapText="1"/>
    </xf>
    <xf borderId="2" fillId="3" fontId="9" numFmtId="2" xfId="0" applyAlignment="1" applyBorder="1" applyFont="1" applyNumberFormat="1">
      <alignment horizontal="left" vertical="center"/>
    </xf>
    <xf borderId="2" fillId="3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/>
    </xf>
    <xf borderId="2" fillId="6" fontId="21" numFmtId="0" xfId="0" applyBorder="1" applyFont="1"/>
    <xf borderId="2" fillId="6" fontId="21" numFmtId="1" xfId="0" applyAlignment="1" applyBorder="1" applyFont="1" applyNumberFormat="1">
      <alignment horizontal="right"/>
    </xf>
    <xf borderId="0" fillId="0" fontId="21" numFmtId="1" xfId="0" applyAlignment="1" applyFont="1" applyNumberFormat="1">
      <alignment horizontal="right"/>
    </xf>
    <xf borderId="0" fillId="0" fontId="5" numFmtId="4" xfId="0" applyAlignment="1" applyFont="1" applyNumberFormat="1">
      <alignment horizontal="right"/>
    </xf>
    <xf borderId="0" fillId="0" fontId="5" numFmtId="9" xfId="0" applyAlignment="1" applyFont="1" applyNumberFormat="1">
      <alignment horizontal="right"/>
    </xf>
    <xf borderId="2" fillId="10" fontId="21" numFmtId="0" xfId="0" applyAlignment="1" applyBorder="1" applyFill="1" applyFont="1">
      <alignment horizontal="right"/>
    </xf>
    <xf borderId="2" fillId="10" fontId="5" numFmtId="3" xfId="0" applyAlignment="1" applyBorder="1" applyFont="1" applyNumberFormat="1">
      <alignment horizontal="right"/>
    </xf>
    <xf borderId="46" fillId="0" fontId="5" numFmtId="1" xfId="0" applyAlignment="1" applyBorder="1" applyFont="1" applyNumberFormat="1">
      <alignment horizontal="right"/>
    </xf>
    <xf borderId="2" fillId="6" fontId="21" numFmtId="0" xfId="0" applyAlignment="1" applyBorder="1" applyFont="1">
      <alignment horizontal="right"/>
    </xf>
    <xf borderId="0" fillId="0" fontId="5" numFmtId="9" xfId="0" applyAlignment="1" applyFont="1" applyNumberFormat="1">
      <alignment horizontal="right" vertical="center"/>
    </xf>
    <xf borderId="0" fillId="0" fontId="5" numFmtId="0" xfId="0" applyAlignment="1" applyFont="1">
      <alignment horizontal="right" vertical="center"/>
    </xf>
    <xf borderId="2" fillId="10" fontId="5" numFmtId="0" xfId="0" applyAlignment="1" applyBorder="1" applyFont="1">
      <alignment horizontal="right"/>
    </xf>
    <xf borderId="0" fillId="0" fontId="5" numFmtId="3" xfId="0" applyAlignment="1" applyFont="1" applyNumberFormat="1">
      <alignment horizontal="right"/>
    </xf>
    <xf borderId="0" fillId="0" fontId="5" numFmtId="166" xfId="0" applyAlignment="1" applyFont="1" applyNumberFormat="1">
      <alignment horizontal="right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C6EFCE"/>
          <bgColor rgb="FFC6EFCE"/>
        </patternFill>
      </fill>
      <border/>
    </dxf>
    <dxf>
      <font>
        <color rgb="FFFF0000"/>
      </font>
      <fill>
        <patternFill patternType="none"/>
      </fill>
      <border/>
    </dxf>
  </dxfs>
  <tableStyles count="1">
    <tableStyle count="2" pivot="0" name="1.IS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3248025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723900</xdr:colOff>
      <xdr:row>0</xdr:row>
      <xdr:rowOff>0</xdr:rowOff>
    </xdr:from>
    <xdr:ext cx="1924050" cy="742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6</xdr:row>
      <xdr:rowOff>171450</xdr:rowOff>
    </xdr:from>
    <xdr:ext cx="695325" cy="1924050"/>
    <xdr:grpSp>
      <xdr:nvGrpSpPr>
        <xdr:cNvPr id="2" name="Shape 2"/>
        <xdr:cNvGrpSpPr/>
      </xdr:nvGrpSpPr>
      <xdr:grpSpPr>
        <a:xfrm>
          <a:off x="4998338" y="2817975"/>
          <a:ext cx="695325" cy="1924050"/>
          <a:chOff x="4998338" y="2817975"/>
          <a:chExt cx="695325" cy="1924050"/>
        </a:xfrm>
      </xdr:grpSpPr>
      <xdr:grpSp>
        <xdr:nvGrpSpPr>
          <xdr:cNvPr id="3" name="Shape 3"/>
          <xdr:cNvGrpSpPr/>
        </xdr:nvGrpSpPr>
        <xdr:grpSpPr>
          <a:xfrm>
            <a:off x="4998338" y="2817975"/>
            <a:ext cx="695325" cy="1924050"/>
            <a:chOff x="4998338" y="2817975"/>
            <a:chExt cx="695325" cy="1924050"/>
          </a:xfrm>
        </xdr:grpSpPr>
        <xdr:sp>
          <xdr:nvSpPr>
            <xdr:cNvPr id="4" name="Shape 4"/>
            <xdr:cNvSpPr/>
          </xdr:nvSpPr>
          <xdr:spPr>
            <a:xfrm>
              <a:off x="4998338" y="2817975"/>
              <a:ext cx="695325" cy="1924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998338" y="2817975"/>
              <a:ext cx="695325" cy="1924050"/>
              <a:chOff x="5003100" y="2822738"/>
              <a:chExt cx="685800" cy="1914525"/>
            </a:xfrm>
          </xdr:grpSpPr>
          <xdr:sp>
            <xdr:nvSpPr>
              <xdr:cNvPr id="6" name="Shape 6"/>
              <xdr:cNvSpPr/>
            </xdr:nvSpPr>
            <xdr:spPr>
              <a:xfrm>
                <a:off x="5003100" y="2822738"/>
                <a:ext cx="685800" cy="19145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7" name="Shape 7"/>
              <xdr:cNvCxnSpPr/>
            </xdr:nvCxnSpPr>
            <xdr:spPr>
              <a:xfrm rot="10800000">
                <a:off x="5003100" y="2822738"/>
                <a:ext cx="685800" cy="1914525"/>
              </a:xfrm>
              <a:prstGeom prst="straightConnector1">
                <a:avLst/>
              </a:prstGeom>
              <a:noFill/>
              <a:ln cap="flat" cmpd="sng" w="9525">
                <a:solidFill>
                  <a:srgbClr val="F5913F"/>
                </a:solidFill>
                <a:prstDash val="solid"/>
                <a:round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13</xdr:col>
      <xdr:colOff>600075</xdr:colOff>
      <xdr:row>0</xdr:row>
      <xdr:rowOff>0</xdr:rowOff>
    </xdr:from>
    <xdr:ext cx="1933575" cy="742950"/>
    <xdr:pic>
      <xdr:nvPicPr>
        <xdr:cNvPr descr="Imagen que contiene Icono&#10;&#10;Descripción generada automáticament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0</xdr:row>
      <xdr:rowOff>0</xdr:rowOff>
    </xdr:from>
    <xdr:ext cx="2809875" cy="1085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0</xdr:row>
      <xdr:rowOff>152400</xdr:rowOff>
    </xdr:from>
    <xdr:ext cx="914400" cy="10191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200025</xdr:rowOff>
    </xdr:from>
    <xdr:ext cx="2809875" cy="1095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P14" displayName="Table_1" 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1.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https://app.tikr.com/privacypolicy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terms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app.tikr.com/account/subs?ref=4v1it1" TargetMode="External"/><Relationship Id="rId22" Type="http://schemas.openxmlformats.org/officeDocument/2006/relationships/hyperlink" Target="https://app.tikr.com/account/subs?ref=4v1it1" TargetMode="External"/><Relationship Id="rId21" Type="http://schemas.openxmlformats.org/officeDocument/2006/relationships/hyperlink" Target="https://app.tikr.com/account/subs?ref=4v1it1" TargetMode="External"/><Relationship Id="rId24" Type="http://schemas.openxmlformats.org/officeDocument/2006/relationships/hyperlink" Target="https://app.tikr.com/privacypolicy" TargetMode="External"/><Relationship Id="rId23" Type="http://schemas.openxmlformats.org/officeDocument/2006/relationships/hyperlink" Target="https://app.tikr.com/terms" TargetMode="External"/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9" Type="http://schemas.openxmlformats.org/officeDocument/2006/relationships/hyperlink" Target="https://app.tikr.com/account/subs?ref=4v1it1" TargetMode="External"/><Relationship Id="rId25" Type="http://schemas.openxmlformats.org/officeDocument/2006/relationships/drawing" Target="../drawings/drawing6.xm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account/subs?ref=4v1it1" TargetMode="External"/><Relationship Id="rId11" Type="http://schemas.openxmlformats.org/officeDocument/2006/relationships/hyperlink" Target="https://app.tikr.com/account/subs?ref=4v1it1" TargetMode="External"/><Relationship Id="rId10" Type="http://schemas.openxmlformats.org/officeDocument/2006/relationships/hyperlink" Target="https://app.tikr.com/account/subs?ref=4v1it1" TargetMode="External"/><Relationship Id="rId13" Type="http://schemas.openxmlformats.org/officeDocument/2006/relationships/hyperlink" Target="https://app.tikr.com/account/subs?ref=4v1it1" TargetMode="External"/><Relationship Id="rId12" Type="http://schemas.openxmlformats.org/officeDocument/2006/relationships/hyperlink" Target="https://app.tikr.com/account/subs?ref=4v1it1" TargetMode="External"/><Relationship Id="rId15" Type="http://schemas.openxmlformats.org/officeDocument/2006/relationships/hyperlink" Target="https://app.tikr.com/account/subs?ref=4v1it1" TargetMode="External"/><Relationship Id="rId14" Type="http://schemas.openxmlformats.org/officeDocument/2006/relationships/hyperlink" Target="https://app.tikr.com/account/subs?ref=4v1it1" TargetMode="External"/><Relationship Id="rId17" Type="http://schemas.openxmlformats.org/officeDocument/2006/relationships/hyperlink" Target="https://app.tikr.com/account/subs?ref=4v1it1" TargetMode="External"/><Relationship Id="rId16" Type="http://schemas.openxmlformats.org/officeDocument/2006/relationships/hyperlink" Target="https://app.tikr.com/account/subs?ref=4v1it1" TargetMode="External"/><Relationship Id="rId19" Type="http://schemas.openxmlformats.org/officeDocument/2006/relationships/hyperlink" Target="https://app.tikr.com/account/subs?ref=4v1it1" TargetMode="External"/><Relationship Id="rId18" Type="http://schemas.openxmlformats.org/officeDocument/2006/relationships/hyperlink" Target="https://app.tikr.com/account/subs?ref=4v1it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terms" TargetMode="External"/><Relationship Id="rId3" Type="http://schemas.openxmlformats.org/officeDocument/2006/relationships/hyperlink" Target="https://app.tikr.com/privacypolicy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246.43"/>
    <col customWidth="1" min="3" max="3" width="13.43"/>
    <col customWidth="1" hidden="1" min="4" max="6" width="10.71"/>
    <col customWidth="1" min="7" max="22" width="10.71"/>
  </cols>
  <sheetData>
    <row r="1" ht="87.0" customHeight="1">
      <c r="B1" s="1"/>
    </row>
    <row r="2">
      <c r="B2" s="2" t="s">
        <v>0</v>
      </c>
    </row>
    <row r="3" ht="9.75" customHeight="1">
      <c r="B3" s="3"/>
    </row>
    <row r="4">
      <c r="B4" s="4" t="s">
        <v>1</v>
      </c>
    </row>
    <row r="5" ht="9.75" customHeight="1">
      <c r="B5" s="4"/>
    </row>
    <row r="6">
      <c r="B6" s="4" t="s">
        <v>2</v>
      </c>
    </row>
    <row r="7" ht="9.75" customHeight="1">
      <c r="B7" s="4"/>
    </row>
    <row r="8">
      <c r="B8" s="4" t="s">
        <v>3</v>
      </c>
    </row>
    <row r="9" ht="9.75" customHeight="1">
      <c r="B9" s="4"/>
    </row>
    <row r="10">
      <c r="B10" s="4" t="s">
        <v>4</v>
      </c>
    </row>
    <row r="11" ht="9.75" customHeight="1">
      <c r="B11" s="4"/>
    </row>
    <row r="12">
      <c r="B12" s="5" t="s">
        <v>5</v>
      </c>
    </row>
    <row r="13" ht="9.75" customHeight="1">
      <c r="B13" s="4"/>
    </row>
    <row r="14">
      <c r="B14" s="6" t="s">
        <v>6</v>
      </c>
    </row>
    <row r="15">
      <c r="B15" s="7" t="s">
        <v>7</v>
      </c>
    </row>
    <row r="16">
      <c r="B16" s="2" t="s">
        <v>8</v>
      </c>
    </row>
    <row r="17" ht="9.75" customHeight="1">
      <c r="B17" s="8"/>
    </row>
    <row r="18">
      <c r="B18" s="7" t="s">
        <v>9</v>
      </c>
    </row>
    <row r="19" ht="9.75" customHeight="1">
      <c r="B19" s="8"/>
    </row>
    <row r="20">
      <c r="B20" s="4" t="s">
        <v>10</v>
      </c>
    </row>
    <row r="21" ht="9.75" customHeight="1">
      <c r="B21" s="8"/>
    </row>
    <row r="22" ht="15.75" customHeight="1">
      <c r="B22" s="4" t="s">
        <v>11</v>
      </c>
    </row>
    <row r="23" ht="24.75" customHeight="1">
      <c r="A23" s="9"/>
      <c r="B23" s="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57"/>
    <col customWidth="1" min="2" max="2" width="14.14"/>
    <col customWidth="1" min="3" max="3" width="17.43"/>
    <col customWidth="1" min="4" max="11" width="12.86"/>
    <col customWidth="1" min="12" max="12" width="14.43"/>
    <col customWidth="1" min="13" max="16" width="13.43"/>
    <col customWidth="1" min="17" max="17" width="3.0"/>
    <col customWidth="1" min="18" max="18" width="28.57"/>
    <col customWidth="1" min="19" max="19" width="16.57"/>
    <col customWidth="1" min="20" max="20" width="19.57"/>
    <col customWidth="1" min="21" max="21" width="1.29"/>
    <col customWidth="1" hidden="1" min="22" max="23" width="11.43"/>
    <col customWidth="1" min="24" max="26" width="10.71"/>
  </cols>
  <sheetData>
    <row r="1" ht="60.0" customHeight="1">
      <c r="B1" s="10" t="s">
        <v>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S1" s="11"/>
      <c r="T1" s="12"/>
      <c r="U1" s="13"/>
      <c r="V1" s="13"/>
      <c r="W1" s="14"/>
      <c r="X1" s="14"/>
      <c r="Y1" s="14"/>
      <c r="Z1" s="14"/>
    </row>
    <row r="2" ht="43.5" customHeight="1">
      <c r="A2" s="15" t="s">
        <v>13</v>
      </c>
      <c r="B2" s="16">
        <f>IFERROR(IF(VLOOKUP("Income Statement*",'7.TIKR_IS'!$A:$K,COLUMN(B3),FALSE)="","",IFERROR(YEAR(VLOOKUP("Income Statement*",'7.TIKR_IS'!$A:$K,COLUMN(B3),FALSE)),"2014")),"")</f>
        <v>2015</v>
      </c>
      <c r="C2" s="16">
        <f>IFERROR(IF(VLOOKUP("Income Statement*",'7.TIKR_IS'!$A:$K,COLUMN(C3),FALSE)="","",IFERROR(YEAR(VLOOKUP("Income Statement*",'7.TIKR_IS'!$A:$K,COLUMN(C3),FALSE)),B2+1)),"")</f>
        <v>2016</v>
      </c>
      <c r="D2" s="16">
        <f>IFERROR(IF(VLOOKUP("Income Statement*",'7.TIKR_IS'!$A:$K,COLUMN(D3),FALSE)="","",IFERROR(YEAR(VLOOKUP("Income Statement*",'7.TIKR_IS'!$A:$K,COLUMN(D3),FALSE)),C2+1)),"")</f>
        <v>2017</v>
      </c>
      <c r="E2" s="16">
        <f>IFERROR(IF(VLOOKUP("Income Statement*",'7.TIKR_IS'!$A:$K,COLUMN(E3),FALSE)="","",IFERROR(YEAR(VLOOKUP("Income Statement*",'7.TIKR_IS'!$A:$K,COLUMN(E3),FALSE)),D2+1)),"")</f>
        <v>2018</v>
      </c>
      <c r="F2" s="16">
        <f>IFERROR(IF(VLOOKUP("Income Statement*",'7.TIKR_IS'!$A:$K,COLUMN(F3),FALSE)="","",IFERROR(YEAR(VLOOKUP("Income Statement*",'7.TIKR_IS'!$A:$K,COLUMN(F3),FALSE)),E2+1)),"")</f>
        <v>2019</v>
      </c>
      <c r="G2" s="16">
        <f>IFERROR(IF(VLOOKUP("Income Statement*",'7.TIKR_IS'!$A:$K,COLUMN(G3),FALSE)="","",IFERROR(YEAR(VLOOKUP("Income Statement*",'7.TIKR_IS'!$A:$K,COLUMN(G3),FALSE)),F2+1)),"")</f>
        <v>2020</v>
      </c>
      <c r="H2" s="16">
        <f>IFERROR(IF(VLOOKUP("Income Statement*",'7.TIKR_IS'!$A:$K,COLUMN(H3),FALSE)="","",IFERROR(YEAR(VLOOKUP("Income Statement*",'7.TIKR_IS'!$A:$K,COLUMN(H3),FALSE)),G2+1)),"")</f>
        <v>2021</v>
      </c>
      <c r="I2" s="16">
        <f>IFERROR(IF(VLOOKUP("Income Statement*",'7.TIKR_IS'!$A:$K,COLUMN(I3),FALSE)="","",IFERROR(YEAR(VLOOKUP("Income Statement*",'7.TIKR_IS'!$A:$K,COLUMN(I3),FALSE)),H2+1)),"")</f>
        <v>2022</v>
      </c>
      <c r="J2" s="16">
        <f>IFERROR(IF(VLOOKUP("Income Statement*",'7.TIKR_IS'!$A:$K,COLUMN(J3),FALSE)="","",IFERROR(YEAR(VLOOKUP("Income Statement*",'7.TIKR_IS'!$A:$K,COLUMN(J3),FALSE)),I2+1)),"")</f>
        <v>2023</v>
      </c>
      <c r="K2" s="16">
        <f>IFERROR(IF(VLOOKUP("Income Statement*",'7.TIKR_IS'!$A:$K,COLUMN(K3),FALSE)="","",IFERROR(YEAR(VLOOKUP("Income Statement*",'7.TIKR_IS'!$A:$K,COLUMN(K3),FALSE)),J2+1)),"")</f>
        <v>2024</v>
      </c>
      <c r="L2" s="17" t="str">
        <f>IF(K2&lt;&gt;"",(K2+1)&amp;"e","")</f>
        <v>2025e</v>
      </c>
      <c r="M2" s="17" t="str">
        <f t="shared" ref="M2:P2" si="1">IF(L2&lt;&gt;"",(LEFT(L2,4)+1)&amp;"e","")</f>
        <v>2026e</v>
      </c>
      <c r="N2" s="17" t="str">
        <f t="shared" si="1"/>
        <v>2027e</v>
      </c>
      <c r="O2" s="17" t="str">
        <f t="shared" si="1"/>
        <v>2028e</v>
      </c>
      <c r="P2" s="17" t="str">
        <f t="shared" si="1"/>
        <v>2029e</v>
      </c>
      <c r="Q2" s="18"/>
      <c r="R2" s="19" t="s">
        <v>14</v>
      </c>
      <c r="S2" s="20" t="str">
        <f>"Promedio "&amp;CHAR(10)&amp;B2&amp;" - "&amp;K2</f>
        <v>Promedio 
2015 - 2024</v>
      </c>
      <c r="T2" s="21" t="str">
        <f>"Estimaciones "&amp;CHAR(10)&amp;L2&amp;" - "&amp;P2</f>
        <v>Estimaciones 
2025e - 2029e</v>
      </c>
      <c r="U2" s="22"/>
      <c r="V2" s="22"/>
      <c r="W2" s="22"/>
      <c r="X2" s="23"/>
      <c r="Y2" s="23"/>
      <c r="Z2" s="23"/>
    </row>
    <row r="3" ht="24.75" customHeight="1">
      <c r="A3" s="24" t="s">
        <v>15</v>
      </c>
      <c r="B3" s="25">
        <f>IFERROR(VLOOKUP("Total Revenues*",'7.TIKR_IS'!$A:$K,COLUMN(B3),FALSE),"0")</f>
        <v>69246</v>
      </c>
      <c r="C3" s="26">
        <f>IFERROR(VLOOKUP("Total Revenues*",'7.TIKR_IS'!$A:$K,COLUMN(C3),FALSE),"0")</f>
        <v>64048</v>
      </c>
      <c r="D3" s="26">
        <f>IFERROR(VLOOKUP("Total Revenues*",'7.TIKR_IS'!$A:$K,COLUMN(D3),FALSE),"0")</f>
        <v>65272</v>
      </c>
      <c r="E3" s="26">
        <f>IFERROR(VLOOKUP("Total Revenues*",'7.TIKR_IS'!$A:$K,COLUMN(E3),FALSE),"0")</f>
        <v>65500</v>
      </c>
      <c r="F3" s="26">
        <f>IFERROR(VLOOKUP("Total Revenues*",'7.TIKR_IS'!$A:$K,COLUMN(F3),FALSE),"0")</f>
        <v>66849</v>
      </c>
      <c r="G3" s="26">
        <f>IFERROR(VLOOKUP("Total Revenues*",'7.TIKR_IS'!$A:$K,COLUMN(G3),FALSE),"0")</f>
        <v>59572</v>
      </c>
      <c r="H3" s="26">
        <f>IFERROR(VLOOKUP("Total Revenues*",'7.TIKR_IS'!$A:$K,COLUMN(H3),FALSE),"0")</f>
        <v>74990</v>
      </c>
      <c r="I3" s="26">
        <f>IFERROR(VLOOKUP("Total Revenues*",'7.TIKR_IS'!$A:$K,COLUMN(I3),FALSE),"0")</f>
        <v>70560</v>
      </c>
      <c r="J3" s="26">
        <f>IFERROR(VLOOKUP("Total Revenues*",'7.TIKR_IS'!$A:$K,COLUMN(J3),FALSE),"0")</f>
        <v>70700</v>
      </c>
      <c r="K3" s="26">
        <f>IFERROR(VLOOKUP("Total Revenues*",'7.TIKR_IS'!$A:$K,COLUMN(K3),FALSE),"0")</f>
        <v>71363</v>
      </c>
      <c r="L3" s="27">
        <f t="shared" ref="L3:P3" si="2">IFERROR((K3*$T$3)+K3,"")</f>
        <v>72076.63</v>
      </c>
      <c r="M3" s="28">
        <f t="shared" si="2"/>
        <v>72797.3963</v>
      </c>
      <c r="N3" s="28">
        <f t="shared" si="2"/>
        <v>73525.37026</v>
      </c>
      <c r="O3" s="28">
        <f t="shared" si="2"/>
        <v>74260.62397</v>
      </c>
      <c r="P3" s="29">
        <f t="shared" si="2"/>
        <v>75003.23021</v>
      </c>
      <c r="Q3" s="23"/>
      <c r="R3" s="30" t="s">
        <v>16</v>
      </c>
      <c r="S3" s="31">
        <f>IFERROR(AVERAGE(C4:K4),"")</f>
        <v>0.007819586636</v>
      </c>
      <c r="T3" s="32">
        <v>0.01</v>
      </c>
      <c r="U3" s="22"/>
      <c r="V3" s="22"/>
      <c r="W3" s="22"/>
      <c r="X3" s="23"/>
      <c r="Y3" s="23"/>
      <c r="Z3" s="23"/>
    </row>
    <row r="4" ht="24.75" customHeight="1">
      <c r="A4" s="33" t="s">
        <v>17</v>
      </c>
      <c r="B4" s="34"/>
      <c r="C4" s="35">
        <f t="shared" ref="C4:K4" si="3">IFERROR((C3-B3)/B3,"")</f>
        <v>-0.07506570777</v>
      </c>
      <c r="D4" s="35">
        <f t="shared" si="3"/>
        <v>0.019110667</v>
      </c>
      <c r="E4" s="35">
        <f t="shared" si="3"/>
        <v>0.003493075132</v>
      </c>
      <c r="F4" s="35">
        <f t="shared" si="3"/>
        <v>0.02059541985</v>
      </c>
      <c r="G4" s="35">
        <f t="shared" si="3"/>
        <v>-0.1088572754</v>
      </c>
      <c r="H4" s="35">
        <f t="shared" si="3"/>
        <v>0.2588128651</v>
      </c>
      <c r="I4" s="35">
        <f t="shared" si="3"/>
        <v>-0.05907454327</v>
      </c>
      <c r="J4" s="35">
        <f t="shared" si="3"/>
        <v>0.001984126984</v>
      </c>
      <c r="K4" s="35">
        <f t="shared" si="3"/>
        <v>0.009377652051</v>
      </c>
      <c r="L4" s="34">
        <f t="shared" ref="L4:P4" si="4">$T$3</f>
        <v>0.01</v>
      </c>
      <c r="M4" s="36">
        <f t="shared" si="4"/>
        <v>0.01</v>
      </c>
      <c r="N4" s="36">
        <f t="shared" si="4"/>
        <v>0.01</v>
      </c>
      <c r="O4" s="36">
        <f t="shared" si="4"/>
        <v>0.01</v>
      </c>
      <c r="P4" s="37">
        <f t="shared" si="4"/>
        <v>0.01</v>
      </c>
      <c r="Q4" s="23"/>
      <c r="R4" s="30" t="s">
        <v>18</v>
      </c>
      <c r="S4" s="31">
        <f>IFERROR(AVERAGE(B6:K6),"")</f>
        <v>0.3041171063</v>
      </c>
      <c r="T4" s="32">
        <v>0.26</v>
      </c>
      <c r="U4" s="22"/>
      <c r="V4" s="22"/>
      <c r="W4" s="22"/>
      <c r="X4" s="23"/>
      <c r="Y4" s="23"/>
      <c r="Z4" s="23"/>
    </row>
    <row r="5" ht="24.75" customHeight="1">
      <c r="A5" s="24" t="s">
        <v>19</v>
      </c>
      <c r="B5" s="38">
        <f>IFERROR(VLOOKUP("EBT Incl. Unusual Items*",'7.TIKR_IS'!$A:$K,COLUMN(B2),FALSE),"0")</f>
        <v>24826</v>
      </c>
      <c r="C5" s="39">
        <f>IFERROR(VLOOKUP("EBT Incl. Unusual Items*",'7.TIKR_IS'!$A:$K,COLUMN(C2),FALSE),"0")</f>
        <v>21477</v>
      </c>
      <c r="D5" s="39">
        <f>IFERROR(VLOOKUP("EBT Incl. Unusual Items*",'7.TIKR_IS'!$A:$K,COLUMN(D2),FALSE),"0")</f>
        <v>22761</v>
      </c>
      <c r="E5" s="39">
        <f>IFERROR(VLOOKUP("EBT Incl. Unusual Items*",'7.TIKR_IS'!$A:$K,COLUMN(E2),FALSE),"0")</f>
        <v>23445</v>
      </c>
      <c r="F5" s="39">
        <f>IFERROR(VLOOKUP("EBT Incl. Unusual Items*",'7.TIKR_IS'!$A:$K,COLUMN(F2),FALSE),"0")</f>
        <v>23901</v>
      </c>
      <c r="G5" s="39">
        <f>IFERROR(VLOOKUP("EBT Incl. Unusual Items*",'7.TIKR_IS'!$A:$K,COLUMN(G2),FALSE),"0")</f>
        <v>13632</v>
      </c>
      <c r="H5" s="39">
        <f>IFERROR(VLOOKUP("EBT Incl. Unusual Items*",'7.TIKR_IS'!$A:$K,COLUMN(H2),FALSE),"0")</f>
        <v>27469</v>
      </c>
      <c r="I5" s="39">
        <f>IFERROR(VLOOKUP("EBT Incl. Unusual Items*",'7.TIKR_IS'!$A:$K,COLUMN(I2),FALSE),"0")</f>
        <v>18807</v>
      </c>
      <c r="J5" s="39">
        <f>IFERROR(VLOOKUP("EBT Incl. Unusual Items*",'7.TIKR_IS'!$A:$K,COLUMN(J2),FALSE),"0")</f>
        <v>12910</v>
      </c>
      <c r="K5" s="39">
        <f>IFERROR(VLOOKUP("EBT Incl. Unusual Items*",'7.TIKR_IS'!$A:$K,COLUMN(K2),FALSE),"0")</f>
        <v>17046</v>
      </c>
      <c r="L5" s="40">
        <f t="shared" ref="L5:P5" si="5">IFERROR(L3*$T$4,"")</f>
        <v>18739.9238</v>
      </c>
      <c r="M5" s="41">
        <f t="shared" si="5"/>
        <v>18927.32304</v>
      </c>
      <c r="N5" s="41">
        <f t="shared" si="5"/>
        <v>19116.59627</v>
      </c>
      <c r="O5" s="41">
        <f t="shared" si="5"/>
        <v>19307.76223</v>
      </c>
      <c r="P5" s="42">
        <f t="shared" si="5"/>
        <v>19500.83985</v>
      </c>
      <c r="Q5" s="23"/>
      <c r="R5" s="30" t="s">
        <v>20</v>
      </c>
      <c r="S5" s="31">
        <f>IFERROR(AVERAGE(B8:K8),"")</f>
        <v>0.3402356829</v>
      </c>
      <c r="T5" s="32">
        <v>0.25</v>
      </c>
      <c r="U5" s="22"/>
      <c r="V5" s="22"/>
      <c r="W5" s="22"/>
      <c r="X5" s="23"/>
      <c r="Y5" s="23"/>
      <c r="Z5" s="23"/>
    </row>
    <row r="6" ht="24.75" customHeight="1">
      <c r="A6" s="33" t="s">
        <v>21</v>
      </c>
      <c r="B6" s="34">
        <f t="shared" ref="B6:P6" si="6">IFERROR((B5/B3),"")</f>
        <v>0.3585189036</v>
      </c>
      <c r="C6" s="36">
        <f t="shared" si="6"/>
        <v>0.33532663</v>
      </c>
      <c r="D6" s="36">
        <f t="shared" si="6"/>
        <v>0.3487100135</v>
      </c>
      <c r="E6" s="36">
        <f t="shared" si="6"/>
        <v>0.3579389313</v>
      </c>
      <c r="F6" s="36">
        <f t="shared" si="6"/>
        <v>0.3575371359</v>
      </c>
      <c r="G6" s="36">
        <f t="shared" si="6"/>
        <v>0.2288323373</v>
      </c>
      <c r="H6" s="36">
        <f t="shared" si="6"/>
        <v>0.3663021736</v>
      </c>
      <c r="I6" s="36">
        <f t="shared" si="6"/>
        <v>0.2665391156</v>
      </c>
      <c r="J6" s="36">
        <f t="shared" si="6"/>
        <v>0.182602546</v>
      </c>
      <c r="K6" s="36">
        <f t="shared" si="6"/>
        <v>0.2388632765</v>
      </c>
      <c r="L6" s="34">
        <f t="shared" si="6"/>
        <v>0.26</v>
      </c>
      <c r="M6" s="36">
        <f t="shared" si="6"/>
        <v>0.26</v>
      </c>
      <c r="N6" s="36">
        <f t="shared" si="6"/>
        <v>0.26</v>
      </c>
      <c r="O6" s="36">
        <f t="shared" si="6"/>
        <v>0.26</v>
      </c>
      <c r="P6" s="37">
        <f t="shared" si="6"/>
        <v>0.26</v>
      </c>
      <c r="Q6" s="23"/>
      <c r="R6" s="43" t="s">
        <v>22</v>
      </c>
      <c r="S6" s="44">
        <f>IFERROR(AVERAGE(C12:K12),"")</f>
        <v>-0.04709004808</v>
      </c>
      <c r="T6" s="45">
        <v>-0.01</v>
      </c>
      <c r="U6" s="22"/>
      <c r="V6" s="22"/>
      <c r="W6" s="22"/>
      <c r="X6" s="23"/>
      <c r="Y6" s="23"/>
      <c r="Z6" s="23"/>
    </row>
    <row r="7" ht="24.75" customHeight="1">
      <c r="A7" s="46" t="s">
        <v>23</v>
      </c>
      <c r="B7" s="47">
        <f>IFERROR(VLOOKUP("Income Tax Expense*",'7.TIKR_IS'!$A:$K,COLUMN(B2),FALSE),"0")</f>
        <v>-7440</v>
      </c>
      <c r="C7" s="48">
        <f>IFERROR(VLOOKUP("Income Tax Expense*",'7.TIKR_IS'!$A:$K,COLUMN(C2),FALSE),"0")</f>
        <v>-6444</v>
      </c>
      <c r="D7" s="48">
        <f>IFERROR(VLOOKUP("Income Tax Expense*",'7.TIKR_IS'!$A:$K,COLUMN(D2),FALSE),"0")</f>
        <v>-29388</v>
      </c>
      <c r="E7" s="48">
        <f>IFERROR(VLOOKUP("Income Tax Expense*",'7.TIKR_IS'!$A:$K,COLUMN(E2),FALSE),"0")</f>
        <v>-5357</v>
      </c>
      <c r="F7" s="48">
        <f>IFERROR(VLOOKUP("Income Tax Expense*",'7.TIKR_IS'!$A:$K,COLUMN(F2),FALSE),"0")</f>
        <v>-4430</v>
      </c>
      <c r="G7" s="48">
        <f>IFERROR(VLOOKUP("Income Tax Expense*",'7.TIKR_IS'!$A:$K,COLUMN(G2),FALSE),"0")</f>
        <v>-2525</v>
      </c>
      <c r="H7" s="48">
        <f>IFERROR(VLOOKUP("Income Tax Expense*",'7.TIKR_IS'!$A:$K,COLUMN(H2),FALSE),"0")</f>
        <v>-5451</v>
      </c>
      <c r="I7" s="48">
        <f>IFERROR(VLOOKUP("Income Tax Expense*",'7.TIKR_IS'!$A:$K,COLUMN(I2),FALSE),"0")</f>
        <v>-3642</v>
      </c>
      <c r="J7" s="48">
        <f>IFERROR(VLOOKUP("Income Tax Expense*",'7.TIKR_IS'!$A:$K,COLUMN(J2),FALSE),"0")</f>
        <v>-3528</v>
      </c>
      <c r="K7" s="48">
        <f>IFERROR(VLOOKUP("Income Tax Expense*",'7.TIKR_IS'!$A:$K,COLUMN(K2),FALSE),"0")</f>
        <v>-4211</v>
      </c>
      <c r="L7" s="49">
        <f t="shared" ref="L7:P7" si="7">IFERROR(-$T$5*L5,"")</f>
        <v>-4684.98095</v>
      </c>
      <c r="M7" s="50">
        <f t="shared" si="7"/>
        <v>-4731.83076</v>
      </c>
      <c r="N7" s="50">
        <f t="shared" si="7"/>
        <v>-4779.149067</v>
      </c>
      <c r="O7" s="50">
        <f t="shared" si="7"/>
        <v>-4826.940558</v>
      </c>
      <c r="P7" s="51">
        <f t="shared" si="7"/>
        <v>-4875.209963</v>
      </c>
      <c r="Q7" s="23"/>
      <c r="R7" s="23"/>
      <c r="S7" s="52"/>
      <c r="T7" s="52"/>
      <c r="U7" s="22"/>
      <c r="V7" s="22"/>
      <c r="W7" s="22"/>
      <c r="X7" s="23"/>
      <c r="Y7" s="23"/>
      <c r="Z7" s="23"/>
    </row>
    <row r="8" ht="24.75" customHeight="1">
      <c r="A8" s="53" t="s">
        <v>24</v>
      </c>
      <c r="B8" s="34">
        <f t="shared" ref="B8:P8" si="8">IFERROR(-B7/B5,"")</f>
        <v>0.2996858133</v>
      </c>
      <c r="C8" s="36">
        <f t="shared" si="8"/>
        <v>0.3000419053</v>
      </c>
      <c r="D8" s="36">
        <f t="shared" si="8"/>
        <v>1.291155925</v>
      </c>
      <c r="E8" s="36">
        <f t="shared" si="8"/>
        <v>0.2284922158</v>
      </c>
      <c r="F8" s="36">
        <f t="shared" si="8"/>
        <v>0.1853478934</v>
      </c>
      <c r="G8" s="36">
        <f t="shared" si="8"/>
        <v>0.185225939</v>
      </c>
      <c r="H8" s="36">
        <f t="shared" si="8"/>
        <v>0.1984418799</v>
      </c>
      <c r="I8" s="36">
        <f t="shared" si="8"/>
        <v>0.1936513</v>
      </c>
      <c r="J8" s="36">
        <f t="shared" si="8"/>
        <v>0.2732765298</v>
      </c>
      <c r="K8" s="36">
        <f t="shared" si="8"/>
        <v>0.2470374281</v>
      </c>
      <c r="L8" s="34">
        <f t="shared" si="8"/>
        <v>0.25</v>
      </c>
      <c r="M8" s="36">
        <f t="shared" si="8"/>
        <v>0.25</v>
      </c>
      <c r="N8" s="36">
        <f t="shared" si="8"/>
        <v>0.25</v>
      </c>
      <c r="O8" s="36">
        <f t="shared" si="8"/>
        <v>0.25</v>
      </c>
      <c r="P8" s="37">
        <f t="shared" si="8"/>
        <v>0.25</v>
      </c>
      <c r="Q8" s="23"/>
      <c r="R8" s="23"/>
      <c r="S8" s="23"/>
      <c r="T8" s="54" t="s">
        <v>25</v>
      </c>
      <c r="U8" s="22"/>
      <c r="V8" s="22"/>
      <c r="W8" s="22"/>
      <c r="X8" s="23"/>
      <c r="Y8" s="23"/>
      <c r="Z8" s="23"/>
    </row>
    <row r="9" ht="24.75" customHeight="1">
      <c r="A9" s="46" t="s">
        <v>26</v>
      </c>
      <c r="B9" s="55">
        <f t="shared" ref="B9:K9" si="9">B5+B7</f>
        <v>17386</v>
      </c>
      <c r="C9" s="56">
        <f t="shared" si="9"/>
        <v>15033</v>
      </c>
      <c r="D9" s="56">
        <f t="shared" si="9"/>
        <v>-6627</v>
      </c>
      <c r="E9" s="56">
        <f t="shared" si="9"/>
        <v>18088</v>
      </c>
      <c r="F9" s="56">
        <f t="shared" si="9"/>
        <v>19471</v>
      </c>
      <c r="G9" s="56">
        <f t="shared" si="9"/>
        <v>11107</v>
      </c>
      <c r="H9" s="56">
        <f t="shared" si="9"/>
        <v>22018</v>
      </c>
      <c r="I9" s="56">
        <f t="shared" si="9"/>
        <v>15165</v>
      </c>
      <c r="J9" s="56">
        <f t="shared" si="9"/>
        <v>9382</v>
      </c>
      <c r="K9" s="56">
        <f t="shared" si="9"/>
        <v>12835</v>
      </c>
      <c r="L9" s="57">
        <f t="shared" ref="L9:P9" si="10">IFERROR(L5+L7,"")</f>
        <v>14054.94285</v>
      </c>
      <c r="M9" s="58">
        <f t="shared" si="10"/>
        <v>14195.49228</v>
      </c>
      <c r="N9" s="58">
        <f t="shared" si="10"/>
        <v>14337.4472</v>
      </c>
      <c r="O9" s="58">
        <f t="shared" si="10"/>
        <v>14480.82167</v>
      </c>
      <c r="P9" s="59">
        <f t="shared" si="10"/>
        <v>14625.62989</v>
      </c>
      <c r="Q9" s="23"/>
      <c r="R9" s="23"/>
      <c r="S9" s="23"/>
      <c r="U9" s="22"/>
      <c r="V9" s="22"/>
      <c r="W9" s="22"/>
      <c r="X9" s="23"/>
      <c r="Y9" s="23"/>
      <c r="Z9" s="23"/>
    </row>
    <row r="10" ht="24.75" customHeight="1">
      <c r="A10" s="33" t="s">
        <v>27</v>
      </c>
      <c r="B10" s="34">
        <f t="shared" ref="B10:P10" si="11">IFERROR(B9/B3,"")</f>
        <v>0.2510758744</v>
      </c>
      <c r="C10" s="36">
        <f t="shared" si="11"/>
        <v>0.2347145891</v>
      </c>
      <c r="D10" s="36">
        <f t="shared" si="11"/>
        <v>-0.1015289864</v>
      </c>
      <c r="E10" s="36">
        <f t="shared" si="11"/>
        <v>0.2761526718</v>
      </c>
      <c r="F10" s="36">
        <f t="shared" si="11"/>
        <v>0.291268381</v>
      </c>
      <c r="G10" s="36">
        <f t="shared" si="11"/>
        <v>0.1864466528</v>
      </c>
      <c r="H10" s="36">
        <f t="shared" si="11"/>
        <v>0.2936124817</v>
      </c>
      <c r="I10" s="36">
        <f t="shared" si="11"/>
        <v>0.2149234694</v>
      </c>
      <c r="J10" s="36">
        <f t="shared" si="11"/>
        <v>0.1327015559</v>
      </c>
      <c r="K10" s="36">
        <f t="shared" si="11"/>
        <v>0.179855107</v>
      </c>
      <c r="L10" s="34">
        <f t="shared" si="11"/>
        <v>0.195</v>
      </c>
      <c r="M10" s="36">
        <f t="shared" si="11"/>
        <v>0.195</v>
      </c>
      <c r="N10" s="36">
        <f t="shared" si="11"/>
        <v>0.195</v>
      </c>
      <c r="O10" s="36">
        <f t="shared" si="11"/>
        <v>0.195</v>
      </c>
      <c r="P10" s="37">
        <f t="shared" si="11"/>
        <v>0.195</v>
      </c>
      <c r="Q10" s="23"/>
      <c r="R10" s="18"/>
      <c r="S10" s="60"/>
      <c r="T10" s="60"/>
      <c r="U10" s="22"/>
      <c r="V10" s="22"/>
      <c r="W10" s="22"/>
      <c r="X10" s="23"/>
      <c r="Y10" s="23"/>
      <c r="Z10" s="23"/>
    </row>
    <row r="11" ht="24.75" customHeight="1">
      <c r="A11" s="46" t="s">
        <v>28</v>
      </c>
      <c r="B11" s="55">
        <f>IFERROR(VLOOKUP("*Diluted Shares Outstanding*",'7.TIKR_IS'!$A:$K,COLUMN(B11),FALSE),"0")</f>
        <v>3007.7</v>
      </c>
      <c r="C11" s="56">
        <f>IFERROR(VLOOKUP("*Diluted Shares Outstanding*",'7.TIKR_IS'!$A:$K,COLUMN(C11),FALSE),"0")</f>
        <v>2888.3</v>
      </c>
      <c r="D11" s="56">
        <f>IFERROR(VLOOKUP("*Diluted Shares Outstanding*",'7.TIKR_IS'!$A:$K,COLUMN(D11),FALSE),"0")</f>
        <v>2698.5</v>
      </c>
      <c r="E11" s="56">
        <f>IFERROR(VLOOKUP("*Diluted Shares Outstanding*",'7.TIKR_IS'!$A:$K,COLUMN(E11),FALSE),"0")</f>
        <v>2494.8</v>
      </c>
      <c r="F11" s="56">
        <f>IFERROR(VLOOKUP("*Diluted Shares Outstanding*",'7.TIKR_IS'!$A:$K,COLUMN(F11),FALSE),"0")</f>
        <v>2265.3</v>
      </c>
      <c r="G11" s="56">
        <f>IFERROR(VLOOKUP("*Diluted Shares Outstanding*",'7.TIKR_IS'!$A:$K,COLUMN(G11),FALSE),"0")</f>
        <v>2099</v>
      </c>
      <c r="H11" s="56">
        <f>IFERROR(VLOOKUP("*Diluted Shares Outstanding*",'7.TIKR_IS'!$A:$K,COLUMN(H11),FALSE),"0")</f>
        <v>2049.4</v>
      </c>
      <c r="I11" s="56">
        <f>IFERROR(VLOOKUP("*Diluted Shares Outstanding*",'7.TIKR_IS'!$A:$K,COLUMN(I11),FALSE),"0")</f>
        <v>1964.3</v>
      </c>
      <c r="J11" s="56">
        <f>IFERROR(VLOOKUP("*Diluted Shares Outstanding*",'7.TIKR_IS'!$A:$K,COLUMN(J11),FALSE),"0")</f>
        <v>1955.8</v>
      </c>
      <c r="K11" s="56">
        <f>IFERROR(VLOOKUP("*Diluted Shares Outstanding*",'7.TIKR_IS'!$A:$K,COLUMN(K11),FALSE),"0")</f>
        <v>1940.1</v>
      </c>
      <c r="L11" s="57">
        <f t="shared" ref="L11:P11" si="12">IFERROR(K11*(1+$T$6),"")</f>
        <v>1920.699</v>
      </c>
      <c r="M11" s="58">
        <f t="shared" si="12"/>
        <v>1901.49201</v>
      </c>
      <c r="N11" s="58">
        <f t="shared" si="12"/>
        <v>1882.47709</v>
      </c>
      <c r="O11" s="58">
        <f t="shared" si="12"/>
        <v>1863.652319</v>
      </c>
      <c r="P11" s="59">
        <f t="shared" si="12"/>
        <v>1845.015796</v>
      </c>
      <c r="Q11" s="23"/>
      <c r="R11" s="23"/>
      <c r="S11" s="52"/>
      <c r="T11" s="52"/>
      <c r="U11" s="22"/>
      <c r="V11" s="22"/>
      <c r="W11" s="22"/>
      <c r="X11" s="23"/>
      <c r="Y11" s="23"/>
      <c r="Z11" s="23"/>
    </row>
    <row r="12" ht="24.75" customHeight="1">
      <c r="A12" s="33" t="s">
        <v>17</v>
      </c>
      <c r="B12" s="34"/>
      <c r="C12" s="36">
        <f t="shared" ref="C12:P12" si="13">IFERROR((C11-B11)/B11,"")</f>
        <v>-0.03969810819</v>
      </c>
      <c r="D12" s="36">
        <f t="shared" si="13"/>
        <v>-0.06571339542</v>
      </c>
      <c r="E12" s="36">
        <f t="shared" si="13"/>
        <v>-0.07548638132</v>
      </c>
      <c r="F12" s="36">
        <f t="shared" si="13"/>
        <v>-0.09199134199</v>
      </c>
      <c r="G12" s="36">
        <f t="shared" si="13"/>
        <v>-0.07341191012</v>
      </c>
      <c r="H12" s="36">
        <f t="shared" si="13"/>
        <v>-0.02363030014</v>
      </c>
      <c r="I12" s="36">
        <f t="shared" si="13"/>
        <v>-0.04152434859</v>
      </c>
      <c r="J12" s="36">
        <f t="shared" si="13"/>
        <v>-0.004327241256</v>
      </c>
      <c r="K12" s="36">
        <f t="shared" si="13"/>
        <v>-0.008027405665</v>
      </c>
      <c r="L12" s="34">
        <f t="shared" si="13"/>
        <v>-0.01</v>
      </c>
      <c r="M12" s="36">
        <f t="shared" si="13"/>
        <v>-0.01</v>
      </c>
      <c r="N12" s="36">
        <f t="shared" si="13"/>
        <v>-0.01</v>
      </c>
      <c r="O12" s="36">
        <f t="shared" si="13"/>
        <v>-0.01</v>
      </c>
      <c r="P12" s="37">
        <f t="shared" si="13"/>
        <v>-0.01</v>
      </c>
      <c r="Q12" s="23"/>
      <c r="R12" s="23"/>
      <c r="S12" s="52"/>
      <c r="T12" s="52"/>
      <c r="U12" s="22"/>
      <c r="V12" s="22"/>
      <c r="W12" s="22"/>
      <c r="X12" s="23"/>
      <c r="Y12" s="23"/>
      <c r="Z12" s="23"/>
    </row>
    <row r="13" ht="24.75" customHeight="1">
      <c r="A13" s="53" t="s">
        <v>29</v>
      </c>
      <c r="B13" s="61">
        <f t="shared" ref="B13:P13" si="14">IFERROR(B9/B11,"")</f>
        <v>5.780496725</v>
      </c>
      <c r="C13" s="62">
        <f t="shared" si="14"/>
        <v>5.204791746</v>
      </c>
      <c r="D13" s="62">
        <f t="shared" si="14"/>
        <v>-2.455808783</v>
      </c>
      <c r="E13" s="62">
        <f t="shared" si="14"/>
        <v>7.250280584</v>
      </c>
      <c r="F13" s="62">
        <f t="shared" si="14"/>
        <v>8.595329537</v>
      </c>
      <c r="G13" s="62">
        <f t="shared" si="14"/>
        <v>5.291567413</v>
      </c>
      <c r="H13" s="62">
        <f t="shared" si="14"/>
        <v>10.74363228</v>
      </c>
      <c r="I13" s="62">
        <f t="shared" si="14"/>
        <v>7.720307489</v>
      </c>
      <c r="J13" s="62">
        <f t="shared" si="14"/>
        <v>4.79701401</v>
      </c>
      <c r="K13" s="62">
        <f t="shared" si="14"/>
        <v>6.615638369</v>
      </c>
      <c r="L13" s="61">
        <f t="shared" si="14"/>
        <v>7.317618664</v>
      </c>
      <c r="M13" s="62">
        <f t="shared" si="14"/>
        <v>7.465449344</v>
      </c>
      <c r="N13" s="62">
        <f t="shared" si="14"/>
        <v>7.616266502</v>
      </c>
      <c r="O13" s="62">
        <f t="shared" si="14"/>
        <v>7.770130472</v>
      </c>
      <c r="P13" s="63">
        <f t="shared" si="14"/>
        <v>7.927102805</v>
      </c>
      <c r="Q13" s="23"/>
      <c r="R13" s="23"/>
      <c r="S13" s="52"/>
      <c r="T13" s="52"/>
      <c r="U13" s="22"/>
      <c r="V13" s="22"/>
      <c r="W13" s="22"/>
      <c r="X13" s="23"/>
      <c r="Y13" s="23"/>
      <c r="Z13" s="23"/>
    </row>
    <row r="14" ht="15.75" customHeight="1">
      <c r="A14" s="64"/>
      <c r="B14" s="65"/>
      <c r="C14" s="66">
        <f t="shared" ref="C14:P14" si="15">IFERROR((C13-B13)/B13,"")</f>
        <v>-0.09959437855</v>
      </c>
      <c r="D14" s="66">
        <f t="shared" si="15"/>
        <v>-1.471836128</v>
      </c>
      <c r="E14" s="66">
        <f t="shared" si="15"/>
        <v>-3.952298499</v>
      </c>
      <c r="F14" s="66">
        <f t="shared" si="15"/>
        <v>0.1855168138</v>
      </c>
      <c r="G14" s="66">
        <f t="shared" si="15"/>
        <v>-0.3843671275</v>
      </c>
      <c r="H14" s="66">
        <f t="shared" si="15"/>
        <v>1.030330797</v>
      </c>
      <c r="I14" s="66">
        <f t="shared" si="15"/>
        <v>-0.2814062055</v>
      </c>
      <c r="J14" s="66">
        <f t="shared" si="15"/>
        <v>-0.3786498768</v>
      </c>
      <c r="K14" s="66">
        <f t="shared" si="15"/>
        <v>0.3791159158</v>
      </c>
      <c r="L14" s="66">
        <f t="shared" si="15"/>
        <v>0.1061092302</v>
      </c>
      <c r="M14" s="66">
        <f t="shared" si="15"/>
        <v>0.0202020202</v>
      </c>
      <c r="N14" s="66">
        <f t="shared" si="15"/>
        <v>0.0202020202</v>
      </c>
      <c r="O14" s="66">
        <f t="shared" si="15"/>
        <v>0.0202020202</v>
      </c>
      <c r="P14" s="67">
        <f t="shared" si="15"/>
        <v>0.0202020202</v>
      </c>
      <c r="Q14" s="18"/>
      <c r="R14" s="18"/>
      <c r="S14" s="60"/>
      <c r="T14" s="60"/>
      <c r="U14" s="22"/>
      <c r="V14" s="22"/>
      <c r="W14" s="22"/>
      <c r="X14" s="23"/>
      <c r="Y14" s="23"/>
      <c r="Z14" s="23"/>
    </row>
    <row r="15" ht="9.75" customHeight="1">
      <c r="A15" s="1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18"/>
      <c r="R15" s="18"/>
      <c r="S15" s="60"/>
      <c r="T15" s="60"/>
      <c r="U15" s="22"/>
      <c r="V15" s="22"/>
      <c r="W15" s="22"/>
      <c r="X15" s="23"/>
      <c r="Y15" s="23"/>
      <c r="Z15" s="23"/>
    </row>
    <row r="16" ht="43.5" customHeight="1">
      <c r="A16" s="68" t="s">
        <v>30</v>
      </c>
      <c r="B16" s="69">
        <f>IFERROR(IF(VLOOKUP("Income Statement*",'7.TIKR_IS'!$A:$K,COLUMN(B17),FALSE)="","",IFERROR(YEAR(VLOOKUP("Income Statement*",'7.TIKR_IS'!$A:$K,COLUMN(B17),FALSE)),"2013")),"")</f>
        <v>2015</v>
      </c>
      <c r="C16" s="69">
        <f>IFERROR(IF(VLOOKUP("Income Statement*",'7.TIKR_IS'!$A:$K,COLUMN(C17),FALSE)="","",IFERROR(YEAR(VLOOKUP("Income Statement*",'7.TIKR_IS'!$A:$K,COLUMN(C17),FALSE)),"2013")),"")</f>
        <v>2016</v>
      </c>
      <c r="D16" s="69">
        <f>IFERROR(IF(VLOOKUP("Income Statement*",'7.TIKR_IS'!$A:$K,COLUMN(D17),FALSE)="","",IFERROR(YEAR(VLOOKUP("Income Statement*",'7.TIKR_IS'!$A:$K,COLUMN(D17),FALSE)),"2013")),"")</f>
        <v>2017</v>
      </c>
      <c r="E16" s="69">
        <f>IFERROR(IF(VLOOKUP("Income Statement*",'7.TIKR_IS'!$A:$K,COLUMN(E17),FALSE)="","",IFERROR(YEAR(VLOOKUP("Income Statement*",'7.TIKR_IS'!$A:$K,COLUMN(E17),FALSE)),"2013")),"")</f>
        <v>2018</v>
      </c>
      <c r="F16" s="69">
        <f>IFERROR(IF(VLOOKUP("Income Statement*",'7.TIKR_IS'!$A:$K,COLUMN(F17),FALSE)="","",IFERROR(YEAR(VLOOKUP("Income Statement*",'7.TIKR_IS'!$A:$K,COLUMN(F17),FALSE)),"2013")),"")</f>
        <v>2019</v>
      </c>
      <c r="G16" s="69">
        <f>IFERROR(IF(VLOOKUP("Income Statement*",'7.TIKR_IS'!$A:$K,COLUMN(G17),FALSE)="","",IFERROR(YEAR(VLOOKUP("Income Statement*",'7.TIKR_IS'!$A:$K,COLUMN(G17),FALSE)),"2013")),"")</f>
        <v>2020</v>
      </c>
      <c r="H16" s="69">
        <f>IFERROR(IF(VLOOKUP("Income Statement*",'7.TIKR_IS'!$A:$K,COLUMN(H17),FALSE)="","",IFERROR(YEAR(VLOOKUP("Income Statement*",'7.TIKR_IS'!$A:$K,COLUMN(H17),FALSE)),"2013")),"")</f>
        <v>2021</v>
      </c>
      <c r="I16" s="69">
        <f>IFERROR(IF(VLOOKUP("Income Statement*",'7.TIKR_IS'!$A:$K,COLUMN(I17),FALSE)="","",IFERROR(YEAR(VLOOKUP("Income Statement*",'7.TIKR_IS'!$A:$K,COLUMN(I17),FALSE)),"2013")),"")</f>
        <v>2022</v>
      </c>
      <c r="J16" s="69">
        <f>IFERROR(IF(VLOOKUP("Income Statement*",'7.TIKR_IS'!$A:$K,COLUMN(J17),FALSE)="","",IFERROR(YEAR(VLOOKUP("Income Statement*",'7.TIKR_IS'!$A:$K,COLUMN(J17),FALSE)),"2013")),"")</f>
        <v>2023</v>
      </c>
      <c r="K16" s="69">
        <f>IFERROR(IF(VLOOKUP("Income Statement*",'7.TIKR_IS'!$A:$K,COLUMN(K17),FALSE)="","",IFERROR(YEAR(VLOOKUP("Income Statement*",'7.TIKR_IS'!$A:$K,COLUMN(K17),FALSE)),"2013")),"")</f>
        <v>2024</v>
      </c>
      <c r="L16" s="70" t="str">
        <f>IF(K16&lt;&gt;"",(K16+1)&amp;"e","")</f>
        <v>2025e</v>
      </c>
      <c r="M16" s="70" t="str">
        <f t="shared" ref="M16:P16" si="16">IF(L16&lt;&gt;"",(LEFT(L16,4)+1)&amp;"e","")</f>
        <v>2026e</v>
      </c>
      <c r="N16" s="70" t="str">
        <f t="shared" si="16"/>
        <v>2027e</v>
      </c>
      <c r="O16" s="70" t="str">
        <f t="shared" si="16"/>
        <v>2028e</v>
      </c>
      <c r="P16" s="71" t="str">
        <f t="shared" si="16"/>
        <v>2029e</v>
      </c>
      <c r="Q16" s="72"/>
      <c r="R16" s="73" t="str">
        <f>"Promedio "&amp;B2&amp;" - "&amp;K2</f>
        <v>Promedio 2015 - 2024</v>
      </c>
      <c r="S16" s="72"/>
      <c r="T16" s="72"/>
      <c r="U16" s="74"/>
      <c r="V16" s="74"/>
      <c r="W16" s="74"/>
      <c r="X16" s="72"/>
      <c r="Y16" s="72"/>
      <c r="Z16" s="72"/>
    </row>
    <row r="17" ht="24.75" customHeight="1">
      <c r="A17" s="75" t="s">
        <v>31</v>
      </c>
      <c r="B17" s="76">
        <f>IFERROR(B9/VLOOKUP("Total Assets",'8.TIKR_BS'!$A:$K,COLUMN(B2),FALSE),"")</f>
        <v>0.01004268691</v>
      </c>
      <c r="C17" s="77">
        <f>IFERROR(C9/VLOOKUP("Total Assets",'8.TIKR_BS'!$A:$K,COLUMN(C2),FALSE),"")</f>
        <v>0.008388590446</v>
      </c>
      <c r="D17" s="77">
        <f>IFERROR(D9/VLOOKUP("Total Assets",'8.TIKR_BS'!$A:$K,COLUMN(D2),FALSE),"")</f>
        <v>-0.00359681188</v>
      </c>
      <c r="E17" s="77">
        <f>IFERROR(E9/VLOOKUP("Total Assets",'8.TIKR_BS'!$A:$K,COLUMN(E2),FALSE),"")</f>
        <v>0.009433691652</v>
      </c>
      <c r="F17" s="77">
        <f>IFERROR(F9/VLOOKUP("Total Assets",'8.TIKR_BS'!$A:$K,COLUMN(F2),FALSE),"")</f>
        <v>0.009979202094</v>
      </c>
      <c r="G17" s="77">
        <f>IFERROR(G9/VLOOKUP("Total Assets",'8.TIKR_BS'!$A:$K,COLUMN(G2),FALSE),"")</f>
        <v>0.004914406063</v>
      </c>
      <c r="H17" s="77">
        <f>IFERROR(H9/VLOOKUP("Total Assets",'8.TIKR_BS'!$A:$K,COLUMN(H2),FALSE),"")</f>
        <v>0.009608918165</v>
      </c>
      <c r="I17" s="77">
        <f>IFERROR(I9/VLOOKUP("Total Assets",'8.TIKR_BS'!$A:$K,COLUMN(I2),FALSE),"")</f>
        <v>0.006275148179</v>
      </c>
      <c r="J17" s="77">
        <f>IFERROR(J9/VLOOKUP("Total Assets",'8.TIKR_BS'!$A:$K,COLUMN(J2),FALSE),"")</f>
        <v>0.003889985795</v>
      </c>
      <c r="K17" s="77">
        <f>IFERROR(K9/VLOOKUP("Total Assets",'8.TIKR_BS'!$A:$K,COLUMN(K2),FALSE),"")</f>
        <v>0.005454866136</v>
      </c>
      <c r="L17" s="78" t="s">
        <v>32</v>
      </c>
      <c r="M17" s="79" t="s">
        <v>32</v>
      </c>
      <c r="N17" s="79" t="s">
        <v>32</v>
      </c>
      <c r="O17" s="79" t="s">
        <v>32</v>
      </c>
      <c r="P17" s="80" t="s">
        <v>32</v>
      </c>
      <c r="Q17" s="72"/>
      <c r="R17" s="81">
        <f t="shared" ref="R17:R18" si="17">IFERROR(AVERAGE(B17:K17),"")</f>
        <v>0.006439068356</v>
      </c>
      <c r="S17" s="72"/>
      <c r="T17" s="72"/>
      <c r="U17" s="74"/>
      <c r="V17" s="74"/>
      <c r="W17" s="74"/>
      <c r="X17" s="72"/>
      <c r="Y17" s="72"/>
      <c r="Z17" s="72"/>
    </row>
    <row r="18" ht="24.75" customHeight="1">
      <c r="A18" s="82" t="s">
        <v>33</v>
      </c>
      <c r="B18" s="83">
        <f>IFERROR(B9/'TIKR_Cálculos'!B26,"")</f>
        <v>0.07793197425</v>
      </c>
      <c r="C18" s="84">
        <f>IFERROR(C9/'TIKR_Cálculos'!C26,"")</f>
        <v>0.0664756371</v>
      </c>
      <c r="D18" s="84">
        <f>IFERROR(D9/'TIKR_Cálculos'!D26,"")</f>
        <v>-0.03286028799</v>
      </c>
      <c r="E18" s="84">
        <f>IFERROR(E9/'TIKR_Cálculos'!E26,"")</f>
        <v>0.0917827821</v>
      </c>
      <c r="F18" s="84">
        <f>IFERROR(F9/'TIKR_Cálculos'!F26,"")</f>
        <v>0.1003939241</v>
      </c>
      <c r="G18" s="84">
        <f>IFERROR(G9/'TIKR_Cálculos'!G26,"")</f>
        <v>0.05547952048</v>
      </c>
      <c r="H18" s="84">
        <f>IFERROR(H9/'TIKR_Cálculos'!H26,"")</f>
        <v>0.1086385885</v>
      </c>
      <c r="I18" s="84">
        <f>IFERROR(I9/'TIKR_Cálculos'!I26,"")</f>
        <v>0.07513451382</v>
      </c>
      <c r="J18" s="84">
        <f>IFERROR(J9/'TIKR_Cálculos'!J26,"")</f>
        <v>0.0454882643</v>
      </c>
      <c r="K18" s="84">
        <f>IFERROR(K9/'TIKR_Cálculos'!K26,"")</f>
        <v>0.0613041277</v>
      </c>
      <c r="L18" s="83">
        <f>IFERROR(L9/'TIKR_Cálculos'!L26,"")</f>
        <v>0.06290790232</v>
      </c>
      <c r="M18" s="85">
        <f>IFERROR(M9/'TIKR_Cálculos'!M26,"")</f>
        <v>0.05974120549</v>
      </c>
      <c r="N18" s="85">
        <f>IFERROR(N9/'TIKR_Cálculos'!N26,"")</f>
        <v>0.05690504575</v>
      </c>
      <c r="O18" s="85">
        <f>IFERROR(O9/'TIKR_Cálculos'!O26,"")</f>
        <v>0.05435035848</v>
      </c>
      <c r="P18" s="86">
        <f>IFERROR(P9/'TIKR_Cálculos'!P26,"")</f>
        <v>0.05203733194</v>
      </c>
      <c r="Q18" s="72"/>
      <c r="R18" s="87">
        <f t="shared" si="17"/>
        <v>0.06497690443</v>
      </c>
      <c r="S18" s="72"/>
      <c r="T18" s="72"/>
      <c r="U18" s="74"/>
      <c r="V18" s="74"/>
      <c r="W18" s="74"/>
      <c r="X18" s="72"/>
      <c r="Y18" s="72"/>
      <c r="Z18" s="72"/>
    </row>
    <row r="19" ht="19.5" customHeight="1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4"/>
      <c r="V19" s="74"/>
      <c r="W19" s="74"/>
      <c r="X19" s="72"/>
      <c r="Y19" s="72"/>
      <c r="Z19" s="72"/>
    </row>
    <row r="20" ht="43.5" customHeight="1">
      <c r="A20" s="68" t="s">
        <v>34</v>
      </c>
      <c r="B20" s="69">
        <f>IFERROR(IF(VLOOKUP("Income Statement*",'7.TIKR_IS'!$A:$K,COLUMN(B21),FALSE)="","",IFERROR(YEAR(VLOOKUP("Income Statement*",'7.TIKR_IS'!$A:$K,COLUMN(B21),FALSE)),"2013")),"")</f>
        <v>2015</v>
      </c>
      <c r="C20" s="69">
        <f>IFERROR(IF(VLOOKUP("Income Statement*",'7.TIKR_IS'!$A:$K,COLUMN(C21),FALSE)="","",IFERROR(YEAR(VLOOKUP("Income Statement*",'7.TIKR_IS'!$A:$K,COLUMN(C21),FALSE)),"2013")),"")</f>
        <v>2016</v>
      </c>
      <c r="D20" s="69">
        <f>IFERROR(IF(VLOOKUP("Income Statement*",'7.TIKR_IS'!$A:$K,COLUMN(D21),FALSE)="","",IFERROR(YEAR(VLOOKUP("Income Statement*",'7.TIKR_IS'!$A:$K,COLUMN(D21),FALSE)),"2013")),"")</f>
        <v>2017</v>
      </c>
      <c r="E20" s="69">
        <f>IFERROR(IF(VLOOKUP("Income Statement*",'7.TIKR_IS'!$A:$K,COLUMN(E21),FALSE)="","",IFERROR(YEAR(VLOOKUP("Income Statement*",'7.TIKR_IS'!$A:$K,COLUMN(E21),FALSE)),"2013")),"")</f>
        <v>2018</v>
      </c>
      <c r="F20" s="69">
        <f>IFERROR(IF(VLOOKUP("Income Statement*",'7.TIKR_IS'!$A:$K,COLUMN(F21),FALSE)="","",IFERROR(YEAR(VLOOKUP("Income Statement*",'7.TIKR_IS'!$A:$K,COLUMN(F21),FALSE)),"2013")),"")</f>
        <v>2019</v>
      </c>
      <c r="G20" s="69">
        <f>IFERROR(IF(VLOOKUP("Income Statement*",'7.TIKR_IS'!$A:$K,COLUMN(G21),FALSE)="","",IFERROR(YEAR(VLOOKUP("Income Statement*",'7.TIKR_IS'!$A:$K,COLUMN(G21),FALSE)),"2013")),"")</f>
        <v>2020</v>
      </c>
      <c r="H20" s="69">
        <f>IFERROR(IF(VLOOKUP("Income Statement*",'7.TIKR_IS'!$A:$K,COLUMN(H21),FALSE)="","",IFERROR(YEAR(VLOOKUP("Income Statement*",'7.TIKR_IS'!$A:$K,COLUMN(H21),FALSE)),"2013")),"")</f>
        <v>2021</v>
      </c>
      <c r="I20" s="69">
        <f>IFERROR(IF(VLOOKUP("Income Statement*",'7.TIKR_IS'!$A:$K,COLUMN(I21),FALSE)="","",IFERROR(YEAR(VLOOKUP("Income Statement*",'7.TIKR_IS'!$A:$K,COLUMN(I21),FALSE)),"2013")),"")</f>
        <v>2022</v>
      </c>
      <c r="J20" s="69">
        <f>IFERROR(IF(VLOOKUP("Income Statement*",'7.TIKR_IS'!$A:$K,COLUMN(J21),FALSE)="","",IFERROR(YEAR(VLOOKUP("Income Statement*",'7.TIKR_IS'!$A:$K,COLUMN(J21),FALSE)),"2013")),"")</f>
        <v>2023</v>
      </c>
      <c r="K20" s="69">
        <f>IFERROR(IF(VLOOKUP("Income Statement*",'7.TIKR_IS'!$A:$K,COLUMN(K21),FALSE)="","",IFERROR(YEAR(VLOOKUP("Income Statement*",'7.TIKR_IS'!$A:$K,COLUMN(K21),FALSE)),"2013")),"")</f>
        <v>2024</v>
      </c>
      <c r="L20" s="60"/>
      <c r="M20" s="60"/>
      <c r="N20" s="60"/>
      <c r="O20" s="60"/>
      <c r="P20" s="60"/>
      <c r="Q20" s="18"/>
      <c r="R20" s="18"/>
      <c r="S20" s="60"/>
      <c r="T20" s="60"/>
      <c r="U20" s="22"/>
      <c r="V20" s="22"/>
      <c r="W20" s="22"/>
      <c r="X20" s="23"/>
      <c r="Y20" s="23"/>
      <c r="Z20" s="23"/>
    </row>
    <row r="21" ht="24.75" customHeight="1">
      <c r="A21" s="82" t="s">
        <v>35</v>
      </c>
      <c r="B21" s="88">
        <f>IFERROR('TIKR_Cálculos'!B29,"")</f>
        <v>6.760072078</v>
      </c>
      <c r="C21" s="89">
        <f>IFERROR('TIKR_Cálculos'!C29,"")</f>
        <v>6.924530054</v>
      </c>
      <c r="D21" s="89">
        <f>IFERROR('TIKR_Cálculos'!D29,"")</f>
        <v>8.135948471</v>
      </c>
      <c r="E21" s="89">
        <f>IFERROR('TIKR_Cálculos'!E29,"")</f>
        <v>8.729253986</v>
      </c>
      <c r="F21" s="89">
        <f>IFERROR('TIKR_Cálculos'!F29,"")</f>
        <v>9.060315758</v>
      </c>
      <c r="G21" s="89">
        <f>IFERROR('TIKR_Cálculos'!G29,"")</f>
        <v>10.28916084</v>
      </c>
      <c r="H21" s="89">
        <f>IFERROR('TIKR_Cálculos'!H29,"")</f>
        <v>10.30601662</v>
      </c>
      <c r="I21" s="89">
        <f>IFERROR('TIKR_Cálculos'!I29,"")</f>
        <v>10.97334496</v>
      </c>
      <c r="J21" s="89">
        <f>IFERROR('TIKR_Cálculos'!J29,"")</f>
        <v>10.69368391</v>
      </c>
      <c r="K21" s="90">
        <f>IFERROR('TIKR_Cálculos'!K29,"")</f>
        <v>10.23842935</v>
      </c>
      <c r="L21" s="60"/>
      <c r="M21" s="60"/>
      <c r="N21" s="60"/>
      <c r="O21" s="60"/>
      <c r="P21" s="60"/>
      <c r="Q21" s="18"/>
      <c r="R21" s="18"/>
      <c r="S21" s="60"/>
      <c r="T21" s="60"/>
      <c r="U21" s="22"/>
      <c r="V21" s="22"/>
      <c r="W21" s="22"/>
      <c r="X21" s="23"/>
      <c r="Y21" s="23"/>
      <c r="Z21" s="23"/>
    </row>
    <row r="22" ht="15.75" customHeight="1">
      <c r="A22" s="23"/>
      <c r="B22" s="23"/>
      <c r="C22" s="2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18"/>
      <c r="R22" s="18"/>
      <c r="S22" s="60"/>
      <c r="T22" s="60"/>
      <c r="U22" s="22"/>
      <c r="V22" s="22"/>
      <c r="W22" s="22"/>
      <c r="X22" s="23"/>
      <c r="Y22" s="23"/>
      <c r="Z22" s="23"/>
    </row>
    <row r="23" ht="15.75" customHeight="1">
      <c r="A23" s="23"/>
      <c r="B23" s="23"/>
      <c r="C23" s="91"/>
      <c r="D23" s="92"/>
      <c r="E23" s="92"/>
      <c r="F23" s="92"/>
      <c r="G23" s="92"/>
      <c r="H23" s="92"/>
      <c r="I23" s="92"/>
      <c r="J23" s="92"/>
      <c r="K23" s="92"/>
      <c r="L23" s="93"/>
      <c r="M23" s="93"/>
      <c r="N23" s="93"/>
      <c r="O23" s="60"/>
      <c r="P23" s="60"/>
      <c r="Q23" s="18"/>
      <c r="R23" s="18"/>
      <c r="S23" s="60"/>
      <c r="T23" s="60"/>
      <c r="U23" s="22"/>
      <c r="V23" s="22"/>
      <c r="W23" s="22"/>
      <c r="X23" s="23"/>
      <c r="Y23" s="23"/>
      <c r="Z23" s="23"/>
    </row>
    <row r="24" ht="15.75" customHeight="1">
      <c r="A24" s="23"/>
      <c r="B24" s="23"/>
      <c r="C24" s="2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18"/>
      <c r="R24" s="18"/>
      <c r="S24" s="60"/>
      <c r="T24" s="60"/>
      <c r="U24" s="22"/>
      <c r="V24" s="22"/>
      <c r="W24" s="22"/>
      <c r="X24" s="23"/>
      <c r="Y24" s="23"/>
      <c r="Z24" s="23"/>
    </row>
    <row r="25" ht="17.25" customHeight="1">
      <c r="A25" s="18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18"/>
      <c r="R25" s="18"/>
      <c r="S25" s="60"/>
      <c r="T25" s="60"/>
      <c r="U25" s="23"/>
      <c r="V25" s="23"/>
      <c r="W25" s="23"/>
      <c r="X25" s="23"/>
      <c r="Y25" s="23"/>
      <c r="Z25" s="23"/>
    </row>
    <row r="26" ht="17.25" customHeight="1">
      <c r="A26" s="18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18"/>
      <c r="R26" s="18"/>
      <c r="S26" s="60"/>
      <c r="T26" s="60"/>
      <c r="U26" s="23"/>
      <c r="V26" s="23"/>
      <c r="W26" s="23"/>
      <c r="X26" s="23"/>
      <c r="Y26" s="23"/>
      <c r="Z26" s="23"/>
    </row>
    <row r="27" ht="17.25" customHeight="1">
      <c r="A27" s="18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18"/>
      <c r="R27" s="18"/>
      <c r="S27" s="60"/>
      <c r="T27" s="60"/>
      <c r="U27" s="23"/>
      <c r="V27" s="23"/>
      <c r="W27" s="23"/>
      <c r="X27" s="23"/>
      <c r="Y27" s="23"/>
      <c r="Z27" s="23"/>
    </row>
    <row r="28" ht="17.25" customHeight="1">
      <c r="A28" s="18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18"/>
      <c r="R28" s="18"/>
      <c r="S28" s="60"/>
      <c r="T28" s="60"/>
      <c r="U28" s="23"/>
      <c r="V28" s="23"/>
      <c r="W28" s="23"/>
      <c r="X28" s="23"/>
      <c r="Y28" s="23"/>
      <c r="Z28" s="23"/>
    </row>
    <row r="29" ht="17.25" customHeight="1">
      <c r="A29" s="18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18"/>
      <c r="R29" s="18"/>
      <c r="S29" s="60"/>
      <c r="T29" s="60"/>
      <c r="U29" s="23"/>
      <c r="V29" s="23"/>
      <c r="W29" s="23"/>
      <c r="X29" s="23"/>
      <c r="Y29" s="23"/>
      <c r="Z29" s="23"/>
    </row>
    <row r="30" ht="17.25" customHeight="1">
      <c r="A30" s="18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18"/>
      <c r="R30" s="18"/>
      <c r="S30" s="60"/>
      <c r="T30" s="60"/>
      <c r="U30" s="23"/>
      <c r="V30" s="23"/>
      <c r="W30" s="23"/>
      <c r="X30" s="23"/>
      <c r="Y30" s="23"/>
      <c r="Z30" s="23"/>
    </row>
    <row r="31" ht="17.25" customHeight="1">
      <c r="A31" s="18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18"/>
      <c r="R31" s="18"/>
      <c r="S31" s="60"/>
      <c r="T31" s="60"/>
      <c r="U31" s="23"/>
      <c r="V31" s="23"/>
      <c r="W31" s="23"/>
      <c r="X31" s="23"/>
      <c r="Y31" s="23"/>
      <c r="Z31" s="23"/>
    </row>
    <row r="32" ht="17.25" customHeight="1">
      <c r="A32" s="1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18"/>
      <c r="R32" s="18"/>
      <c r="S32" s="60"/>
      <c r="T32" s="60"/>
      <c r="U32" s="23"/>
      <c r="V32" s="23"/>
      <c r="W32" s="23"/>
      <c r="X32" s="23"/>
      <c r="Y32" s="23"/>
      <c r="Z32" s="23"/>
    </row>
    <row r="33" ht="17.25" customHeight="1">
      <c r="A33" s="18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18"/>
      <c r="R33" s="18"/>
      <c r="S33" s="60"/>
      <c r="T33" s="60"/>
      <c r="U33" s="23"/>
      <c r="V33" s="23"/>
      <c r="W33" s="23"/>
      <c r="X33" s="23"/>
      <c r="Y33" s="23"/>
      <c r="Z33" s="23"/>
    </row>
    <row r="34" ht="17.25" customHeight="1">
      <c r="A34" s="18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18"/>
      <c r="R34" s="18"/>
      <c r="S34" s="60"/>
      <c r="T34" s="60"/>
      <c r="U34" s="23"/>
      <c r="V34" s="23"/>
      <c r="W34" s="23"/>
      <c r="X34" s="23"/>
      <c r="Y34" s="23"/>
      <c r="Z34" s="23"/>
    </row>
    <row r="35" ht="17.25" customHeight="1">
      <c r="A35" s="18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18"/>
      <c r="R35" s="18"/>
      <c r="S35" s="60"/>
      <c r="T35" s="60"/>
      <c r="U35" s="23"/>
      <c r="V35" s="23"/>
      <c r="W35" s="23"/>
      <c r="X35" s="23"/>
      <c r="Y35" s="23"/>
      <c r="Z35" s="23"/>
    </row>
    <row r="36" ht="17.25" customHeight="1">
      <c r="A36" s="18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18"/>
      <c r="R36" s="18"/>
      <c r="S36" s="60"/>
      <c r="T36" s="60"/>
      <c r="U36" s="23"/>
      <c r="V36" s="23"/>
      <c r="W36" s="23"/>
      <c r="X36" s="23"/>
      <c r="Y36" s="23"/>
      <c r="Z36" s="23"/>
    </row>
    <row r="37" ht="17.25" customHeight="1">
      <c r="A37" s="18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18"/>
      <c r="R37" s="18"/>
      <c r="S37" s="60"/>
      <c r="T37" s="60"/>
      <c r="U37" s="23"/>
      <c r="V37" s="23"/>
      <c r="W37" s="23"/>
      <c r="X37" s="23"/>
      <c r="Y37" s="23"/>
      <c r="Z37" s="23"/>
    </row>
    <row r="38" ht="17.25" customHeight="1">
      <c r="A38" s="18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18"/>
      <c r="R38" s="18"/>
      <c r="S38" s="60"/>
      <c r="T38" s="60"/>
      <c r="U38" s="23"/>
      <c r="V38" s="23"/>
      <c r="W38" s="23"/>
      <c r="X38" s="23"/>
      <c r="Y38" s="23"/>
      <c r="Z38" s="23"/>
    </row>
    <row r="39" ht="17.25" customHeight="1">
      <c r="A39" s="18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18"/>
      <c r="R39" s="18"/>
      <c r="S39" s="60"/>
      <c r="T39" s="60"/>
      <c r="U39" s="23"/>
      <c r="V39" s="23"/>
      <c r="W39" s="23"/>
      <c r="X39" s="23"/>
      <c r="Y39" s="23"/>
      <c r="Z39" s="23"/>
    </row>
    <row r="40" ht="17.25" customHeight="1">
      <c r="A40" s="18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18"/>
      <c r="R40" s="18"/>
      <c r="S40" s="60"/>
      <c r="T40" s="60"/>
      <c r="U40" s="23"/>
      <c r="V40" s="23"/>
      <c r="W40" s="23"/>
      <c r="X40" s="23"/>
      <c r="Y40" s="23"/>
      <c r="Z40" s="23"/>
    </row>
    <row r="41" ht="17.25" customHeight="1">
      <c r="A41" s="18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18"/>
      <c r="R41" s="18"/>
      <c r="S41" s="60"/>
      <c r="T41" s="60"/>
      <c r="U41" s="23"/>
      <c r="V41" s="23"/>
      <c r="W41" s="23"/>
      <c r="X41" s="23"/>
      <c r="Y41" s="23"/>
      <c r="Z41" s="23"/>
    </row>
    <row r="42" ht="17.25" hidden="1" customHeight="1">
      <c r="A42" s="8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18"/>
      <c r="R42" s="18"/>
      <c r="S42" s="60"/>
      <c r="T42" s="60"/>
      <c r="U42" s="23"/>
      <c r="V42" s="23"/>
      <c r="W42" s="23"/>
      <c r="X42" s="23"/>
      <c r="Y42" s="23"/>
      <c r="Z42" s="23"/>
    </row>
    <row r="43" ht="17.25" customHeight="1">
      <c r="A43" s="18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18"/>
      <c r="R43" s="18"/>
      <c r="S43" s="60"/>
      <c r="T43" s="60"/>
      <c r="U43" s="23"/>
      <c r="V43" s="23"/>
      <c r="W43" s="23"/>
      <c r="X43" s="23"/>
      <c r="Y43" s="23"/>
      <c r="Z43" s="23"/>
    </row>
    <row r="44" ht="17.25" customHeight="1">
      <c r="A44" s="18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18"/>
      <c r="R44" s="18"/>
      <c r="S44" s="60"/>
      <c r="T44" s="60"/>
      <c r="U44" s="23"/>
      <c r="V44" s="23"/>
      <c r="W44" s="23"/>
      <c r="X44" s="23"/>
      <c r="Y44" s="23"/>
      <c r="Z44" s="23"/>
    </row>
    <row r="45" ht="17.25" customHeight="1">
      <c r="A45" s="18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18"/>
      <c r="R45" s="18"/>
      <c r="S45" s="60"/>
      <c r="T45" s="60"/>
      <c r="U45" s="23"/>
      <c r="V45" s="23"/>
      <c r="W45" s="23"/>
      <c r="X45" s="23"/>
      <c r="Y45" s="23"/>
      <c r="Z45" s="23"/>
    </row>
    <row r="46" ht="17.25" customHeight="1">
      <c r="A46" s="18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18"/>
      <c r="R46" s="18"/>
      <c r="S46" s="60"/>
      <c r="T46" s="60"/>
      <c r="U46" s="23"/>
      <c r="V46" s="23"/>
      <c r="W46" s="23"/>
      <c r="X46" s="23"/>
      <c r="Y46" s="23"/>
      <c r="Z46" s="23"/>
    </row>
    <row r="47" ht="17.25" customHeight="1">
      <c r="A47" s="18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18"/>
      <c r="R47" s="18"/>
      <c r="S47" s="60"/>
      <c r="T47" s="60"/>
      <c r="U47" s="23"/>
      <c r="V47" s="23"/>
      <c r="W47" s="23"/>
      <c r="X47" s="23"/>
      <c r="Y47" s="23"/>
      <c r="Z47" s="23"/>
    </row>
    <row r="48" ht="17.25" customHeight="1">
      <c r="A48" s="18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18"/>
      <c r="R48" s="18"/>
      <c r="S48" s="60"/>
      <c r="T48" s="60"/>
      <c r="U48" s="23"/>
      <c r="V48" s="23"/>
      <c r="W48" s="23"/>
      <c r="X48" s="23"/>
      <c r="Y48" s="23"/>
      <c r="Z48" s="23"/>
    </row>
    <row r="49" ht="17.25" customHeight="1">
      <c r="A49" s="18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18"/>
      <c r="R49" s="18"/>
      <c r="S49" s="60"/>
      <c r="T49" s="60"/>
      <c r="U49" s="23"/>
      <c r="V49" s="23"/>
      <c r="W49" s="23"/>
      <c r="X49" s="23"/>
      <c r="Y49" s="23"/>
      <c r="Z49" s="23"/>
    </row>
    <row r="50" ht="17.25" customHeight="1">
      <c r="A50" s="18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18"/>
      <c r="R50" s="18"/>
      <c r="S50" s="60"/>
      <c r="T50" s="60"/>
      <c r="U50" s="23"/>
      <c r="V50" s="23"/>
      <c r="W50" s="23"/>
      <c r="X50" s="23"/>
      <c r="Y50" s="23"/>
      <c r="Z50" s="23"/>
    </row>
    <row r="51" ht="17.25" customHeight="1">
      <c r="A51" s="18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18"/>
      <c r="R51" s="18"/>
      <c r="S51" s="60"/>
      <c r="T51" s="60"/>
      <c r="U51" s="23"/>
      <c r="V51" s="23"/>
      <c r="W51" s="23"/>
      <c r="X51" s="23"/>
      <c r="Y51" s="23"/>
      <c r="Z51" s="23"/>
    </row>
    <row r="52" ht="17.25" customHeight="1">
      <c r="A52" s="18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18"/>
      <c r="R52" s="18"/>
      <c r="S52" s="60"/>
      <c r="T52" s="60"/>
      <c r="U52" s="23"/>
      <c r="V52" s="23"/>
      <c r="W52" s="23"/>
      <c r="X52" s="23"/>
      <c r="Y52" s="23"/>
      <c r="Z52" s="23"/>
    </row>
    <row r="53" ht="17.25" customHeight="1">
      <c r="A53" s="18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18"/>
      <c r="R53" s="18"/>
      <c r="S53" s="60"/>
      <c r="T53" s="60"/>
      <c r="U53" s="23"/>
      <c r="V53" s="23"/>
      <c r="W53" s="23"/>
      <c r="X53" s="23"/>
      <c r="Y53" s="23"/>
      <c r="Z53" s="23"/>
    </row>
    <row r="54" ht="17.25" customHeight="1">
      <c r="A54" s="18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18"/>
      <c r="R54" s="18"/>
      <c r="S54" s="60"/>
      <c r="T54" s="60"/>
      <c r="U54" s="23"/>
      <c r="V54" s="23"/>
      <c r="W54" s="23"/>
      <c r="X54" s="23"/>
      <c r="Y54" s="23"/>
      <c r="Z54" s="23"/>
    </row>
    <row r="55" ht="17.25" customHeight="1">
      <c r="A55" s="18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18"/>
      <c r="R55" s="18"/>
      <c r="S55" s="60"/>
      <c r="T55" s="60"/>
      <c r="U55" s="23"/>
      <c r="V55" s="23"/>
      <c r="W55" s="23"/>
      <c r="X55" s="23"/>
      <c r="Y55" s="23"/>
      <c r="Z55" s="23"/>
    </row>
    <row r="56" ht="17.25" customHeight="1">
      <c r="A56" s="18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18"/>
      <c r="R56" s="18"/>
      <c r="S56" s="60"/>
      <c r="T56" s="60"/>
      <c r="U56" s="23"/>
      <c r="V56" s="23"/>
      <c r="W56" s="23"/>
      <c r="X56" s="23"/>
      <c r="Y56" s="23"/>
      <c r="Z56" s="23"/>
    </row>
    <row r="57" ht="17.25" customHeight="1">
      <c r="A57" s="18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18"/>
      <c r="R57" s="18"/>
      <c r="S57" s="60"/>
      <c r="T57" s="60"/>
      <c r="U57" s="23"/>
      <c r="V57" s="23"/>
      <c r="W57" s="23"/>
      <c r="X57" s="23"/>
      <c r="Y57" s="23"/>
      <c r="Z57" s="23"/>
    </row>
    <row r="58" ht="17.25" customHeight="1">
      <c r="A58" s="18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18"/>
      <c r="R58" s="18"/>
      <c r="S58" s="60"/>
      <c r="T58" s="60"/>
      <c r="U58" s="23"/>
      <c r="V58" s="23"/>
      <c r="W58" s="23"/>
      <c r="X58" s="23"/>
      <c r="Y58" s="23"/>
      <c r="Z58" s="23"/>
    </row>
    <row r="59" ht="17.25" customHeight="1">
      <c r="A59" s="18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18"/>
      <c r="R59" s="18"/>
      <c r="S59" s="60"/>
      <c r="T59" s="60"/>
      <c r="U59" s="23"/>
      <c r="V59" s="23"/>
      <c r="W59" s="23"/>
      <c r="X59" s="23"/>
      <c r="Y59" s="23"/>
      <c r="Z59" s="23"/>
    </row>
    <row r="60" ht="17.25" customHeight="1">
      <c r="A60" s="18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18"/>
      <c r="R60" s="18"/>
      <c r="S60" s="60"/>
      <c r="T60" s="60"/>
      <c r="U60" s="23"/>
      <c r="V60" s="23"/>
      <c r="W60" s="23"/>
      <c r="X60" s="23"/>
      <c r="Y60" s="23"/>
      <c r="Z60" s="23"/>
    </row>
    <row r="61" ht="17.25" customHeight="1">
      <c r="A61" s="18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18"/>
      <c r="R61" s="18"/>
      <c r="S61" s="60"/>
      <c r="T61" s="60"/>
      <c r="U61" s="23"/>
      <c r="V61" s="23"/>
      <c r="W61" s="23"/>
      <c r="X61" s="23"/>
      <c r="Y61" s="23"/>
      <c r="Z61" s="23"/>
    </row>
    <row r="62" ht="17.25" customHeight="1">
      <c r="A62" s="18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18"/>
      <c r="R62" s="18"/>
      <c r="S62" s="60"/>
      <c r="T62" s="60"/>
      <c r="U62" s="23"/>
      <c r="V62" s="23"/>
      <c r="W62" s="23"/>
      <c r="X62" s="23"/>
      <c r="Y62" s="23"/>
      <c r="Z62" s="23"/>
    </row>
    <row r="63" ht="17.25" customHeight="1">
      <c r="A63" s="18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18"/>
      <c r="R63" s="18"/>
      <c r="S63" s="60"/>
      <c r="T63" s="60"/>
      <c r="U63" s="23"/>
      <c r="V63" s="23"/>
      <c r="W63" s="23"/>
      <c r="X63" s="23"/>
      <c r="Y63" s="23"/>
      <c r="Z63" s="23"/>
    </row>
    <row r="64" ht="17.25" customHeight="1">
      <c r="A64" s="18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18"/>
      <c r="R64" s="18"/>
      <c r="S64" s="60"/>
      <c r="T64" s="60"/>
      <c r="U64" s="23"/>
      <c r="V64" s="23"/>
      <c r="W64" s="23"/>
      <c r="X64" s="23"/>
      <c r="Y64" s="23"/>
      <c r="Z64" s="23"/>
    </row>
    <row r="65" ht="17.25" customHeight="1">
      <c r="A65" s="18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18"/>
      <c r="R65" s="18"/>
      <c r="S65" s="60"/>
      <c r="T65" s="60"/>
      <c r="U65" s="23"/>
      <c r="V65" s="23"/>
      <c r="W65" s="23"/>
      <c r="X65" s="23"/>
      <c r="Y65" s="23"/>
      <c r="Z65" s="23"/>
    </row>
    <row r="66" ht="17.25" customHeight="1">
      <c r="A66" s="18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18"/>
      <c r="R66" s="18"/>
      <c r="S66" s="60"/>
      <c r="T66" s="60"/>
      <c r="U66" s="23"/>
      <c r="V66" s="23"/>
      <c r="W66" s="23"/>
      <c r="X66" s="23"/>
      <c r="Y66" s="23"/>
      <c r="Z66" s="23"/>
    </row>
    <row r="67" ht="17.25" customHeight="1">
      <c r="A67" s="18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18"/>
      <c r="R67" s="18"/>
      <c r="S67" s="60"/>
      <c r="T67" s="60"/>
      <c r="U67" s="23"/>
      <c r="V67" s="23"/>
      <c r="W67" s="23"/>
      <c r="X67" s="23"/>
      <c r="Y67" s="23"/>
      <c r="Z67" s="23"/>
    </row>
    <row r="68" ht="17.25" customHeight="1">
      <c r="A68" s="18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18"/>
      <c r="R68" s="18"/>
      <c r="S68" s="60"/>
      <c r="T68" s="60"/>
      <c r="U68" s="23"/>
      <c r="V68" s="23"/>
      <c r="W68" s="23"/>
      <c r="X68" s="23"/>
      <c r="Y68" s="23"/>
      <c r="Z68" s="23"/>
    </row>
    <row r="69" ht="17.25" customHeight="1">
      <c r="A69" s="18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18"/>
      <c r="R69" s="18"/>
      <c r="S69" s="60"/>
      <c r="T69" s="60"/>
      <c r="U69" s="23"/>
      <c r="V69" s="23"/>
      <c r="W69" s="23"/>
      <c r="X69" s="23"/>
      <c r="Y69" s="23"/>
      <c r="Z69" s="23"/>
    </row>
    <row r="70" ht="17.25" customHeight="1">
      <c r="A70" s="18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18"/>
      <c r="R70" s="18"/>
      <c r="S70" s="60"/>
      <c r="T70" s="60"/>
      <c r="U70" s="23"/>
      <c r="V70" s="23"/>
      <c r="W70" s="23"/>
      <c r="X70" s="23"/>
      <c r="Y70" s="23"/>
      <c r="Z70" s="23"/>
    </row>
    <row r="71" ht="17.25" customHeight="1">
      <c r="A71" s="18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18"/>
      <c r="R71" s="18"/>
      <c r="S71" s="60"/>
      <c r="T71" s="60"/>
      <c r="U71" s="23"/>
      <c r="V71" s="23"/>
      <c r="W71" s="23"/>
      <c r="X71" s="23"/>
      <c r="Y71" s="23"/>
      <c r="Z71" s="23"/>
    </row>
    <row r="72" ht="17.25" customHeight="1">
      <c r="A72" s="18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18"/>
      <c r="R72" s="18"/>
      <c r="S72" s="60"/>
      <c r="T72" s="60"/>
      <c r="U72" s="23"/>
      <c r="V72" s="23"/>
      <c r="W72" s="23"/>
      <c r="X72" s="23"/>
      <c r="Y72" s="23"/>
      <c r="Z72" s="23"/>
    </row>
    <row r="73" ht="17.25" customHeight="1">
      <c r="A73" s="18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18"/>
      <c r="R73" s="18"/>
      <c r="S73" s="60"/>
      <c r="T73" s="60"/>
      <c r="U73" s="23"/>
      <c r="V73" s="23"/>
      <c r="W73" s="23"/>
      <c r="X73" s="23"/>
      <c r="Y73" s="23"/>
      <c r="Z73" s="23"/>
    </row>
    <row r="74" ht="17.25" customHeight="1">
      <c r="A74" s="18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18"/>
      <c r="R74" s="18"/>
      <c r="S74" s="60"/>
      <c r="T74" s="60"/>
      <c r="U74" s="23"/>
      <c r="V74" s="23"/>
      <c r="W74" s="23"/>
      <c r="X74" s="23"/>
      <c r="Y74" s="23"/>
      <c r="Z74" s="23"/>
    </row>
    <row r="75" ht="17.25" customHeight="1">
      <c r="A75" s="18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18"/>
      <c r="R75" s="18"/>
      <c r="S75" s="60"/>
      <c r="T75" s="60"/>
      <c r="U75" s="23"/>
      <c r="V75" s="23"/>
      <c r="W75" s="23"/>
      <c r="X75" s="23"/>
      <c r="Y75" s="23"/>
      <c r="Z75" s="23"/>
    </row>
    <row r="76" ht="17.25" customHeight="1">
      <c r="A76" s="18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18"/>
      <c r="R76" s="18"/>
      <c r="S76" s="60"/>
      <c r="T76" s="60"/>
      <c r="U76" s="23"/>
      <c r="V76" s="23"/>
      <c r="W76" s="23"/>
      <c r="X76" s="23"/>
      <c r="Y76" s="23"/>
      <c r="Z76" s="23"/>
    </row>
    <row r="77" ht="17.25" customHeight="1">
      <c r="A77" s="18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18"/>
      <c r="R77" s="18"/>
      <c r="S77" s="60"/>
      <c r="T77" s="60"/>
      <c r="U77" s="23"/>
      <c r="V77" s="23"/>
      <c r="W77" s="23"/>
      <c r="X77" s="23"/>
      <c r="Y77" s="23"/>
      <c r="Z77" s="23"/>
    </row>
    <row r="78" ht="17.25" customHeight="1">
      <c r="A78" s="18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18"/>
      <c r="R78" s="18"/>
      <c r="S78" s="60"/>
      <c r="T78" s="60"/>
      <c r="U78" s="23"/>
      <c r="V78" s="23"/>
      <c r="W78" s="23"/>
      <c r="X78" s="23"/>
      <c r="Y78" s="23"/>
      <c r="Z78" s="23"/>
    </row>
    <row r="79" ht="17.25" customHeight="1">
      <c r="A79" s="18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18"/>
      <c r="R79" s="18"/>
      <c r="S79" s="60"/>
      <c r="T79" s="60"/>
      <c r="U79" s="23"/>
      <c r="V79" s="23"/>
      <c r="W79" s="23"/>
      <c r="X79" s="23"/>
      <c r="Y79" s="23"/>
      <c r="Z79" s="23"/>
    </row>
    <row r="80" ht="17.25" customHeight="1">
      <c r="A80" s="18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18"/>
      <c r="R80" s="18"/>
      <c r="S80" s="60"/>
      <c r="T80" s="60"/>
      <c r="U80" s="23"/>
      <c r="V80" s="23"/>
      <c r="W80" s="23"/>
      <c r="X80" s="23"/>
      <c r="Y80" s="23"/>
      <c r="Z80" s="23"/>
    </row>
    <row r="81" ht="17.25" customHeight="1">
      <c r="A81" s="18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18"/>
      <c r="R81" s="18"/>
      <c r="S81" s="60"/>
      <c r="T81" s="60"/>
      <c r="U81" s="23"/>
      <c r="V81" s="23"/>
      <c r="W81" s="23"/>
      <c r="X81" s="23"/>
      <c r="Y81" s="23"/>
      <c r="Z81" s="23"/>
    </row>
    <row r="82" ht="17.25" customHeight="1">
      <c r="A82" s="18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18"/>
      <c r="R82" s="18"/>
      <c r="S82" s="60"/>
      <c r="T82" s="60"/>
      <c r="U82" s="23"/>
      <c r="V82" s="23"/>
      <c r="W82" s="23"/>
      <c r="X82" s="23"/>
      <c r="Y82" s="23"/>
      <c r="Z82" s="23"/>
    </row>
    <row r="83" ht="17.25" customHeight="1">
      <c r="A83" s="18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18"/>
      <c r="R83" s="18"/>
      <c r="S83" s="60"/>
      <c r="T83" s="60"/>
      <c r="U83" s="23"/>
      <c r="V83" s="23"/>
      <c r="W83" s="23"/>
      <c r="X83" s="23"/>
      <c r="Y83" s="23"/>
      <c r="Z83" s="23"/>
    </row>
    <row r="84" ht="17.25" customHeight="1">
      <c r="A84" s="18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18"/>
      <c r="R84" s="18"/>
      <c r="S84" s="60"/>
      <c r="T84" s="60"/>
      <c r="U84" s="23"/>
      <c r="V84" s="23"/>
      <c r="W84" s="23"/>
      <c r="X84" s="23"/>
      <c r="Y84" s="23"/>
      <c r="Z84" s="23"/>
    </row>
    <row r="85" ht="17.25" customHeight="1">
      <c r="A85" s="18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18"/>
      <c r="R85" s="18"/>
      <c r="S85" s="60"/>
      <c r="T85" s="60"/>
      <c r="U85" s="23"/>
      <c r="V85" s="23"/>
      <c r="W85" s="23"/>
      <c r="X85" s="23"/>
      <c r="Y85" s="23"/>
      <c r="Z85" s="23"/>
    </row>
    <row r="86" ht="17.25" customHeight="1">
      <c r="A86" s="18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18"/>
      <c r="R86" s="18"/>
      <c r="S86" s="60"/>
      <c r="T86" s="60"/>
      <c r="U86" s="23"/>
      <c r="V86" s="23"/>
      <c r="W86" s="23"/>
      <c r="X86" s="23"/>
      <c r="Y86" s="23"/>
      <c r="Z86" s="23"/>
    </row>
    <row r="87" ht="17.25" customHeight="1">
      <c r="A87" s="18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18"/>
      <c r="R87" s="18"/>
      <c r="S87" s="60"/>
      <c r="T87" s="60"/>
      <c r="U87" s="23"/>
      <c r="V87" s="23"/>
      <c r="W87" s="23"/>
      <c r="X87" s="23"/>
      <c r="Y87" s="23"/>
      <c r="Z87" s="23"/>
    </row>
    <row r="88" ht="17.25" customHeight="1">
      <c r="A88" s="18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18"/>
      <c r="R88" s="18"/>
      <c r="S88" s="60"/>
      <c r="T88" s="60"/>
      <c r="U88" s="23"/>
      <c r="V88" s="23"/>
      <c r="W88" s="23"/>
      <c r="X88" s="23"/>
      <c r="Y88" s="23"/>
      <c r="Z88" s="23"/>
    </row>
    <row r="89" ht="17.25" customHeight="1">
      <c r="A89" s="18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18"/>
      <c r="R89" s="18"/>
      <c r="S89" s="60"/>
      <c r="T89" s="60"/>
      <c r="U89" s="23"/>
      <c r="V89" s="23"/>
      <c r="W89" s="23"/>
      <c r="X89" s="23"/>
      <c r="Y89" s="23"/>
      <c r="Z89" s="23"/>
    </row>
    <row r="90" ht="17.25" customHeight="1">
      <c r="A90" s="18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18"/>
      <c r="R90" s="18"/>
      <c r="S90" s="60"/>
      <c r="T90" s="60"/>
      <c r="U90" s="23"/>
      <c r="V90" s="23"/>
      <c r="W90" s="23"/>
      <c r="X90" s="23"/>
      <c r="Y90" s="23"/>
      <c r="Z90" s="23"/>
    </row>
    <row r="91" ht="17.25" customHeight="1">
      <c r="A91" s="18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18"/>
      <c r="R91" s="18"/>
      <c r="S91" s="60"/>
      <c r="T91" s="60"/>
      <c r="U91" s="23"/>
      <c r="V91" s="23"/>
      <c r="W91" s="23"/>
      <c r="X91" s="23"/>
      <c r="Y91" s="23"/>
      <c r="Z91" s="23"/>
    </row>
    <row r="92" ht="17.25" customHeight="1">
      <c r="A92" s="18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18"/>
      <c r="R92" s="18"/>
      <c r="S92" s="60"/>
      <c r="T92" s="60"/>
      <c r="U92" s="23"/>
      <c r="V92" s="23"/>
      <c r="W92" s="23"/>
      <c r="X92" s="23"/>
      <c r="Y92" s="23"/>
      <c r="Z92" s="23"/>
    </row>
    <row r="93" ht="17.25" customHeight="1">
      <c r="A93" s="18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18"/>
      <c r="R93" s="18"/>
      <c r="S93" s="60"/>
      <c r="T93" s="60"/>
      <c r="U93" s="23"/>
      <c r="V93" s="23"/>
      <c r="W93" s="23"/>
      <c r="X93" s="23"/>
      <c r="Y93" s="23"/>
      <c r="Z93" s="23"/>
    </row>
    <row r="94" ht="17.25" customHeight="1">
      <c r="A94" s="18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18"/>
      <c r="R94" s="18"/>
      <c r="S94" s="60"/>
      <c r="T94" s="60"/>
      <c r="U94" s="23"/>
      <c r="V94" s="23"/>
      <c r="W94" s="23"/>
      <c r="X94" s="23"/>
      <c r="Y94" s="23"/>
      <c r="Z94" s="23"/>
    </row>
    <row r="95" ht="17.25" customHeight="1">
      <c r="A95" s="18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18"/>
      <c r="R95" s="18"/>
      <c r="S95" s="60"/>
      <c r="T95" s="60"/>
      <c r="U95" s="23"/>
      <c r="V95" s="23"/>
      <c r="W95" s="23"/>
      <c r="X95" s="23"/>
      <c r="Y95" s="23"/>
      <c r="Z95" s="23"/>
    </row>
    <row r="96" ht="17.25" customHeight="1">
      <c r="A96" s="18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18"/>
      <c r="R96" s="18"/>
      <c r="S96" s="60"/>
      <c r="T96" s="60"/>
      <c r="U96" s="23"/>
      <c r="V96" s="23"/>
      <c r="W96" s="23"/>
      <c r="X96" s="23"/>
      <c r="Y96" s="23"/>
      <c r="Z96" s="23"/>
    </row>
    <row r="97" ht="17.25" customHeight="1">
      <c r="A97" s="18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18"/>
      <c r="R97" s="18"/>
      <c r="S97" s="60"/>
      <c r="T97" s="60"/>
      <c r="U97" s="23"/>
      <c r="V97" s="23"/>
      <c r="W97" s="23"/>
      <c r="X97" s="23"/>
      <c r="Y97" s="23"/>
      <c r="Z97" s="23"/>
    </row>
    <row r="98" ht="17.25" customHeight="1">
      <c r="A98" s="18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18"/>
      <c r="R98" s="18"/>
      <c r="S98" s="60"/>
      <c r="T98" s="60"/>
      <c r="U98" s="23"/>
      <c r="V98" s="23"/>
      <c r="W98" s="23"/>
      <c r="X98" s="23"/>
      <c r="Y98" s="23"/>
      <c r="Z98" s="23"/>
    </row>
    <row r="99" ht="17.25" customHeight="1">
      <c r="A99" s="18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18"/>
      <c r="R99" s="18"/>
      <c r="S99" s="60"/>
      <c r="T99" s="60"/>
      <c r="U99" s="23"/>
      <c r="V99" s="23"/>
      <c r="W99" s="23"/>
      <c r="X99" s="23"/>
      <c r="Y99" s="23"/>
      <c r="Z99" s="23"/>
    </row>
    <row r="100" ht="17.25" customHeight="1">
      <c r="A100" s="18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18"/>
      <c r="R100" s="18"/>
      <c r="S100" s="60"/>
      <c r="T100" s="60"/>
      <c r="U100" s="23"/>
      <c r="V100" s="23"/>
      <c r="W100" s="23"/>
      <c r="X100" s="23"/>
      <c r="Y100" s="23"/>
      <c r="Z100" s="23"/>
    </row>
    <row r="101" ht="17.25" customHeight="1">
      <c r="A101" s="18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18"/>
      <c r="R101" s="18"/>
      <c r="S101" s="60"/>
      <c r="T101" s="60"/>
      <c r="U101" s="23"/>
      <c r="V101" s="23"/>
      <c r="W101" s="23"/>
      <c r="X101" s="23"/>
      <c r="Y101" s="23"/>
      <c r="Z101" s="23"/>
    </row>
    <row r="102" ht="17.25" customHeight="1">
      <c r="A102" s="18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18"/>
      <c r="R102" s="18"/>
      <c r="S102" s="60"/>
      <c r="T102" s="60"/>
      <c r="U102" s="23"/>
      <c r="V102" s="23"/>
      <c r="W102" s="23"/>
      <c r="X102" s="23"/>
      <c r="Y102" s="23"/>
      <c r="Z102" s="23"/>
    </row>
    <row r="103" ht="17.25" customHeight="1">
      <c r="A103" s="18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18"/>
      <c r="R103" s="18"/>
      <c r="S103" s="60"/>
      <c r="T103" s="60"/>
      <c r="U103" s="23"/>
      <c r="V103" s="23"/>
      <c r="W103" s="23"/>
      <c r="X103" s="23"/>
      <c r="Y103" s="23"/>
      <c r="Z103" s="23"/>
    </row>
    <row r="104" ht="17.25" customHeight="1">
      <c r="A104" s="18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18"/>
      <c r="R104" s="18"/>
      <c r="S104" s="60"/>
      <c r="T104" s="60"/>
      <c r="U104" s="23"/>
      <c r="V104" s="23"/>
      <c r="W104" s="23"/>
      <c r="X104" s="23"/>
      <c r="Y104" s="23"/>
      <c r="Z104" s="23"/>
    </row>
    <row r="105" ht="17.25" customHeight="1">
      <c r="A105" s="18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18"/>
      <c r="R105" s="18"/>
      <c r="S105" s="60"/>
      <c r="T105" s="60"/>
      <c r="U105" s="23"/>
      <c r="V105" s="23"/>
      <c r="W105" s="23"/>
      <c r="X105" s="23"/>
      <c r="Y105" s="23"/>
      <c r="Z105" s="23"/>
    </row>
    <row r="106" ht="17.25" customHeight="1">
      <c r="A106" s="18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18"/>
      <c r="R106" s="18"/>
      <c r="S106" s="60"/>
      <c r="T106" s="60"/>
      <c r="U106" s="23"/>
      <c r="V106" s="23"/>
      <c r="W106" s="23"/>
      <c r="X106" s="23"/>
      <c r="Y106" s="23"/>
      <c r="Z106" s="23"/>
    </row>
    <row r="107" ht="17.25" customHeight="1">
      <c r="A107" s="18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18"/>
      <c r="R107" s="18"/>
      <c r="S107" s="60"/>
      <c r="T107" s="60"/>
      <c r="U107" s="23"/>
      <c r="V107" s="23"/>
      <c r="W107" s="23"/>
      <c r="X107" s="23"/>
      <c r="Y107" s="23"/>
      <c r="Z107" s="23"/>
    </row>
    <row r="108" ht="17.25" customHeight="1">
      <c r="A108" s="18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18"/>
      <c r="R108" s="18"/>
      <c r="S108" s="60"/>
      <c r="T108" s="60"/>
      <c r="U108" s="23"/>
      <c r="V108" s="23"/>
      <c r="W108" s="23"/>
      <c r="X108" s="23"/>
      <c r="Y108" s="23"/>
      <c r="Z108" s="23"/>
    </row>
    <row r="109" ht="17.25" customHeight="1">
      <c r="A109" s="18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18"/>
      <c r="R109" s="18"/>
      <c r="S109" s="60"/>
      <c r="T109" s="60"/>
      <c r="U109" s="23"/>
      <c r="V109" s="23"/>
      <c r="W109" s="23"/>
      <c r="X109" s="23"/>
      <c r="Y109" s="23"/>
      <c r="Z109" s="23"/>
    </row>
    <row r="110" ht="17.25" customHeight="1">
      <c r="A110" s="18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18"/>
      <c r="R110" s="18"/>
      <c r="S110" s="60"/>
      <c r="T110" s="60"/>
      <c r="U110" s="23"/>
      <c r="V110" s="23"/>
      <c r="W110" s="23"/>
      <c r="X110" s="23"/>
      <c r="Y110" s="23"/>
      <c r="Z110" s="23"/>
    </row>
    <row r="111" ht="17.25" customHeight="1">
      <c r="A111" s="18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18"/>
      <c r="R111" s="18"/>
      <c r="S111" s="60"/>
      <c r="T111" s="60"/>
      <c r="U111" s="23"/>
      <c r="V111" s="23"/>
      <c r="W111" s="23"/>
      <c r="X111" s="23"/>
      <c r="Y111" s="23"/>
      <c r="Z111" s="23"/>
    </row>
    <row r="112" ht="17.25" customHeight="1">
      <c r="A112" s="18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18"/>
      <c r="R112" s="18"/>
      <c r="S112" s="60"/>
      <c r="T112" s="60"/>
      <c r="U112" s="23"/>
      <c r="V112" s="23"/>
      <c r="W112" s="23"/>
      <c r="X112" s="23"/>
      <c r="Y112" s="23"/>
      <c r="Z112" s="23"/>
    </row>
    <row r="113" ht="17.25" customHeight="1">
      <c r="A113" s="18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18"/>
      <c r="R113" s="18"/>
      <c r="S113" s="60"/>
      <c r="T113" s="60"/>
      <c r="U113" s="23"/>
      <c r="V113" s="23"/>
      <c r="W113" s="23"/>
      <c r="X113" s="23"/>
      <c r="Y113" s="23"/>
      <c r="Z113" s="23"/>
    </row>
    <row r="114" ht="17.25" customHeight="1">
      <c r="A114" s="18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18"/>
      <c r="R114" s="18"/>
      <c r="S114" s="60"/>
      <c r="T114" s="60"/>
      <c r="U114" s="23"/>
      <c r="V114" s="23"/>
      <c r="W114" s="23"/>
      <c r="X114" s="23"/>
      <c r="Y114" s="23"/>
      <c r="Z114" s="23"/>
    </row>
    <row r="115" ht="17.25" customHeight="1">
      <c r="A115" s="18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18"/>
      <c r="R115" s="18"/>
      <c r="S115" s="60"/>
      <c r="T115" s="60"/>
      <c r="U115" s="23"/>
      <c r="V115" s="23"/>
      <c r="W115" s="23"/>
      <c r="X115" s="23"/>
      <c r="Y115" s="23"/>
      <c r="Z115" s="23"/>
    </row>
    <row r="116" ht="17.25" customHeight="1">
      <c r="A116" s="18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18"/>
      <c r="R116" s="18"/>
      <c r="S116" s="60"/>
      <c r="T116" s="60"/>
      <c r="U116" s="23"/>
      <c r="V116" s="23"/>
      <c r="W116" s="23"/>
      <c r="X116" s="23"/>
      <c r="Y116" s="23"/>
      <c r="Z116" s="23"/>
    </row>
    <row r="117" ht="17.25" customHeight="1">
      <c r="A117" s="18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18"/>
      <c r="R117" s="18"/>
      <c r="S117" s="60"/>
      <c r="T117" s="60"/>
      <c r="U117" s="23"/>
      <c r="V117" s="23"/>
      <c r="W117" s="23"/>
      <c r="X117" s="23"/>
      <c r="Y117" s="23"/>
      <c r="Z117" s="23"/>
    </row>
    <row r="118" ht="17.25" customHeight="1">
      <c r="A118" s="18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18"/>
      <c r="R118" s="18"/>
      <c r="S118" s="60"/>
      <c r="T118" s="60"/>
      <c r="U118" s="23"/>
      <c r="V118" s="23"/>
      <c r="W118" s="23"/>
      <c r="X118" s="23"/>
      <c r="Y118" s="23"/>
      <c r="Z118" s="23"/>
    </row>
    <row r="119" ht="17.25" customHeight="1">
      <c r="A119" s="18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18"/>
      <c r="R119" s="18"/>
      <c r="S119" s="60"/>
      <c r="T119" s="60"/>
      <c r="U119" s="23"/>
      <c r="V119" s="23"/>
      <c r="W119" s="23"/>
      <c r="X119" s="23"/>
      <c r="Y119" s="23"/>
      <c r="Z119" s="23"/>
    </row>
    <row r="120" ht="17.25" customHeight="1">
      <c r="A120" s="18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18"/>
      <c r="R120" s="18"/>
      <c r="S120" s="60"/>
      <c r="T120" s="60"/>
      <c r="U120" s="23"/>
      <c r="V120" s="23"/>
      <c r="W120" s="23"/>
      <c r="X120" s="23"/>
      <c r="Y120" s="23"/>
      <c r="Z120" s="23"/>
    </row>
    <row r="121" ht="17.25" customHeight="1">
      <c r="A121" s="18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18"/>
      <c r="R121" s="18"/>
      <c r="S121" s="60"/>
      <c r="T121" s="60"/>
      <c r="U121" s="23"/>
      <c r="V121" s="23"/>
      <c r="W121" s="23"/>
      <c r="X121" s="23"/>
      <c r="Y121" s="23"/>
      <c r="Z121" s="23"/>
    </row>
    <row r="122" ht="17.25" customHeight="1">
      <c r="A122" s="18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18"/>
      <c r="R122" s="18"/>
      <c r="S122" s="60"/>
      <c r="T122" s="60"/>
      <c r="U122" s="23"/>
      <c r="V122" s="23"/>
      <c r="W122" s="23"/>
      <c r="X122" s="23"/>
      <c r="Y122" s="23"/>
      <c r="Z122" s="23"/>
    </row>
    <row r="123" ht="17.25" customHeight="1">
      <c r="A123" s="18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18"/>
      <c r="R123" s="18"/>
      <c r="S123" s="60"/>
      <c r="T123" s="60"/>
      <c r="U123" s="23"/>
      <c r="V123" s="23"/>
      <c r="W123" s="23"/>
      <c r="X123" s="23"/>
      <c r="Y123" s="23"/>
      <c r="Z123" s="23"/>
    </row>
    <row r="124" ht="17.25" customHeight="1">
      <c r="A124" s="18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18"/>
      <c r="R124" s="18"/>
      <c r="S124" s="60"/>
      <c r="T124" s="60"/>
      <c r="U124" s="23"/>
      <c r="V124" s="23"/>
      <c r="W124" s="23"/>
      <c r="X124" s="23"/>
      <c r="Y124" s="23"/>
      <c r="Z124" s="23"/>
    </row>
    <row r="125" ht="17.25" customHeight="1">
      <c r="A125" s="18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18"/>
      <c r="R125" s="18"/>
      <c r="S125" s="60"/>
      <c r="T125" s="60"/>
      <c r="U125" s="23"/>
      <c r="V125" s="23"/>
      <c r="W125" s="23"/>
      <c r="X125" s="23"/>
      <c r="Y125" s="23"/>
      <c r="Z125" s="23"/>
    </row>
    <row r="126" ht="17.25" customHeight="1">
      <c r="A126" s="18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18"/>
      <c r="R126" s="18"/>
      <c r="S126" s="60"/>
      <c r="T126" s="60"/>
      <c r="U126" s="23"/>
      <c r="V126" s="23"/>
      <c r="W126" s="23"/>
      <c r="X126" s="23"/>
      <c r="Y126" s="23"/>
      <c r="Z126" s="23"/>
    </row>
    <row r="127" ht="17.25" customHeight="1">
      <c r="A127" s="18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18"/>
      <c r="R127" s="18"/>
      <c r="S127" s="60"/>
      <c r="T127" s="60"/>
      <c r="U127" s="23"/>
      <c r="V127" s="23"/>
      <c r="W127" s="23"/>
      <c r="X127" s="23"/>
      <c r="Y127" s="23"/>
      <c r="Z127" s="23"/>
    </row>
    <row r="128" ht="17.25" customHeight="1">
      <c r="A128" s="18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18"/>
      <c r="R128" s="18"/>
      <c r="S128" s="60"/>
      <c r="T128" s="60"/>
      <c r="U128" s="23"/>
      <c r="V128" s="23"/>
      <c r="W128" s="23"/>
      <c r="X128" s="23"/>
      <c r="Y128" s="23"/>
      <c r="Z128" s="23"/>
    </row>
    <row r="129" ht="17.25" customHeight="1">
      <c r="A129" s="18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18"/>
      <c r="R129" s="18"/>
      <c r="S129" s="60"/>
      <c r="T129" s="60"/>
      <c r="U129" s="23"/>
      <c r="V129" s="23"/>
      <c r="W129" s="23"/>
      <c r="X129" s="23"/>
      <c r="Y129" s="23"/>
      <c r="Z129" s="23"/>
    </row>
    <row r="130" ht="17.25" customHeight="1">
      <c r="A130" s="18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18"/>
      <c r="R130" s="18"/>
      <c r="S130" s="60"/>
      <c r="T130" s="60"/>
      <c r="U130" s="23"/>
      <c r="V130" s="23"/>
      <c r="W130" s="23"/>
      <c r="X130" s="23"/>
      <c r="Y130" s="23"/>
      <c r="Z130" s="23"/>
    </row>
    <row r="131" ht="17.25" customHeight="1">
      <c r="A131" s="18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18"/>
      <c r="R131" s="18"/>
      <c r="S131" s="60"/>
      <c r="T131" s="60"/>
      <c r="U131" s="23"/>
      <c r="V131" s="23"/>
      <c r="W131" s="23"/>
      <c r="X131" s="23"/>
      <c r="Y131" s="23"/>
      <c r="Z131" s="23"/>
    </row>
    <row r="132" ht="17.25" customHeight="1">
      <c r="A132" s="18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18"/>
      <c r="R132" s="18"/>
      <c r="S132" s="60"/>
      <c r="T132" s="60"/>
      <c r="U132" s="23"/>
      <c r="V132" s="23"/>
      <c r="W132" s="23"/>
      <c r="X132" s="23"/>
      <c r="Y132" s="23"/>
      <c r="Z132" s="23"/>
    </row>
    <row r="133" ht="17.25" customHeight="1">
      <c r="A133" s="18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18"/>
      <c r="R133" s="18"/>
      <c r="S133" s="60"/>
      <c r="T133" s="60"/>
      <c r="U133" s="23"/>
      <c r="V133" s="23"/>
      <c r="W133" s="23"/>
      <c r="X133" s="23"/>
      <c r="Y133" s="23"/>
      <c r="Z133" s="23"/>
    </row>
    <row r="134" ht="17.25" customHeight="1">
      <c r="A134" s="18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18"/>
      <c r="R134" s="18"/>
      <c r="S134" s="60"/>
      <c r="T134" s="60"/>
      <c r="U134" s="23"/>
      <c r="V134" s="23"/>
      <c r="W134" s="23"/>
      <c r="X134" s="23"/>
      <c r="Y134" s="23"/>
      <c r="Z134" s="23"/>
    </row>
    <row r="135" ht="17.25" customHeight="1">
      <c r="A135" s="18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18"/>
      <c r="R135" s="18"/>
      <c r="S135" s="60"/>
      <c r="T135" s="60"/>
      <c r="U135" s="23"/>
      <c r="V135" s="23"/>
      <c r="W135" s="23"/>
      <c r="X135" s="23"/>
      <c r="Y135" s="23"/>
      <c r="Z135" s="23"/>
    </row>
    <row r="136" ht="17.25" customHeight="1">
      <c r="A136" s="18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18"/>
      <c r="R136" s="18"/>
      <c r="S136" s="60"/>
      <c r="T136" s="60"/>
      <c r="U136" s="23"/>
      <c r="V136" s="23"/>
      <c r="W136" s="23"/>
      <c r="X136" s="23"/>
      <c r="Y136" s="23"/>
      <c r="Z136" s="23"/>
    </row>
    <row r="137" ht="17.25" customHeight="1">
      <c r="A137" s="18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18"/>
      <c r="R137" s="18"/>
      <c r="S137" s="60"/>
      <c r="T137" s="60"/>
      <c r="U137" s="23"/>
      <c r="V137" s="23"/>
      <c r="W137" s="23"/>
      <c r="X137" s="23"/>
      <c r="Y137" s="23"/>
      <c r="Z137" s="23"/>
    </row>
    <row r="138" ht="17.25" customHeight="1">
      <c r="A138" s="18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18"/>
      <c r="R138" s="18"/>
      <c r="S138" s="60"/>
      <c r="T138" s="60"/>
      <c r="U138" s="23"/>
      <c r="V138" s="23"/>
      <c r="W138" s="23"/>
      <c r="X138" s="23"/>
      <c r="Y138" s="23"/>
      <c r="Z138" s="23"/>
    </row>
    <row r="139" ht="17.25" customHeight="1">
      <c r="A139" s="18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18"/>
      <c r="R139" s="18"/>
      <c r="S139" s="60"/>
      <c r="T139" s="60"/>
      <c r="U139" s="23"/>
      <c r="V139" s="23"/>
      <c r="W139" s="23"/>
      <c r="X139" s="23"/>
      <c r="Y139" s="23"/>
      <c r="Z139" s="23"/>
    </row>
    <row r="140" ht="17.25" customHeight="1">
      <c r="A140" s="18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18"/>
      <c r="R140" s="18"/>
      <c r="S140" s="60"/>
      <c r="T140" s="60"/>
      <c r="U140" s="23"/>
      <c r="V140" s="23"/>
      <c r="W140" s="23"/>
      <c r="X140" s="23"/>
      <c r="Y140" s="23"/>
      <c r="Z140" s="23"/>
    </row>
    <row r="141" ht="17.25" customHeight="1">
      <c r="A141" s="18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18"/>
      <c r="R141" s="18"/>
      <c r="S141" s="60"/>
      <c r="T141" s="60"/>
      <c r="U141" s="23"/>
      <c r="V141" s="23"/>
      <c r="W141" s="23"/>
      <c r="X141" s="23"/>
      <c r="Y141" s="23"/>
      <c r="Z141" s="23"/>
    </row>
    <row r="142" ht="17.25" customHeight="1">
      <c r="A142" s="18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18"/>
      <c r="R142" s="18"/>
      <c r="S142" s="60"/>
      <c r="T142" s="60"/>
      <c r="U142" s="23"/>
      <c r="V142" s="23"/>
      <c r="W142" s="23"/>
      <c r="X142" s="23"/>
      <c r="Y142" s="23"/>
      <c r="Z142" s="23"/>
    </row>
    <row r="143" ht="17.25" customHeight="1">
      <c r="A143" s="18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18"/>
      <c r="R143" s="18"/>
      <c r="S143" s="60"/>
      <c r="T143" s="60"/>
      <c r="U143" s="23"/>
      <c r="V143" s="23"/>
      <c r="W143" s="23"/>
      <c r="X143" s="23"/>
      <c r="Y143" s="23"/>
      <c r="Z143" s="23"/>
    </row>
    <row r="144" ht="17.25" customHeight="1">
      <c r="A144" s="18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18"/>
      <c r="R144" s="18"/>
      <c r="S144" s="60"/>
      <c r="T144" s="60"/>
      <c r="U144" s="23"/>
      <c r="V144" s="23"/>
      <c r="W144" s="23"/>
      <c r="X144" s="23"/>
      <c r="Y144" s="23"/>
      <c r="Z144" s="23"/>
    </row>
    <row r="145" ht="17.25" customHeight="1">
      <c r="A145" s="18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18"/>
      <c r="R145" s="18"/>
      <c r="S145" s="60"/>
      <c r="T145" s="60"/>
      <c r="U145" s="23"/>
      <c r="V145" s="23"/>
      <c r="W145" s="23"/>
      <c r="X145" s="23"/>
      <c r="Y145" s="23"/>
      <c r="Z145" s="23"/>
    </row>
    <row r="146" ht="17.25" customHeight="1">
      <c r="A146" s="18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18"/>
      <c r="R146" s="18"/>
      <c r="S146" s="60"/>
      <c r="T146" s="60"/>
      <c r="U146" s="23"/>
      <c r="V146" s="23"/>
      <c r="W146" s="23"/>
      <c r="X146" s="23"/>
      <c r="Y146" s="23"/>
      <c r="Z146" s="23"/>
    </row>
    <row r="147" ht="17.25" customHeight="1">
      <c r="A147" s="18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18"/>
      <c r="R147" s="18"/>
      <c r="S147" s="60"/>
      <c r="T147" s="60"/>
      <c r="U147" s="23"/>
      <c r="V147" s="23"/>
      <c r="W147" s="23"/>
      <c r="X147" s="23"/>
      <c r="Y147" s="23"/>
      <c r="Z147" s="23"/>
    </row>
    <row r="148" ht="17.25" customHeight="1">
      <c r="A148" s="18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18"/>
      <c r="R148" s="18"/>
      <c r="S148" s="60"/>
      <c r="T148" s="60"/>
      <c r="U148" s="23"/>
      <c r="V148" s="23"/>
      <c r="W148" s="23"/>
      <c r="X148" s="23"/>
      <c r="Y148" s="23"/>
      <c r="Z148" s="23"/>
    </row>
    <row r="149" ht="17.25" customHeight="1">
      <c r="A149" s="18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18"/>
      <c r="R149" s="18"/>
      <c r="S149" s="60"/>
      <c r="T149" s="60"/>
      <c r="U149" s="23"/>
      <c r="V149" s="23"/>
      <c r="W149" s="23"/>
      <c r="X149" s="23"/>
      <c r="Y149" s="23"/>
      <c r="Z149" s="23"/>
    </row>
    <row r="150" ht="17.25" customHeight="1">
      <c r="A150" s="18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18"/>
      <c r="R150" s="18"/>
      <c r="S150" s="60"/>
      <c r="T150" s="60"/>
      <c r="U150" s="23"/>
      <c r="V150" s="23"/>
      <c r="W150" s="23"/>
      <c r="X150" s="23"/>
      <c r="Y150" s="23"/>
      <c r="Z150" s="23"/>
    </row>
    <row r="151" ht="17.25" customHeight="1">
      <c r="A151" s="18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18"/>
      <c r="R151" s="18"/>
      <c r="S151" s="60"/>
      <c r="T151" s="60"/>
      <c r="U151" s="23"/>
      <c r="V151" s="23"/>
      <c r="W151" s="23"/>
      <c r="X151" s="23"/>
      <c r="Y151" s="23"/>
      <c r="Z151" s="23"/>
    </row>
    <row r="152" ht="17.25" customHeight="1">
      <c r="A152" s="18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18"/>
      <c r="R152" s="18"/>
      <c r="S152" s="60"/>
      <c r="T152" s="60"/>
      <c r="U152" s="23"/>
      <c r="V152" s="23"/>
      <c r="W152" s="23"/>
      <c r="X152" s="23"/>
      <c r="Y152" s="23"/>
      <c r="Z152" s="23"/>
    </row>
    <row r="153" ht="17.25" customHeight="1">
      <c r="A153" s="18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18"/>
      <c r="R153" s="18"/>
      <c r="S153" s="60"/>
      <c r="T153" s="60"/>
      <c r="U153" s="23"/>
      <c r="V153" s="23"/>
      <c r="W153" s="23"/>
      <c r="X153" s="23"/>
      <c r="Y153" s="23"/>
      <c r="Z153" s="23"/>
    </row>
    <row r="154" ht="17.25" customHeight="1">
      <c r="A154" s="18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18"/>
      <c r="R154" s="18"/>
      <c r="S154" s="60"/>
      <c r="T154" s="60"/>
      <c r="U154" s="23"/>
      <c r="V154" s="23"/>
      <c r="W154" s="23"/>
      <c r="X154" s="23"/>
      <c r="Y154" s="23"/>
      <c r="Z154" s="23"/>
    </row>
    <row r="155" ht="17.25" customHeight="1">
      <c r="A155" s="18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18"/>
      <c r="R155" s="18"/>
      <c r="S155" s="60"/>
      <c r="T155" s="60"/>
      <c r="U155" s="23"/>
      <c r="V155" s="23"/>
      <c r="W155" s="23"/>
      <c r="X155" s="23"/>
      <c r="Y155" s="23"/>
      <c r="Z155" s="23"/>
    </row>
    <row r="156" ht="17.25" customHeight="1">
      <c r="A156" s="18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18"/>
      <c r="R156" s="18"/>
      <c r="S156" s="60"/>
      <c r="T156" s="60"/>
      <c r="U156" s="23"/>
      <c r="V156" s="23"/>
      <c r="W156" s="23"/>
      <c r="X156" s="23"/>
      <c r="Y156" s="23"/>
      <c r="Z156" s="23"/>
    </row>
    <row r="157" ht="17.25" customHeight="1">
      <c r="A157" s="18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18"/>
      <c r="R157" s="18"/>
      <c r="S157" s="60"/>
      <c r="T157" s="60"/>
      <c r="U157" s="23"/>
      <c r="V157" s="23"/>
      <c r="W157" s="23"/>
      <c r="X157" s="23"/>
      <c r="Y157" s="23"/>
      <c r="Z157" s="23"/>
    </row>
    <row r="158" ht="17.25" customHeight="1">
      <c r="A158" s="18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18"/>
      <c r="R158" s="18"/>
      <c r="S158" s="60"/>
      <c r="T158" s="60"/>
      <c r="U158" s="23"/>
      <c r="V158" s="23"/>
      <c r="W158" s="23"/>
      <c r="X158" s="23"/>
      <c r="Y158" s="23"/>
      <c r="Z158" s="23"/>
    </row>
    <row r="159" ht="17.25" customHeight="1">
      <c r="A159" s="18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18"/>
      <c r="R159" s="18"/>
      <c r="S159" s="60"/>
      <c r="T159" s="60"/>
      <c r="U159" s="23"/>
      <c r="V159" s="23"/>
      <c r="W159" s="23"/>
      <c r="X159" s="23"/>
      <c r="Y159" s="23"/>
      <c r="Z159" s="23"/>
    </row>
    <row r="160" ht="17.25" customHeight="1">
      <c r="A160" s="18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18"/>
      <c r="R160" s="18"/>
      <c r="S160" s="60"/>
      <c r="T160" s="60"/>
      <c r="U160" s="23"/>
      <c r="V160" s="23"/>
      <c r="W160" s="23"/>
      <c r="X160" s="23"/>
      <c r="Y160" s="23"/>
      <c r="Z160" s="23"/>
    </row>
    <row r="161" ht="17.25" customHeight="1">
      <c r="A161" s="18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18"/>
      <c r="R161" s="18"/>
      <c r="S161" s="60"/>
      <c r="T161" s="60"/>
      <c r="U161" s="23"/>
      <c r="V161" s="23"/>
      <c r="W161" s="23"/>
      <c r="X161" s="23"/>
      <c r="Y161" s="23"/>
      <c r="Z161" s="23"/>
    </row>
    <row r="162" ht="17.25" customHeight="1">
      <c r="A162" s="18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18"/>
      <c r="R162" s="18"/>
      <c r="S162" s="60"/>
      <c r="T162" s="60"/>
      <c r="U162" s="23"/>
      <c r="V162" s="23"/>
      <c r="W162" s="23"/>
      <c r="X162" s="23"/>
      <c r="Y162" s="23"/>
      <c r="Z162" s="23"/>
    </row>
    <row r="163" ht="17.25" customHeight="1">
      <c r="A163" s="18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18"/>
      <c r="R163" s="18"/>
      <c r="S163" s="60"/>
      <c r="T163" s="60"/>
      <c r="U163" s="23"/>
      <c r="V163" s="23"/>
      <c r="W163" s="23"/>
      <c r="X163" s="23"/>
      <c r="Y163" s="23"/>
      <c r="Z163" s="23"/>
    </row>
    <row r="164" ht="17.25" customHeight="1">
      <c r="A164" s="18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18"/>
      <c r="R164" s="18"/>
      <c r="S164" s="60"/>
      <c r="T164" s="60"/>
      <c r="U164" s="23"/>
      <c r="V164" s="23"/>
      <c r="W164" s="23"/>
      <c r="X164" s="23"/>
      <c r="Y164" s="23"/>
      <c r="Z164" s="23"/>
    </row>
    <row r="165" ht="17.25" customHeight="1">
      <c r="A165" s="18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18"/>
      <c r="R165" s="18"/>
      <c r="S165" s="60"/>
      <c r="T165" s="60"/>
      <c r="U165" s="23"/>
      <c r="V165" s="23"/>
      <c r="W165" s="23"/>
      <c r="X165" s="23"/>
      <c r="Y165" s="23"/>
      <c r="Z165" s="23"/>
    </row>
    <row r="166" ht="17.25" customHeight="1">
      <c r="A166" s="18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18"/>
      <c r="R166" s="18"/>
      <c r="S166" s="60"/>
      <c r="T166" s="60"/>
      <c r="U166" s="23"/>
      <c r="V166" s="23"/>
      <c r="W166" s="23"/>
      <c r="X166" s="23"/>
      <c r="Y166" s="23"/>
      <c r="Z166" s="23"/>
    </row>
    <row r="167" ht="17.25" customHeight="1">
      <c r="A167" s="18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18"/>
      <c r="R167" s="18"/>
      <c r="S167" s="60"/>
      <c r="T167" s="60"/>
      <c r="U167" s="23"/>
      <c r="V167" s="23"/>
      <c r="W167" s="23"/>
      <c r="X167" s="23"/>
      <c r="Y167" s="23"/>
      <c r="Z167" s="23"/>
    </row>
    <row r="168" ht="17.25" customHeight="1">
      <c r="A168" s="18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18"/>
      <c r="R168" s="18"/>
      <c r="S168" s="60"/>
      <c r="T168" s="60"/>
      <c r="U168" s="23"/>
      <c r="V168" s="23"/>
      <c r="W168" s="23"/>
      <c r="X168" s="23"/>
      <c r="Y168" s="23"/>
      <c r="Z168" s="23"/>
    </row>
    <row r="169" ht="17.25" customHeight="1">
      <c r="A169" s="18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18"/>
      <c r="R169" s="18"/>
      <c r="S169" s="60"/>
      <c r="T169" s="60"/>
      <c r="U169" s="23"/>
      <c r="V169" s="23"/>
      <c r="W169" s="23"/>
      <c r="X169" s="23"/>
      <c r="Y169" s="23"/>
      <c r="Z169" s="23"/>
    </row>
    <row r="170" ht="17.25" customHeight="1">
      <c r="A170" s="18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18"/>
      <c r="R170" s="18"/>
      <c r="S170" s="60"/>
      <c r="T170" s="60"/>
      <c r="U170" s="23"/>
      <c r="V170" s="23"/>
      <c r="W170" s="23"/>
      <c r="X170" s="23"/>
      <c r="Y170" s="23"/>
      <c r="Z170" s="23"/>
    </row>
    <row r="171" ht="17.25" customHeight="1">
      <c r="A171" s="18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18"/>
      <c r="R171" s="18"/>
      <c r="S171" s="60"/>
      <c r="T171" s="60"/>
      <c r="U171" s="23"/>
      <c r="V171" s="23"/>
      <c r="W171" s="23"/>
      <c r="X171" s="23"/>
      <c r="Y171" s="23"/>
      <c r="Z171" s="23"/>
    </row>
    <row r="172" ht="17.25" customHeight="1">
      <c r="A172" s="18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18"/>
      <c r="R172" s="18"/>
      <c r="S172" s="60"/>
      <c r="T172" s="60"/>
      <c r="U172" s="23"/>
      <c r="V172" s="23"/>
      <c r="W172" s="23"/>
      <c r="X172" s="23"/>
      <c r="Y172" s="23"/>
      <c r="Z172" s="23"/>
    </row>
    <row r="173" ht="17.25" customHeight="1">
      <c r="A173" s="18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18"/>
      <c r="R173" s="18"/>
      <c r="S173" s="60"/>
      <c r="T173" s="60"/>
      <c r="U173" s="23"/>
      <c r="V173" s="23"/>
      <c r="W173" s="23"/>
      <c r="X173" s="23"/>
      <c r="Y173" s="23"/>
      <c r="Z173" s="23"/>
    </row>
    <row r="174" ht="17.25" customHeight="1">
      <c r="A174" s="18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18"/>
      <c r="R174" s="18"/>
      <c r="S174" s="60"/>
      <c r="T174" s="60"/>
      <c r="U174" s="23"/>
      <c r="V174" s="23"/>
      <c r="W174" s="23"/>
      <c r="X174" s="23"/>
      <c r="Y174" s="23"/>
      <c r="Z174" s="23"/>
    </row>
    <row r="175" ht="17.25" customHeight="1">
      <c r="A175" s="18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18"/>
      <c r="R175" s="18"/>
      <c r="S175" s="60"/>
      <c r="T175" s="60"/>
      <c r="U175" s="23"/>
      <c r="V175" s="23"/>
      <c r="W175" s="23"/>
      <c r="X175" s="23"/>
      <c r="Y175" s="23"/>
      <c r="Z175" s="23"/>
    </row>
    <row r="176" ht="17.25" customHeight="1">
      <c r="A176" s="18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18"/>
      <c r="R176" s="18"/>
      <c r="S176" s="60"/>
      <c r="T176" s="60"/>
      <c r="U176" s="23"/>
      <c r="V176" s="23"/>
      <c r="W176" s="23"/>
      <c r="X176" s="23"/>
      <c r="Y176" s="23"/>
      <c r="Z176" s="23"/>
    </row>
    <row r="177" ht="17.25" customHeight="1">
      <c r="A177" s="18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18"/>
      <c r="R177" s="18"/>
      <c r="S177" s="60"/>
      <c r="T177" s="60"/>
      <c r="U177" s="23"/>
      <c r="V177" s="23"/>
      <c r="W177" s="23"/>
      <c r="X177" s="23"/>
      <c r="Y177" s="23"/>
      <c r="Z177" s="23"/>
    </row>
    <row r="178" ht="17.25" customHeight="1">
      <c r="A178" s="18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18"/>
      <c r="R178" s="18"/>
      <c r="S178" s="60"/>
      <c r="T178" s="60"/>
      <c r="U178" s="23"/>
      <c r="V178" s="23"/>
      <c r="W178" s="23"/>
      <c r="X178" s="23"/>
      <c r="Y178" s="23"/>
      <c r="Z178" s="23"/>
    </row>
    <row r="179" ht="17.25" customHeight="1">
      <c r="A179" s="18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18"/>
      <c r="R179" s="18"/>
      <c r="S179" s="60"/>
      <c r="T179" s="60"/>
      <c r="U179" s="23"/>
      <c r="V179" s="23"/>
      <c r="W179" s="23"/>
      <c r="X179" s="23"/>
      <c r="Y179" s="23"/>
      <c r="Z179" s="23"/>
    </row>
    <row r="180" ht="17.25" customHeight="1">
      <c r="A180" s="18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18"/>
      <c r="R180" s="18"/>
      <c r="S180" s="60"/>
      <c r="T180" s="60"/>
      <c r="U180" s="23"/>
      <c r="V180" s="23"/>
      <c r="W180" s="23"/>
      <c r="X180" s="23"/>
      <c r="Y180" s="23"/>
      <c r="Z180" s="23"/>
    </row>
    <row r="181" ht="17.25" customHeight="1">
      <c r="A181" s="18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18"/>
      <c r="R181" s="18"/>
      <c r="S181" s="60"/>
      <c r="T181" s="60"/>
      <c r="U181" s="23"/>
      <c r="V181" s="23"/>
      <c r="W181" s="23"/>
      <c r="X181" s="23"/>
      <c r="Y181" s="23"/>
      <c r="Z181" s="23"/>
    </row>
    <row r="182" ht="17.25" customHeight="1">
      <c r="A182" s="18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18"/>
      <c r="R182" s="18"/>
      <c r="S182" s="60"/>
      <c r="T182" s="60"/>
      <c r="U182" s="23"/>
      <c r="V182" s="23"/>
      <c r="W182" s="23"/>
      <c r="X182" s="23"/>
      <c r="Y182" s="23"/>
      <c r="Z182" s="23"/>
    </row>
    <row r="183" ht="17.25" customHeight="1">
      <c r="A183" s="18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18"/>
      <c r="R183" s="18"/>
      <c r="S183" s="60"/>
      <c r="T183" s="60"/>
      <c r="U183" s="23"/>
      <c r="V183" s="23"/>
      <c r="W183" s="23"/>
      <c r="X183" s="23"/>
      <c r="Y183" s="23"/>
      <c r="Z183" s="23"/>
    </row>
    <row r="184" ht="17.25" customHeight="1">
      <c r="A184" s="18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18"/>
      <c r="R184" s="18"/>
      <c r="S184" s="60"/>
      <c r="T184" s="60"/>
      <c r="U184" s="23"/>
      <c r="V184" s="23"/>
      <c r="W184" s="23"/>
      <c r="X184" s="23"/>
      <c r="Y184" s="23"/>
      <c r="Z184" s="23"/>
    </row>
    <row r="185" ht="17.25" customHeight="1">
      <c r="A185" s="18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18"/>
      <c r="R185" s="18"/>
      <c r="S185" s="60"/>
      <c r="T185" s="60"/>
      <c r="U185" s="23"/>
      <c r="V185" s="23"/>
      <c r="W185" s="23"/>
      <c r="X185" s="23"/>
      <c r="Y185" s="23"/>
      <c r="Z185" s="23"/>
    </row>
    <row r="186" ht="17.25" customHeight="1">
      <c r="A186" s="18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18"/>
      <c r="R186" s="18"/>
      <c r="S186" s="60"/>
      <c r="T186" s="60"/>
      <c r="U186" s="23"/>
      <c r="V186" s="23"/>
      <c r="W186" s="23"/>
      <c r="X186" s="23"/>
      <c r="Y186" s="23"/>
      <c r="Z186" s="23"/>
    </row>
    <row r="187" ht="17.25" customHeight="1">
      <c r="A187" s="18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18"/>
      <c r="R187" s="18"/>
      <c r="S187" s="60"/>
      <c r="T187" s="60"/>
      <c r="U187" s="23"/>
      <c r="V187" s="23"/>
      <c r="W187" s="23"/>
      <c r="X187" s="23"/>
      <c r="Y187" s="23"/>
      <c r="Z187" s="23"/>
    </row>
    <row r="188" ht="17.25" customHeight="1">
      <c r="A188" s="18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18"/>
      <c r="R188" s="18"/>
      <c r="S188" s="60"/>
      <c r="T188" s="60"/>
      <c r="U188" s="23"/>
      <c r="V188" s="23"/>
      <c r="W188" s="23"/>
      <c r="X188" s="23"/>
      <c r="Y188" s="23"/>
      <c r="Z188" s="23"/>
    </row>
    <row r="189" ht="17.25" customHeight="1">
      <c r="A189" s="18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18"/>
      <c r="R189" s="18"/>
      <c r="S189" s="60"/>
      <c r="T189" s="60"/>
      <c r="U189" s="23"/>
      <c r="V189" s="23"/>
      <c r="W189" s="23"/>
      <c r="X189" s="23"/>
      <c r="Y189" s="23"/>
      <c r="Z189" s="23"/>
    </row>
    <row r="190" ht="17.25" customHeight="1">
      <c r="A190" s="18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18"/>
      <c r="R190" s="18"/>
      <c r="S190" s="60"/>
      <c r="T190" s="60"/>
      <c r="U190" s="23"/>
      <c r="V190" s="23"/>
      <c r="W190" s="23"/>
      <c r="X190" s="23"/>
      <c r="Y190" s="23"/>
      <c r="Z190" s="23"/>
    </row>
    <row r="191" ht="17.25" customHeight="1">
      <c r="A191" s="18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18"/>
      <c r="R191" s="18"/>
      <c r="S191" s="60"/>
      <c r="T191" s="60"/>
      <c r="U191" s="23"/>
      <c r="V191" s="23"/>
      <c r="W191" s="23"/>
      <c r="X191" s="23"/>
      <c r="Y191" s="23"/>
      <c r="Z191" s="23"/>
    </row>
    <row r="192" ht="17.25" customHeight="1">
      <c r="A192" s="18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18"/>
      <c r="R192" s="18"/>
      <c r="S192" s="60"/>
      <c r="T192" s="60"/>
      <c r="U192" s="23"/>
      <c r="V192" s="23"/>
      <c r="W192" s="23"/>
      <c r="X192" s="23"/>
      <c r="Y192" s="23"/>
      <c r="Z192" s="23"/>
    </row>
    <row r="193" ht="17.25" customHeight="1">
      <c r="A193" s="18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18"/>
      <c r="R193" s="18"/>
      <c r="S193" s="60"/>
      <c r="T193" s="60"/>
      <c r="U193" s="23"/>
      <c r="V193" s="23"/>
      <c r="W193" s="23"/>
      <c r="X193" s="23"/>
      <c r="Y193" s="23"/>
      <c r="Z193" s="23"/>
    </row>
    <row r="194" ht="17.25" customHeight="1">
      <c r="A194" s="18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18"/>
      <c r="R194" s="18"/>
      <c r="S194" s="60"/>
      <c r="T194" s="60"/>
      <c r="U194" s="23"/>
      <c r="V194" s="23"/>
      <c r="W194" s="23"/>
      <c r="X194" s="23"/>
      <c r="Y194" s="23"/>
      <c r="Z194" s="23"/>
    </row>
    <row r="195" ht="17.25" customHeight="1">
      <c r="A195" s="18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18"/>
      <c r="R195" s="18"/>
      <c r="S195" s="60"/>
      <c r="T195" s="60"/>
      <c r="U195" s="23"/>
      <c r="V195" s="23"/>
      <c r="W195" s="23"/>
      <c r="X195" s="23"/>
      <c r="Y195" s="23"/>
      <c r="Z195" s="23"/>
    </row>
    <row r="196" ht="17.25" customHeight="1">
      <c r="A196" s="18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18"/>
      <c r="R196" s="18"/>
      <c r="S196" s="60"/>
      <c r="T196" s="60"/>
      <c r="U196" s="23"/>
      <c r="V196" s="23"/>
      <c r="W196" s="23"/>
      <c r="X196" s="23"/>
      <c r="Y196" s="23"/>
      <c r="Z196" s="23"/>
    </row>
    <row r="197" ht="17.25" customHeight="1">
      <c r="A197" s="18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18"/>
      <c r="R197" s="18"/>
      <c r="S197" s="60"/>
      <c r="T197" s="60"/>
      <c r="U197" s="23"/>
      <c r="V197" s="23"/>
      <c r="W197" s="23"/>
      <c r="X197" s="23"/>
      <c r="Y197" s="23"/>
      <c r="Z197" s="23"/>
    </row>
    <row r="198" ht="17.25" customHeight="1">
      <c r="A198" s="18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18"/>
      <c r="R198" s="18"/>
      <c r="S198" s="60"/>
      <c r="T198" s="60"/>
      <c r="U198" s="23"/>
      <c r="V198" s="23"/>
      <c r="W198" s="23"/>
      <c r="X198" s="23"/>
      <c r="Y198" s="23"/>
      <c r="Z198" s="23"/>
    </row>
    <row r="199" ht="17.25" customHeight="1">
      <c r="A199" s="18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18"/>
      <c r="R199" s="18"/>
      <c r="S199" s="60"/>
      <c r="T199" s="60"/>
      <c r="U199" s="23"/>
      <c r="V199" s="23"/>
      <c r="W199" s="23"/>
      <c r="X199" s="23"/>
      <c r="Y199" s="23"/>
      <c r="Z199" s="23"/>
    </row>
    <row r="200" ht="17.25" customHeight="1">
      <c r="A200" s="18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18"/>
      <c r="R200" s="18"/>
      <c r="S200" s="60"/>
      <c r="T200" s="60"/>
      <c r="U200" s="23"/>
      <c r="V200" s="23"/>
      <c r="W200" s="23"/>
      <c r="X200" s="23"/>
      <c r="Y200" s="23"/>
      <c r="Z200" s="23"/>
    </row>
    <row r="201" ht="17.25" customHeight="1">
      <c r="A201" s="18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18"/>
      <c r="R201" s="18"/>
      <c r="S201" s="60"/>
      <c r="T201" s="60"/>
      <c r="U201" s="23"/>
      <c r="V201" s="23"/>
      <c r="W201" s="23"/>
      <c r="X201" s="23"/>
      <c r="Y201" s="23"/>
      <c r="Z201" s="23"/>
    </row>
    <row r="202" ht="17.25" customHeight="1">
      <c r="A202" s="18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18"/>
      <c r="R202" s="18"/>
      <c r="S202" s="60"/>
      <c r="T202" s="60"/>
      <c r="U202" s="23"/>
      <c r="V202" s="23"/>
      <c r="W202" s="23"/>
      <c r="X202" s="23"/>
      <c r="Y202" s="23"/>
      <c r="Z202" s="23"/>
    </row>
    <row r="203" ht="17.25" customHeight="1">
      <c r="A203" s="18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18"/>
      <c r="R203" s="18"/>
      <c r="S203" s="60"/>
      <c r="T203" s="60"/>
      <c r="U203" s="23"/>
      <c r="V203" s="23"/>
      <c r="W203" s="23"/>
      <c r="X203" s="23"/>
      <c r="Y203" s="23"/>
      <c r="Z203" s="23"/>
    </row>
    <row r="204" ht="17.25" customHeight="1">
      <c r="A204" s="18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18"/>
      <c r="R204" s="18"/>
      <c r="S204" s="60"/>
      <c r="T204" s="60"/>
      <c r="U204" s="23"/>
      <c r="V204" s="23"/>
      <c r="W204" s="23"/>
      <c r="X204" s="23"/>
      <c r="Y204" s="23"/>
      <c r="Z204" s="23"/>
    </row>
    <row r="205" ht="17.25" customHeight="1">
      <c r="A205" s="18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18"/>
      <c r="R205" s="18"/>
      <c r="S205" s="60"/>
      <c r="T205" s="60"/>
      <c r="U205" s="23"/>
      <c r="V205" s="23"/>
      <c r="W205" s="23"/>
      <c r="X205" s="23"/>
      <c r="Y205" s="23"/>
      <c r="Z205" s="23"/>
    </row>
    <row r="206" ht="17.25" customHeight="1">
      <c r="A206" s="18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18"/>
      <c r="R206" s="18"/>
      <c r="S206" s="60"/>
      <c r="T206" s="60"/>
      <c r="U206" s="23"/>
      <c r="V206" s="23"/>
      <c r="W206" s="23"/>
      <c r="X206" s="23"/>
      <c r="Y206" s="23"/>
      <c r="Z206" s="23"/>
    </row>
    <row r="207" ht="17.25" customHeight="1">
      <c r="A207" s="18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18"/>
      <c r="R207" s="18"/>
      <c r="S207" s="60"/>
      <c r="T207" s="60"/>
      <c r="U207" s="23"/>
      <c r="V207" s="23"/>
      <c r="W207" s="23"/>
      <c r="X207" s="23"/>
      <c r="Y207" s="23"/>
      <c r="Z207" s="23"/>
    </row>
    <row r="208" ht="17.25" customHeight="1">
      <c r="A208" s="18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18"/>
      <c r="R208" s="18"/>
      <c r="S208" s="60"/>
      <c r="T208" s="60"/>
      <c r="U208" s="23"/>
      <c r="V208" s="23"/>
      <c r="W208" s="23"/>
      <c r="X208" s="23"/>
      <c r="Y208" s="23"/>
      <c r="Z208" s="23"/>
    </row>
    <row r="209" ht="17.25" customHeight="1">
      <c r="A209" s="18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18"/>
      <c r="R209" s="18"/>
      <c r="S209" s="60"/>
      <c r="T209" s="60"/>
      <c r="U209" s="23"/>
      <c r="V209" s="23"/>
      <c r="W209" s="23"/>
      <c r="X209" s="23"/>
      <c r="Y209" s="23"/>
      <c r="Z209" s="23"/>
    </row>
    <row r="210" ht="17.25" customHeight="1">
      <c r="A210" s="18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18"/>
      <c r="R210" s="18"/>
      <c r="S210" s="60"/>
      <c r="T210" s="60"/>
      <c r="U210" s="23"/>
      <c r="V210" s="23"/>
      <c r="W210" s="23"/>
      <c r="X210" s="23"/>
      <c r="Y210" s="23"/>
      <c r="Z210" s="23"/>
    </row>
    <row r="211" ht="17.25" customHeight="1">
      <c r="A211" s="18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18"/>
      <c r="R211" s="18"/>
      <c r="S211" s="60"/>
      <c r="T211" s="60"/>
      <c r="U211" s="23"/>
      <c r="V211" s="23"/>
      <c r="W211" s="23"/>
      <c r="X211" s="23"/>
      <c r="Y211" s="23"/>
      <c r="Z211" s="23"/>
    </row>
    <row r="212" ht="17.25" customHeight="1">
      <c r="A212" s="18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18"/>
      <c r="R212" s="18"/>
      <c r="S212" s="60"/>
      <c r="T212" s="60"/>
      <c r="U212" s="23"/>
      <c r="V212" s="23"/>
      <c r="W212" s="23"/>
      <c r="X212" s="23"/>
      <c r="Y212" s="23"/>
      <c r="Z212" s="23"/>
    </row>
    <row r="213" ht="17.25" customHeight="1">
      <c r="A213" s="18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18"/>
      <c r="R213" s="18"/>
      <c r="S213" s="60"/>
      <c r="T213" s="60"/>
      <c r="U213" s="23"/>
      <c r="V213" s="23"/>
      <c r="W213" s="23"/>
      <c r="X213" s="23"/>
      <c r="Y213" s="23"/>
      <c r="Z213" s="23"/>
    </row>
    <row r="214" ht="17.25" customHeight="1">
      <c r="A214" s="18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18"/>
      <c r="R214" s="18"/>
      <c r="S214" s="60"/>
      <c r="T214" s="60"/>
      <c r="U214" s="23"/>
      <c r="V214" s="23"/>
      <c r="W214" s="23"/>
      <c r="X214" s="23"/>
      <c r="Y214" s="23"/>
      <c r="Z214" s="23"/>
    </row>
    <row r="215" ht="17.25" customHeight="1">
      <c r="A215" s="18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18"/>
      <c r="R215" s="18"/>
      <c r="S215" s="60"/>
      <c r="T215" s="60"/>
      <c r="U215" s="23"/>
      <c r="V215" s="23"/>
      <c r="W215" s="23"/>
      <c r="X215" s="23"/>
      <c r="Y215" s="23"/>
      <c r="Z215" s="23"/>
    </row>
    <row r="216" ht="17.25" customHeight="1">
      <c r="A216" s="18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18"/>
      <c r="R216" s="18"/>
      <c r="S216" s="60"/>
      <c r="T216" s="60"/>
      <c r="U216" s="23"/>
      <c r="V216" s="23"/>
      <c r="W216" s="23"/>
      <c r="X216" s="23"/>
      <c r="Y216" s="23"/>
      <c r="Z216" s="23"/>
    </row>
    <row r="217" ht="17.25" customHeight="1">
      <c r="A217" s="18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18"/>
      <c r="R217" s="18"/>
      <c r="S217" s="60"/>
      <c r="T217" s="60"/>
      <c r="U217" s="23"/>
      <c r="V217" s="23"/>
      <c r="W217" s="23"/>
      <c r="X217" s="23"/>
      <c r="Y217" s="23"/>
      <c r="Z217" s="23"/>
    </row>
    <row r="218" ht="17.25" customHeight="1">
      <c r="A218" s="18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18"/>
      <c r="R218" s="18"/>
      <c r="S218" s="60"/>
      <c r="T218" s="60"/>
      <c r="U218" s="23"/>
      <c r="V218" s="23"/>
      <c r="W218" s="23"/>
      <c r="X218" s="23"/>
      <c r="Y218" s="23"/>
      <c r="Z218" s="23"/>
    </row>
    <row r="219" ht="17.25" customHeight="1">
      <c r="A219" s="18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18"/>
      <c r="R219" s="18"/>
      <c r="S219" s="60"/>
      <c r="T219" s="60"/>
      <c r="U219" s="23"/>
      <c r="V219" s="23"/>
      <c r="W219" s="23"/>
      <c r="X219" s="23"/>
      <c r="Y219" s="23"/>
      <c r="Z219" s="23"/>
    </row>
    <row r="220" ht="17.25" customHeight="1">
      <c r="A220" s="18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18"/>
      <c r="R220" s="18"/>
      <c r="S220" s="60"/>
      <c r="T220" s="60"/>
      <c r="U220" s="23"/>
      <c r="V220" s="23"/>
      <c r="W220" s="23"/>
      <c r="X220" s="23"/>
      <c r="Y220" s="23"/>
      <c r="Z220" s="23"/>
    </row>
    <row r="221" ht="17.25" customHeight="1">
      <c r="A221" s="18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18"/>
      <c r="R221" s="18"/>
      <c r="S221" s="60"/>
      <c r="T221" s="60"/>
      <c r="U221" s="23"/>
      <c r="V221" s="23"/>
      <c r="W221" s="23"/>
      <c r="X221" s="23"/>
      <c r="Y221" s="23"/>
      <c r="Z221" s="2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T8:T9"/>
  </mergeCell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7.0"/>
    <col customWidth="1" min="2" max="16" width="12.71"/>
    <col customWidth="1" min="17" max="17" width="60.86"/>
    <col customWidth="1" min="18" max="26" width="10.71"/>
  </cols>
  <sheetData>
    <row r="1" ht="60.0" customHeight="1">
      <c r="A1" s="94"/>
      <c r="B1" s="10" t="s">
        <v>36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ht="39.75" customHeight="1">
      <c r="A2" s="95" t="s">
        <v>37</v>
      </c>
      <c r="B2" s="96">
        <f>'1.IS'!K$2</f>
        <v>2024</v>
      </c>
      <c r="C2" s="97" t="str">
        <f>'1.IS'!L$2</f>
        <v>2025e</v>
      </c>
      <c r="D2" s="97" t="str">
        <f>'1.IS'!M$2</f>
        <v>2026e</v>
      </c>
      <c r="E2" s="97" t="str">
        <f>'1.IS'!N$2</f>
        <v>2027e</v>
      </c>
      <c r="F2" s="97" t="str">
        <f>'1.IS'!O$2</f>
        <v>2028e</v>
      </c>
      <c r="G2" s="97" t="str">
        <f>'1.IS'!P$2</f>
        <v>2029e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24.75" customHeight="1">
      <c r="A3" s="98" t="s">
        <v>38</v>
      </c>
      <c r="B3" s="99">
        <f>$D$7*'1.IS'!K11</f>
        <v>139318.581</v>
      </c>
      <c r="C3" s="100">
        <f>IFERROR($D$7*'1.IS'!L11,"")</f>
        <v>137925.3952</v>
      </c>
      <c r="D3" s="101">
        <f>IFERROR($D$7*'1.IS'!M11,"")</f>
        <v>136546.1412</v>
      </c>
      <c r="E3" s="101">
        <f>IFERROR($D$7*'1.IS'!N11,"")</f>
        <v>135180.6798</v>
      </c>
      <c r="F3" s="101">
        <f>IFERROR($D$7*'1.IS'!O11,"")</f>
        <v>133828.873</v>
      </c>
      <c r="G3" s="102">
        <f>IFERROR($D$7*'1.IS'!P11,"")</f>
        <v>132490.5843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24.75" customHeight="1">
      <c r="A4" s="103" t="s">
        <v>39</v>
      </c>
      <c r="B4" s="104">
        <f>IF($D$7&lt;&gt;"",'TIKR_Cálculos'!K26/'1.IS'!K11,"")</f>
        <v>107.9150559</v>
      </c>
      <c r="C4" s="105">
        <f>IF($D$7&lt;&gt;"",'TIKR_Cálculos'!L26/'1.IS'!L11,"")</f>
        <v>116.3227257</v>
      </c>
      <c r="D4" s="106">
        <f>IF($D$7&lt;&gt;"",'TIKR_Cálculos'!M26/'1.IS'!M11,"")</f>
        <v>124.963152</v>
      </c>
      <c r="E4" s="106">
        <f>IF($D$7&lt;&gt;"",'TIKR_Cálculos'!N26/'1.IS'!N11,"")</f>
        <v>133.8416726</v>
      </c>
      <c r="F4" s="106">
        <f>IF($D$7&lt;&gt;"",'TIKR_Cálculos'!O26/'1.IS'!O11,"")</f>
        <v>142.9637392</v>
      </c>
      <c r="G4" s="107">
        <f>IF($D$7&lt;&gt;"",'TIKR_Cálculos'!P26/'1.IS'!P11,"")</f>
        <v>152.3349201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4.75" customHeight="1">
      <c r="A5" s="108" t="s">
        <v>40</v>
      </c>
      <c r="B5" s="109">
        <f>'1.IS'!K13</f>
        <v>6.615638369</v>
      </c>
      <c r="C5" s="110">
        <f>'1.IS'!L13</f>
        <v>7.317618664</v>
      </c>
      <c r="D5" s="111">
        <f>'1.IS'!M13</f>
        <v>7.465449344</v>
      </c>
      <c r="E5" s="111">
        <f>'1.IS'!N13</f>
        <v>7.616266502</v>
      </c>
      <c r="F5" s="111">
        <f>'1.IS'!O13</f>
        <v>7.770130472</v>
      </c>
      <c r="G5" s="112">
        <f>'1.IS'!P13</f>
        <v>7.927102805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9.5" customHeight="1">
      <c r="A6" s="113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72"/>
      <c r="R6" s="23"/>
      <c r="S6" s="23"/>
      <c r="T6" s="23"/>
      <c r="U6" s="23"/>
      <c r="V6" s="23"/>
      <c r="W6" s="23"/>
      <c r="X6" s="23"/>
      <c r="Y6" s="23"/>
      <c r="Z6" s="23"/>
    </row>
    <row r="7" ht="24.75" customHeight="1">
      <c r="A7" s="115" t="s">
        <v>41</v>
      </c>
      <c r="B7" s="116"/>
      <c r="C7" s="116"/>
      <c r="D7" s="117">
        <v>71.81</v>
      </c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72"/>
      <c r="R7" s="23"/>
      <c r="S7" s="23"/>
      <c r="T7" s="23"/>
      <c r="U7" s="23"/>
      <c r="V7" s="23"/>
      <c r="W7" s="23"/>
      <c r="X7" s="23"/>
      <c r="Y7" s="23"/>
      <c r="Z7" s="23"/>
    </row>
    <row r="8" ht="19.5" customHeight="1">
      <c r="A8" s="118"/>
      <c r="B8" s="118"/>
      <c r="C8" s="118"/>
      <c r="D8" s="119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72"/>
      <c r="R8" s="23"/>
      <c r="S8" s="23"/>
      <c r="T8" s="23"/>
      <c r="U8" s="23"/>
      <c r="V8" s="23"/>
      <c r="W8" s="23"/>
      <c r="X8" s="23"/>
      <c r="Y8" s="23"/>
      <c r="Z8" s="23"/>
    </row>
    <row r="9" ht="24.75" customHeight="1">
      <c r="A9" s="120" t="s">
        <v>42</v>
      </c>
      <c r="B9" s="116"/>
      <c r="C9" s="116"/>
      <c r="D9" s="121">
        <f>IF($D$7&lt;&gt;"",IF(K17&lt;15%,F17/2,D7),"")</f>
        <v>35.67196262</v>
      </c>
      <c r="E9" s="114"/>
      <c r="F9" s="122"/>
      <c r="G9" s="114" t="str">
        <f>IFERROR((E9-E7)/E7,"")</f>
        <v/>
      </c>
      <c r="H9" s="114"/>
      <c r="I9" s="114"/>
      <c r="J9" s="114"/>
      <c r="K9" s="114"/>
      <c r="L9" s="114"/>
      <c r="M9" s="114"/>
      <c r="N9" s="114"/>
      <c r="O9" s="114"/>
      <c r="P9" s="114"/>
      <c r="Q9" s="72"/>
      <c r="R9" s="23"/>
      <c r="S9" s="23"/>
      <c r="T9" s="23"/>
      <c r="U9" s="23"/>
      <c r="V9" s="23"/>
      <c r="W9" s="23"/>
      <c r="X9" s="23"/>
      <c r="Y9" s="23"/>
      <c r="Z9" s="23"/>
    </row>
    <row r="10" ht="19.5" customHeight="1">
      <c r="A10" s="113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39.75" customHeight="1">
      <c r="A11" s="124" t="s">
        <v>43</v>
      </c>
      <c r="B11" s="125" t="s">
        <v>44</v>
      </c>
      <c r="C11" s="125" t="s">
        <v>45</v>
      </c>
      <c r="D11" s="126" t="s">
        <v>46</v>
      </c>
      <c r="E11" s="127"/>
      <c r="F11" s="23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24.75" customHeight="1">
      <c r="A12" s="128" t="s">
        <v>47</v>
      </c>
      <c r="B12" s="129">
        <f>IF($D$7&lt;&gt;"",D7/B4,"")</f>
        <v>0.6654307815</v>
      </c>
      <c r="C12" s="129">
        <f>IF($D$7&lt;&gt;"",D7/C4,"")</f>
        <v>0.6173342276</v>
      </c>
      <c r="D12" s="130">
        <v>0.7</v>
      </c>
      <c r="E12" s="131"/>
      <c r="F12" s="23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24.75" customHeight="1">
      <c r="A13" s="108" t="s">
        <v>48</v>
      </c>
      <c r="B13" s="132">
        <f>IF($D$7&lt;&gt;"",$D$7/'1.IS'!K13,"")</f>
        <v>10.85458364</v>
      </c>
      <c r="C13" s="133">
        <f>IF($D$7&lt;&gt;"",$D$7/'1.IS'!L13,"")</f>
        <v>9.813301745</v>
      </c>
      <c r="D13" s="134">
        <v>9.0</v>
      </c>
      <c r="E13" s="135"/>
      <c r="F13" s="136" t="s">
        <v>25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9.5" customHeight="1">
      <c r="A14" s="137"/>
      <c r="B14" s="138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39.75" customHeight="1">
      <c r="A15" s="124" t="s">
        <v>49</v>
      </c>
      <c r="B15" s="125" t="str">
        <f t="shared" ref="B15:F15" si="1">C2</f>
        <v>2025e</v>
      </c>
      <c r="C15" s="125" t="str">
        <f t="shared" si="1"/>
        <v>2026e</v>
      </c>
      <c r="D15" s="125" t="str">
        <f t="shared" si="1"/>
        <v>2027e</v>
      </c>
      <c r="E15" s="125" t="str">
        <f t="shared" si="1"/>
        <v>2028e</v>
      </c>
      <c r="F15" s="139" t="str">
        <f t="shared" si="1"/>
        <v>2029e</v>
      </c>
      <c r="G15" s="23"/>
      <c r="H15" s="140" t="str">
        <f>"Retorno Anualizado"&amp;CHAR(10)&amp;"valorando por..."</f>
        <v>Retorno Anualizado
valorando por...</v>
      </c>
      <c r="I15" s="141"/>
      <c r="J15" s="141"/>
      <c r="K15" s="125" t="str">
        <f>"CAGR"&amp;CHAR(10)&amp;"5 años"</f>
        <v>CAGR
5 años</v>
      </c>
      <c r="L15" s="23"/>
      <c r="M15" s="23"/>
      <c r="N15" s="23"/>
      <c r="O15" s="52"/>
      <c r="P15" s="52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24.75" customHeight="1">
      <c r="A16" s="113" t="s">
        <v>47</v>
      </c>
      <c r="B16" s="142">
        <f t="shared" ref="B16:F16" si="2">IF($D$7&lt;&gt;"",IFERROR($D$12*C4,""),"")</f>
        <v>81.42590796</v>
      </c>
      <c r="C16" s="142">
        <f t="shared" si="2"/>
        <v>87.47420642</v>
      </c>
      <c r="D16" s="142">
        <f t="shared" si="2"/>
        <v>93.68917081</v>
      </c>
      <c r="E16" s="142">
        <f t="shared" si="2"/>
        <v>100.0746174</v>
      </c>
      <c r="F16" s="143">
        <f t="shared" si="2"/>
        <v>106.6344441</v>
      </c>
      <c r="G16" s="23"/>
      <c r="H16" s="144" t="s">
        <v>50</v>
      </c>
      <c r="I16" s="145"/>
      <c r="J16" s="145"/>
      <c r="K16" s="146">
        <f t="shared" ref="K16:K17" si="4">IFERROR((F16/$D$7)^(1/5)-1,"")</f>
        <v>0.08228718589</v>
      </c>
      <c r="L16" s="23"/>
      <c r="M16" s="23"/>
      <c r="N16" s="23"/>
      <c r="O16" s="52"/>
      <c r="P16" s="52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24.75" customHeight="1">
      <c r="A17" s="113" t="s">
        <v>48</v>
      </c>
      <c r="B17" s="142">
        <f t="shared" ref="B17:F17" si="3">IF($D$7&lt;&gt;"",IFERROR($D$13*C5,""),"")</f>
        <v>65.85856797</v>
      </c>
      <c r="C17" s="142">
        <f t="shared" si="3"/>
        <v>67.1890441</v>
      </c>
      <c r="D17" s="142">
        <f t="shared" si="3"/>
        <v>68.54639852</v>
      </c>
      <c r="E17" s="142">
        <f t="shared" si="3"/>
        <v>69.93117425</v>
      </c>
      <c r="F17" s="143">
        <f t="shared" si="3"/>
        <v>71.34392524</v>
      </c>
      <c r="G17" s="23"/>
      <c r="H17" s="147" t="s">
        <v>48</v>
      </c>
      <c r="I17" s="113"/>
      <c r="J17" s="113"/>
      <c r="K17" s="148">
        <f t="shared" si="4"/>
        <v>-0.001301460777</v>
      </c>
      <c r="L17" s="23"/>
      <c r="M17" s="23"/>
      <c r="N17" s="23"/>
      <c r="O17" s="52"/>
      <c r="P17" s="52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24.75" customHeight="1">
      <c r="A18" s="149" t="s">
        <v>51</v>
      </c>
      <c r="B18" s="150">
        <f t="shared" ref="B18:F18" si="5">IFERROR(AVERAGE(B16:B17),"")</f>
        <v>73.64223797</v>
      </c>
      <c r="C18" s="150">
        <f t="shared" si="5"/>
        <v>77.33162526</v>
      </c>
      <c r="D18" s="150">
        <f t="shared" si="5"/>
        <v>81.11778467</v>
      </c>
      <c r="E18" s="150">
        <f t="shared" si="5"/>
        <v>85.00289583</v>
      </c>
      <c r="F18" s="151">
        <f t="shared" si="5"/>
        <v>88.98918467</v>
      </c>
      <c r="G18" s="23"/>
      <c r="H18" s="147" t="s">
        <v>52</v>
      </c>
      <c r="K18" s="152">
        <f>IFERROR(('1.IS'!K18/D12),"")</f>
        <v>0.08757732529</v>
      </c>
      <c r="L18" s="23"/>
      <c r="M18" s="23"/>
      <c r="N18" s="23"/>
      <c r="O18" s="52"/>
      <c r="P18" s="52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24.75" customHeight="1">
      <c r="A19" s="153" t="s">
        <v>53</v>
      </c>
      <c r="B19" s="154">
        <f t="shared" ref="B19:F19" si="6">IFERROR((B18/$D$7)-1,"")</f>
        <v>0.02551508102</v>
      </c>
      <c r="C19" s="154">
        <f t="shared" si="6"/>
        <v>0.07689214953</v>
      </c>
      <c r="D19" s="154">
        <f t="shared" si="6"/>
        <v>0.1296168315</v>
      </c>
      <c r="E19" s="154">
        <f t="shared" si="6"/>
        <v>0.1837194796</v>
      </c>
      <c r="F19" s="155">
        <f t="shared" si="6"/>
        <v>0.2392310913</v>
      </c>
      <c r="G19" s="52"/>
      <c r="H19" s="156" t="s">
        <v>51</v>
      </c>
      <c r="I19" s="153"/>
      <c r="J19" s="153"/>
      <c r="K19" s="157">
        <f>IFERROR(AVERAGE(K16:K17),"")</f>
        <v>0.04049286256</v>
      </c>
      <c r="L19" s="52"/>
      <c r="M19" s="52"/>
      <c r="N19" s="52"/>
      <c r="O19" s="52"/>
      <c r="P19" s="52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idden="1">
      <c r="A20" s="23"/>
      <c r="B20" s="23"/>
      <c r="C20" s="23"/>
      <c r="D20" s="23"/>
      <c r="E20" s="23"/>
      <c r="F20" s="23"/>
      <c r="G20" s="23"/>
      <c r="H20" s="52"/>
      <c r="I20" s="52"/>
      <c r="J20" s="52"/>
      <c r="K20" s="52"/>
      <c r="L20" s="52"/>
      <c r="M20" s="52"/>
      <c r="N20" s="52"/>
      <c r="O20" s="52"/>
      <c r="P20" s="52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24.75" hidden="1" customHeight="1">
      <c r="A21" s="23"/>
      <c r="B21" s="23"/>
      <c r="C21" s="23"/>
      <c r="D21" s="23"/>
      <c r="E21" s="23"/>
      <c r="F21" s="23"/>
      <c r="G21" s="23"/>
      <c r="H21" s="52"/>
      <c r="I21" s="52"/>
      <c r="J21" s="52"/>
      <c r="K21" s="52"/>
      <c r="L21" s="52"/>
      <c r="M21" s="52"/>
      <c r="N21" s="52"/>
      <c r="O21" s="52"/>
      <c r="P21" s="52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24.75" hidden="1" customHeight="1">
      <c r="A22" s="23"/>
      <c r="B22" s="23"/>
      <c r="C22" s="23"/>
      <c r="D22" s="23"/>
      <c r="E22" s="23"/>
      <c r="F22" s="23"/>
      <c r="G22" s="23"/>
      <c r="H22" s="52"/>
      <c r="I22" s="52"/>
      <c r="J22" s="52"/>
      <c r="K22" s="52"/>
      <c r="L22" s="52"/>
      <c r="M22" s="52"/>
      <c r="N22" s="52"/>
      <c r="O22" s="52"/>
      <c r="P22" s="52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24.75" hidden="1" customHeight="1">
      <c r="A23" s="23"/>
      <c r="B23" s="23"/>
      <c r="C23" s="23"/>
      <c r="D23" s="23"/>
      <c r="E23" s="23"/>
      <c r="F23" s="23"/>
      <c r="G23" s="23"/>
      <c r="H23" s="52"/>
      <c r="I23" s="52"/>
      <c r="J23" s="52"/>
      <c r="K23" s="52"/>
      <c r="L23" s="52"/>
      <c r="M23" s="52"/>
      <c r="N23" s="52"/>
      <c r="O23" s="52"/>
      <c r="P23" s="52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24.75" hidden="1" customHeight="1">
      <c r="A24" s="23"/>
      <c r="B24" s="23"/>
      <c r="C24" s="23"/>
      <c r="D24" s="23"/>
      <c r="E24" s="23"/>
      <c r="F24" s="23"/>
      <c r="G24" s="23"/>
      <c r="H24" s="52"/>
      <c r="I24" s="52"/>
      <c r="J24" s="52"/>
      <c r="K24" s="52"/>
      <c r="L24" s="52"/>
      <c r="M24" s="52"/>
      <c r="N24" s="52"/>
      <c r="O24" s="52"/>
      <c r="P24" s="52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hidden="1" customHeight="1">
      <c r="A25" s="23"/>
      <c r="B25" s="23"/>
      <c r="C25" s="23"/>
      <c r="D25" s="23"/>
      <c r="E25" s="23"/>
      <c r="F25" s="23"/>
      <c r="G25" s="23"/>
      <c r="H25" s="52"/>
      <c r="I25" s="52"/>
      <c r="J25" s="52"/>
      <c r="K25" s="52"/>
      <c r="L25" s="52"/>
      <c r="M25" s="52"/>
      <c r="N25" s="52"/>
      <c r="O25" s="52"/>
      <c r="P25" s="52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hidden="1" customHeight="1">
      <c r="A26" s="7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hidden="1" customHeight="1">
      <c r="A27" s="7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hidden="1" customHeight="1">
      <c r="A28" s="7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hidden="1" customHeight="1">
      <c r="A29" s="23"/>
      <c r="B29" s="2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hidden="1" customHeight="1">
      <c r="A30" s="23"/>
      <c r="B30" s="23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hidden="1" customHeight="1">
      <c r="A31" s="23"/>
      <c r="B31" s="23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hidden="1" customHeight="1">
      <c r="A32" s="23"/>
      <c r="B32" s="23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hidden="1" customHeight="1">
      <c r="A33" s="23"/>
      <c r="B33" s="23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hidden="1" customHeight="1">
      <c r="A34" s="3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54.75" customHeight="1">
      <c r="A35" s="94"/>
      <c r="B35" s="158"/>
      <c r="C35" s="158"/>
      <c r="D35" s="158"/>
      <c r="E35" s="158"/>
      <c r="F35" s="158"/>
      <c r="G35" s="158"/>
      <c r="H35" s="11"/>
      <c r="I35" s="11"/>
      <c r="J35" s="11"/>
      <c r="K35" s="11"/>
      <c r="L35" s="11"/>
      <c r="M35" s="11"/>
      <c r="N35" s="11"/>
      <c r="O35" s="11"/>
      <c r="P35" s="11"/>
    </row>
    <row r="36" ht="15.75" customHeight="1">
      <c r="A36" s="94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ht="15.75" customHeight="1">
      <c r="A37" s="94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ht="15.75" customHeight="1">
      <c r="A38" s="9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ht="15.75" customHeight="1">
      <c r="A39" s="9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ht="15.75" customHeight="1">
      <c r="A40" s="9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ht="15.75" customHeight="1">
      <c r="A41" s="9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ht="15.75" customHeight="1">
      <c r="A42" s="9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ht="15.75" customHeight="1">
      <c r="A43" s="9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ht="15.75" customHeight="1">
      <c r="A44" s="9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ht="15.75" customHeight="1">
      <c r="A45" s="9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ht="15.75" customHeight="1">
      <c r="A46" s="9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ht="15.75" customHeight="1">
      <c r="A47" s="9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ht="15.75" customHeight="1">
      <c r="A48" s="9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ht="15.75" customHeight="1">
      <c r="A49" s="9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ht="15.75" customHeight="1">
      <c r="A50" s="9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ht="15.75" customHeight="1">
      <c r="A51" s="9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ht="15.75" customHeight="1">
      <c r="A52" s="94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ht="15.75" customHeight="1">
      <c r="A53" s="94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ht="15.75" customHeight="1">
      <c r="A54" s="94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ht="15.75" customHeight="1">
      <c r="A55" s="94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ht="15.75" customHeight="1">
      <c r="A56" s="94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ht="15.75" customHeight="1">
      <c r="A57" s="94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ht="15.75" customHeight="1">
      <c r="A58" s="94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ht="15.75" customHeight="1">
      <c r="A59" s="94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ht="15.75" customHeight="1">
      <c r="A60" s="94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ht="15.75" customHeight="1">
      <c r="A61" s="94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ht="15.75" customHeight="1">
      <c r="A62" s="94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ht="15.75" customHeight="1">
      <c r="A63" s="94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ht="15.75" customHeight="1">
      <c r="A64" s="94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ht="15.75" customHeight="1">
      <c r="A65" s="94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ht="15.75" customHeight="1">
      <c r="A66" s="94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ht="15.75" customHeight="1">
      <c r="A67" s="94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ht="15.75" customHeight="1">
      <c r="A68" s="94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ht="15.75" customHeight="1">
      <c r="A69" s="94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ht="15.75" customHeight="1">
      <c r="A70" s="94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ht="15.75" customHeight="1">
      <c r="A71" s="94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ht="15.75" customHeight="1">
      <c r="A72" s="94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ht="15.75" customHeight="1">
      <c r="A73" s="94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ht="15.75" customHeight="1">
      <c r="A74" s="94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ht="15.75" customHeight="1">
      <c r="A75" s="94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ht="15.75" customHeight="1">
      <c r="A76" s="94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ht="15.75" customHeight="1">
      <c r="A77" s="94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ht="15.75" customHeight="1">
      <c r="A78" s="94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ht="15.75" customHeight="1">
      <c r="A79" s="94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ht="15.75" customHeight="1">
      <c r="A80" s="94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ht="15.75" customHeight="1">
      <c r="A81" s="94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ht="15.75" customHeight="1">
      <c r="A82" s="94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ht="15.75" customHeight="1">
      <c r="A83" s="94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ht="15.75" customHeight="1">
      <c r="A84" s="94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ht="15.75" customHeight="1">
      <c r="A85" s="94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ht="15.75" customHeight="1">
      <c r="A86" s="94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ht="15.75" customHeight="1">
      <c r="A87" s="94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ht="15.75" customHeight="1">
      <c r="A88" s="94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ht="15.75" customHeight="1">
      <c r="A89" s="94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ht="15.75" customHeight="1">
      <c r="A90" s="94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ht="15.75" customHeight="1">
      <c r="A91" s="94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ht="15.75" customHeight="1">
      <c r="A92" s="94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ht="15.75" customHeight="1">
      <c r="A93" s="94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ht="15.75" customHeight="1">
      <c r="A94" s="94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ht="15.75" customHeight="1">
      <c r="A95" s="94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ht="15.75" customHeight="1">
      <c r="A96" s="94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ht="15.75" customHeight="1">
      <c r="A97" s="94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ht="15.75" customHeight="1">
      <c r="A98" s="94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ht="15.75" customHeight="1">
      <c r="A99" s="94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ht="15.75" customHeight="1">
      <c r="A100" s="94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ht="15.75" customHeight="1">
      <c r="A101" s="94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ht="15.75" customHeight="1">
      <c r="A102" s="94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ht="15.75" customHeight="1">
      <c r="A103" s="94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ht="15.75" customHeight="1">
      <c r="A104" s="94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ht="15.75" customHeight="1">
      <c r="A105" s="94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ht="15.75" customHeight="1">
      <c r="A106" s="94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ht="15.75" customHeight="1">
      <c r="A107" s="94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ht="15.75" customHeight="1">
      <c r="A108" s="94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ht="15.75" customHeight="1">
      <c r="A109" s="94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ht="15.75" customHeight="1">
      <c r="A110" s="94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ht="15.75" customHeight="1">
      <c r="A111" s="94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ht="15.75" customHeight="1">
      <c r="A112" s="94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ht="15.75" customHeight="1">
      <c r="A113" s="94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ht="15.75" customHeight="1">
      <c r="A114" s="94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ht="15.75" customHeight="1">
      <c r="A115" s="94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ht="15.75" customHeight="1">
      <c r="A116" s="94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ht="15.75" customHeight="1">
      <c r="A117" s="94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ht="15.75" customHeight="1">
      <c r="A118" s="94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ht="15.75" customHeight="1">
      <c r="A119" s="94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ht="15.75" customHeight="1">
      <c r="A120" s="94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ht="15.75" customHeight="1">
      <c r="A121" s="94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ht="15.75" customHeight="1">
      <c r="A122" s="94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ht="15.75" customHeight="1">
      <c r="A123" s="94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ht="15.75" customHeight="1">
      <c r="A124" s="94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ht="15.75" customHeight="1">
      <c r="A125" s="94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ht="15.75" customHeight="1">
      <c r="A126" s="94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ht="15.75" customHeight="1">
      <c r="A127" s="94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ht="15.75" customHeight="1">
      <c r="A128" s="94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ht="15.75" customHeight="1">
      <c r="A129" s="94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ht="15.75" customHeight="1">
      <c r="A130" s="94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ht="15.75" customHeight="1">
      <c r="A131" s="94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ht="15.75" customHeight="1">
      <c r="A132" s="94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ht="15.75" customHeight="1">
      <c r="A133" s="94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ht="15.75" customHeight="1">
      <c r="A134" s="94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ht="15.75" customHeight="1">
      <c r="A135" s="94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ht="15.75" customHeight="1">
      <c r="A136" s="94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ht="15.75" customHeight="1">
      <c r="A137" s="94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ht="15.75" customHeight="1">
      <c r="A138" s="94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ht="15.75" customHeight="1">
      <c r="A139" s="94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ht="15.75" customHeight="1">
      <c r="A140" s="94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ht="15.75" customHeight="1">
      <c r="A141" s="94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ht="15.75" customHeight="1">
      <c r="A142" s="94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ht="15.75" customHeight="1">
      <c r="A143" s="94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ht="15.75" customHeight="1">
      <c r="A144" s="94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ht="15.75" customHeight="1">
      <c r="A145" s="94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ht="15.75" customHeight="1">
      <c r="A146" s="94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ht="15.75" customHeight="1">
      <c r="A147" s="94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ht="15.75" customHeight="1">
      <c r="A148" s="94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ht="15.75" customHeight="1">
      <c r="A149" s="94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ht="15.75" customHeight="1">
      <c r="A150" s="94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ht="15.75" customHeight="1">
      <c r="A151" s="94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ht="15.75" customHeight="1">
      <c r="A152" s="94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ht="15.75" customHeight="1">
      <c r="A153" s="94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ht="15.75" customHeight="1">
      <c r="A154" s="94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ht="15.75" customHeight="1">
      <c r="A155" s="94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ht="15.75" customHeight="1">
      <c r="A156" s="94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ht="15.75" customHeight="1">
      <c r="A157" s="94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ht="15.75" customHeight="1">
      <c r="A158" s="94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ht="15.75" customHeight="1">
      <c r="A159" s="94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ht="15.75" customHeight="1">
      <c r="A160" s="94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ht="15.75" customHeight="1">
      <c r="A161" s="94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ht="15.75" customHeight="1">
      <c r="A162" s="94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ht="15.75" customHeight="1">
      <c r="A163" s="94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ht="15.75" customHeight="1">
      <c r="A164" s="94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ht="15.75" customHeight="1">
      <c r="A165" s="94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ht="15.75" customHeight="1">
      <c r="A166" s="94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ht="15.75" customHeight="1">
      <c r="A167" s="94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ht="15.75" customHeight="1">
      <c r="A168" s="94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ht="15.75" customHeight="1">
      <c r="A169" s="94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ht="15.75" customHeight="1">
      <c r="A170" s="94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ht="15.75" customHeight="1">
      <c r="A171" s="94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ht="15.75" customHeight="1">
      <c r="A172" s="94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ht="15.75" customHeight="1">
      <c r="A173" s="94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ht="15.75" customHeight="1">
      <c r="A174" s="94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ht="15.75" customHeight="1">
      <c r="A175" s="94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ht="15.75" customHeight="1">
      <c r="A176" s="94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ht="15.75" customHeight="1">
      <c r="A177" s="94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ht="15.75" customHeight="1">
      <c r="A178" s="94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ht="15.75" customHeight="1">
      <c r="A179" s="94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ht="15.75" customHeight="1">
      <c r="A180" s="94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ht="15.75" customHeight="1">
      <c r="A181" s="94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ht="15.75" customHeight="1">
      <c r="A182" s="94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ht="15.75" customHeight="1">
      <c r="A183" s="94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ht="15.75" customHeight="1">
      <c r="A184" s="94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ht="15.75" customHeight="1">
      <c r="A185" s="94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ht="15.75" customHeight="1">
      <c r="A186" s="94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ht="15.75" customHeight="1">
      <c r="A187" s="94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ht="15.75" customHeight="1">
      <c r="A188" s="94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ht="15.75" customHeight="1">
      <c r="A189" s="94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ht="15.75" customHeight="1">
      <c r="A190" s="94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ht="15.75" customHeight="1">
      <c r="A191" s="94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ht="15.75" customHeight="1">
      <c r="A192" s="94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ht="15.75" customHeight="1">
      <c r="A193" s="94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ht="15.75" customHeight="1">
      <c r="A194" s="94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ht="15.75" customHeight="1">
      <c r="A195" s="94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ht="15.75" customHeight="1">
      <c r="A196" s="94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ht="15.75" customHeight="1">
      <c r="A197" s="94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ht="15.75" customHeight="1">
      <c r="A198" s="94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ht="15.75" customHeight="1">
      <c r="A199" s="94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ht="15.75" customHeight="1">
      <c r="A200" s="94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ht="15.75" customHeight="1">
      <c r="A201" s="94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ht="15.75" customHeight="1">
      <c r="A202" s="94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ht="15.75" customHeight="1">
      <c r="A203" s="94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ht="15.75" customHeight="1">
      <c r="A204" s="94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ht="15.75" customHeight="1">
      <c r="A205" s="94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ht="15.75" customHeight="1">
      <c r="A206" s="94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ht="15.75" customHeight="1">
      <c r="A207" s="94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ht="15.75" customHeight="1">
      <c r="A208" s="94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ht="15.75" customHeight="1">
      <c r="A209" s="94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ht="15.75" customHeight="1">
      <c r="A210" s="94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ht="15.75" customHeight="1">
      <c r="A211" s="94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ht="15.75" customHeight="1">
      <c r="A212" s="94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ht="15.75" customHeight="1">
      <c r="A213" s="94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ht="15.75" customHeight="1">
      <c r="A214" s="94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ht="15.75" customHeight="1">
      <c r="A215" s="94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ht="15.75" customHeight="1">
      <c r="A216" s="94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ht="15.75" customHeight="1">
      <c r="A217" s="94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ht="15.75" customHeight="1">
      <c r="A218" s="94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ht="15.75" customHeight="1">
      <c r="A219" s="94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ht="15.75" customHeight="1">
      <c r="A220" s="94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7:C7"/>
    <mergeCell ref="A9:C9"/>
    <mergeCell ref="H15:J15"/>
  </mergeCells>
  <conditionalFormatting sqref="K16:K17 K19">
    <cfRule type="cellIs" dxfId="3" priority="1" operator="greaterThan">
      <formula>0.15</formula>
    </cfRule>
  </conditionalFormatting>
  <conditionalFormatting sqref="K16:K17 K19">
    <cfRule type="cellIs" dxfId="4" priority="2" operator="between">
      <formula>0</formula>
      <formula>0.15</formula>
    </cfRule>
  </conditionalFormatting>
  <conditionalFormatting sqref="K16:K17 K19">
    <cfRule type="cellIs" dxfId="5" priority="3" operator="between">
      <formula>-1</formula>
      <formula>0</formula>
    </cfRule>
  </conditionalFormatting>
  <conditionalFormatting sqref="K18">
    <cfRule type="cellIs" dxfId="6" priority="4" operator="greaterThan">
      <formula>0.15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6.86"/>
    <col customWidth="1" min="2" max="16" width="14.71"/>
    <col customWidth="1" min="17" max="17" width="17.0"/>
    <col customWidth="1" min="18" max="18" width="19.0"/>
    <col customWidth="1" min="19" max="20" width="15.43"/>
    <col customWidth="1" min="21" max="26" width="9.14"/>
  </cols>
  <sheetData>
    <row r="1" ht="99.75" customHeight="1">
      <c r="A1" s="18"/>
      <c r="B1" s="10" t="s">
        <v>54</v>
      </c>
      <c r="C1" s="60"/>
      <c r="D1" s="60"/>
      <c r="E1" s="60"/>
      <c r="F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18"/>
      <c r="S1" s="18"/>
      <c r="T1" s="18"/>
      <c r="U1" s="18"/>
      <c r="V1" s="18"/>
      <c r="W1" s="18"/>
      <c r="X1" s="18"/>
      <c r="Y1" s="18"/>
      <c r="Z1" s="18"/>
    </row>
    <row r="2" ht="39.75" customHeight="1">
      <c r="A2" s="95" t="s">
        <v>55</v>
      </c>
      <c r="B2" s="96">
        <f>'1.IS'!B$2</f>
        <v>2015</v>
      </c>
      <c r="C2" s="96">
        <f>'1.IS'!C$2</f>
        <v>2016</v>
      </c>
      <c r="D2" s="96">
        <f>'1.IS'!D$2</f>
        <v>2017</v>
      </c>
      <c r="E2" s="96">
        <f>'1.IS'!E$2</f>
        <v>2018</v>
      </c>
      <c r="F2" s="96">
        <f>'1.IS'!F$2</f>
        <v>2019</v>
      </c>
      <c r="G2" s="96">
        <f>'1.IS'!G$2</f>
        <v>2020</v>
      </c>
      <c r="H2" s="96">
        <f>'1.IS'!H$2</f>
        <v>2021</v>
      </c>
      <c r="I2" s="96">
        <f>'1.IS'!I$2</f>
        <v>2022</v>
      </c>
      <c r="J2" s="96">
        <f>'1.IS'!J$2</f>
        <v>2023</v>
      </c>
      <c r="K2" s="96">
        <f>'1.IS'!K$2</f>
        <v>2024</v>
      </c>
      <c r="L2" s="18"/>
      <c r="M2" s="18"/>
      <c r="N2" s="159"/>
      <c r="O2" s="159"/>
      <c r="P2" s="159"/>
      <c r="Q2" s="160"/>
      <c r="R2" s="18"/>
      <c r="S2" s="18"/>
      <c r="T2" s="18"/>
      <c r="U2" s="18"/>
      <c r="V2" s="18"/>
      <c r="W2" s="18"/>
      <c r="X2" s="18"/>
      <c r="Y2" s="18"/>
      <c r="Z2" s="18"/>
    </row>
    <row r="3" ht="24.75" customHeight="1">
      <c r="A3" s="161" t="s">
        <v>56</v>
      </c>
      <c r="B3" s="162"/>
      <c r="C3" s="163"/>
      <c r="D3" s="163"/>
      <c r="E3" s="163"/>
      <c r="F3" s="163"/>
      <c r="G3" s="163"/>
      <c r="H3" s="163"/>
      <c r="I3" s="163"/>
      <c r="J3" s="163"/>
      <c r="K3" s="164"/>
      <c r="L3" s="18"/>
      <c r="M3" s="18"/>
      <c r="N3" s="159"/>
      <c r="O3" s="159"/>
      <c r="P3" s="159"/>
      <c r="Q3" s="160"/>
      <c r="R3" s="18"/>
      <c r="S3" s="18"/>
      <c r="T3" s="18"/>
      <c r="U3" s="18"/>
      <c r="V3" s="18"/>
      <c r="W3" s="18"/>
      <c r="X3" s="18"/>
      <c r="Y3" s="18"/>
      <c r="Z3" s="18"/>
    </row>
    <row r="4" ht="24.75" customHeight="1">
      <c r="A4" s="165" t="s">
        <v>57</v>
      </c>
      <c r="B4" s="166" t="str">
        <f>IFERROR(VLOOKUP("Stock-based compensation*",'9.TIKR_CF'!$A:$K,COLUMN(B1),FALSE)/'1.IS'!B2,"")</f>
        <v/>
      </c>
      <c r="C4" s="167" t="str">
        <f>IFERROR(VLOOKUP("Stock-based compensation*",'9.TIKR_CF'!$A:$K,COLUMN(C1),FALSE)/'1.IS'!C2,"")</f>
        <v/>
      </c>
      <c r="D4" s="167" t="str">
        <f>IFERROR(VLOOKUP("Stock-based compensation*",'9.TIKR_CF'!$A:$K,COLUMN(D1),FALSE)/'1.IS'!D2,"")</f>
        <v/>
      </c>
      <c r="E4" s="167" t="str">
        <f>IFERROR(VLOOKUP("Stock-based compensation*",'9.TIKR_CF'!$A:$K,COLUMN(E1),FALSE)/'1.IS'!E2,"")</f>
        <v/>
      </c>
      <c r="F4" s="167" t="str">
        <f>IFERROR(VLOOKUP("Stock-based compensation*",'9.TIKR_CF'!$A:$K,COLUMN(F1),FALSE)/'1.IS'!F2,"")</f>
        <v/>
      </c>
      <c r="G4" s="167" t="str">
        <f>IFERROR(VLOOKUP("Stock-based compensation*",'9.TIKR_CF'!$A:$K,COLUMN(G1),FALSE)/'1.IS'!G2,"")</f>
        <v/>
      </c>
      <c r="H4" s="167" t="str">
        <f>IFERROR(VLOOKUP("Stock-based compensation*",'9.TIKR_CF'!$A:$K,COLUMN(H1),FALSE)/'1.IS'!H2,"")</f>
        <v/>
      </c>
      <c r="I4" s="167" t="str">
        <f>IFERROR(VLOOKUP("Stock-based compensation*",'9.TIKR_CF'!$A:$K,COLUMN(I1),FALSE)/'1.IS'!I2,"")</f>
        <v/>
      </c>
      <c r="J4" s="167" t="str">
        <f>IFERROR(VLOOKUP("Stock-based compensation*",'9.TIKR_CF'!$A:$K,COLUMN(J1),FALSE)/'1.IS'!J2,"")</f>
        <v/>
      </c>
      <c r="K4" s="168" t="str">
        <f>IFERROR(VLOOKUP("Stock-based compensation*",'9.TIKR_CF'!$A:$K,COLUMN(K1),FALSE)/'1.IS'!K2,"")</f>
        <v/>
      </c>
      <c r="L4" s="18"/>
      <c r="M4" s="18"/>
      <c r="N4" s="159"/>
      <c r="O4" s="159"/>
      <c r="P4" s="159"/>
      <c r="Q4" s="160"/>
      <c r="R4" s="18"/>
      <c r="S4" s="18"/>
      <c r="T4" s="18"/>
      <c r="U4" s="18"/>
      <c r="V4" s="18"/>
      <c r="W4" s="18"/>
      <c r="X4" s="18"/>
      <c r="Y4" s="18"/>
      <c r="Z4" s="18"/>
    </row>
    <row r="5" ht="24.75" customHeight="1">
      <c r="A5" s="169" t="s">
        <v>58</v>
      </c>
      <c r="B5" s="170">
        <f>IFERROR(VLOOKUP("Issuance of Common Stock*",'9.TIKR_CF'!$A:$K,COLUMN(B2),FALSE)/'1.IS'!B3,"")</f>
        <v>0</v>
      </c>
      <c r="C5" s="85">
        <f>IFERROR(VLOOKUP("Issuance of Common Stock*",'9.TIKR_CF'!$A:$K,COLUMN(C2),FALSE)/'1.IS'!C3,"")</f>
        <v>0</v>
      </c>
      <c r="D5" s="85">
        <f>IFERROR(VLOOKUP("Issuance of Common Stock*",'9.TIKR_CF'!$A:$K,COLUMN(D2),FALSE)/'1.IS'!D3,"")</f>
        <v>0</v>
      </c>
      <c r="E5" s="85">
        <f>IFERROR(VLOOKUP("Issuance of Common Stock*",'9.TIKR_CF'!$A:$K,COLUMN(E2),FALSE)/'1.IS'!E3,"")</f>
        <v>0</v>
      </c>
      <c r="F5" s="85">
        <f>IFERROR(VLOOKUP("Issuance of Common Stock*",'9.TIKR_CF'!$A:$K,COLUMN(F2),FALSE)/'1.IS'!F3,"")</f>
        <v>0</v>
      </c>
      <c r="G5" s="85">
        <f>IFERROR(VLOOKUP("Issuance of Common Stock*",'9.TIKR_CF'!$A:$K,COLUMN(G2),FALSE)/'1.IS'!G3,"")</f>
        <v>0</v>
      </c>
      <c r="H5" s="85">
        <f>IFERROR(VLOOKUP("Issuance of Common Stock*",'9.TIKR_CF'!$A:$K,COLUMN(H2),FALSE)/'1.IS'!H3,"")</f>
        <v>0</v>
      </c>
      <c r="I5" s="85">
        <f>IFERROR(VLOOKUP("Issuance of Common Stock*",'9.TIKR_CF'!$A:$K,COLUMN(I2),FALSE)/'1.IS'!I3,"")</f>
        <v>0</v>
      </c>
      <c r="J5" s="85">
        <f>IFERROR(VLOOKUP("Issuance of Common Stock*",'9.TIKR_CF'!$A:$K,COLUMN(J2),FALSE)/'1.IS'!J3,"")</f>
        <v>0</v>
      </c>
      <c r="K5" s="86">
        <f>IFERROR(VLOOKUP("Issuance of Common Stock*",'9.TIKR_CF'!$A:$K,COLUMN(K2),FALSE)/'1.IS'!K3,"")</f>
        <v>0</v>
      </c>
      <c r="L5" s="18"/>
      <c r="M5" s="18"/>
      <c r="N5" s="23"/>
      <c r="O5" s="60"/>
      <c r="P5" s="60"/>
      <c r="Q5" s="60"/>
      <c r="R5" s="18"/>
      <c r="S5" s="18"/>
      <c r="T5" s="18"/>
      <c r="U5" s="18"/>
      <c r="V5" s="18"/>
      <c r="W5" s="18"/>
      <c r="X5" s="18"/>
      <c r="Y5" s="18"/>
      <c r="Z5" s="18"/>
    </row>
    <row r="6" ht="24.75" customHeight="1">
      <c r="A6" s="118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60"/>
      <c r="O6" s="60"/>
      <c r="P6" s="60"/>
      <c r="Q6" s="60"/>
      <c r="R6" s="18"/>
      <c r="S6" s="18"/>
      <c r="T6" s="18"/>
      <c r="U6" s="18"/>
      <c r="V6" s="18"/>
      <c r="W6" s="18"/>
      <c r="X6" s="18"/>
      <c r="Y6" s="18"/>
      <c r="Z6" s="18"/>
    </row>
    <row r="7" ht="39.75" customHeight="1">
      <c r="A7" s="95" t="s">
        <v>59</v>
      </c>
      <c r="B7" s="96" t="s">
        <v>60</v>
      </c>
      <c r="C7" s="171"/>
      <c r="D7" s="171"/>
      <c r="E7" s="171"/>
      <c r="F7" s="171"/>
      <c r="G7" s="171"/>
      <c r="H7" s="171"/>
      <c r="I7" s="171"/>
      <c r="J7" s="171"/>
      <c r="K7" s="171"/>
      <c r="L7" s="18"/>
      <c r="M7" s="18"/>
      <c r="N7" s="159"/>
      <c r="O7" s="159"/>
      <c r="P7" s="159"/>
      <c r="Q7" s="160"/>
      <c r="R7" s="18"/>
      <c r="S7" s="18"/>
      <c r="T7" s="18"/>
      <c r="U7" s="18"/>
      <c r="V7" s="18"/>
      <c r="W7" s="18"/>
      <c r="X7" s="18"/>
      <c r="Y7" s="18"/>
      <c r="Z7" s="18"/>
    </row>
    <row r="8" ht="24.75" customHeight="1">
      <c r="A8" s="161" t="s">
        <v>61</v>
      </c>
      <c r="B8" s="172"/>
      <c r="C8" s="167"/>
      <c r="D8" s="167"/>
      <c r="E8" s="167"/>
      <c r="F8" s="167"/>
      <c r="G8" s="167"/>
      <c r="H8" s="167"/>
      <c r="I8" s="167"/>
      <c r="J8" s="167"/>
      <c r="K8" s="167"/>
      <c r="L8" s="173"/>
      <c r="M8" s="160"/>
      <c r="N8" s="23"/>
      <c r="O8" s="60"/>
      <c r="P8" s="60"/>
      <c r="Q8" s="60"/>
      <c r="R8" s="18"/>
      <c r="S8" s="18"/>
      <c r="T8" s="18"/>
      <c r="U8" s="18"/>
      <c r="V8" s="18"/>
      <c r="W8" s="18"/>
      <c r="X8" s="18"/>
      <c r="Y8" s="18"/>
      <c r="Z8" s="18"/>
    </row>
    <row r="9" ht="24.75" customHeight="1">
      <c r="A9" s="165" t="s">
        <v>62</v>
      </c>
      <c r="B9" s="174">
        <f>'TIKR_Cálculos'!L20</f>
        <v>3</v>
      </c>
      <c r="C9" s="167"/>
      <c r="D9" s="167"/>
      <c r="E9" s="167"/>
      <c r="F9" s="167"/>
      <c r="G9" s="167"/>
      <c r="H9" s="167"/>
      <c r="I9" s="167"/>
      <c r="J9" s="167"/>
      <c r="K9" s="167"/>
      <c r="L9" s="173"/>
      <c r="M9" s="160"/>
      <c r="N9" s="23"/>
      <c r="O9" s="60"/>
      <c r="P9" s="60"/>
      <c r="Q9" s="60"/>
      <c r="R9" s="18"/>
      <c r="S9" s="18"/>
      <c r="T9" s="18"/>
      <c r="U9" s="18"/>
      <c r="V9" s="18"/>
      <c r="W9" s="18"/>
      <c r="X9" s="18"/>
      <c r="Y9" s="18"/>
      <c r="Z9" s="18"/>
    </row>
    <row r="10" ht="24.75" customHeight="1">
      <c r="A10" s="165" t="s">
        <v>63</v>
      </c>
      <c r="B10" s="174">
        <f>'TIKR_Cálculos'!L21</f>
        <v>5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8"/>
      <c r="S10" s="18"/>
      <c r="T10" s="18"/>
      <c r="U10" s="18"/>
      <c r="V10" s="18"/>
      <c r="W10" s="18"/>
      <c r="X10" s="18"/>
      <c r="Y10" s="18"/>
      <c r="Z10" s="18"/>
    </row>
    <row r="11" ht="24.75" customHeight="1">
      <c r="A11" s="165" t="s">
        <v>64</v>
      </c>
      <c r="B11" s="174">
        <f>'TIKR_Cálculos'!L22</f>
        <v>1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18"/>
      <c r="S11" s="18"/>
      <c r="T11" s="18"/>
      <c r="U11" s="18"/>
      <c r="V11" s="18"/>
      <c r="W11" s="18"/>
      <c r="X11" s="18"/>
      <c r="Y11" s="18"/>
      <c r="Z11" s="18"/>
    </row>
    <row r="12" ht="24.75" customHeight="1">
      <c r="A12" s="169" t="s">
        <v>65</v>
      </c>
      <c r="B12" s="175">
        <f>'TIKR_Cálculos'!L23</f>
        <v>8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18"/>
      <c r="S12" s="18"/>
      <c r="T12" s="18"/>
      <c r="U12" s="18"/>
      <c r="V12" s="18"/>
      <c r="W12" s="18"/>
      <c r="X12" s="18"/>
      <c r="Y12" s="18"/>
      <c r="Z12" s="18"/>
    </row>
    <row r="13" ht="24.75" customHeight="1">
      <c r="A13" s="1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18"/>
      <c r="S13" s="18"/>
      <c r="T13" s="18"/>
      <c r="U13" s="18"/>
      <c r="V13" s="18"/>
      <c r="W13" s="18"/>
      <c r="X13" s="18"/>
      <c r="Y13" s="18"/>
      <c r="Z13" s="18"/>
    </row>
    <row r="14" ht="24.75" customHeight="1">
      <c r="A14" s="18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60"/>
      <c r="M14" s="60"/>
      <c r="N14" s="60"/>
      <c r="O14" s="60"/>
      <c r="P14" s="60"/>
      <c r="Q14" s="60"/>
      <c r="R14" s="18"/>
      <c r="S14" s="18"/>
      <c r="T14" s="18"/>
      <c r="U14" s="18"/>
      <c r="V14" s="18"/>
      <c r="W14" s="18"/>
      <c r="X14" s="18"/>
      <c r="Y14" s="18"/>
      <c r="Z14" s="18"/>
    </row>
    <row r="15" ht="24.75" customHeight="1">
      <c r="A15" s="1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18"/>
      <c r="S15" s="18"/>
      <c r="T15" s="18"/>
      <c r="U15" s="18"/>
      <c r="V15" s="18"/>
      <c r="W15" s="18"/>
      <c r="X15" s="18"/>
      <c r="Y15" s="18"/>
      <c r="Z15" s="18"/>
    </row>
    <row r="16" ht="24.75" customHeight="1">
      <c r="A16" s="18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18"/>
      <c r="S16" s="18"/>
      <c r="T16" s="18"/>
      <c r="U16" s="60"/>
      <c r="V16" s="60"/>
      <c r="W16" s="60"/>
      <c r="X16" s="60"/>
      <c r="Y16" s="60"/>
      <c r="Z16" s="60"/>
    </row>
    <row r="17" ht="24.75" customHeight="1">
      <c r="A17" s="18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18"/>
      <c r="S17" s="18"/>
      <c r="T17" s="18"/>
      <c r="U17" s="60"/>
      <c r="V17" s="60"/>
      <c r="W17" s="60"/>
      <c r="X17" s="60"/>
      <c r="Y17" s="60"/>
      <c r="Z17" s="60"/>
    </row>
    <row r="18" ht="24.75" customHeight="1">
      <c r="A18" s="18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18"/>
      <c r="S18" s="18"/>
      <c r="T18" s="18"/>
      <c r="U18" s="60"/>
      <c r="V18" s="60"/>
      <c r="W18" s="60"/>
      <c r="X18" s="60"/>
      <c r="Y18" s="60"/>
      <c r="Z18" s="60"/>
    </row>
    <row r="19" ht="24.75" customHeight="1">
      <c r="A19" s="18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18"/>
      <c r="S19" s="18"/>
      <c r="T19" s="18"/>
      <c r="U19" s="60"/>
      <c r="V19" s="60"/>
      <c r="W19" s="60"/>
      <c r="X19" s="60"/>
      <c r="Y19" s="60"/>
      <c r="Z19" s="60"/>
    </row>
    <row r="20" ht="24.75" customHeight="1">
      <c r="A20" s="18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18"/>
      <c r="S20" s="18"/>
      <c r="T20" s="18"/>
      <c r="U20" s="60"/>
      <c r="V20" s="60"/>
      <c r="W20" s="60"/>
      <c r="X20" s="60"/>
      <c r="Y20" s="60"/>
      <c r="Z20" s="60"/>
    </row>
    <row r="21" ht="24.75" customHeight="1">
      <c r="A21" s="18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18"/>
      <c r="S21" s="18"/>
      <c r="T21" s="18"/>
      <c r="U21" s="60"/>
      <c r="V21" s="60"/>
      <c r="W21" s="60"/>
      <c r="X21" s="60"/>
      <c r="Y21" s="60"/>
      <c r="Z21" s="60"/>
    </row>
    <row r="22" ht="24.75" customHeight="1">
      <c r="A22" s="18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18"/>
      <c r="S22" s="18"/>
      <c r="T22" s="18"/>
      <c r="U22" s="60"/>
      <c r="V22" s="60"/>
      <c r="W22" s="60"/>
      <c r="X22" s="60"/>
      <c r="Y22" s="60"/>
      <c r="Z22" s="60"/>
    </row>
    <row r="23" ht="24.75" customHeight="1">
      <c r="A23" s="18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18"/>
      <c r="S23" s="18"/>
      <c r="T23" s="18"/>
      <c r="U23" s="60"/>
      <c r="V23" s="60"/>
      <c r="W23" s="60"/>
      <c r="X23" s="60"/>
      <c r="Y23" s="60"/>
      <c r="Z23" s="60"/>
    </row>
    <row r="24" ht="24.75" customHeight="1">
      <c r="A24" s="18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18"/>
      <c r="S24" s="18"/>
      <c r="T24" s="18"/>
      <c r="U24" s="60"/>
      <c r="V24" s="60"/>
      <c r="W24" s="60"/>
      <c r="X24" s="60"/>
      <c r="Y24" s="60"/>
      <c r="Z24" s="60"/>
    </row>
    <row r="25" ht="24.75" customHeight="1">
      <c r="A25" s="18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18"/>
      <c r="S25" s="18"/>
      <c r="T25" s="18"/>
      <c r="U25" s="60"/>
      <c r="V25" s="60"/>
      <c r="W25" s="60"/>
      <c r="X25" s="60"/>
      <c r="Y25" s="60"/>
      <c r="Z25" s="60"/>
    </row>
    <row r="26" ht="17.25" customHeight="1">
      <c r="A26" s="18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18"/>
      <c r="S26" s="18"/>
      <c r="T26" s="18"/>
      <c r="U26" s="18"/>
      <c r="V26" s="18"/>
      <c r="W26" s="18"/>
      <c r="X26" s="18"/>
      <c r="Y26" s="18"/>
      <c r="Z26" s="18"/>
    </row>
    <row r="27" ht="17.25" customHeight="1">
      <c r="A27" s="18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18"/>
      <c r="S27" s="18"/>
      <c r="T27" s="18"/>
      <c r="U27" s="18"/>
      <c r="V27" s="18"/>
      <c r="W27" s="18"/>
      <c r="X27" s="18"/>
      <c r="Y27" s="18"/>
      <c r="Z27" s="18"/>
    </row>
    <row r="28" ht="17.25" customHeight="1">
      <c r="A28" s="18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127"/>
      <c r="M28" s="127"/>
      <c r="N28" s="60"/>
      <c r="O28" s="60"/>
      <c r="P28" s="60"/>
      <c r="Q28" s="60"/>
      <c r="R28" s="18"/>
      <c r="S28" s="18"/>
      <c r="T28" s="18"/>
      <c r="U28" s="60"/>
      <c r="V28" s="60"/>
      <c r="W28" s="60"/>
      <c r="X28" s="60"/>
      <c r="Y28" s="60"/>
      <c r="Z28" s="60"/>
    </row>
    <row r="29" ht="17.25" customHeight="1">
      <c r="A29" s="18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173"/>
      <c r="M29" s="173"/>
      <c r="N29" s="60"/>
      <c r="O29" s="60"/>
      <c r="P29" s="60"/>
      <c r="Q29" s="60"/>
      <c r="R29" s="18"/>
      <c r="S29" s="18"/>
      <c r="T29" s="18"/>
      <c r="U29" s="60"/>
      <c r="V29" s="60"/>
      <c r="W29" s="60"/>
      <c r="X29" s="60"/>
      <c r="Y29" s="60"/>
      <c r="Z29" s="60"/>
    </row>
    <row r="30" ht="17.25" customHeight="1">
      <c r="A30" s="18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173"/>
      <c r="M30" s="173"/>
      <c r="N30" s="60"/>
      <c r="O30" s="60"/>
      <c r="P30" s="60"/>
      <c r="Q30" s="60"/>
      <c r="R30" s="18"/>
      <c r="S30" s="18"/>
      <c r="T30" s="18"/>
      <c r="U30" s="60"/>
      <c r="V30" s="60"/>
      <c r="W30" s="60"/>
      <c r="X30" s="60"/>
      <c r="Y30" s="60"/>
      <c r="Z30" s="60"/>
    </row>
    <row r="31" ht="17.25" customHeight="1">
      <c r="A31" s="18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173"/>
      <c r="M31" s="173"/>
      <c r="N31" s="60"/>
      <c r="O31" s="60"/>
      <c r="P31" s="60"/>
      <c r="Q31" s="60"/>
      <c r="R31" s="18"/>
      <c r="S31" s="18"/>
      <c r="T31" s="18"/>
      <c r="U31" s="60"/>
      <c r="V31" s="60"/>
      <c r="W31" s="60"/>
      <c r="X31" s="60"/>
      <c r="Y31" s="60"/>
      <c r="Z31" s="60"/>
    </row>
    <row r="32" ht="17.25" customHeight="1">
      <c r="A32" s="1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173"/>
      <c r="M32" s="173"/>
      <c r="N32" s="60"/>
      <c r="O32" s="60"/>
      <c r="P32" s="60"/>
      <c r="Q32" s="60"/>
      <c r="R32" s="18"/>
      <c r="S32" s="18"/>
      <c r="T32" s="18"/>
      <c r="U32" s="60"/>
      <c r="V32" s="60"/>
      <c r="W32" s="60"/>
      <c r="X32" s="60"/>
      <c r="Y32" s="60"/>
      <c r="Z32" s="60"/>
    </row>
    <row r="33" ht="17.25" customHeight="1">
      <c r="A33" s="18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173"/>
      <c r="M33" s="173"/>
      <c r="N33" s="60"/>
      <c r="O33" s="60"/>
      <c r="P33" s="60"/>
      <c r="Q33" s="60"/>
      <c r="R33" s="18"/>
      <c r="S33" s="18"/>
      <c r="T33" s="18"/>
      <c r="U33" s="60"/>
      <c r="V33" s="60"/>
      <c r="W33" s="60"/>
      <c r="X33" s="60"/>
      <c r="Y33" s="60"/>
      <c r="Z33" s="60"/>
    </row>
    <row r="34" ht="17.25" customHeight="1">
      <c r="A34" s="18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18"/>
      <c r="S34" s="18"/>
      <c r="T34" s="18"/>
      <c r="U34" s="18"/>
      <c r="V34" s="18"/>
      <c r="W34" s="18"/>
      <c r="X34" s="18"/>
      <c r="Y34" s="18"/>
      <c r="Z34" s="18"/>
    </row>
    <row r="35" ht="17.25" customHeight="1">
      <c r="A35" s="18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18"/>
      <c r="S35" s="18"/>
      <c r="T35" s="18"/>
      <c r="U35" s="18"/>
      <c r="V35" s="18"/>
      <c r="W35" s="18"/>
      <c r="X35" s="18"/>
      <c r="Y35" s="18"/>
      <c r="Z35" s="18"/>
    </row>
    <row r="36" ht="17.25" customHeight="1">
      <c r="A36" s="18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18"/>
      <c r="S36" s="18"/>
      <c r="T36" s="18"/>
      <c r="U36" s="18"/>
      <c r="V36" s="18"/>
      <c r="W36" s="18"/>
      <c r="X36" s="18"/>
      <c r="Y36" s="18"/>
      <c r="Z36" s="18"/>
    </row>
    <row r="37" ht="17.25" customHeight="1">
      <c r="A37" s="18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18"/>
      <c r="S37" s="18"/>
      <c r="T37" s="18"/>
      <c r="U37" s="18"/>
      <c r="V37" s="18"/>
      <c r="W37" s="18"/>
      <c r="X37" s="18"/>
      <c r="Y37" s="18"/>
      <c r="Z37" s="18"/>
    </row>
    <row r="38" ht="17.25" customHeight="1">
      <c r="A38" s="18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18"/>
      <c r="S38" s="18"/>
      <c r="T38" s="18"/>
      <c r="U38" s="18"/>
      <c r="V38" s="18"/>
      <c r="W38" s="18"/>
      <c r="X38" s="18"/>
      <c r="Y38" s="18"/>
      <c r="Z38" s="18"/>
    </row>
    <row r="39" ht="17.25" customHeight="1">
      <c r="A39" s="18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18"/>
      <c r="S39" s="18"/>
      <c r="T39" s="18"/>
      <c r="U39" s="18"/>
      <c r="V39" s="18"/>
      <c r="W39" s="18"/>
      <c r="X39" s="18"/>
      <c r="Y39" s="18"/>
      <c r="Z39" s="18"/>
    </row>
    <row r="40" ht="17.25" customHeight="1">
      <c r="A40" s="18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18"/>
      <c r="S40" s="18"/>
      <c r="T40" s="18"/>
      <c r="U40" s="18"/>
      <c r="V40" s="18"/>
      <c r="W40" s="18"/>
      <c r="X40" s="18"/>
      <c r="Y40" s="18"/>
      <c r="Z40" s="18"/>
    </row>
    <row r="41" ht="17.25" customHeight="1">
      <c r="A41" s="18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18"/>
      <c r="S41" s="18"/>
      <c r="T41" s="18"/>
      <c r="U41" s="18"/>
      <c r="V41" s="18"/>
      <c r="W41" s="18"/>
      <c r="X41" s="18"/>
      <c r="Y41" s="18"/>
      <c r="Z41" s="18"/>
    </row>
    <row r="42" ht="17.25" customHeight="1">
      <c r="A42" s="18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18"/>
      <c r="S42" s="18"/>
      <c r="T42" s="18"/>
      <c r="U42" s="18"/>
      <c r="V42" s="18"/>
      <c r="W42" s="18"/>
      <c r="X42" s="18"/>
      <c r="Y42" s="18"/>
      <c r="Z42" s="18"/>
    </row>
    <row r="43" ht="17.25" customHeight="1">
      <c r="A43" s="18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18"/>
      <c r="S43" s="18"/>
      <c r="T43" s="18"/>
      <c r="U43" s="18"/>
      <c r="V43" s="18"/>
      <c r="W43" s="18"/>
      <c r="X43" s="18"/>
      <c r="Y43" s="18"/>
      <c r="Z43" s="18"/>
    </row>
    <row r="44" ht="17.25" customHeight="1">
      <c r="A44" s="18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18"/>
      <c r="S44" s="18"/>
      <c r="T44" s="18"/>
      <c r="U44" s="18"/>
      <c r="V44" s="18"/>
      <c r="W44" s="18"/>
      <c r="X44" s="18"/>
      <c r="Y44" s="18"/>
      <c r="Z44" s="18"/>
    </row>
    <row r="45" ht="17.25" customHeight="1">
      <c r="A45" s="18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18"/>
      <c r="S45" s="18"/>
      <c r="T45" s="18"/>
      <c r="U45" s="18"/>
      <c r="V45" s="18"/>
      <c r="W45" s="18"/>
      <c r="X45" s="18"/>
      <c r="Y45" s="18"/>
      <c r="Z45" s="18"/>
    </row>
    <row r="46" ht="17.25" customHeight="1">
      <c r="A46" s="18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18"/>
      <c r="S46" s="18"/>
      <c r="T46" s="18"/>
      <c r="U46" s="18"/>
      <c r="V46" s="18"/>
      <c r="W46" s="18"/>
      <c r="X46" s="18"/>
      <c r="Y46" s="18"/>
      <c r="Z46" s="18"/>
    </row>
    <row r="47" ht="17.25" customHeight="1">
      <c r="A47" s="18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18"/>
      <c r="S47" s="18"/>
      <c r="T47" s="18"/>
      <c r="U47" s="18"/>
      <c r="V47" s="18"/>
      <c r="W47" s="18"/>
      <c r="X47" s="18"/>
      <c r="Y47" s="18"/>
      <c r="Z47" s="18"/>
    </row>
    <row r="48" ht="17.25" customHeight="1">
      <c r="A48" s="18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18"/>
      <c r="S48" s="18"/>
      <c r="T48" s="18"/>
      <c r="U48" s="18"/>
      <c r="V48" s="18"/>
      <c r="W48" s="18"/>
      <c r="X48" s="18"/>
      <c r="Y48" s="18"/>
      <c r="Z48" s="18"/>
    </row>
    <row r="49" ht="17.25" customHeight="1">
      <c r="A49" s="18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18"/>
      <c r="S49" s="18"/>
      <c r="T49" s="18"/>
      <c r="U49" s="18"/>
      <c r="V49" s="18"/>
      <c r="W49" s="18"/>
      <c r="X49" s="18"/>
      <c r="Y49" s="18"/>
      <c r="Z49" s="18"/>
    </row>
    <row r="50" ht="17.25" customHeight="1">
      <c r="A50" s="18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18"/>
      <c r="S50" s="18"/>
      <c r="T50" s="18"/>
      <c r="U50" s="18"/>
      <c r="V50" s="18"/>
      <c r="W50" s="18"/>
      <c r="X50" s="18"/>
      <c r="Y50" s="18"/>
      <c r="Z50" s="18"/>
    </row>
    <row r="51" ht="17.25" customHeight="1">
      <c r="A51" s="18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18"/>
      <c r="S51" s="18"/>
      <c r="T51" s="18"/>
      <c r="U51" s="18"/>
      <c r="V51" s="18"/>
      <c r="W51" s="18"/>
      <c r="X51" s="18"/>
      <c r="Y51" s="18"/>
      <c r="Z51" s="18"/>
    </row>
    <row r="52" ht="17.25" customHeight="1">
      <c r="A52" s="18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18"/>
      <c r="S52" s="18"/>
      <c r="T52" s="18"/>
      <c r="U52" s="18"/>
      <c r="V52" s="18"/>
      <c r="W52" s="18"/>
      <c r="X52" s="18"/>
      <c r="Y52" s="18"/>
      <c r="Z52" s="18"/>
    </row>
    <row r="53" ht="17.25" customHeight="1">
      <c r="A53" s="18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18"/>
      <c r="S53" s="18"/>
      <c r="T53" s="18"/>
      <c r="U53" s="18"/>
      <c r="V53" s="18"/>
      <c r="W53" s="18"/>
      <c r="X53" s="18"/>
      <c r="Y53" s="18"/>
      <c r="Z53" s="18"/>
    </row>
    <row r="54" ht="17.25" customHeight="1">
      <c r="A54" s="18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18"/>
      <c r="S54" s="18"/>
      <c r="T54" s="18"/>
      <c r="U54" s="18"/>
      <c r="V54" s="18"/>
      <c r="W54" s="18"/>
      <c r="X54" s="18"/>
      <c r="Y54" s="18"/>
      <c r="Z54" s="18"/>
    </row>
    <row r="55" ht="17.25" customHeight="1">
      <c r="A55" s="18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18"/>
      <c r="S55" s="18"/>
      <c r="T55" s="18"/>
      <c r="U55" s="18"/>
      <c r="V55" s="18"/>
      <c r="W55" s="18"/>
      <c r="X55" s="18"/>
      <c r="Y55" s="18"/>
      <c r="Z55" s="18"/>
    </row>
    <row r="56" ht="17.25" customHeight="1">
      <c r="A56" s="18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18"/>
      <c r="S56" s="18"/>
      <c r="T56" s="18"/>
      <c r="U56" s="18"/>
      <c r="V56" s="18"/>
      <c r="W56" s="18"/>
      <c r="X56" s="18"/>
      <c r="Y56" s="18"/>
      <c r="Z56" s="18"/>
    </row>
    <row r="57" ht="17.25" customHeight="1">
      <c r="A57" s="18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18"/>
      <c r="S57" s="18"/>
      <c r="T57" s="18"/>
      <c r="U57" s="18"/>
      <c r="V57" s="18"/>
      <c r="W57" s="18"/>
      <c r="X57" s="18"/>
      <c r="Y57" s="18"/>
      <c r="Z57" s="18"/>
    </row>
    <row r="58" ht="17.25" customHeight="1">
      <c r="A58" s="18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18"/>
      <c r="S58" s="18"/>
      <c r="T58" s="18"/>
      <c r="U58" s="18"/>
      <c r="V58" s="18"/>
      <c r="W58" s="18"/>
      <c r="X58" s="18"/>
      <c r="Y58" s="18"/>
      <c r="Z58" s="18"/>
    </row>
    <row r="59" ht="17.25" customHeight="1">
      <c r="A59" s="18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18"/>
      <c r="S59" s="18"/>
      <c r="T59" s="18"/>
      <c r="U59" s="18"/>
      <c r="V59" s="18"/>
      <c r="W59" s="18"/>
      <c r="X59" s="18"/>
      <c r="Y59" s="18"/>
      <c r="Z59" s="18"/>
    </row>
    <row r="60" ht="17.25" customHeight="1">
      <c r="A60" s="18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18"/>
      <c r="S60" s="18"/>
      <c r="T60" s="18"/>
      <c r="U60" s="18"/>
      <c r="V60" s="18"/>
      <c r="W60" s="18"/>
      <c r="X60" s="18"/>
      <c r="Y60" s="18"/>
      <c r="Z60" s="18"/>
    </row>
    <row r="61" ht="17.25" customHeight="1">
      <c r="A61" s="18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18"/>
      <c r="S61" s="18"/>
      <c r="T61" s="18"/>
      <c r="U61" s="18"/>
      <c r="V61" s="18"/>
      <c r="W61" s="18"/>
      <c r="X61" s="18"/>
      <c r="Y61" s="18"/>
      <c r="Z61" s="18"/>
    </row>
    <row r="62" ht="17.25" customHeight="1">
      <c r="A62" s="18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18"/>
      <c r="S62" s="18"/>
      <c r="T62" s="18"/>
      <c r="U62" s="18"/>
      <c r="V62" s="18"/>
      <c r="W62" s="18"/>
      <c r="X62" s="18"/>
      <c r="Y62" s="18"/>
      <c r="Z62" s="18"/>
    </row>
    <row r="63" ht="17.25" customHeight="1">
      <c r="A63" s="18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18"/>
      <c r="S63" s="18"/>
      <c r="T63" s="18"/>
      <c r="U63" s="18"/>
      <c r="V63" s="18"/>
      <c r="W63" s="18"/>
      <c r="X63" s="18"/>
      <c r="Y63" s="18"/>
      <c r="Z63" s="18"/>
    </row>
    <row r="64" ht="17.25" customHeight="1">
      <c r="A64" s="18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18"/>
      <c r="S64" s="18"/>
      <c r="T64" s="18"/>
      <c r="U64" s="18"/>
      <c r="V64" s="18"/>
      <c r="W64" s="18"/>
      <c r="X64" s="18"/>
      <c r="Y64" s="18"/>
      <c r="Z64" s="18"/>
    </row>
    <row r="65" ht="17.25" customHeight="1">
      <c r="A65" s="18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18"/>
      <c r="S65" s="18"/>
      <c r="T65" s="18"/>
      <c r="U65" s="18"/>
      <c r="V65" s="18"/>
      <c r="W65" s="18"/>
      <c r="X65" s="18"/>
      <c r="Y65" s="18"/>
      <c r="Z65" s="18"/>
    </row>
    <row r="66" ht="17.25" customHeight="1">
      <c r="A66" s="18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18"/>
      <c r="S66" s="18"/>
      <c r="T66" s="18"/>
      <c r="U66" s="18"/>
      <c r="V66" s="18"/>
      <c r="W66" s="18"/>
      <c r="X66" s="18"/>
      <c r="Y66" s="18"/>
      <c r="Z66" s="18"/>
    </row>
    <row r="67" ht="17.25" customHeight="1">
      <c r="A67" s="18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18"/>
      <c r="S67" s="18"/>
      <c r="T67" s="18"/>
      <c r="U67" s="18"/>
      <c r="V67" s="18"/>
      <c r="W67" s="18"/>
      <c r="X67" s="18"/>
      <c r="Y67" s="18"/>
      <c r="Z67" s="18"/>
    </row>
    <row r="68" ht="17.25" customHeight="1">
      <c r="A68" s="18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18"/>
      <c r="S68" s="18"/>
      <c r="T68" s="18"/>
      <c r="U68" s="18"/>
      <c r="V68" s="18"/>
      <c r="W68" s="18"/>
      <c r="X68" s="18"/>
      <c r="Y68" s="18"/>
      <c r="Z68" s="18"/>
    </row>
    <row r="69" ht="17.25" customHeight="1">
      <c r="A69" s="18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18"/>
      <c r="S69" s="18"/>
      <c r="T69" s="18"/>
      <c r="U69" s="18"/>
      <c r="V69" s="18"/>
      <c r="W69" s="18"/>
      <c r="X69" s="18"/>
      <c r="Y69" s="18"/>
      <c r="Z69" s="18"/>
    </row>
    <row r="70" ht="17.25" customHeight="1">
      <c r="A70" s="18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18"/>
      <c r="S70" s="18"/>
      <c r="T70" s="18"/>
      <c r="U70" s="18"/>
      <c r="V70" s="18"/>
      <c r="W70" s="18"/>
      <c r="X70" s="18"/>
      <c r="Y70" s="18"/>
      <c r="Z70" s="18"/>
    </row>
    <row r="71" ht="17.25" customHeight="1">
      <c r="A71" s="18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18"/>
      <c r="S71" s="18"/>
      <c r="T71" s="18"/>
      <c r="U71" s="18"/>
      <c r="V71" s="18"/>
      <c r="W71" s="18"/>
      <c r="X71" s="18"/>
      <c r="Y71" s="18"/>
      <c r="Z71" s="18"/>
    </row>
    <row r="72" ht="17.25" customHeight="1">
      <c r="A72" s="18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18"/>
      <c r="S72" s="18"/>
      <c r="T72" s="18"/>
      <c r="U72" s="18"/>
      <c r="V72" s="18"/>
      <c r="W72" s="18"/>
      <c r="X72" s="18"/>
      <c r="Y72" s="18"/>
      <c r="Z72" s="18"/>
    </row>
    <row r="73" ht="17.25" customHeight="1">
      <c r="A73" s="18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18"/>
      <c r="S73" s="18"/>
      <c r="T73" s="18"/>
      <c r="U73" s="18"/>
      <c r="V73" s="18"/>
      <c r="W73" s="18"/>
      <c r="X73" s="18"/>
      <c r="Y73" s="18"/>
      <c r="Z73" s="18"/>
    </row>
    <row r="74" ht="17.25" customHeight="1">
      <c r="A74" s="18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18"/>
      <c r="S74" s="18"/>
      <c r="T74" s="18"/>
      <c r="U74" s="18"/>
      <c r="V74" s="18"/>
      <c r="W74" s="18"/>
      <c r="X74" s="18"/>
      <c r="Y74" s="18"/>
      <c r="Z74" s="18"/>
    </row>
    <row r="75" ht="17.25" customHeight="1">
      <c r="A75" s="18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18"/>
      <c r="S75" s="18"/>
      <c r="T75" s="18"/>
      <c r="U75" s="18"/>
      <c r="V75" s="18"/>
      <c r="W75" s="18"/>
      <c r="X75" s="18"/>
      <c r="Y75" s="18"/>
      <c r="Z75" s="18"/>
    </row>
    <row r="76" ht="17.25" customHeight="1">
      <c r="A76" s="18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18"/>
      <c r="S76" s="18"/>
      <c r="T76" s="18"/>
      <c r="U76" s="18"/>
      <c r="V76" s="18"/>
      <c r="W76" s="18"/>
      <c r="X76" s="18"/>
      <c r="Y76" s="18"/>
      <c r="Z76" s="18"/>
    </row>
    <row r="77" ht="17.25" customHeight="1">
      <c r="A77" s="18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18"/>
      <c r="S77" s="18"/>
      <c r="T77" s="18"/>
      <c r="U77" s="18"/>
      <c r="V77" s="18"/>
      <c r="W77" s="18"/>
      <c r="X77" s="18"/>
      <c r="Y77" s="18"/>
      <c r="Z77" s="18"/>
    </row>
    <row r="78" ht="17.25" customHeight="1">
      <c r="A78" s="18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18"/>
      <c r="S78" s="18"/>
      <c r="T78" s="18"/>
      <c r="U78" s="18"/>
      <c r="V78" s="18"/>
      <c r="W78" s="18"/>
      <c r="X78" s="18"/>
      <c r="Y78" s="18"/>
      <c r="Z78" s="18"/>
    </row>
    <row r="79" ht="17.25" customHeight="1">
      <c r="A79" s="18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18"/>
      <c r="S79" s="18"/>
      <c r="T79" s="18"/>
      <c r="U79" s="18"/>
      <c r="V79" s="18"/>
      <c r="W79" s="18"/>
      <c r="X79" s="18"/>
      <c r="Y79" s="18"/>
      <c r="Z79" s="18"/>
    </row>
    <row r="80" ht="17.25" customHeight="1">
      <c r="A80" s="18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18"/>
      <c r="S80" s="18"/>
      <c r="T80" s="18"/>
      <c r="U80" s="18"/>
      <c r="V80" s="18"/>
      <c r="W80" s="18"/>
      <c r="X80" s="18"/>
      <c r="Y80" s="18"/>
      <c r="Z80" s="18"/>
    </row>
    <row r="81" ht="17.25" customHeight="1">
      <c r="A81" s="18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18"/>
      <c r="S81" s="18"/>
      <c r="T81" s="18"/>
      <c r="U81" s="18"/>
      <c r="V81" s="18"/>
      <c r="W81" s="18"/>
      <c r="X81" s="18"/>
      <c r="Y81" s="18"/>
      <c r="Z81" s="18"/>
    </row>
    <row r="82" ht="17.25" customHeight="1">
      <c r="A82" s="18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18"/>
      <c r="S82" s="18"/>
      <c r="T82" s="18"/>
      <c r="U82" s="18"/>
      <c r="V82" s="18"/>
      <c r="W82" s="18"/>
      <c r="X82" s="18"/>
      <c r="Y82" s="18"/>
      <c r="Z82" s="18"/>
    </row>
    <row r="83" ht="17.25" customHeight="1">
      <c r="A83" s="18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18"/>
      <c r="S83" s="18"/>
      <c r="T83" s="18"/>
      <c r="U83" s="18"/>
      <c r="V83" s="18"/>
      <c r="W83" s="18"/>
      <c r="X83" s="18"/>
      <c r="Y83" s="18"/>
      <c r="Z83" s="18"/>
    </row>
    <row r="84" ht="17.25" customHeight="1">
      <c r="A84" s="18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18"/>
      <c r="S84" s="18"/>
      <c r="T84" s="18"/>
      <c r="U84" s="18"/>
      <c r="V84" s="18"/>
      <c r="W84" s="18"/>
      <c r="X84" s="18"/>
      <c r="Y84" s="18"/>
      <c r="Z84" s="18"/>
    </row>
    <row r="85" ht="17.25" customHeight="1">
      <c r="A85" s="18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18"/>
      <c r="S85" s="18"/>
      <c r="T85" s="18"/>
      <c r="U85" s="18"/>
      <c r="V85" s="18"/>
      <c r="W85" s="18"/>
      <c r="X85" s="18"/>
      <c r="Y85" s="18"/>
      <c r="Z85" s="18"/>
    </row>
    <row r="86" ht="17.25" customHeight="1">
      <c r="A86" s="18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18"/>
      <c r="S86" s="18"/>
      <c r="T86" s="18"/>
      <c r="U86" s="18"/>
      <c r="V86" s="18"/>
      <c r="W86" s="18"/>
      <c r="X86" s="18"/>
      <c r="Y86" s="18"/>
      <c r="Z86" s="18"/>
    </row>
    <row r="87" ht="17.25" customHeight="1">
      <c r="A87" s="18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18"/>
      <c r="S87" s="18"/>
      <c r="T87" s="18"/>
      <c r="U87" s="18"/>
      <c r="V87" s="18"/>
      <c r="W87" s="18"/>
      <c r="X87" s="18"/>
      <c r="Y87" s="18"/>
      <c r="Z87" s="18"/>
    </row>
    <row r="88" ht="17.25" customHeight="1">
      <c r="A88" s="18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18"/>
      <c r="S88" s="18"/>
      <c r="T88" s="18"/>
      <c r="U88" s="18"/>
      <c r="V88" s="18"/>
      <c r="W88" s="18"/>
      <c r="X88" s="18"/>
      <c r="Y88" s="18"/>
      <c r="Z88" s="18"/>
    </row>
    <row r="89" ht="17.25" customHeight="1">
      <c r="A89" s="18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18"/>
      <c r="S89" s="18"/>
      <c r="T89" s="18"/>
      <c r="U89" s="18"/>
      <c r="V89" s="18"/>
      <c r="W89" s="18"/>
      <c r="X89" s="18"/>
      <c r="Y89" s="18"/>
      <c r="Z89" s="18"/>
    </row>
    <row r="90" ht="17.25" customHeight="1">
      <c r="A90" s="18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18"/>
      <c r="S90" s="18"/>
      <c r="T90" s="18"/>
      <c r="U90" s="18"/>
      <c r="V90" s="18"/>
      <c r="W90" s="18"/>
      <c r="X90" s="18"/>
      <c r="Y90" s="18"/>
      <c r="Z90" s="18"/>
    </row>
    <row r="91" ht="17.25" customHeight="1">
      <c r="A91" s="18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18"/>
      <c r="S91" s="18"/>
      <c r="T91" s="18"/>
      <c r="U91" s="18"/>
      <c r="V91" s="18"/>
      <c r="W91" s="18"/>
      <c r="X91" s="18"/>
      <c r="Y91" s="18"/>
      <c r="Z91" s="18"/>
    </row>
    <row r="92" ht="17.25" customHeight="1">
      <c r="A92" s="18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18"/>
      <c r="S92" s="18"/>
      <c r="T92" s="18"/>
      <c r="U92" s="18"/>
      <c r="V92" s="18"/>
      <c r="W92" s="18"/>
      <c r="X92" s="18"/>
      <c r="Y92" s="18"/>
      <c r="Z92" s="18"/>
    </row>
    <row r="93" ht="17.25" customHeight="1">
      <c r="A93" s="18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18"/>
      <c r="S93" s="18"/>
      <c r="T93" s="18"/>
      <c r="U93" s="18"/>
      <c r="V93" s="18"/>
      <c r="W93" s="18"/>
      <c r="X93" s="18"/>
      <c r="Y93" s="18"/>
      <c r="Z93" s="18"/>
    </row>
    <row r="94" ht="17.25" customHeight="1">
      <c r="A94" s="18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18"/>
      <c r="S94" s="18"/>
      <c r="T94" s="18"/>
      <c r="U94" s="18"/>
      <c r="V94" s="18"/>
      <c r="W94" s="18"/>
      <c r="X94" s="18"/>
      <c r="Y94" s="18"/>
      <c r="Z94" s="18"/>
    </row>
    <row r="95" ht="17.25" customHeight="1">
      <c r="A95" s="18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18"/>
      <c r="S95" s="18"/>
      <c r="T95" s="18"/>
      <c r="U95" s="18"/>
      <c r="V95" s="18"/>
      <c r="W95" s="18"/>
      <c r="X95" s="18"/>
      <c r="Y95" s="18"/>
      <c r="Z95" s="18"/>
    </row>
    <row r="96" ht="17.25" customHeight="1">
      <c r="A96" s="18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18"/>
      <c r="S96" s="18"/>
      <c r="T96" s="18"/>
      <c r="U96" s="18"/>
      <c r="V96" s="18"/>
      <c r="W96" s="18"/>
      <c r="X96" s="18"/>
      <c r="Y96" s="18"/>
      <c r="Z96" s="18"/>
    </row>
    <row r="97" ht="17.25" customHeight="1">
      <c r="A97" s="18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18"/>
      <c r="S97" s="18"/>
      <c r="T97" s="18"/>
      <c r="U97" s="18"/>
      <c r="V97" s="18"/>
      <c r="W97" s="18"/>
      <c r="X97" s="18"/>
      <c r="Y97" s="18"/>
      <c r="Z97" s="18"/>
    </row>
    <row r="98" ht="17.25" customHeight="1">
      <c r="A98" s="18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18"/>
      <c r="S98" s="18"/>
      <c r="T98" s="18"/>
      <c r="U98" s="18"/>
      <c r="V98" s="18"/>
      <c r="W98" s="18"/>
      <c r="X98" s="18"/>
      <c r="Y98" s="18"/>
      <c r="Z98" s="18"/>
    </row>
    <row r="99" ht="17.25" customHeight="1">
      <c r="A99" s="18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18"/>
      <c r="S99" s="18"/>
      <c r="T99" s="18"/>
      <c r="U99" s="18"/>
      <c r="V99" s="18"/>
      <c r="W99" s="18"/>
      <c r="X99" s="18"/>
      <c r="Y99" s="18"/>
      <c r="Z99" s="18"/>
    </row>
    <row r="100" ht="17.25" customHeight="1">
      <c r="A100" s="18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7.25" customHeight="1">
      <c r="A101" s="18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7.25" customHeight="1">
      <c r="A102" s="18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7.25" customHeight="1">
      <c r="A103" s="18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7.25" customHeight="1">
      <c r="A104" s="18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7.25" customHeight="1">
      <c r="A105" s="18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7.25" customHeight="1">
      <c r="A106" s="18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7.25" customHeight="1">
      <c r="A107" s="18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7.25" customHeight="1">
      <c r="A108" s="18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7.25" customHeight="1">
      <c r="A109" s="18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7.25" customHeight="1">
      <c r="A110" s="18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7.25" customHeight="1">
      <c r="A111" s="18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7.25" customHeight="1">
      <c r="A112" s="18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7.25" customHeight="1">
      <c r="A113" s="18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7.25" customHeight="1">
      <c r="A114" s="18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7.25" customHeight="1">
      <c r="A115" s="18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7.25" customHeight="1">
      <c r="A116" s="18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7.25" customHeight="1">
      <c r="A117" s="18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7.25" customHeight="1">
      <c r="A118" s="18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7.25" customHeight="1">
      <c r="A119" s="18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7.25" customHeight="1">
      <c r="A120" s="18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7.25" customHeight="1">
      <c r="A121" s="18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7.25" customHeight="1">
      <c r="A122" s="18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7.25" customHeight="1">
      <c r="A123" s="18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7.25" customHeight="1">
      <c r="A124" s="18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7.25" customHeight="1">
      <c r="A125" s="18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7.25" customHeight="1">
      <c r="A126" s="18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7.25" customHeight="1">
      <c r="A127" s="18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7.25" customHeight="1">
      <c r="A128" s="18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7.25" customHeight="1">
      <c r="A129" s="18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7.25" customHeight="1">
      <c r="A130" s="18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7.25" customHeight="1">
      <c r="A131" s="18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7.25" customHeight="1">
      <c r="A132" s="18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7.25" customHeight="1">
      <c r="A133" s="18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7.25" customHeight="1">
      <c r="A134" s="18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7.25" customHeight="1">
      <c r="A135" s="18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7.25" customHeight="1">
      <c r="A136" s="18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7.25" customHeight="1">
      <c r="A137" s="18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7.25" customHeight="1">
      <c r="A138" s="18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7.25" customHeight="1">
      <c r="A139" s="18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7.25" customHeight="1">
      <c r="A140" s="18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7.25" customHeight="1">
      <c r="A141" s="18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7.25" customHeight="1">
      <c r="A142" s="18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7.25" customHeight="1">
      <c r="A143" s="18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7.25" customHeight="1">
      <c r="A144" s="18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7.25" customHeight="1">
      <c r="A145" s="18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7.25" customHeight="1">
      <c r="A146" s="18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7.25" customHeight="1">
      <c r="A147" s="18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7.25" customHeight="1">
      <c r="A148" s="18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7.25" customHeight="1">
      <c r="A149" s="18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7.25" customHeight="1">
      <c r="A150" s="18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7.25" customHeight="1">
      <c r="A151" s="18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7.25" customHeight="1">
      <c r="A152" s="18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7.25" customHeight="1">
      <c r="A153" s="18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7.25" customHeight="1">
      <c r="A154" s="18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7.25" customHeight="1">
      <c r="A155" s="18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7.25" customHeight="1">
      <c r="A156" s="18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7.25" customHeight="1">
      <c r="A157" s="18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7.25" customHeight="1">
      <c r="A158" s="18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7.25" customHeight="1">
      <c r="A159" s="18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7.25" customHeight="1">
      <c r="A160" s="18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7.25" customHeight="1">
      <c r="A161" s="18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7.25" customHeight="1">
      <c r="A162" s="18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7.25" customHeight="1">
      <c r="A163" s="18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7.25" customHeight="1">
      <c r="A164" s="18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7.25" customHeight="1">
      <c r="A165" s="18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7.25" customHeight="1">
      <c r="A166" s="18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7.25" customHeight="1">
      <c r="A167" s="18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7.25" customHeight="1">
      <c r="A168" s="18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7.25" customHeight="1">
      <c r="A169" s="18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7.25" customHeight="1">
      <c r="A170" s="18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7.25" customHeight="1">
      <c r="A171" s="18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7.25" customHeight="1">
      <c r="A172" s="18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7.25" customHeight="1">
      <c r="A173" s="18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7.25" customHeight="1">
      <c r="A174" s="18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7.25" customHeight="1">
      <c r="A175" s="18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7.25" customHeight="1">
      <c r="A176" s="18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7.25" customHeight="1">
      <c r="A177" s="18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7.25" customHeight="1">
      <c r="A178" s="18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7.25" customHeight="1">
      <c r="A179" s="18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7.25" customHeight="1">
      <c r="A180" s="18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7.25" customHeight="1">
      <c r="A181" s="18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7.25" customHeight="1">
      <c r="A182" s="18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7.25" customHeight="1">
      <c r="A183" s="18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7.25" customHeight="1">
      <c r="A184" s="18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7.25" customHeight="1">
      <c r="A185" s="18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7.25" customHeight="1">
      <c r="A186" s="18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7.25" customHeight="1">
      <c r="A187" s="18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7.25" customHeight="1">
      <c r="A188" s="18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7.25" customHeight="1">
      <c r="A189" s="18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7.25" customHeight="1">
      <c r="A190" s="18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7.25" customHeight="1">
      <c r="A191" s="18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7.25" customHeight="1">
      <c r="A192" s="18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7.25" customHeight="1">
      <c r="A193" s="18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7.25" customHeight="1">
      <c r="A194" s="18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7.25" customHeight="1">
      <c r="A195" s="18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7.25" customHeight="1">
      <c r="A196" s="18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7.25" customHeight="1">
      <c r="A197" s="18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7.25" customHeight="1">
      <c r="A198" s="18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7.25" customHeight="1">
      <c r="A199" s="18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7.25" customHeight="1">
      <c r="A200" s="18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7.25" customHeight="1">
      <c r="A201" s="18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7.25" customHeight="1">
      <c r="A202" s="18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7.25" customHeight="1">
      <c r="A203" s="18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7.25" customHeight="1">
      <c r="A204" s="18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7.25" customHeight="1">
      <c r="A205" s="18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7.25" customHeight="1">
      <c r="A206" s="18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7.25" customHeight="1">
      <c r="A207" s="18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7.25" customHeight="1">
      <c r="A208" s="18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7.25" customHeight="1">
      <c r="A209" s="18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7.25" customHeight="1">
      <c r="A210" s="18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7.25" customHeight="1">
      <c r="A211" s="18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7.25" customHeight="1">
      <c r="A212" s="18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7.25" customHeight="1">
      <c r="A213" s="18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7.25" customHeight="1">
      <c r="A214" s="18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7.25" customHeight="1">
      <c r="A215" s="18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7.25" customHeight="1">
      <c r="A216" s="18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7.25" customHeight="1">
      <c r="A217" s="18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7.25" customHeight="1">
      <c r="A218" s="18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7.25" customHeight="1">
      <c r="A219" s="18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7.25" customHeight="1">
      <c r="A220" s="18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9:B12">
    <cfRule type="cellIs" dxfId="7" priority="1" operator="greaterThanOrEqual">
      <formula>1</formula>
    </cfRule>
  </conditionalFormatting>
  <conditionalFormatting sqref="B3:K4">
    <cfRule type="cellIs" dxfId="7" priority="2" operator="greaterThan">
      <formula>0.01</formula>
    </cfRule>
  </conditionalFormatting>
  <conditionalFormatting sqref="B5:K5">
    <cfRule type="cellIs" dxfId="7" priority="3" operator="greaterThan">
      <formula>0.02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9.0"/>
    <col customWidth="1" min="2" max="11" width="14.71"/>
    <col customWidth="1" hidden="1" min="12" max="12" width="14.71"/>
    <col customWidth="1" min="13" max="21" width="10.71"/>
  </cols>
  <sheetData>
    <row r="1">
      <c r="A1" s="176" t="s">
        <v>66</v>
      </c>
      <c r="B1" s="177">
        <v>42369.0</v>
      </c>
      <c r="C1" s="177">
        <v>42735.0</v>
      </c>
      <c r="D1" s="177">
        <v>43100.0</v>
      </c>
      <c r="E1" s="177">
        <v>43465.0</v>
      </c>
      <c r="F1" s="177">
        <v>43830.0</v>
      </c>
      <c r="G1" s="177">
        <v>44196.0</v>
      </c>
      <c r="H1" s="177">
        <v>44561.0</v>
      </c>
      <c r="I1" s="177">
        <v>44926.0</v>
      </c>
      <c r="J1" s="177">
        <v>45291.0</v>
      </c>
      <c r="K1" s="177">
        <v>45657.0</v>
      </c>
      <c r="L1" s="178" t="s">
        <v>44</v>
      </c>
    </row>
    <row r="2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</row>
    <row r="3">
      <c r="A3" s="181" t="s">
        <v>67</v>
      </c>
      <c r="B3" s="182">
        <v>58551.0</v>
      </c>
      <c r="C3" s="182">
        <v>57988.0</v>
      </c>
      <c r="D3" s="182">
        <v>61579.0</v>
      </c>
      <c r="E3" s="182">
        <v>70828.0</v>
      </c>
      <c r="F3" s="182">
        <v>76510.0</v>
      </c>
      <c r="G3" s="182">
        <v>58089.0</v>
      </c>
      <c r="H3" s="182">
        <v>50475.0</v>
      </c>
      <c r="I3" s="182">
        <v>74408.0</v>
      </c>
      <c r="J3" s="182">
        <v>133258.0</v>
      </c>
      <c r="K3" s="182">
        <v>143713.0</v>
      </c>
      <c r="L3" s="182">
        <v>143713.0</v>
      </c>
    </row>
    <row r="4">
      <c r="A4" s="181" t="s">
        <v>68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</row>
    <row r="5">
      <c r="A5" s="184" t="s">
        <v>69</v>
      </c>
      <c r="B5" s="185">
        <v>58551.0</v>
      </c>
      <c r="C5" s="185">
        <v>57988.0</v>
      </c>
      <c r="D5" s="185">
        <v>61579.0</v>
      </c>
      <c r="E5" s="185">
        <v>70828.0</v>
      </c>
      <c r="F5" s="185">
        <v>76510.0</v>
      </c>
      <c r="G5" s="185">
        <v>58089.0</v>
      </c>
      <c r="H5" s="185">
        <v>50475.0</v>
      </c>
      <c r="I5" s="185">
        <v>74408.0</v>
      </c>
      <c r="J5" s="185">
        <v>133258.0</v>
      </c>
      <c r="K5" s="185">
        <v>143713.0</v>
      </c>
      <c r="L5" s="185">
        <v>143713.0</v>
      </c>
    </row>
    <row r="6">
      <c r="A6" s="181" t="s">
        <v>70</v>
      </c>
      <c r="B6" s="186">
        <v>-11921.0</v>
      </c>
      <c r="C6" s="186">
        <v>-12512.0</v>
      </c>
      <c r="D6" s="186">
        <v>-16518.0</v>
      </c>
      <c r="E6" s="186">
        <v>-24266.0</v>
      </c>
      <c r="F6" s="186">
        <v>-28382.0</v>
      </c>
      <c r="G6" s="186">
        <v>-13338.0</v>
      </c>
      <c r="H6" s="186">
        <v>-7981.0</v>
      </c>
      <c r="I6" s="186">
        <v>-25740.0</v>
      </c>
      <c r="J6" s="186">
        <v>-78358.0</v>
      </c>
      <c r="K6" s="186">
        <v>-89618.0</v>
      </c>
      <c r="L6" s="186">
        <v>-89618.0</v>
      </c>
    </row>
    <row r="7">
      <c r="A7" s="184" t="s">
        <v>71</v>
      </c>
      <c r="B7" s="187">
        <v>-11921.0</v>
      </c>
      <c r="C7" s="187">
        <v>-12512.0</v>
      </c>
      <c r="D7" s="187">
        <v>-16518.0</v>
      </c>
      <c r="E7" s="187">
        <v>-24266.0</v>
      </c>
      <c r="F7" s="187">
        <v>-28382.0</v>
      </c>
      <c r="G7" s="187">
        <v>-13338.0</v>
      </c>
      <c r="H7" s="187">
        <v>-7981.0</v>
      </c>
      <c r="I7" s="187">
        <v>-25740.0</v>
      </c>
      <c r="J7" s="187">
        <v>-78358.0</v>
      </c>
      <c r="K7" s="187">
        <v>-89618.0</v>
      </c>
      <c r="L7" s="187">
        <v>-89618.0</v>
      </c>
    </row>
    <row r="8">
      <c r="A8" s="188" t="s">
        <v>72</v>
      </c>
      <c r="B8" s="189">
        <v>46630.0</v>
      </c>
      <c r="C8" s="189">
        <v>45476.0</v>
      </c>
      <c r="D8" s="189">
        <v>45061.0</v>
      </c>
      <c r="E8" s="189">
        <v>46562.0</v>
      </c>
      <c r="F8" s="189">
        <v>48128.0</v>
      </c>
      <c r="G8" s="189">
        <v>44751.0</v>
      </c>
      <c r="H8" s="189">
        <v>42494.0</v>
      </c>
      <c r="I8" s="189">
        <v>48668.0</v>
      </c>
      <c r="J8" s="189">
        <v>54900.0</v>
      </c>
      <c r="K8" s="189">
        <v>54095.0</v>
      </c>
      <c r="L8" s="189">
        <v>54095.0</v>
      </c>
    </row>
    <row r="9">
      <c r="A9" s="190" t="s">
        <v>73</v>
      </c>
      <c r="B9" s="191"/>
      <c r="C9" s="192" t="s">
        <v>74</v>
      </c>
      <c r="D9" s="192" t="s">
        <v>75</v>
      </c>
      <c r="E9" s="193" t="s">
        <v>76</v>
      </c>
      <c r="F9" s="193" t="s">
        <v>77</v>
      </c>
      <c r="G9" s="192" t="s">
        <v>78</v>
      </c>
      <c r="H9" s="192" t="s">
        <v>79</v>
      </c>
      <c r="I9" s="193" t="s">
        <v>80</v>
      </c>
      <c r="J9" s="193" t="s">
        <v>81</v>
      </c>
      <c r="K9" s="192" t="s">
        <v>82</v>
      </c>
      <c r="L9" s="194"/>
    </row>
    <row r="10">
      <c r="A10" s="181" t="s">
        <v>83</v>
      </c>
      <c r="B10" s="182">
        <v>2856.0</v>
      </c>
      <c r="C10" s="182">
        <v>3294.0</v>
      </c>
      <c r="D10" s="182">
        <v>3584.0</v>
      </c>
      <c r="E10" s="182">
        <v>3580.0</v>
      </c>
      <c r="F10" s="182">
        <v>3411.0</v>
      </c>
      <c r="G10" s="182">
        <v>3472.0</v>
      </c>
      <c r="H10" s="182">
        <v>3943.0</v>
      </c>
      <c r="I10" s="182">
        <v>3784.0</v>
      </c>
      <c r="J10" s="182">
        <v>3781.0</v>
      </c>
      <c r="K10" s="182">
        <v>4134.0</v>
      </c>
      <c r="L10" s="182">
        <v>4134.0</v>
      </c>
    </row>
    <row r="11">
      <c r="A11" s="181" t="s">
        <v>84</v>
      </c>
      <c r="B11" s="182">
        <v>6008.0</v>
      </c>
      <c r="C11" s="182">
        <v>7857.0</v>
      </c>
      <c r="D11" s="182">
        <v>8940.0</v>
      </c>
      <c r="E11" s="182">
        <v>8905.0</v>
      </c>
      <c r="F11" s="182">
        <v>8892.0</v>
      </c>
      <c r="G11" s="182">
        <v>13885.0</v>
      </c>
      <c r="H11" s="182">
        <v>10154.0</v>
      </c>
      <c r="I11" s="182">
        <v>14159.0</v>
      </c>
      <c r="J11" s="182">
        <v>10948.0</v>
      </c>
      <c r="K11" s="182">
        <v>11653.0</v>
      </c>
      <c r="L11" s="182">
        <v>11653.0</v>
      </c>
    </row>
    <row r="12">
      <c r="A12" s="181" t="s">
        <v>85</v>
      </c>
      <c r="B12" s="182">
        <v>3226.0</v>
      </c>
      <c r="C12" s="183"/>
      <c r="D12" s="182">
        <v>930.0</v>
      </c>
      <c r="E12" s="182">
        <v>250.0</v>
      </c>
      <c r="F12" s="183"/>
      <c r="G12" s="183"/>
      <c r="H12" s="183"/>
      <c r="I12" s="182">
        <v>59.0</v>
      </c>
      <c r="J12" s="182">
        <v>1408.0</v>
      </c>
      <c r="K12" s="183"/>
      <c r="L12" s="183"/>
    </row>
    <row r="13">
      <c r="A13" s="181" t="s">
        <v>86</v>
      </c>
      <c r="B13" s="182">
        <v>417.0</v>
      </c>
      <c r="C13" s="182">
        <v>329.0</v>
      </c>
      <c r="D13" s="182">
        <v>715.0</v>
      </c>
      <c r="E13" s="182">
        <v>289.0</v>
      </c>
      <c r="F13" s="182">
        <v>1442.0</v>
      </c>
      <c r="G13" s="182">
        <v>1581.0</v>
      </c>
      <c r="H13" s="182">
        <v>459.0</v>
      </c>
      <c r="I13" s="186">
        <v>-460.0</v>
      </c>
      <c r="J13" s="186">
        <v>-115.0</v>
      </c>
      <c r="K13" s="186">
        <v>-152.0</v>
      </c>
      <c r="L13" s="186">
        <v>-152.0</v>
      </c>
    </row>
    <row r="14">
      <c r="A14" s="181" t="s">
        <v>87</v>
      </c>
      <c r="B14" s="182">
        <v>17217.0</v>
      </c>
      <c r="C14" s="182">
        <v>13841.0</v>
      </c>
      <c r="D14" s="182">
        <v>13545.0</v>
      </c>
      <c r="E14" s="182">
        <v>13268.0</v>
      </c>
      <c r="F14" s="182">
        <v>13194.0</v>
      </c>
      <c r="G14" s="182">
        <v>11805.0</v>
      </c>
      <c r="H14" s="182">
        <v>14837.0</v>
      </c>
      <c r="I14" s="182">
        <v>9095.0</v>
      </c>
      <c r="J14" s="182">
        <v>7564.0</v>
      </c>
      <c r="K14" s="182">
        <v>11359.0</v>
      </c>
      <c r="L14" s="182">
        <v>11359.0</v>
      </c>
    </row>
    <row r="15">
      <c r="A15" s="184" t="s">
        <v>88</v>
      </c>
      <c r="B15" s="185">
        <v>29724.0</v>
      </c>
      <c r="C15" s="185">
        <v>25321.0</v>
      </c>
      <c r="D15" s="185">
        <v>27714.0</v>
      </c>
      <c r="E15" s="185">
        <v>26292.0</v>
      </c>
      <c r="F15" s="185">
        <v>26939.0</v>
      </c>
      <c r="G15" s="185">
        <v>30743.0</v>
      </c>
      <c r="H15" s="185">
        <v>29393.0</v>
      </c>
      <c r="I15" s="185">
        <v>26637.0</v>
      </c>
      <c r="J15" s="185">
        <v>23586.0</v>
      </c>
      <c r="K15" s="185">
        <v>26994.0</v>
      </c>
      <c r="L15" s="185">
        <v>26994.0</v>
      </c>
    </row>
    <row r="16">
      <c r="A16" s="188" t="s">
        <v>89</v>
      </c>
      <c r="B16" s="189">
        <v>76354.0</v>
      </c>
      <c r="C16" s="189">
        <v>70797.0</v>
      </c>
      <c r="D16" s="189">
        <v>72775.0</v>
      </c>
      <c r="E16" s="189">
        <v>72854.0</v>
      </c>
      <c r="F16" s="189">
        <v>75067.0</v>
      </c>
      <c r="G16" s="189">
        <v>75494.0</v>
      </c>
      <c r="H16" s="189">
        <v>71887.0</v>
      </c>
      <c r="I16" s="189">
        <v>75305.0</v>
      </c>
      <c r="J16" s="189">
        <v>78486.0</v>
      </c>
      <c r="K16" s="189">
        <v>81089.0</v>
      </c>
      <c r="L16" s="189">
        <v>81089.0</v>
      </c>
    </row>
    <row r="17">
      <c r="A17" s="181" t="s">
        <v>90</v>
      </c>
      <c r="B17" s="186">
        <v>-7108.0</v>
      </c>
      <c r="C17" s="186">
        <v>-6749.0</v>
      </c>
      <c r="D17" s="186">
        <v>-7503.0</v>
      </c>
      <c r="E17" s="186">
        <v>-7354.0</v>
      </c>
      <c r="F17" s="186">
        <v>-8218.0</v>
      </c>
      <c r="G17" s="186">
        <v>-15922.0</v>
      </c>
      <c r="H17" s="182">
        <v>3103.0</v>
      </c>
      <c r="I17" s="186">
        <v>-4745.0</v>
      </c>
      <c r="J17" s="186">
        <v>-7786.0</v>
      </c>
      <c r="K17" s="186">
        <v>-9726.0</v>
      </c>
      <c r="L17" s="186">
        <v>-9726.0</v>
      </c>
    </row>
    <row r="18">
      <c r="A18" s="188" t="s">
        <v>91</v>
      </c>
      <c r="B18" s="189">
        <v>69246.0</v>
      </c>
      <c r="C18" s="189">
        <v>64048.0</v>
      </c>
      <c r="D18" s="189">
        <v>65272.0</v>
      </c>
      <c r="E18" s="189">
        <v>65500.0</v>
      </c>
      <c r="F18" s="189">
        <v>66849.0</v>
      </c>
      <c r="G18" s="189">
        <v>59572.0</v>
      </c>
      <c r="H18" s="189">
        <v>74990.0</v>
      </c>
      <c r="I18" s="189">
        <v>70560.0</v>
      </c>
      <c r="J18" s="189">
        <v>70700.0</v>
      </c>
      <c r="K18" s="189">
        <v>71363.0</v>
      </c>
      <c r="L18" s="189">
        <v>71363.0</v>
      </c>
    </row>
    <row r="19">
      <c r="A19" s="190" t="s">
        <v>73</v>
      </c>
      <c r="B19" s="191"/>
      <c r="C19" s="192" t="s">
        <v>92</v>
      </c>
      <c r="D19" s="193" t="s">
        <v>93</v>
      </c>
      <c r="E19" s="193" t="s">
        <v>94</v>
      </c>
      <c r="F19" s="193" t="s">
        <v>95</v>
      </c>
      <c r="G19" s="192" t="s">
        <v>96</v>
      </c>
      <c r="H19" s="193" t="s">
        <v>97</v>
      </c>
      <c r="I19" s="192" t="s">
        <v>98</v>
      </c>
      <c r="J19" s="193" t="s">
        <v>99</v>
      </c>
      <c r="K19" s="193" t="s">
        <v>100</v>
      </c>
      <c r="L19" s="194"/>
    </row>
    <row r="20">
      <c r="A20" s="181" t="s">
        <v>101</v>
      </c>
      <c r="B20" s="186">
        <v>-20381.0</v>
      </c>
      <c r="C20" s="186">
        <v>-19497.0</v>
      </c>
      <c r="D20" s="186">
        <v>-19624.0</v>
      </c>
      <c r="E20" s="186">
        <v>-19773.0</v>
      </c>
      <c r="F20" s="186">
        <v>-19909.0</v>
      </c>
      <c r="G20" s="186">
        <v>-20750.0</v>
      </c>
      <c r="H20" s="186">
        <v>-23449.0</v>
      </c>
      <c r="I20" s="186">
        <v>-24816.0</v>
      </c>
      <c r="J20" s="186">
        <v>-27413.0</v>
      </c>
      <c r="K20" s="186">
        <v>-26758.0</v>
      </c>
      <c r="L20" s="186">
        <v>-26758.0</v>
      </c>
    </row>
    <row r="21" ht="15.75" customHeight="1">
      <c r="A21" s="181" t="s">
        <v>102</v>
      </c>
      <c r="B21" s="186">
        <v>-1578.0</v>
      </c>
      <c r="C21" s="186">
        <v>-1442.0</v>
      </c>
      <c r="D21" s="186">
        <v>-1353.0</v>
      </c>
      <c r="E21" s="186">
        <v>-1324.0</v>
      </c>
      <c r="F21" s="186">
        <v>-1228.0</v>
      </c>
      <c r="G21" s="186">
        <v>-1279.0</v>
      </c>
      <c r="H21" s="186">
        <v>-1241.0</v>
      </c>
      <c r="I21" s="186">
        <v>-1269.0</v>
      </c>
      <c r="J21" s="186">
        <v>-1458.0</v>
      </c>
      <c r="K21" s="186">
        <v>-1392.0</v>
      </c>
      <c r="L21" s="186">
        <v>-1392.0</v>
      </c>
    </row>
    <row r="22" ht="15.75" customHeight="1">
      <c r="A22" s="181" t="s">
        <v>103</v>
      </c>
      <c r="B22" s="186">
        <v>-10816.0</v>
      </c>
      <c r="C22" s="186">
        <v>-10906.0</v>
      </c>
      <c r="D22" s="186">
        <v>-11174.0</v>
      </c>
      <c r="E22" s="186">
        <v>-11119.0</v>
      </c>
      <c r="F22" s="186">
        <v>-11217.0</v>
      </c>
      <c r="G22" s="186">
        <v>-11118.0</v>
      </c>
      <c r="H22" s="186">
        <v>-12076.0</v>
      </c>
      <c r="I22" s="186">
        <v>-15514.0</v>
      </c>
      <c r="J22" s="186">
        <v>-15446.0</v>
      </c>
      <c r="K22" s="186">
        <v>-14985.0</v>
      </c>
      <c r="L22" s="186">
        <v>-14985.0</v>
      </c>
    </row>
    <row r="23" ht="15.75" customHeight="1">
      <c r="A23" s="181" t="s">
        <v>104</v>
      </c>
      <c r="B23" s="186">
        <v>-11645.0</v>
      </c>
      <c r="C23" s="186">
        <v>-10726.0</v>
      </c>
      <c r="D23" s="186">
        <v>-10029.0</v>
      </c>
      <c r="E23" s="186">
        <v>-9839.0</v>
      </c>
      <c r="F23" s="186">
        <v>-10594.0</v>
      </c>
      <c r="G23" s="186">
        <v>-12793.0</v>
      </c>
      <c r="H23" s="186">
        <v>-10755.0</v>
      </c>
      <c r="I23" s="186">
        <v>-10154.0</v>
      </c>
      <c r="J23" s="186">
        <v>-10986.0</v>
      </c>
      <c r="K23" s="186">
        <v>-10710.0</v>
      </c>
      <c r="L23" s="186">
        <v>-10710.0</v>
      </c>
    </row>
    <row r="24" ht="15.75" customHeight="1">
      <c r="A24" s="188" t="s">
        <v>105</v>
      </c>
      <c r="B24" s="195">
        <v>-44420.0</v>
      </c>
      <c r="C24" s="195">
        <v>-42571.0</v>
      </c>
      <c r="D24" s="195">
        <v>-42180.0</v>
      </c>
      <c r="E24" s="195">
        <v>-42055.0</v>
      </c>
      <c r="F24" s="195">
        <v>-42948.0</v>
      </c>
      <c r="G24" s="195">
        <v>-45940.0</v>
      </c>
      <c r="H24" s="195">
        <v>-47521.0</v>
      </c>
      <c r="I24" s="195">
        <v>-51753.0</v>
      </c>
      <c r="J24" s="195">
        <v>-55303.0</v>
      </c>
      <c r="K24" s="195">
        <v>-53845.0</v>
      </c>
      <c r="L24" s="195">
        <v>-53845.0</v>
      </c>
    </row>
    <row r="25" ht="15.75" customHeight="1">
      <c r="A25" s="184" t="s">
        <v>106</v>
      </c>
      <c r="B25" s="185">
        <v>24826.0</v>
      </c>
      <c r="C25" s="185">
        <v>21477.0</v>
      </c>
      <c r="D25" s="185">
        <v>23092.0</v>
      </c>
      <c r="E25" s="185">
        <v>23445.0</v>
      </c>
      <c r="F25" s="185">
        <v>23901.0</v>
      </c>
      <c r="G25" s="185">
        <v>13632.0</v>
      </c>
      <c r="H25" s="185">
        <v>27469.0</v>
      </c>
      <c r="I25" s="185">
        <v>18807.0</v>
      </c>
      <c r="J25" s="185">
        <v>15397.0</v>
      </c>
      <c r="K25" s="185">
        <v>17518.0</v>
      </c>
      <c r="L25" s="185">
        <v>17518.0</v>
      </c>
    </row>
    <row r="26" ht="15.75" customHeight="1">
      <c r="A26" s="190" t="s">
        <v>73</v>
      </c>
      <c r="B26" s="191"/>
      <c r="C26" s="192" t="s">
        <v>107</v>
      </c>
      <c r="D26" s="193" t="s">
        <v>108</v>
      </c>
      <c r="E26" s="193" t="s">
        <v>109</v>
      </c>
      <c r="F26" s="193" t="s">
        <v>93</v>
      </c>
      <c r="G26" s="192" t="s">
        <v>110</v>
      </c>
      <c r="H26" s="193" t="s">
        <v>111</v>
      </c>
      <c r="I26" s="192" t="s">
        <v>112</v>
      </c>
      <c r="J26" s="192" t="s">
        <v>113</v>
      </c>
      <c r="K26" s="193" t="s">
        <v>114</v>
      </c>
      <c r="L26" s="194"/>
    </row>
    <row r="27" ht="15.75" customHeight="1">
      <c r="A27" s="181" t="s">
        <v>115</v>
      </c>
      <c r="B27" s="183"/>
      <c r="C27" s="183"/>
      <c r="D27" s="186">
        <v>-331.0</v>
      </c>
      <c r="E27" s="183"/>
      <c r="F27" s="183"/>
      <c r="G27" s="183"/>
      <c r="H27" s="183"/>
      <c r="I27" s="183"/>
      <c r="J27" s="186">
        <v>-781.0</v>
      </c>
      <c r="K27" s="186">
        <v>-269.0</v>
      </c>
      <c r="L27" s="186">
        <v>-269.0</v>
      </c>
    </row>
    <row r="28" ht="15.75" customHeight="1">
      <c r="A28" s="181" t="s">
        <v>116</v>
      </c>
      <c r="B28" s="183"/>
      <c r="C28" s="183"/>
      <c r="D28" s="183"/>
      <c r="E28" s="183"/>
      <c r="F28" s="183"/>
      <c r="G28" s="183"/>
      <c r="H28" s="183"/>
      <c r="I28" s="183"/>
      <c r="J28" s="183"/>
      <c r="K28" s="183"/>
      <c r="L28" s="183"/>
    </row>
    <row r="29" ht="15.75" customHeight="1">
      <c r="A29" s="181" t="s">
        <v>117</v>
      </c>
      <c r="B29" s="183"/>
      <c r="C29" s="183"/>
      <c r="D29" s="183"/>
      <c r="E29" s="183"/>
      <c r="F29" s="183"/>
      <c r="G29" s="183"/>
      <c r="H29" s="183"/>
      <c r="I29" s="183"/>
      <c r="J29" s="186">
        <v>-1706.0</v>
      </c>
      <c r="K29" s="186">
        <v>-203.0</v>
      </c>
      <c r="L29" s="186">
        <v>-203.0</v>
      </c>
    </row>
    <row r="30" ht="15.75" customHeight="1">
      <c r="A30" s="188" t="s">
        <v>118</v>
      </c>
      <c r="B30" s="189">
        <v>24826.0</v>
      </c>
      <c r="C30" s="189">
        <v>21477.0</v>
      </c>
      <c r="D30" s="189">
        <v>22761.0</v>
      </c>
      <c r="E30" s="189">
        <v>23445.0</v>
      </c>
      <c r="F30" s="189">
        <v>23901.0</v>
      </c>
      <c r="G30" s="189">
        <v>13632.0</v>
      </c>
      <c r="H30" s="189">
        <v>27469.0</v>
      </c>
      <c r="I30" s="189">
        <v>18807.0</v>
      </c>
      <c r="J30" s="189">
        <v>12910.0</v>
      </c>
      <c r="K30" s="189">
        <v>17046.0</v>
      </c>
      <c r="L30" s="189">
        <v>17046.0</v>
      </c>
    </row>
    <row r="31" ht="15.75" customHeight="1">
      <c r="A31" s="181" t="s">
        <v>119</v>
      </c>
      <c r="B31" s="186">
        <v>-7440.0</v>
      </c>
      <c r="C31" s="186">
        <v>-6444.0</v>
      </c>
      <c r="D31" s="186">
        <v>-29388.0</v>
      </c>
      <c r="E31" s="186">
        <v>-5357.0</v>
      </c>
      <c r="F31" s="186">
        <v>-4430.0</v>
      </c>
      <c r="G31" s="186">
        <v>-2525.0</v>
      </c>
      <c r="H31" s="186">
        <v>-5451.0</v>
      </c>
      <c r="I31" s="186">
        <v>-3642.0</v>
      </c>
      <c r="J31" s="186">
        <v>-3528.0</v>
      </c>
      <c r="K31" s="186">
        <v>-4211.0</v>
      </c>
      <c r="L31" s="186">
        <v>-4211.0</v>
      </c>
    </row>
    <row r="32" ht="15.75" customHeight="1">
      <c r="A32" s="188" t="s">
        <v>120</v>
      </c>
      <c r="B32" s="189">
        <v>17386.0</v>
      </c>
      <c r="C32" s="189">
        <v>15033.0</v>
      </c>
      <c r="D32" s="195">
        <v>-6627.0</v>
      </c>
      <c r="E32" s="189">
        <v>18088.0</v>
      </c>
      <c r="F32" s="189">
        <v>19471.0</v>
      </c>
      <c r="G32" s="189">
        <v>11107.0</v>
      </c>
      <c r="H32" s="189">
        <v>22018.0</v>
      </c>
      <c r="I32" s="189">
        <v>15165.0</v>
      </c>
      <c r="J32" s="189">
        <v>9382.0</v>
      </c>
      <c r="K32" s="189">
        <v>12835.0</v>
      </c>
      <c r="L32" s="189">
        <v>12835.0</v>
      </c>
    </row>
    <row r="33" ht="15.75" customHeight="1">
      <c r="A33" s="181" t="s">
        <v>121</v>
      </c>
      <c r="B33" s="186">
        <v>-54.0</v>
      </c>
      <c r="C33" s="186">
        <v>-58.0</v>
      </c>
      <c r="D33" s="186">
        <v>-111.0</v>
      </c>
      <c r="E33" s="186">
        <v>-8.0</v>
      </c>
      <c r="F33" s="186">
        <v>-4.0</v>
      </c>
      <c r="G33" s="186">
        <v>-20.0</v>
      </c>
      <c r="H33" s="182">
        <v>7.0</v>
      </c>
      <c r="I33" s="186">
        <v>-231.0</v>
      </c>
      <c r="J33" s="186">
        <v>-1.0</v>
      </c>
      <c r="K33" s="186">
        <v>-2.0</v>
      </c>
      <c r="L33" s="186">
        <v>-2.0</v>
      </c>
    </row>
    <row r="34" ht="15.75" customHeight="1">
      <c r="A34" s="181" t="s">
        <v>122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  <c r="L34" s="183"/>
    </row>
    <row r="35" ht="15.75" customHeight="1">
      <c r="A35" s="188" t="s">
        <v>123</v>
      </c>
      <c r="B35" s="189">
        <v>17332.0</v>
      </c>
      <c r="C35" s="189">
        <v>14975.0</v>
      </c>
      <c r="D35" s="195">
        <v>-6738.0</v>
      </c>
      <c r="E35" s="189">
        <v>18080.0</v>
      </c>
      <c r="F35" s="189">
        <v>19467.0</v>
      </c>
      <c r="G35" s="189">
        <v>11087.0</v>
      </c>
      <c r="H35" s="189">
        <v>22025.0</v>
      </c>
      <c r="I35" s="189">
        <v>14934.0</v>
      </c>
      <c r="J35" s="189">
        <v>9381.0</v>
      </c>
      <c r="K35" s="189">
        <v>12833.0</v>
      </c>
      <c r="L35" s="189">
        <v>12833.0</v>
      </c>
    </row>
    <row r="36" ht="15.75" customHeight="1">
      <c r="A36" s="181" t="s">
        <v>124</v>
      </c>
      <c r="B36" s="186">
        <v>-90.0</v>
      </c>
      <c r="C36" s="186">
        <v>-63.0</v>
      </c>
      <c r="D36" s="186">
        <v>-60.0</v>
      </c>
      <c r="E36" s="186">
        <v>-35.0</v>
      </c>
      <c r="F36" s="186">
        <v>-66.0</v>
      </c>
      <c r="G36" s="186">
        <v>-40.0</v>
      </c>
      <c r="H36" s="186">
        <v>-73.0</v>
      </c>
      <c r="I36" s="186">
        <v>-89.0</v>
      </c>
      <c r="J36" s="186">
        <v>-153.0</v>
      </c>
      <c r="K36" s="186">
        <v>-151.0</v>
      </c>
      <c r="L36" s="186">
        <v>-151.0</v>
      </c>
    </row>
    <row r="37" ht="15.75" customHeight="1">
      <c r="A37" s="184" t="s">
        <v>26</v>
      </c>
      <c r="B37" s="185">
        <v>17242.0</v>
      </c>
      <c r="C37" s="185">
        <v>14912.0</v>
      </c>
      <c r="D37" s="187">
        <v>-6798.0</v>
      </c>
      <c r="E37" s="185">
        <v>18045.0</v>
      </c>
      <c r="F37" s="185">
        <v>19401.0</v>
      </c>
      <c r="G37" s="185">
        <v>11047.0</v>
      </c>
      <c r="H37" s="185">
        <v>21952.0</v>
      </c>
      <c r="I37" s="185">
        <v>14845.0</v>
      </c>
      <c r="J37" s="185">
        <v>9228.0</v>
      </c>
      <c r="K37" s="185">
        <v>12682.0</v>
      </c>
      <c r="L37" s="185">
        <v>12682.0</v>
      </c>
      <c r="M37" s="196"/>
      <c r="N37" s="196"/>
      <c r="O37" s="196"/>
      <c r="P37" s="196"/>
      <c r="Q37" s="196"/>
      <c r="R37" s="196"/>
      <c r="S37" s="196"/>
      <c r="T37" s="196"/>
      <c r="U37" s="196"/>
      <c r="V37" s="196"/>
      <c r="W37" s="196"/>
      <c r="X37" s="196"/>
      <c r="Y37" s="196"/>
      <c r="Z37" s="196"/>
    </row>
    <row r="38" ht="15.75" customHeight="1">
      <c r="A38" s="181" t="s">
        <v>125</v>
      </c>
      <c r="B38" s="186">
        <v>-993.0</v>
      </c>
      <c r="C38" s="186">
        <v>-1272.0</v>
      </c>
      <c r="D38" s="186">
        <v>-1250.0</v>
      </c>
      <c r="E38" s="186">
        <v>-1374.0</v>
      </c>
      <c r="F38" s="186">
        <v>-1230.0</v>
      </c>
      <c r="G38" s="186">
        <v>-1168.0</v>
      </c>
      <c r="H38" s="186">
        <v>-1194.0</v>
      </c>
      <c r="I38" s="186">
        <v>-1145.0</v>
      </c>
      <c r="J38" s="186">
        <v>-1378.0</v>
      </c>
      <c r="K38" s="186">
        <v>-1224.0</v>
      </c>
      <c r="L38" s="186">
        <v>-1224.0</v>
      </c>
    </row>
    <row r="39" ht="15.75" customHeight="1">
      <c r="A39" s="184" t="s">
        <v>126</v>
      </c>
      <c r="B39" s="185">
        <v>16249.0</v>
      </c>
      <c r="C39" s="185">
        <v>13640.0</v>
      </c>
      <c r="D39" s="187">
        <v>-8048.0</v>
      </c>
      <c r="E39" s="185">
        <v>16671.0</v>
      </c>
      <c r="F39" s="185">
        <v>18171.0</v>
      </c>
      <c r="G39" s="185">
        <v>9879.0</v>
      </c>
      <c r="H39" s="185">
        <v>20758.0</v>
      </c>
      <c r="I39" s="185">
        <v>13700.0</v>
      </c>
      <c r="J39" s="185">
        <v>7850.0</v>
      </c>
      <c r="K39" s="185">
        <v>11458.0</v>
      </c>
      <c r="L39" s="185">
        <v>11458.0</v>
      </c>
    </row>
    <row r="40" ht="15.75" customHeight="1">
      <c r="A40" s="190" t="s">
        <v>127</v>
      </c>
      <c r="B40" s="193" t="s">
        <v>128</v>
      </c>
      <c r="C40" s="193" t="s">
        <v>129</v>
      </c>
      <c r="D40" s="192" t="s">
        <v>130</v>
      </c>
      <c r="E40" s="193" t="s">
        <v>131</v>
      </c>
      <c r="F40" s="193" t="s">
        <v>132</v>
      </c>
      <c r="G40" s="193" t="s">
        <v>133</v>
      </c>
      <c r="H40" s="193" t="s">
        <v>134</v>
      </c>
      <c r="I40" s="193" t="s">
        <v>135</v>
      </c>
      <c r="J40" s="193" t="s">
        <v>136</v>
      </c>
      <c r="K40" s="193" t="s">
        <v>137</v>
      </c>
      <c r="L40" s="193" t="s">
        <v>137</v>
      </c>
    </row>
    <row r="41" ht="15.75" customHeight="1">
      <c r="A41" s="184" t="s">
        <v>138</v>
      </c>
      <c r="B41" s="185">
        <v>16303.0</v>
      </c>
      <c r="C41" s="185">
        <v>13698.0</v>
      </c>
      <c r="D41" s="187">
        <v>-7937.0</v>
      </c>
      <c r="E41" s="185">
        <v>16679.0</v>
      </c>
      <c r="F41" s="185">
        <v>18175.0</v>
      </c>
      <c r="G41" s="185">
        <v>9899.0</v>
      </c>
      <c r="H41" s="185">
        <v>20751.0</v>
      </c>
      <c r="I41" s="185">
        <v>13931.0</v>
      </c>
      <c r="J41" s="185">
        <v>7851.0</v>
      </c>
      <c r="K41" s="185">
        <v>11460.0</v>
      </c>
      <c r="L41" s="185">
        <v>11460.0</v>
      </c>
    </row>
    <row r="42" ht="15.75" customHeight="1">
      <c r="A42" s="190" t="s">
        <v>139</v>
      </c>
      <c r="B42" s="193" t="s">
        <v>128</v>
      </c>
      <c r="C42" s="193" t="s">
        <v>140</v>
      </c>
      <c r="D42" s="192" t="s">
        <v>141</v>
      </c>
      <c r="E42" s="193" t="s">
        <v>131</v>
      </c>
      <c r="F42" s="193" t="s">
        <v>132</v>
      </c>
      <c r="G42" s="193" t="s">
        <v>133</v>
      </c>
      <c r="H42" s="193" t="s">
        <v>134</v>
      </c>
      <c r="I42" s="193" t="s">
        <v>142</v>
      </c>
      <c r="J42" s="193" t="s">
        <v>136</v>
      </c>
      <c r="K42" s="193" t="s">
        <v>137</v>
      </c>
      <c r="L42" s="193" t="s">
        <v>137</v>
      </c>
    </row>
    <row r="43" ht="15.75" customHeight="1">
      <c r="A43" s="190" t="s">
        <v>143</v>
      </c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</row>
    <row r="44" ht="15.75" customHeight="1">
      <c r="A44" s="181" t="s">
        <v>144</v>
      </c>
      <c r="B44" s="182">
        <v>5.42</v>
      </c>
      <c r="C44" s="182">
        <v>4.74</v>
      </c>
      <c r="D44" s="186">
        <v>-2.94</v>
      </c>
      <c r="E44" s="182">
        <v>6.69</v>
      </c>
      <c r="F44" s="182">
        <v>8.04</v>
      </c>
      <c r="G44" s="182">
        <v>4.73</v>
      </c>
      <c r="H44" s="182">
        <v>10.14</v>
      </c>
      <c r="I44" s="182">
        <v>7.11</v>
      </c>
      <c r="J44" s="182">
        <v>4.04</v>
      </c>
      <c r="K44" s="182">
        <v>5.95</v>
      </c>
      <c r="L44" s="182">
        <v>5.95</v>
      </c>
    </row>
    <row r="45" ht="15.75" customHeight="1">
      <c r="A45" s="198" t="s">
        <v>73</v>
      </c>
      <c r="B45" s="199"/>
      <c r="C45" s="200" t="s">
        <v>145</v>
      </c>
      <c r="D45" s="200" t="s">
        <v>146</v>
      </c>
      <c r="E45" s="201" t="s">
        <v>147</v>
      </c>
      <c r="F45" s="201" t="s">
        <v>148</v>
      </c>
      <c r="G45" s="200" t="s">
        <v>149</v>
      </c>
      <c r="H45" s="201" t="s">
        <v>150</v>
      </c>
      <c r="I45" s="200" t="s">
        <v>151</v>
      </c>
      <c r="J45" s="200" t="s">
        <v>152</v>
      </c>
      <c r="K45" s="201" t="s">
        <v>153</v>
      </c>
      <c r="L45" s="202"/>
    </row>
    <row r="46" ht="15.75" customHeight="1">
      <c r="A46" s="181" t="s">
        <v>154</v>
      </c>
      <c r="B46" s="182">
        <v>3007.7</v>
      </c>
      <c r="C46" s="182">
        <v>2888.3</v>
      </c>
      <c r="D46" s="182">
        <v>2698.5</v>
      </c>
      <c r="E46" s="182">
        <v>2494.8</v>
      </c>
      <c r="F46" s="182">
        <v>2265.3</v>
      </c>
      <c r="G46" s="182">
        <v>2099.0</v>
      </c>
      <c r="H46" s="182">
        <v>2049.4</v>
      </c>
      <c r="I46" s="182">
        <v>1964.3</v>
      </c>
      <c r="J46" s="182">
        <v>1955.8</v>
      </c>
      <c r="K46" s="182">
        <v>1940.1</v>
      </c>
      <c r="L46" s="182">
        <v>1940.1</v>
      </c>
    </row>
    <row r="47" ht="15.75" customHeight="1">
      <c r="A47" s="198" t="s">
        <v>73</v>
      </c>
      <c r="B47" s="199"/>
      <c r="C47" s="200" t="s">
        <v>155</v>
      </c>
      <c r="D47" s="200" t="s">
        <v>156</v>
      </c>
      <c r="E47" s="200" t="s">
        <v>92</v>
      </c>
      <c r="F47" s="200" t="s">
        <v>157</v>
      </c>
      <c r="G47" s="200" t="s">
        <v>158</v>
      </c>
      <c r="H47" s="200" t="s">
        <v>159</v>
      </c>
      <c r="I47" s="200" t="s">
        <v>160</v>
      </c>
      <c r="J47" s="200" t="s">
        <v>161</v>
      </c>
      <c r="K47" s="200" t="s">
        <v>162</v>
      </c>
      <c r="L47" s="202"/>
    </row>
    <row r="48" ht="15.75" customHeight="1">
      <c r="A48" s="181" t="s">
        <v>163</v>
      </c>
      <c r="B48" s="182">
        <v>3004.0</v>
      </c>
      <c r="C48" s="182">
        <v>2888.1</v>
      </c>
      <c r="D48" s="182">
        <v>2698.5</v>
      </c>
      <c r="E48" s="182">
        <v>2493.3</v>
      </c>
      <c r="F48" s="182">
        <v>2249.2</v>
      </c>
      <c r="G48" s="182">
        <v>2085.8</v>
      </c>
      <c r="H48" s="182">
        <v>2033.0</v>
      </c>
      <c r="I48" s="182">
        <v>1946.7</v>
      </c>
      <c r="J48" s="182">
        <v>1930.1</v>
      </c>
      <c r="K48" s="182">
        <v>1901.4</v>
      </c>
      <c r="L48" s="182">
        <v>1901.4</v>
      </c>
    </row>
    <row r="49" ht="15.75" customHeight="1">
      <c r="A49" s="198" t="s">
        <v>73</v>
      </c>
      <c r="B49" s="199"/>
      <c r="C49" s="200" t="s">
        <v>164</v>
      </c>
      <c r="D49" s="200" t="s">
        <v>156</v>
      </c>
      <c r="E49" s="200" t="s">
        <v>165</v>
      </c>
      <c r="F49" s="200" t="s">
        <v>166</v>
      </c>
      <c r="G49" s="200" t="s">
        <v>158</v>
      </c>
      <c r="H49" s="200" t="s">
        <v>74</v>
      </c>
      <c r="I49" s="200" t="s">
        <v>160</v>
      </c>
      <c r="J49" s="200" t="s">
        <v>75</v>
      </c>
      <c r="K49" s="200" t="s">
        <v>82</v>
      </c>
      <c r="L49" s="202"/>
    </row>
    <row r="50" ht="15.75" customHeight="1">
      <c r="A50" s="181" t="s">
        <v>167</v>
      </c>
      <c r="B50" s="182">
        <v>0.16</v>
      </c>
      <c r="C50" s="182">
        <v>0.42</v>
      </c>
      <c r="D50" s="182">
        <v>0.96</v>
      </c>
      <c r="E50" s="182">
        <v>1.54</v>
      </c>
      <c r="F50" s="182">
        <v>1.92</v>
      </c>
      <c r="G50" s="182">
        <v>2.04</v>
      </c>
      <c r="H50" s="182">
        <v>2.04</v>
      </c>
      <c r="I50" s="182">
        <v>2.04</v>
      </c>
      <c r="J50" s="182">
        <v>2.08</v>
      </c>
      <c r="K50" s="182">
        <v>2.18</v>
      </c>
      <c r="L50" s="182">
        <v>2.18</v>
      </c>
    </row>
    <row r="51" ht="15.75" customHeight="1">
      <c r="A51" s="198" t="s">
        <v>73</v>
      </c>
      <c r="B51" s="199"/>
      <c r="C51" s="201" t="s">
        <v>168</v>
      </c>
      <c r="D51" s="201" t="s">
        <v>169</v>
      </c>
      <c r="E51" s="201" t="s">
        <v>170</v>
      </c>
      <c r="F51" s="201" t="s">
        <v>171</v>
      </c>
      <c r="G51" s="201" t="s">
        <v>172</v>
      </c>
      <c r="H51" s="200"/>
      <c r="I51" s="200"/>
      <c r="J51" s="201" t="s">
        <v>173</v>
      </c>
      <c r="K51" s="201" t="s">
        <v>174</v>
      </c>
      <c r="L51" s="202"/>
    </row>
    <row r="52" ht="15.75" customHeight="1">
      <c r="A52" s="181" t="s">
        <v>175</v>
      </c>
      <c r="B52" s="182" t="s">
        <v>176</v>
      </c>
      <c r="C52" s="182" t="s">
        <v>177</v>
      </c>
      <c r="D52" s="186" t="s">
        <v>178</v>
      </c>
      <c r="E52" s="182" t="s">
        <v>179</v>
      </c>
      <c r="F52" s="182" t="s">
        <v>180</v>
      </c>
      <c r="G52" s="182" t="s">
        <v>181</v>
      </c>
      <c r="H52" s="182" t="s">
        <v>182</v>
      </c>
      <c r="I52" s="182" t="s">
        <v>183</v>
      </c>
      <c r="J52" s="182" t="s">
        <v>184</v>
      </c>
      <c r="K52" s="182" t="s">
        <v>185</v>
      </c>
      <c r="L52" s="182" t="s">
        <v>185</v>
      </c>
    </row>
    <row r="53" ht="15.75" customHeight="1">
      <c r="A53" s="181" t="s">
        <v>24</v>
      </c>
      <c r="B53" s="182" t="s">
        <v>186</v>
      </c>
      <c r="C53" s="182" t="s">
        <v>186</v>
      </c>
      <c r="D53" s="182" t="s">
        <v>187</v>
      </c>
      <c r="E53" s="182" t="s">
        <v>188</v>
      </c>
      <c r="F53" s="182" t="s">
        <v>189</v>
      </c>
      <c r="G53" s="182" t="s">
        <v>189</v>
      </c>
      <c r="H53" s="182" t="s">
        <v>190</v>
      </c>
      <c r="I53" s="182" t="s">
        <v>135</v>
      </c>
      <c r="J53" s="182" t="s">
        <v>191</v>
      </c>
      <c r="K53" s="182" t="s">
        <v>171</v>
      </c>
      <c r="L53" s="182" t="s">
        <v>171</v>
      </c>
    </row>
    <row r="54" ht="15.75" customHeight="1">
      <c r="A54" s="181" t="s">
        <v>192</v>
      </c>
      <c r="B54" s="182">
        <v>154162.76</v>
      </c>
      <c r="C54" s="182">
        <v>169359.45</v>
      </c>
      <c r="D54" s="182">
        <v>196740.19</v>
      </c>
      <c r="E54" s="182">
        <v>127137.64</v>
      </c>
      <c r="F54" s="182">
        <v>174415.36</v>
      </c>
      <c r="G54" s="182">
        <v>128373.63</v>
      </c>
      <c r="H54" s="182">
        <v>119829.9</v>
      </c>
      <c r="I54" s="182">
        <v>87603.86</v>
      </c>
      <c r="J54" s="182">
        <v>98450.09</v>
      </c>
      <c r="K54" s="182">
        <v>133126.13</v>
      </c>
      <c r="L54" s="182">
        <v>133126.13</v>
      </c>
    </row>
    <row r="55" ht="15.75" customHeight="1">
      <c r="A55" s="181" t="s">
        <v>193</v>
      </c>
      <c r="B55" s="182" t="s">
        <v>194</v>
      </c>
      <c r="C55" s="182" t="s">
        <v>195</v>
      </c>
      <c r="D55" s="182" t="s">
        <v>196</v>
      </c>
      <c r="E55" s="182" t="s">
        <v>197</v>
      </c>
      <c r="F55" s="182" t="s">
        <v>198</v>
      </c>
      <c r="G55" s="182" t="s">
        <v>199</v>
      </c>
      <c r="H55" s="182" t="s">
        <v>200</v>
      </c>
      <c r="I55" s="182" t="s">
        <v>201</v>
      </c>
      <c r="J55" s="182" t="s">
        <v>202</v>
      </c>
      <c r="K55" s="182" t="s">
        <v>203</v>
      </c>
      <c r="L55" s="182" t="s">
        <v>203</v>
      </c>
    </row>
    <row r="56" ht="15.75" customHeight="1">
      <c r="A56" s="181" t="s">
        <v>204</v>
      </c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</row>
    <row r="57" ht="15.75" customHeight="1">
      <c r="A57" s="203" t="s">
        <v>205</v>
      </c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ht="15.75" customHeight="1">
      <c r="A58" s="203" t="s">
        <v>206</v>
      </c>
      <c r="B58" s="11"/>
      <c r="C58" s="11"/>
      <c r="D58" s="11"/>
      <c r="E58" s="11"/>
      <c r="F58" s="11"/>
      <c r="G58" s="11"/>
      <c r="H58" s="11"/>
      <c r="I58" s="11"/>
      <c r="J58" s="11"/>
      <c r="K58" s="197"/>
      <c r="L58" s="197"/>
    </row>
    <row r="59" ht="15.75" customHeight="1">
      <c r="A59" s="204" t="s">
        <v>207</v>
      </c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ht="15.75" customHeight="1">
      <c r="A60" s="204" t="s">
        <v>208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</row>
    <row r="61" ht="15.7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</row>
    <row r="63" ht="15.75" customHeight="1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ht="15.75" customHeight="1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ht="15.75" customHeight="1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9"/>
    <hyperlink r:id="rId2" ref="B19"/>
    <hyperlink r:id="rId3" ref="B26"/>
    <hyperlink r:id="rId4" ref="B45"/>
    <hyperlink r:id="rId5" ref="B47"/>
    <hyperlink r:id="rId6" ref="B49"/>
    <hyperlink r:id="rId7" ref="B51"/>
    <hyperlink r:id="rId8" ref="A59"/>
    <hyperlink r:id="rId9" ref="A60"/>
  </hyperlinks>
  <printOptions/>
  <pageMargins bottom="0.75" footer="0.0" header="0.0" left="0.7" right="0.7" top="0.75"/>
  <pageSetup paperSize="9" orientation="portrait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29"/>
    <col customWidth="1" min="2" max="11" width="14.71"/>
    <col customWidth="1" hidden="1" min="12" max="12" width="14.71"/>
  </cols>
  <sheetData>
    <row r="1">
      <c r="A1" s="176" t="s">
        <v>209</v>
      </c>
      <c r="B1" s="177">
        <v>42369.0</v>
      </c>
      <c r="C1" s="177">
        <v>42735.0</v>
      </c>
      <c r="D1" s="177">
        <v>43100.0</v>
      </c>
      <c r="E1" s="177">
        <v>43465.0</v>
      </c>
      <c r="F1" s="177">
        <v>43830.0</v>
      </c>
      <c r="G1" s="177">
        <v>44196.0</v>
      </c>
      <c r="H1" s="177">
        <v>44561.0</v>
      </c>
      <c r="I1" s="177">
        <v>44926.0</v>
      </c>
      <c r="J1" s="177">
        <v>45291.0</v>
      </c>
      <c r="K1" s="177">
        <v>45657.0</v>
      </c>
      <c r="L1" s="178" t="s">
        <v>44</v>
      </c>
    </row>
    <row r="2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</row>
    <row r="3">
      <c r="A3" s="181" t="s">
        <v>210</v>
      </c>
      <c r="B3" s="182">
        <v>15925.0</v>
      </c>
      <c r="C3" s="182">
        <v>16243.0</v>
      </c>
      <c r="D3" s="182">
        <v>142301.0</v>
      </c>
      <c r="E3" s="182">
        <v>148597.0</v>
      </c>
      <c r="F3" s="182">
        <v>155168.0</v>
      </c>
      <c r="G3" s="182">
        <v>282238.0</v>
      </c>
      <c r="H3" s="182">
        <v>248611.0</v>
      </c>
      <c r="I3" s="182">
        <v>325049.0</v>
      </c>
      <c r="J3" s="182">
        <v>23863.0</v>
      </c>
      <c r="K3" s="182">
        <v>19457.0</v>
      </c>
      <c r="L3" s="182">
        <v>19457.0</v>
      </c>
    </row>
    <row r="4">
      <c r="A4" s="181" t="s">
        <v>211</v>
      </c>
      <c r="B4" s="182">
        <v>608998.0</v>
      </c>
      <c r="C4" s="182">
        <v>660251.0</v>
      </c>
      <c r="D4" s="182">
        <v>513712.0</v>
      </c>
      <c r="E4" s="182">
        <v>548840.0</v>
      </c>
      <c r="F4" s="182">
        <v>535530.0</v>
      </c>
      <c r="G4" s="182">
        <v>646579.0</v>
      </c>
      <c r="H4" s="182">
        <v>740798.0</v>
      </c>
      <c r="I4" s="182">
        <v>788612.0</v>
      </c>
      <c r="J4" s="182">
        <v>971665.0</v>
      </c>
      <c r="K4" s="182">
        <v>884532.0</v>
      </c>
      <c r="L4" s="182">
        <v>884532.0</v>
      </c>
    </row>
    <row r="5">
      <c r="A5" s="181" t="s">
        <v>212</v>
      </c>
      <c r="B5" s="182">
        <v>242970.0</v>
      </c>
      <c r="C5" s="182">
        <v>245980.0</v>
      </c>
      <c r="D5" s="182">
        <v>252790.0</v>
      </c>
      <c r="E5" s="182">
        <v>256117.0</v>
      </c>
      <c r="F5" s="182">
        <v>155904.0</v>
      </c>
      <c r="G5" s="182">
        <v>206112.0</v>
      </c>
      <c r="H5" s="182">
        <v>198117.0</v>
      </c>
      <c r="I5" s="182">
        <v>200579.0</v>
      </c>
      <c r="J5" s="182">
        <v>214600.0</v>
      </c>
      <c r="K5" s="182">
        <v>249456.0</v>
      </c>
      <c r="L5" s="182">
        <v>249456.0</v>
      </c>
    </row>
    <row r="6">
      <c r="A6" s="181" t="s">
        <v>213</v>
      </c>
      <c r="B6" s="182">
        <v>65804.0</v>
      </c>
      <c r="C6" s="182">
        <v>67317.0</v>
      </c>
      <c r="D6" s="182">
        <v>71056.0</v>
      </c>
      <c r="E6" s="182">
        <v>80451.0</v>
      </c>
      <c r="F6" s="182">
        <v>84355.0</v>
      </c>
      <c r="G6" s="182">
        <v>95492.0</v>
      </c>
      <c r="H6" s="182">
        <v>99312.0</v>
      </c>
      <c r="I6" s="182">
        <v>103371.0</v>
      </c>
      <c r="J6" s="182">
        <v>111172.0</v>
      </c>
      <c r="K6" s="182">
        <v>103720.0</v>
      </c>
      <c r="L6" s="182">
        <v>103720.0</v>
      </c>
    </row>
    <row r="7">
      <c r="A7" s="181" t="s">
        <v>214</v>
      </c>
      <c r="B7" s="182">
        <v>618282.0</v>
      </c>
      <c r="C7" s="182">
        <v>625073.0</v>
      </c>
      <c r="D7" s="182">
        <v>667797.0</v>
      </c>
      <c r="E7" s="182">
        <v>685051.0</v>
      </c>
      <c r="F7" s="182">
        <v>700297.0</v>
      </c>
      <c r="G7" s="182">
        <v>676727.0</v>
      </c>
      <c r="H7" s="182">
        <v>668537.0</v>
      </c>
      <c r="I7" s="182">
        <v>658018.0</v>
      </c>
      <c r="J7" s="182">
        <v>690279.0</v>
      </c>
      <c r="K7" s="182">
        <v>695457.0</v>
      </c>
      <c r="L7" s="182">
        <v>695457.0</v>
      </c>
    </row>
    <row r="8">
      <c r="A8" s="181" t="s">
        <v>215</v>
      </c>
      <c r="B8" s="186">
        <v>-12626.0</v>
      </c>
      <c r="C8" s="186">
        <v>-12060.0</v>
      </c>
      <c r="D8" s="186">
        <v>-12355.0</v>
      </c>
      <c r="E8" s="186">
        <v>-12315.0</v>
      </c>
      <c r="F8" s="186">
        <v>-12783.0</v>
      </c>
      <c r="G8" s="186">
        <v>-24956.0</v>
      </c>
      <c r="H8" s="186">
        <v>-16455.0</v>
      </c>
      <c r="I8" s="186">
        <v>-16974.0</v>
      </c>
      <c r="J8" s="186">
        <v>-18145.0</v>
      </c>
      <c r="K8" s="186">
        <v>-18574.0</v>
      </c>
      <c r="L8" s="186">
        <v>-18574.0</v>
      </c>
    </row>
    <row r="9">
      <c r="A9" s="181" t="s">
        <v>216</v>
      </c>
      <c r="B9" s="186">
        <v>-665.0</v>
      </c>
      <c r="C9" s="186">
        <v>-704.0</v>
      </c>
      <c r="D9" s="186">
        <v>-763.0</v>
      </c>
      <c r="E9" s="186">
        <v>-855.0</v>
      </c>
      <c r="F9" s="186">
        <v>-814.0</v>
      </c>
      <c r="G9" s="186">
        <v>-844.0</v>
      </c>
      <c r="H9" s="186">
        <v>-770.0</v>
      </c>
      <c r="I9" s="186">
        <v>-797.0</v>
      </c>
      <c r="J9" s="186">
        <v>-917.0</v>
      </c>
      <c r="K9" s="186">
        <v>-969.0</v>
      </c>
      <c r="L9" s="186">
        <v>-969.0</v>
      </c>
    </row>
    <row r="10">
      <c r="A10" s="184" t="s">
        <v>217</v>
      </c>
      <c r="B10" s="185">
        <v>604991.0</v>
      </c>
      <c r="C10" s="185">
        <v>612309.0</v>
      </c>
      <c r="D10" s="185">
        <v>654679.0</v>
      </c>
      <c r="E10" s="185">
        <v>671881.0</v>
      </c>
      <c r="F10" s="185">
        <v>686700.0</v>
      </c>
      <c r="G10" s="185">
        <v>650927.0</v>
      </c>
      <c r="H10" s="185">
        <v>651312.0</v>
      </c>
      <c r="I10" s="185">
        <v>640247.0</v>
      </c>
      <c r="J10" s="185">
        <v>671217.0</v>
      </c>
      <c r="K10" s="185">
        <v>675914.0</v>
      </c>
      <c r="L10" s="185">
        <v>675914.0</v>
      </c>
    </row>
    <row r="11">
      <c r="A11" s="184" t="s">
        <v>218</v>
      </c>
      <c r="B11" s="205"/>
      <c r="C11" s="205"/>
      <c r="D11" s="205"/>
      <c r="E11" s="205"/>
      <c r="F11" s="185">
        <v>3100.0</v>
      </c>
      <c r="G11" s="185">
        <v>2800.0</v>
      </c>
      <c r="H11" s="185">
        <v>24328.0</v>
      </c>
      <c r="I11" s="185">
        <v>26253.0</v>
      </c>
      <c r="J11" s="185">
        <v>28747.0</v>
      </c>
      <c r="K11" s="185">
        <v>30192.0</v>
      </c>
      <c r="L11" s="185">
        <v>30192.0</v>
      </c>
    </row>
    <row r="12">
      <c r="A12" s="181" t="s">
        <v>219</v>
      </c>
      <c r="B12" s="182">
        <v>22349.0</v>
      </c>
      <c r="C12" s="182">
        <v>21659.0</v>
      </c>
      <c r="D12" s="182">
        <v>22256.0</v>
      </c>
      <c r="E12" s="182">
        <v>22046.0</v>
      </c>
      <c r="F12" s="182">
        <v>22126.0</v>
      </c>
      <c r="G12" s="182">
        <v>22162.0</v>
      </c>
      <c r="H12" s="182">
        <v>21299.0</v>
      </c>
      <c r="I12" s="182">
        <v>19691.0</v>
      </c>
      <c r="J12" s="182">
        <v>20098.0</v>
      </c>
      <c r="K12" s="182">
        <v>19300.0</v>
      </c>
      <c r="L12" s="182">
        <v>19300.0</v>
      </c>
    </row>
    <row r="13">
      <c r="A13" s="181" t="s">
        <v>220</v>
      </c>
      <c r="B13" s="182">
        <v>3721.0</v>
      </c>
      <c r="C13" s="182">
        <v>5114.0</v>
      </c>
      <c r="D13" s="182">
        <v>4588.0</v>
      </c>
      <c r="E13" s="182">
        <v>4636.0</v>
      </c>
      <c r="F13" s="182">
        <v>4327.0</v>
      </c>
      <c r="G13" s="182">
        <v>4411.0</v>
      </c>
      <c r="H13" s="182">
        <v>4091.0</v>
      </c>
      <c r="I13" s="182">
        <v>3763.0</v>
      </c>
      <c r="J13" s="182">
        <v>3730.0</v>
      </c>
      <c r="K13" s="182">
        <v>3734.0</v>
      </c>
      <c r="L13" s="182">
        <v>3734.0</v>
      </c>
    </row>
    <row r="14">
      <c r="A14" s="181" t="s">
        <v>221</v>
      </c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</row>
    <row r="15">
      <c r="A15" s="181" t="s">
        <v>222</v>
      </c>
      <c r="B15" s="183"/>
      <c r="C15" s="183"/>
      <c r="D15" s="183"/>
      <c r="E15" s="183"/>
      <c r="F15" s="183"/>
      <c r="G15" s="183"/>
      <c r="H15" s="183"/>
      <c r="I15" s="182">
        <v>5000.0</v>
      </c>
      <c r="J15" s="182">
        <v>5000.0</v>
      </c>
      <c r="K15" s="182">
        <v>5000.0</v>
      </c>
      <c r="L15" s="182">
        <v>5000.0</v>
      </c>
    </row>
    <row r="16">
      <c r="A16" s="181" t="s">
        <v>223</v>
      </c>
      <c r="B16" s="182">
        <v>27683.0</v>
      </c>
      <c r="C16" s="182">
        <v>28887.0</v>
      </c>
      <c r="D16" s="182">
        <v>38384.0</v>
      </c>
      <c r="E16" s="182">
        <v>35450.0</v>
      </c>
      <c r="F16" s="182">
        <v>39857.0</v>
      </c>
      <c r="G16" s="182">
        <v>44806.0</v>
      </c>
      <c r="H16" s="182">
        <v>54340.0</v>
      </c>
      <c r="I16" s="182">
        <v>54192.0</v>
      </c>
      <c r="J16" s="182">
        <v>53915.0</v>
      </c>
      <c r="K16" s="182">
        <v>50841.0</v>
      </c>
      <c r="L16" s="182">
        <v>50841.0</v>
      </c>
    </row>
    <row r="17">
      <c r="A17" s="181" t="s">
        <v>224</v>
      </c>
      <c r="B17" s="182">
        <v>5000.0</v>
      </c>
      <c r="C17" s="182">
        <v>6800.0</v>
      </c>
      <c r="D17" s="182">
        <v>38215.0</v>
      </c>
      <c r="E17" s="182">
        <v>39508.0</v>
      </c>
      <c r="F17" s="182">
        <v>38751.0</v>
      </c>
      <c r="G17" s="182">
        <v>27377.0</v>
      </c>
      <c r="H17" s="182">
        <v>13422.0</v>
      </c>
      <c r="I17" s="182">
        <v>18776.0</v>
      </c>
      <c r="J17" s="182">
        <v>22917.0</v>
      </c>
      <c r="K17" s="182">
        <v>26742.0</v>
      </c>
      <c r="L17" s="182">
        <v>26742.0</v>
      </c>
    </row>
    <row r="18">
      <c r="A18" s="181" t="s">
        <v>225</v>
      </c>
      <c r="B18" s="183"/>
      <c r="C18" s="183"/>
      <c r="D18" s="183"/>
      <c r="E18" s="183"/>
      <c r="F18" s="182">
        <v>120236.0</v>
      </c>
      <c r="G18" s="182">
        <v>168967.0</v>
      </c>
      <c r="H18" s="182">
        <v>133828.0</v>
      </c>
      <c r="I18" s="182">
        <v>133535.0</v>
      </c>
      <c r="J18" s="182">
        <v>197156.0</v>
      </c>
      <c r="K18" s="182">
        <v>193291.0</v>
      </c>
      <c r="L18" s="182">
        <v>193291.0</v>
      </c>
    </row>
    <row r="19">
      <c r="A19" s="181" t="s">
        <v>226</v>
      </c>
      <c r="B19" s="182">
        <v>51192.0</v>
      </c>
      <c r="C19" s="182">
        <v>51194.0</v>
      </c>
      <c r="D19" s="182">
        <v>26797.0</v>
      </c>
      <c r="E19" s="182">
        <v>27685.0</v>
      </c>
      <c r="F19" s="182">
        <v>28973.0</v>
      </c>
      <c r="G19" s="182">
        <v>30988.0</v>
      </c>
      <c r="H19" s="182">
        <v>29812.0</v>
      </c>
      <c r="I19" s="182">
        <v>33421.0</v>
      </c>
      <c r="J19" s="182">
        <v>35485.0</v>
      </c>
      <c r="K19" s="182">
        <v>34767.0</v>
      </c>
      <c r="L19" s="182">
        <v>34767.0</v>
      </c>
    </row>
    <row r="20">
      <c r="A20" s="181" t="s">
        <v>227</v>
      </c>
      <c r="B20" s="182">
        <v>209.0</v>
      </c>
      <c r="C20" s="182">
        <v>186.0</v>
      </c>
      <c r="D20" s="182">
        <v>144.0</v>
      </c>
      <c r="E20" s="182">
        <v>99.0</v>
      </c>
      <c r="F20" s="182">
        <v>61.0</v>
      </c>
      <c r="G20" s="182">
        <v>43.0</v>
      </c>
      <c r="H20" s="182">
        <v>27.0</v>
      </c>
      <c r="I20" s="182">
        <v>15.0</v>
      </c>
      <c r="J20" s="182">
        <v>36.0</v>
      </c>
      <c r="K20" s="182">
        <v>18.0</v>
      </c>
      <c r="L20" s="182">
        <v>18.0</v>
      </c>
    </row>
    <row r="21" ht="15.75" customHeight="1">
      <c r="A21" s="181" t="s">
        <v>228</v>
      </c>
      <c r="B21" s="182">
        <v>82368.0</v>
      </c>
      <c r="C21" s="182">
        <v>76137.0</v>
      </c>
      <c r="D21" s="182">
        <v>77543.0</v>
      </c>
      <c r="E21" s="182">
        <v>82073.0</v>
      </c>
      <c r="F21" s="182">
        <v>76070.0</v>
      </c>
      <c r="G21" s="182">
        <v>77188.0</v>
      </c>
      <c r="H21" s="182">
        <v>72116.0</v>
      </c>
      <c r="I21" s="182">
        <v>64172.0</v>
      </c>
      <c r="J21" s="182">
        <v>52233.0</v>
      </c>
      <c r="K21" s="182">
        <v>55981.0</v>
      </c>
      <c r="L21" s="182">
        <v>55981.0</v>
      </c>
    </row>
    <row r="22" ht="15.75" customHeight="1">
      <c r="A22" s="188" t="s">
        <v>229</v>
      </c>
      <c r="B22" s="189">
        <v>1731210.0</v>
      </c>
      <c r="C22" s="189">
        <v>1792077.0</v>
      </c>
      <c r="D22" s="189">
        <v>1842465.0</v>
      </c>
      <c r="E22" s="189">
        <v>1917383.0</v>
      </c>
      <c r="F22" s="189">
        <v>1951158.0</v>
      </c>
      <c r="G22" s="189">
        <v>2260090.0</v>
      </c>
      <c r="H22" s="189">
        <v>2291413.0</v>
      </c>
      <c r="I22" s="189">
        <v>2416676.0</v>
      </c>
      <c r="J22" s="189">
        <v>2411834.0</v>
      </c>
      <c r="K22" s="189">
        <v>2352945.0</v>
      </c>
      <c r="L22" s="189">
        <v>2352945.0</v>
      </c>
    </row>
    <row r="23" ht="15.75" customHeight="1">
      <c r="A23" s="181" t="s">
        <v>230</v>
      </c>
      <c r="B23" s="182">
        <v>53722.0</v>
      </c>
      <c r="C23" s="182">
        <v>57152.0</v>
      </c>
      <c r="D23" s="182">
        <v>61342.0</v>
      </c>
      <c r="E23" s="182">
        <v>64571.0</v>
      </c>
      <c r="F23" s="182">
        <v>48601.0</v>
      </c>
      <c r="G23" s="182">
        <v>50484.0</v>
      </c>
      <c r="H23" s="182">
        <v>61430.0</v>
      </c>
      <c r="I23" s="182">
        <v>69218.0</v>
      </c>
      <c r="J23" s="182">
        <v>63539.0</v>
      </c>
      <c r="K23" s="182">
        <v>66601.0</v>
      </c>
      <c r="L23" s="182">
        <v>66601.0</v>
      </c>
    </row>
    <row r="24" ht="15.75" customHeight="1">
      <c r="A24" s="181" t="s">
        <v>231</v>
      </c>
      <c r="B24" s="182">
        <v>697061.0</v>
      </c>
      <c r="C24" s="182">
        <v>715092.0</v>
      </c>
      <c r="D24" s="182">
        <v>745502.0</v>
      </c>
      <c r="E24" s="182">
        <v>826686.0</v>
      </c>
      <c r="F24" s="182">
        <v>886087.0</v>
      </c>
      <c r="G24" s="182">
        <v>1053186.0</v>
      </c>
      <c r="H24" s="182">
        <v>1061408.0</v>
      </c>
      <c r="I24" s="182">
        <v>1148117.0</v>
      </c>
      <c r="J24" s="182">
        <v>1107604.0</v>
      </c>
      <c r="K24" s="182">
        <v>902749.0</v>
      </c>
      <c r="L24" s="182">
        <v>902749.0</v>
      </c>
    </row>
    <row r="25" ht="15.75" customHeight="1">
      <c r="A25" s="181" t="s">
        <v>232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2">
        <v>174022.0</v>
      </c>
      <c r="L25" s="182">
        <v>174022.0</v>
      </c>
    </row>
    <row r="26" ht="15.75" customHeight="1">
      <c r="A26" s="181" t="s">
        <v>233</v>
      </c>
      <c r="B26" s="182">
        <v>210826.0</v>
      </c>
      <c r="C26" s="182">
        <v>214314.0</v>
      </c>
      <c r="D26" s="182">
        <v>214320.0</v>
      </c>
      <c r="E26" s="182">
        <v>186484.0</v>
      </c>
      <c r="F26" s="182">
        <v>184503.0</v>
      </c>
      <c r="G26" s="182">
        <v>227485.0</v>
      </c>
      <c r="H26" s="182">
        <v>255822.0</v>
      </c>
      <c r="I26" s="182">
        <v>217837.0</v>
      </c>
      <c r="J26" s="182">
        <v>201077.0</v>
      </c>
      <c r="K26" s="182">
        <v>207687.0</v>
      </c>
      <c r="L26" s="182">
        <v>207687.0</v>
      </c>
    </row>
    <row r="27" ht="15.75" customHeight="1">
      <c r="A27" s="184" t="s">
        <v>234</v>
      </c>
      <c r="B27" s="185">
        <v>907887.0</v>
      </c>
      <c r="C27" s="185">
        <v>929406.0</v>
      </c>
      <c r="D27" s="185">
        <v>959822.0</v>
      </c>
      <c r="E27" s="185">
        <v>1013170.0</v>
      </c>
      <c r="F27" s="185">
        <v>1070590.0</v>
      </c>
      <c r="G27" s="185">
        <v>1280671.0</v>
      </c>
      <c r="H27" s="185">
        <v>1317230.0</v>
      </c>
      <c r="I27" s="185">
        <v>1365954.0</v>
      </c>
      <c r="J27" s="185">
        <v>1308681.0</v>
      </c>
      <c r="K27" s="185">
        <v>1284458.0</v>
      </c>
      <c r="L27" s="185">
        <v>1284458.0</v>
      </c>
    </row>
    <row r="28" ht="15.75" customHeight="1">
      <c r="A28" s="181" t="s">
        <v>235</v>
      </c>
      <c r="B28" s="182">
        <v>226791.0</v>
      </c>
      <c r="C28" s="182">
        <v>230448.0</v>
      </c>
      <c r="D28" s="182">
        <v>248314.0</v>
      </c>
      <c r="E28" s="182">
        <v>262050.0</v>
      </c>
      <c r="F28" s="182">
        <v>258816.0</v>
      </c>
      <c r="G28" s="182">
        <v>296996.0</v>
      </c>
      <c r="H28" s="182">
        <v>274774.0</v>
      </c>
      <c r="I28" s="182">
        <v>309456.0</v>
      </c>
      <c r="J28" s="182">
        <v>366243.0</v>
      </c>
      <c r="K28" s="182">
        <v>351558.0</v>
      </c>
      <c r="L28" s="182">
        <v>351558.0</v>
      </c>
    </row>
    <row r="29" ht="15.75" customHeight="1">
      <c r="A29" s="181" t="s">
        <v>236</v>
      </c>
      <c r="B29" s="183"/>
      <c r="C29" s="183"/>
      <c r="D29" s="183"/>
      <c r="E29" s="183"/>
      <c r="F29" s="183"/>
      <c r="G29" s="183"/>
      <c r="H29" s="182">
        <v>5300.0</v>
      </c>
      <c r="I29" s="182">
        <v>4300.0</v>
      </c>
      <c r="J29" s="182">
        <v>7000.0</v>
      </c>
      <c r="K29" s="182">
        <v>45875.0</v>
      </c>
      <c r="L29" s="182">
        <v>45875.0</v>
      </c>
    </row>
    <row r="30" ht="15.75" customHeight="1">
      <c r="A30" s="181" t="s">
        <v>237</v>
      </c>
      <c r="B30" s="183"/>
      <c r="C30" s="183"/>
      <c r="D30" s="183"/>
      <c r="E30" s="183"/>
      <c r="F30" s="183"/>
      <c r="G30" s="183"/>
      <c r="H30" s="183"/>
      <c r="I30" s="183"/>
      <c r="J30" s="183"/>
      <c r="K30" s="182">
        <v>709.0</v>
      </c>
      <c r="L30" s="182">
        <v>709.0</v>
      </c>
    </row>
    <row r="31" ht="15.75" customHeight="1">
      <c r="A31" s="181" t="s">
        <v>238</v>
      </c>
      <c r="B31" s="182">
        <v>181762.0</v>
      </c>
      <c r="C31" s="182">
        <v>182884.0</v>
      </c>
      <c r="D31" s="182">
        <v>215697.0</v>
      </c>
      <c r="E31" s="182">
        <v>219788.0</v>
      </c>
      <c r="F31" s="182">
        <v>241538.0</v>
      </c>
      <c r="G31" s="182">
        <v>259056.0</v>
      </c>
      <c r="H31" s="182">
        <v>247340.0</v>
      </c>
      <c r="I31" s="182">
        <v>262700.0</v>
      </c>
      <c r="J31" s="182">
        <v>273505.0</v>
      </c>
      <c r="K31" s="182">
        <v>235303.0</v>
      </c>
      <c r="L31" s="182">
        <v>235303.0</v>
      </c>
    </row>
    <row r="32" ht="15.75" customHeight="1">
      <c r="A32" s="181" t="s">
        <v>239</v>
      </c>
      <c r="B32" s="182">
        <v>17800.0</v>
      </c>
      <c r="C32" s="182">
        <v>21600.0</v>
      </c>
      <c r="D32" s="182">
        <v>19300.0</v>
      </c>
      <c r="E32" s="182">
        <v>10500.0</v>
      </c>
      <c r="F32" s="182">
        <v>5500.0</v>
      </c>
      <c r="G32" s="182">
        <v>10900.0</v>
      </c>
      <c r="H32" s="183"/>
      <c r="I32" s="182">
        <v>3000.0</v>
      </c>
      <c r="J32" s="182">
        <v>4500.0</v>
      </c>
      <c r="K32" s="182">
        <v>4500.0</v>
      </c>
      <c r="L32" s="182">
        <v>4500.0</v>
      </c>
    </row>
    <row r="33" ht="15.75" customHeight="1">
      <c r="A33" s="181" t="s">
        <v>240</v>
      </c>
      <c r="B33" s="183"/>
      <c r="C33" s="183"/>
      <c r="D33" s="183"/>
      <c r="E33" s="183"/>
      <c r="F33" s="182">
        <v>3300.0</v>
      </c>
      <c r="G33" s="182">
        <v>3100.0</v>
      </c>
      <c r="H33" s="182">
        <v>3116.0</v>
      </c>
      <c r="I33" s="182">
        <v>3076.0</v>
      </c>
      <c r="J33" s="182">
        <v>2974.0</v>
      </c>
      <c r="K33" s="182">
        <v>2304.0</v>
      </c>
      <c r="L33" s="182">
        <v>2304.0</v>
      </c>
    </row>
    <row r="34" ht="15.75" customHeight="1">
      <c r="A34" s="181" t="s">
        <v>241</v>
      </c>
      <c r="B34" s="182">
        <v>1713.0</v>
      </c>
      <c r="C34" s="182">
        <v>1694.0</v>
      </c>
      <c r="D34" s="182">
        <v>1712.0</v>
      </c>
      <c r="E34" s="182">
        <v>1711.0</v>
      </c>
      <c r="F34" s="182">
        <v>1722.0</v>
      </c>
      <c r="G34" s="182">
        <v>1730.0</v>
      </c>
      <c r="H34" s="182">
        <v>1734.0</v>
      </c>
      <c r="I34" s="182">
        <v>1606.0</v>
      </c>
      <c r="J34" s="182">
        <v>1614.0</v>
      </c>
      <c r="K34" s="182">
        <v>1622.0</v>
      </c>
      <c r="L34" s="182">
        <v>1622.0</v>
      </c>
    </row>
    <row r="35" ht="15.75" customHeight="1">
      <c r="A35" s="181" t="s">
        <v>124</v>
      </c>
      <c r="B35" s="182">
        <v>1235.0</v>
      </c>
      <c r="C35" s="182">
        <v>1023.0</v>
      </c>
      <c r="D35" s="182">
        <v>932.0</v>
      </c>
      <c r="E35" s="182">
        <v>854.0</v>
      </c>
      <c r="F35" s="182">
        <v>704.0</v>
      </c>
      <c r="G35" s="182">
        <v>758.0</v>
      </c>
      <c r="H35" s="182">
        <v>700.0</v>
      </c>
      <c r="I35" s="182">
        <v>649.0</v>
      </c>
      <c r="J35" s="182">
        <v>798.0</v>
      </c>
      <c r="K35" s="182">
        <v>768.0</v>
      </c>
      <c r="L35" s="182">
        <v>768.0</v>
      </c>
    </row>
    <row r="36" ht="15.75" customHeight="1">
      <c r="A36" s="181" t="s">
        <v>242</v>
      </c>
      <c r="B36" s="182">
        <v>118443.0</v>
      </c>
      <c r="C36" s="182">
        <v>142750.0</v>
      </c>
      <c r="D36" s="182">
        <v>134606.0</v>
      </c>
      <c r="E36" s="182">
        <v>148519.0</v>
      </c>
      <c r="F36" s="182">
        <v>127145.0</v>
      </c>
      <c r="G36" s="182">
        <v>156953.0</v>
      </c>
      <c r="H36" s="182">
        <v>177817.0</v>
      </c>
      <c r="I36" s="182">
        <v>195528.0</v>
      </c>
      <c r="J36" s="182">
        <v>177527.0</v>
      </c>
      <c r="K36" s="182">
        <v>150649.0</v>
      </c>
      <c r="L36" s="182">
        <v>150649.0</v>
      </c>
    </row>
    <row r="37" ht="15.75" customHeight="1">
      <c r="A37" s="181" t="s">
        <v>243</v>
      </c>
      <c r="B37" s="182">
        <v>3343.0</v>
      </c>
      <c r="C37" s="182">
        <v>4526.0</v>
      </c>
      <c r="D37" s="182">
        <v>4316.0</v>
      </c>
      <c r="E37" s="183"/>
      <c r="F37" s="183"/>
      <c r="G37" s="183"/>
      <c r="H37" s="182">
        <v>5023.0</v>
      </c>
      <c r="I37" s="182">
        <v>5749.0</v>
      </c>
      <c r="J37" s="182">
        <v>5877.0</v>
      </c>
      <c r="K37" s="182">
        <v>4922.0</v>
      </c>
      <c r="L37" s="182">
        <v>4922.0</v>
      </c>
    </row>
    <row r="38" ht="15.75" customHeight="1">
      <c r="A38" s="188" t="s">
        <v>244</v>
      </c>
      <c r="B38" s="189">
        <v>1508118.0</v>
      </c>
      <c r="C38" s="189">
        <v>1565934.0</v>
      </c>
      <c r="D38" s="189">
        <v>1640793.0</v>
      </c>
      <c r="E38" s="189">
        <v>1720309.0</v>
      </c>
      <c r="F38" s="189">
        <v>1757212.0</v>
      </c>
      <c r="G38" s="189">
        <v>2059890.0</v>
      </c>
      <c r="H38" s="189">
        <v>2088741.0</v>
      </c>
      <c r="I38" s="189">
        <v>2214838.0</v>
      </c>
      <c r="J38" s="189">
        <v>2205583.0</v>
      </c>
      <c r="K38" s="189">
        <v>2143579.0</v>
      </c>
      <c r="L38" s="189">
        <v>2143579.0</v>
      </c>
    </row>
    <row r="39" ht="15.75" customHeight="1">
      <c r="A39" s="181" t="s">
        <v>245</v>
      </c>
      <c r="B39" s="182">
        <v>14250.0</v>
      </c>
      <c r="C39" s="182">
        <v>16785.0</v>
      </c>
      <c r="D39" s="182">
        <v>16785.0</v>
      </c>
      <c r="E39" s="182">
        <v>16210.0</v>
      </c>
      <c r="F39" s="182">
        <v>15730.0</v>
      </c>
      <c r="G39" s="182">
        <v>17230.0</v>
      </c>
      <c r="H39" s="182">
        <v>16745.0</v>
      </c>
      <c r="I39" s="182">
        <v>16745.0</v>
      </c>
      <c r="J39" s="182">
        <v>17600.0</v>
      </c>
      <c r="K39" s="182">
        <v>17850.0</v>
      </c>
      <c r="L39" s="182">
        <v>17850.0</v>
      </c>
    </row>
    <row r="40" ht="15.75" customHeight="1">
      <c r="A40" s="181" t="s">
        <v>246</v>
      </c>
      <c r="B40" s="182">
        <v>2468.0</v>
      </c>
      <c r="C40" s="182">
        <v>2468.0</v>
      </c>
      <c r="D40" s="182">
        <v>2468.0</v>
      </c>
      <c r="E40" s="182">
        <v>2250.0</v>
      </c>
      <c r="F40" s="182">
        <v>2250.0</v>
      </c>
      <c r="G40" s="182">
        <v>2250.0</v>
      </c>
      <c r="H40" s="182">
        <v>2250.0</v>
      </c>
      <c r="I40" s="182">
        <v>2250.0</v>
      </c>
      <c r="J40" s="183"/>
      <c r="K40" s="183"/>
      <c r="L40" s="183"/>
    </row>
    <row r="41" ht="15.75" customHeight="1">
      <c r="A41" s="184" t="s">
        <v>247</v>
      </c>
      <c r="B41" s="185">
        <v>16718.0</v>
      </c>
      <c r="C41" s="185">
        <v>19253.0</v>
      </c>
      <c r="D41" s="185">
        <v>19253.0</v>
      </c>
      <c r="E41" s="185">
        <v>18460.0</v>
      </c>
      <c r="F41" s="185">
        <v>17980.0</v>
      </c>
      <c r="G41" s="185">
        <v>19480.0</v>
      </c>
      <c r="H41" s="185">
        <v>18995.0</v>
      </c>
      <c r="I41" s="185">
        <v>18995.0</v>
      </c>
      <c r="J41" s="185">
        <v>17600.0</v>
      </c>
      <c r="K41" s="185">
        <v>17850.0</v>
      </c>
      <c r="L41" s="185">
        <v>17850.0</v>
      </c>
    </row>
    <row r="42" ht="15.75" customHeight="1">
      <c r="A42" s="181" t="s">
        <v>248</v>
      </c>
      <c r="B42" s="182">
        <v>31.0</v>
      </c>
      <c r="C42" s="182">
        <v>31.0</v>
      </c>
      <c r="D42" s="182">
        <v>31.0</v>
      </c>
      <c r="E42" s="182">
        <v>31.0</v>
      </c>
      <c r="F42" s="182">
        <v>31.0</v>
      </c>
      <c r="G42" s="182">
        <v>31.0</v>
      </c>
      <c r="H42" s="182">
        <v>31.0</v>
      </c>
      <c r="I42" s="182">
        <v>31.0</v>
      </c>
      <c r="J42" s="182">
        <v>31.0</v>
      </c>
      <c r="K42" s="182">
        <v>31.0</v>
      </c>
      <c r="L42" s="182">
        <v>31.0</v>
      </c>
    </row>
    <row r="43" ht="15.75" customHeight="1">
      <c r="A43" s="181" t="s">
        <v>249</v>
      </c>
      <c r="B43" s="182">
        <v>108288.0</v>
      </c>
      <c r="C43" s="182">
        <v>108042.0</v>
      </c>
      <c r="D43" s="182">
        <v>108008.0</v>
      </c>
      <c r="E43" s="182">
        <v>107922.0</v>
      </c>
      <c r="F43" s="182">
        <v>107840.0</v>
      </c>
      <c r="G43" s="182">
        <v>107846.0</v>
      </c>
      <c r="H43" s="182">
        <v>108003.0</v>
      </c>
      <c r="I43" s="182">
        <v>108458.0</v>
      </c>
      <c r="J43" s="182">
        <v>108955.0</v>
      </c>
      <c r="K43" s="182">
        <v>109117.0</v>
      </c>
      <c r="L43" s="182">
        <v>109117.0</v>
      </c>
    </row>
    <row r="44" ht="15.75" customHeight="1">
      <c r="A44" s="181" t="s">
        <v>250</v>
      </c>
      <c r="B44" s="182">
        <v>133841.0</v>
      </c>
      <c r="C44" s="182">
        <v>146477.0</v>
      </c>
      <c r="D44" s="182">
        <v>138425.0</v>
      </c>
      <c r="E44" s="182">
        <v>151347.0</v>
      </c>
      <c r="F44" s="182">
        <v>165369.0</v>
      </c>
      <c r="G44" s="182">
        <v>168272.0</v>
      </c>
      <c r="H44" s="182">
        <v>184948.0</v>
      </c>
      <c r="I44" s="182">
        <v>194734.0</v>
      </c>
      <c r="J44" s="182">
        <v>198905.0</v>
      </c>
      <c r="K44" s="182">
        <v>206294.0</v>
      </c>
      <c r="L44" s="182">
        <v>206294.0</v>
      </c>
    </row>
    <row r="45" ht="15.75" customHeight="1">
      <c r="A45" s="181" t="s">
        <v>251</v>
      </c>
      <c r="B45" s="186">
        <v>-7677.0</v>
      </c>
      <c r="C45" s="186">
        <v>-16302.0</v>
      </c>
      <c r="D45" s="186">
        <v>-30309.0</v>
      </c>
      <c r="E45" s="186">
        <v>-44370.0</v>
      </c>
      <c r="F45" s="186">
        <v>-61660.0</v>
      </c>
      <c r="G45" s="186">
        <v>-64129.0</v>
      </c>
      <c r="H45" s="186">
        <v>-71240.0</v>
      </c>
      <c r="I45" s="186">
        <v>-73967.0</v>
      </c>
      <c r="J45" s="186">
        <v>-75238.0</v>
      </c>
      <c r="K45" s="186">
        <v>-76842.0</v>
      </c>
      <c r="L45" s="186">
        <v>-76842.0</v>
      </c>
    </row>
    <row r="46" ht="15.75" customHeight="1">
      <c r="A46" s="181" t="s">
        <v>252</v>
      </c>
      <c r="B46" s="186">
        <v>-29344.0</v>
      </c>
      <c r="C46" s="186">
        <v>-32381.0</v>
      </c>
      <c r="D46" s="186">
        <v>-34668.0</v>
      </c>
      <c r="E46" s="186">
        <v>-37170.0</v>
      </c>
      <c r="F46" s="186">
        <v>-36318.0</v>
      </c>
      <c r="G46" s="186">
        <v>-32058.0</v>
      </c>
      <c r="H46" s="186">
        <v>-38765.0</v>
      </c>
      <c r="I46" s="186">
        <v>-47062.0</v>
      </c>
      <c r="J46" s="186">
        <v>-44800.0</v>
      </c>
      <c r="K46" s="186">
        <v>-47852.0</v>
      </c>
      <c r="L46" s="186">
        <v>-47852.0</v>
      </c>
    </row>
    <row r="47" ht="15.75" customHeight="1">
      <c r="A47" s="184" t="s">
        <v>253</v>
      </c>
      <c r="B47" s="185">
        <v>205139.0</v>
      </c>
      <c r="C47" s="185">
        <v>205867.0</v>
      </c>
      <c r="D47" s="185">
        <v>181487.0</v>
      </c>
      <c r="E47" s="185">
        <v>177760.0</v>
      </c>
      <c r="F47" s="185">
        <v>175262.0</v>
      </c>
      <c r="G47" s="185">
        <v>179962.0</v>
      </c>
      <c r="H47" s="185">
        <v>182977.0</v>
      </c>
      <c r="I47" s="185">
        <v>182194.0</v>
      </c>
      <c r="J47" s="185">
        <v>187853.0</v>
      </c>
      <c r="K47" s="185">
        <v>190748.0</v>
      </c>
      <c r="L47" s="185">
        <v>190748.0</v>
      </c>
    </row>
    <row r="48" ht="15.75" customHeight="1">
      <c r="A48" s="181" t="s">
        <v>124</v>
      </c>
      <c r="B48" s="182">
        <v>1235.0</v>
      </c>
      <c r="C48" s="182">
        <v>1023.0</v>
      </c>
      <c r="D48" s="182">
        <v>932.0</v>
      </c>
      <c r="E48" s="182">
        <v>854.0</v>
      </c>
      <c r="F48" s="182">
        <v>704.0</v>
      </c>
      <c r="G48" s="182">
        <v>758.0</v>
      </c>
      <c r="H48" s="182">
        <v>700.0</v>
      </c>
      <c r="I48" s="182">
        <v>649.0</v>
      </c>
      <c r="J48" s="182">
        <v>798.0</v>
      </c>
      <c r="K48" s="182">
        <v>768.0</v>
      </c>
      <c r="L48" s="182">
        <v>768.0</v>
      </c>
    </row>
    <row r="49" ht="15.75" customHeight="1">
      <c r="A49" s="188" t="s">
        <v>254</v>
      </c>
      <c r="B49" s="189">
        <v>223092.0</v>
      </c>
      <c r="C49" s="189">
        <v>226143.0</v>
      </c>
      <c r="D49" s="189">
        <v>201672.0</v>
      </c>
      <c r="E49" s="189">
        <v>197074.0</v>
      </c>
      <c r="F49" s="189">
        <v>193946.0</v>
      </c>
      <c r="G49" s="189">
        <v>200200.0</v>
      </c>
      <c r="H49" s="189">
        <v>202672.0</v>
      </c>
      <c r="I49" s="189">
        <v>201838.0</v>
      </c>
      <c r="J49" s="189">
        <v>206251.0</v>
      </c>
      <c r="K49" s="189">
        <v>209366.0</v>
      </c>
      <c r="L49" s="189">
        <v>209366.0</v>
      </c>
    </row>
    <row r="50" ht="15.75" customHeight="1">
      <c r="A50" s="188" t="s">
        <v>255</v>
      </c>
      <c r="B50" s="189">
        <v>1731210.0</v>
      </c>
      <c r="C50" s="189">
        <v>1792077.0</v>
      </c>
      <c r="D50" s="189">
        <v>1842465.0</v>
      </c>
      <c r="E50" s="189">
        <v>1917383.0</v>
      </c>
      <c r="F50" s="189">
        <v>1951158.0</v>
      </c>
      <c r="G50" s="189">
        <v>2260090.0</v>
      </c>
      <c r="H50" s="189">
        <v>2291413.0</v>
      </c>
      <c r="I50" s="189">
        <v>2416676.0</v>
      </c>
      <c r="J50" s="189">
        <v>2411834.0</v>
      </c>
      <c r="K50" s="189">
        <v>2352945.0</v>
      </c>
      <c r="L50" s="189">
        <v>2352945.0</v>
      </c>
    </row>
    <row r="51" ht="15.75" customHeight="1">
      <c r="A51" s="190" t="s">
        <v>143</v>
      </c>
      <c r="B51" s="197"/>
      <c r="C51" s="197"/>
      <c r="D51" s="197"/>
      <c r="E51" s="197"/>
      <c r="F51" s="197"/>
      <c r="G51" s="197"/>
      <c r="H51" s="197"/>
      <c r="I51" s="197"/>
      <c r="J51" s="197"/>
      <c r="K51" s="197"/>
      <c r="L51" s="197"/>
    </row>
    <row r="52" ht="15.75" customHeight="1">
      <c r="A52" s="181" t="s">
        <v>256</v>
      </c>
      <c r="B52" s="182">
        <v>2948.12</v>
      </c>
      <c r="C52" s="182">
        <v>2770.71</v>
      </c>
      <c r="D52" s="182">
        <v>2570.07</v>
      </c>
      <c r="E52" s="182">
        <v>2351.52</v>
      </c>
      <c r="F52" s="182">
        <v>2106.49</v>
      </c>
      <c r="G52" s="182">
        <v>2087.32</v>
      </c>
      <c r="H52" s="182">
        <v>1980.89</v>
      </c>
      <c r="I52" s="182">
        <v>1943.71</v>
      </c>
      <c r="J52" s="182">
        <v>1911.37</v>
      </c>
      <c r="K52" s="182">
        <v>1884.48</v>
      </c>
      <c r="L52" s="182">
        <v>1884.48</v>
      </c>
    </row>
    <row r="53" ht="15.75" customHeight="1">
      <c r="A53" s="181" t="s">
        <v>257</v>
      </c>
      <c r="B53" s="182">
        <v>69.46</v>
      </c>
      <c r="C53" s="182">
        <v>74.26</v>
      </c>
      <c r="D53" s="182">
        <v>70.62</v>
      </c>
      <c r="E53" s="182">
        <v>75.05</v>
      </c>
      <c r="F53" s="182">
        <v>82.9</v>
      </c>
      <c r="G53" s="182">
        <v>86.43</v>
      </c>
      <c r="H53" s="182">
        <v>92.21</v>
      </c>
      <c r="I53" s="182">
        <v>94.06</v>
      </c>
      <c r="J53" s="182">
        <v>98.71</v>
      </c>
      <c r="K53" s="182">
        <v>101.62</v>
      </c>
      <c r="L53" s="182">
        <v>101.62</v>
      </c>
    </row>
    <row r="54" ht="15.75" customHeight="1">
      <c r="A54" s="181" t="s">
        <v>258</v>
      </c>
      <c r="B54" s="182">
        <v>179069.0</v>
      </c>
      <c r="C54" s="182">
        <v>179094.0</v>
      </c>
      <c r="D54" s="182">
        <v>154643.0</v>
      </c>
      <c r="E54" s="182">
        <v>151078.0</v>
      </c>
      <c r="F54" s="182">
        <v>148809.0</v>
      </c>
      <c r="G54" s="182">
        <v>153389.0</v>
      </c>
      <c r="H54" s="182">
        <v>157587.0</v>
      </c>
      <c r="I54" s="182">
        <v>158740.0</v>
      </c>
      <c r="J54" s="182">
        <v>164025.0</v>
      </c>
      <c r="K54" s="182">
        <v>167714.0</v>
      </c>
      <c r="L54" s="182">
        <v>167714.0</v>
      </c>
    </row>
    <row r="55" ht="15.75" customHeight="1">
      <c r="A55" s="181" t="s">
        <v>259</v>
      </c>
      <c r="B55" s="182">
        <v>60.63</v>
      </c>
      <c r="C55" s="182">
        <v>64.6</v>
      </c>
      <c r="D55" s="182">
        <v>60.17</v>
      </c>
      <c r="E55" s="182">
        <v>63.79</v>
      </c>
      <c r="F55" s="182">
        <v>70.39</v>
      </c>
      <c r="G55" s="182">
        <v>73.67</v>
      </c>
      <c r="H55" s="182">
        <v>79.41</v>
      </c>
      <c r="I55" s="182">
        <v>81.95</v>
      </c>
      <c r="J55" s="182">
        <v>86.19</v>
      </c>
      <c r="K55" s="182">
        <v>89.35</v>
      </c>
      <c r="L55" s="182">
        <v>89.35</v>
      </c>
    </row>
    <row r="56" ht="15.75" customHeight="1">
      <c r="A56" s="181" t="s">
        <v>260</v>
      </c>
      <c r="B56" s="182">
        <v>428066.0</v>
      </c>
      <c r="C56" s="182">
        <v>436626.0</v>
      </c>
      <c r="D56" s="182">
        <v>485023.0</v>
      </c>
      <c r="E56" s="182">
        <v>494049.0</v>
      </c>
      <c r="F56" s="182">
        <v>510876.0</v>
      </c>
      <c r="G56" s="182">
        <v>571782.0</v>
      </c>
      <c r="H56" s="182">
        <v>532264.0</v>
      </c>
      <c r="I56" s="182">
        <v>584138.0</v>
      </c>
      <c r="J56" s="182">
        <v>655836.0</v>
      </c>
      <c r="K56" s="182">
        <v>641871.0</v>
      </c>
      <c r="L56" s="182">
        <v>641871.0</v>
      </c>
    </row>
    <row r="57" ht="15.75" customHeight="1">
      <c r="A57" s="181" t="s">
        <v>261</v>
      </c>
      <c r="B57" s="186">
        <v>-162676.0</v>
      </c>
      <c r="C57" s="186">
        <v>-199861.0</v>
      </c>
      <c r="D57" s="186">
        <v>-142546.0</v>
      </c>
      <c r="E57" s="186">
        <v>-181349.0</v>
      </c>
      <c r="F57" s="186">
        <v>-51518.0</v>
      </c>
      <c r="G57" s="186">
        <v>-211280.0</v>
      </c>
      <c r="H57" s="186">
        <v>-241752.0</v>
      </c>
      <c r="I57" s="186">
        <v>-306891.0</v>
      </c>
      <c r="J57" s="186">
        <v>-146379.0</v>
      </c>
      <c r="K57" s="186">
        <v>-138637.0</v>
      </c>
      <c r="L57" s="186">
        <v>-138637.0</v>
      </c>
    </row>
    <row r="58" ht="15.75" customHeight="1">
      <c r="A58" s="181" t="s">
        <v>262</v>
      </c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</row>
    <row r="59" ht="15.75" customHeight="1">
      <c r="A59" s="181" t="s">
        <v>263</v>
      </c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</row>
    <row r="60" ht="15.75" customHeight="1">
      <c r="A60" s="203" t="s">
        <v>205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</row>
    <row r="61" ht="15.75" customHeight="1">
      <c r="A61" s="203" t="s">
        <v>206</v>
      </c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</row>
    <row r="62" ht="15.75" customHeight="1">
      <c r="A62" s="204" t="s">
        <v>264</v>
      </c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</row>
    <row r="63" ht="15.75" customHeight="1">
      <c r="A63" s="204" t="s">
        <v>265</v>
      </c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</row>
    <row r="64" ht="15.75" customHeight="1">
      <c r="B64" s="197"/>
      <c r="C64" s="197"/>
      <c r="D64" s="197"/>
      <c r="E64" s="197"/>
      <c r="F64" s="197"/>
      <c r="G64" s="197"/>
      <c r="H64" s="197"/>
      <c r="I64" s="197"/>
      <c r="J64" s="197"/>
      <c r="K64" s="197"/>
      <c r="L64" s="197"/>
    </row>
    <row r="65" ht="15.75" customHeight="1">
      <c r="B65" s="197"/>
      <c r="C65" s="197"/>
      <c r="D65" s="197"/>
      <c r="E65" s="197"/>
      <c r="F65" s="197"/>
      <c r="G65" s="197"/>
      <c r="H65" s="197"/>
      <c r="I65" s="197"/>
      <c r="J65" s="197"/>
      <c r="K65" s="197"/>
      <c r="L65" s="197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8"/>
    <hyperlink r:id="rId2" ref="C58"/>
    <hyperlink r:id="rId3" ref="D58"/>
    <hyperlink r:id="rId4" ref="E58"/>
    <hyperlink r:id="rId5" ref="F58"/>
    <hyperlink r:id="rId6" ref="G58"/>
    <hyperlink r:id="rId7" ref="H58"/>
    <hyperlink r:id="rId8" ref="I58"/>
    <hyperlink r:id="rId9" ref="J58"/>
    <hyperlink r:id="rId10" ref="K58"/>
    <hyperlink r:id="rId11" ref="L58"/>
    <hyperlink r:id="rId12" ref="B59"/>
    <hyperlink r:id="rId13" ref="C59"/>
    <hyperlink r:id="rId14" ref="D59"/>
    <hyperlink r:id="rId15" ref="E59"/>
    <hyperlink r:id="rId16" ref="F59"/>
    <hyperlink r:id="rId17" ref="G59"/>
    <hyperlink r:id="rId18" ref="H59"/>
    <hyperlink r:id="rId19" ref="I59"/>
    <hyperlink r:id="rId20" ref="J59"/>
    <hyperlink r:id="rId21" ref="K59"/>
    <hyperlink r:id="rId22" ref="L59"/>
    <hyperlink r:id="rId23" ref="A62"/>
    <hyperlink r:id="rId24" ref="A63"/>
  </hyperlinks>
  <printOptions/>
  <pageMargins bottom="0.75" footer="0.0" header="0.0" left="0.7" right="0.7" top="0.75"/>
  <pageSetup paperSize="9" orientation="portrait"/>
  <drawing r:id="rId2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56.0"/>
    <col customWidth="1" min="2" max="11" width="14.71"/>
    <col customWidth="1" hidden="1" min="12" max="12" width="14.71"/>
  </cols>
  <sheetData>
    <row r="1">
      <c r="A1" s="176" t="s">
        <v>266</v>
      </c>
      <c r="B1" s="177">
        <v>42369.0</v>
      </c>
      <c r="C1" s="177">
        <v>42735.0</v>
      </c>
      <c r="D1" s="177">
        <v>43100.0</v>
      </c>
      <c r="E1" s="177">
        <v>43465.0</v>
      </c>
      <c r="F1" s="177">
        <v>43830.0</v>
      </c>
      <c r="G1" s="177">
        <v>44196.0</v>
      </c>
      <c r="H1" s="177">
        <v>44561.0</v>
      </c>
      <c r="I1" s="177">
        <v>44926.0</v>
      </c>
      <c r="J1" s="177">
        <v>45291.0</v>
      </c>
      <c r="K1" s="177">
        <v>45657.0</v>
      </c>
      <c r="L1" s="178" t="s">
        <v>44</v>
      </c>
    </row>
    <row r="2">
      <c r="A2" s="179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</row>
    <row r="3">
      <c r="A3" s="184" t="s">
        <v>26</v>
      </c>
      <c r="B3" s="185">
        <v>17242.0</v>
      </c>
      <c r="C3" s="185">
        <v>14912.0</v>
      </c>
      <c r="D3" s="207">
        <v>-6798.0</v>
      </c>
      <c r="E3" s="185">
        <v>18045.0</v>
      </c>
      <c r="F3" s="185">
        <v>19401.0</v>
      </c>
      <c r="G3" s="185">
        <v>11047.0</v>
      </c>
      <c r="H3" s="185">
        <v>21952.0</v>
      </c>
      <c r="I3" s="185">
        <v>14845.0</v>
      </c>
      <c r="J3" s="208">
        <v>9228.0</v>
      </c>
      <c r="K3" s="185">
        <v>12682.0</v>
      </c>
      <c r="L3" s="185">
        <v>12682.0</v>
      </c>
    </row>
    <row r="4">
      <c r="A4" s="181" t="s">
        <v>267</v>
      </c>
      <c r="B4" s="182">
        <v>2881.0</v>
      </c>
      <c r="C4" s="182">
        <v>3125.0</v>
      </c>
      <c r="D4" s="182">
        <v>3056.0</v>
      </c>
      <c r="E4" s="182">
        <v>3197.0</v>
      </c>
      <c r="F4" s="182">
        <v>3341.0</v>
      </c>
      <c r="G4" s="182">
        <v>3518.0</v>
      </c>
      <c r="H4" s="182">
        <v>3604.0</v>
      </c>
      <c r="I4" s="182">
        <v>3910.0</v>
      </c>
      <c r="J4" s="182">
        <v>4190.0</v>
      </c>
      <c r="K4" s="182">
        <v>3940.0</v>
      </c>
      <c r="L4" s="182">
        <v>3940.0</v>
      </c>
    </row>
    <row r="5">
      <c r="A5" s="181" t="s">
        <v>268</v>
      </c>
      <c r="B5" s="182">
        <v>625.0</v>
      </c>
      <c r="C5" s="182">
        <v>595.0</v>
      </c>
      <c r="D5" s="182">
        <v>603.0</v>
      </c>
      <c r="E5" s="182">
        <v>557.0</v>
      </c>
      <c r="F5" s="182">
        <v>564.0</v>
      </c>
      <c r="G5" s="182">
        <v>419.0</v>
      </c>
      <c r="H5" s="182">
        <v>360.0</v>
      </c>
      <c r="I5" s="182">
        <v>352.0</v>
      </c>
      <c r="J5" s="182">
        <v>370.0</v>
      </c>
      <c r="K5" s="182">
        <v>371.0</v>
      </c>
      <c r="L5" s="182">
        <v>371.0</v>
      </c>
    </row>
    <row r="6">
      <c r="A6" s="184" t="s">
        <v>269</v>
      </c>
      <c r="B6" s="185">
        <v>3506.0</v>
      </c>
      <c r="C6" s="185">
        <v>3720.0</v>
      </c>
      <c r="D6" s="185">
        <v>3659.0</v>
      </c>
      <c r="E6" s="185">
        <v>3754.0</v>
      </c>
      <c r="F6" s="185">
        <v>3905.0</v>
      </c>
      <c r="G6" s="185">
        <v>3937.0</v>
      </c>
      <c r="H6" s="185">
        <v>3964.0</v>
      </c>
      <c r="I6" s="185">
        <v>4262.0</v>
      </c>
      <c r="J6" s="185">
        <v>4560.0</v>
      </c>
      <c r="K6" s="185">
        <v>4311.0</v>
      </c>
      <c r="L6" s="185">
        <v>4311.0</v>
      </c>
    </row>
    <row r="7">
      <c r="A7" s="181" t="s">
        <v>270</v>
      </c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</row>
    <row r="8">
      <c r="A8" s="181" t="s">
        <v>271</v>
      </c>
      <c r="B8" s="186">
        <v>-90.0</v>
      </c>
      <c r="C8" s="186">
        <v>-63.0</v>
      </c>
      <c r="D8" s="186">
        <v>-60.0</v>
      </c>
      <c r="E8" s="186">
        <v>-35.0</v>
      </c>
      <c r="F8" s="186">
        <v>-66.0</v>
      </c>
      <c r="G8" s="186">
        <v>-40.0</v>
      </c>
      <c r="H8" s="186">
        <v>-73.0</v>
      </c>
      <c r="I8" s="186">
        <v>-89.0</v>
      </c>
      <c r="J8" s="186">
        <v>-153.0</v>
      </c>
      <c r="K8" s="186">
        <v>-151.0</v>
      </c>
      <c r="L8" s="186">
        <v>-151.0</v>
      </c>
    </row>
    <row r="9">
      <c r="A9" s="181" t="s">
        <v>272</v>
      </c>
      <c r="B9" s="186">
        <v>-3210.0</v>
      </c>
      <c r="C9" s="183"/>
      <c r="D9" s="186">
        <v>-933.0</v>
      </c>
      <c r="E9" s="183"/>
      <c r="F9" s="183"/>
      <c r="G9" s="183"/>
      <c r="H9" s="182">
        <v>700.0</v>
      </c>
      <c r="I9" s="186">
        <v>-762.0</v>
      </c>
      <c r="J9" s="186">
        <v>-1462.0</v>
      </c>
      <c r="K9" s="183"/>
      <c r="L9" s="183"/>
    </row>
    <row r="10">
      <c r="A10" s="181" t="s">
        <v>273</v>
      </c>
      <c r="B10" s="186">
        <v>-417.0</v>
      </c>
      <c r="C10" s="186">
        <v>-328.0</v>
      </c>
      <c r="D10" s="186">
        <v>-687.0</v>
      </c>
      <c r="E10" s="186">
        <v>-289.0</v>
      </c>
      <c r="F10" s="186">
        <v>-1442.0</v>
      </c>
      <c r="G10" s="186">
        <v>-1591.0</v>
      </c>
      <c r="H10" s="186">
        <v>-459.0</v>
      </c>
      <c r="I10" s="182">
        <v>432.0</v>
      </c>
      <c r="J10" s="182">
        <v>135.0</v>
      </c>
      <c r="K10" s="182">
        <v>103.0</v>
      </c>
      <c r="L10" s="182">
        <v>103.0</v>
      </c>
    </row>
    <row r="11">
      <c r="A11" s="181" t="s">
        <v>274</v>
      </c>
      <c r="B11" s="182">
        <v>53.0</v>
      </c>
      <c r="C11" s="182">
        <v>1.0</v>
      </c>
      <c r="D11" s="183"/>
      <c r="E11" s="183"/>
      <c r="F11" s="183"/>
      <c r="G11" s="183"/>
      <c r="H11" s="183"/>
      <c r="I11" s="182">
        <v>535.0</v>
      </c>
      <c r="J11" s="183"/>
      <c r="K11" s="183"/>
      <c r="L11" s="183"/>
    </row>
    <row r="12">
      <c r="A12" s="181" t="s">
        <v>275</v>
      </c>
      <c r="B12" s="183"/>
      <c r="C12" s="183"/>
      <c r="D12" s="182">
        <v>331.0</v>
      </c>
      <c r="E12" s="183"/>
      <c r="F12" s="183"/>
      <c r="G12" s="183"/>
      <c r="H12" s="183"/>
      <c r="I12" s="183"/>
      <c r="J12" s="183"/>
      <c r="K12" s="183"/>
      <c r="L12" s="183"/>
    </row>
    <row r="13">
      <c r="A13" s="181" t="s">
        <v>276</v>
      </c>
      <c r="B13" s="182">
        <v>7108.0</v>
      </c>
      <c r="C13" s="182">
        <v>6749.0</v>
      </c>
      <c r="D13" s="182">
        <v>7503.0</v>
      </c>
      <c r="E13" s="209">
        <v>7467.0</v>
      </c>
      <c r="F13" s="182">
        <v>8310.0</v>
      </c>
      <c r="G13" s="182">
        <v>17368.0</v>
      </c>
      <c r="H13" s="186">
        <v>-3778.0</v>
      </c>
      <c r="I13" s="182">
        <v>5239.0</v>
      </c>
      <c r="J13" s="182">
        <v>9186.0</v>
      </c>
      <c r="K13" s="182">
        <v>10109.0</v>
      </c>
      <c r="L13" s="182">
        <v>10109.0</v>
      </c>
    </row>
    <row r="14">
      <c r="A14" s="181" t="s">
        <v>277</v>
      </c>
      <c r="B14" s="210"/>
      <c r="C14" s="183"/>
      <c r="D14" s="210"/>
      <c r="E14" s="183"/>
      <c r="F14" s="183"/>
      <c r="G14" s="210"/>
      <c r="H14" s="183"/>
      <c r="I14" s="183"/>
      <c r="J14" s="183"/>
      <c r="K14" s="183"/>
      <c r="L14" s="183"/>
    </row>
    <row r="15">
      <c r="A15" s="181" t="s">
        <v>278</v>
      </c>
      <c r="B15" s="182">
        <v>46830.0</v>
      </c>
      <c r="C15" s="186">
        <v>-3092.0</v>
      </c>
      <c r="D15" s="186">
        <v>-7038.0</v>
      </c>
      <c r="E15" s="186">
        <v>-3469.0</v>
      </c>
      <c r="F15" s="186">
        <v>-20124.0</v>
      </c>
      <c r="G15" s="186">
        <v>-98997.0</v>
      </c>
      <c r="H15" s="182">
        <v>43059.0</v>
      </c>
      <c r="I15" s="186">
        <v>-2273.0</v>
      </c>
      <c r="J15" s="186">
        <v>-77838.0</v>
      </c>
      <c r="K15" s="186">
        <v>-31174.0</v>
      </c>
      <c r="L15" s="186">
        <v>-31174.0</v>
      </c>
    </row>
    <row r="16">
      <c r="A16" s="181" t="s">
        <v>279</v>
      </c>
      <c r="B16" s="186">
        <v>-34223.0</v>
      </c>
      <c r="C16" s="182">
        <v>30658.0</v>
      </c>
      <c r="D16" s="186">
        <v>-29799.0</v>
      </c>
      <c r="E16" s="182">
        <v>11734.0</v>
      </c>
      <c r="F16" s="186">
        <v>-22281.0</v>
      </c>
      <c r="G16" s="182">
        <v>47061.0</v>
      </c>
      <c r="H16" s="186">
        <v>-19754.0</v>
      </c>
      <c r="I16" s="182">
        <v>3701.0</v>
      </c>
      <c r="J16" s="186">
        <v>-14810.0</v>
      </c>
      <c r="K16" s="186">
        <v>-13806.0</v>
      </c>
      <c r="L16" s="186">
        <v>-13806.0</v>
      </c>
    </row>
    <row r="17">
      <c r="A17" s="181" t="s">
        <v>280</v>
      </c>
      <c r="B17" s="182">
        <v>2884.0</v>
      </c>
      <c r="C17" s="182">
        <v>1118.0</v>
      </c>
      <c r="D17" s="182">
        <v>24937.0</v>
      </c>
      <c r="E17" s="186">
        <v>-16.0</v>
      </c>
      <c r="F17" s="186">
        <v>-544.0</v>
      </c>
      <c r="G17" s="186">
        <v>-2293.0</v>
      </c>
      <c r="H17" s="182">
        <v>1486.0</v>
      </c>
      <c r="I17" s="186">
        <v>-1052.0</v>
      </c>
      <c r="J17" s="186">
        <v>-2263.0</v>
      </c>
      <c r="K17" s="186">
        <v>-1745.0</v>
      </c>
      <c r="L17" s="186">
        <v>-1745.0</v>
      </c>
    </row>
    <row r="18">
      <c r="A18" s="181" t="s">
        <v>281</v>
      </c>
      <c r="B18" s="182">
        <v>54.0</v>
      </c>
      <c r="C18" s="182">
        <v>58.0</v>
      </c>
      <c r="D18" s="182">
        <v>111.0</v>
      </c>
      <c r="E18" s="186">
        <v>-239.0</v>
      </c>
      <c r="F18" s="182">
        <v>4.0</v>
      </c>
      <c r="G18" s="182">
        <v>20.0</v>
      </c>
      <c r="H18" s="186">
        <v>-7.0</v>
      </c>
      <c r="I18" s="182">
        <v>231.0</v>
      </c>
      <c r="J18" s="182">
        <v>1.0</v>
      </c>
      <c r="K18" s="182">
        <v>2.0</v>
      </c>
      <c r="L18" s="182">
        <v>2.0</v>
      </c>
    </row>
    <row r="19">
      <c r="A19" s="188" t="s">
        <v>282</v>
      </c>
      <c r="B19" s="189">
        <v>39737.0</v>
      </c>
      <c r="C19" s="189">
        <v>53733.0</v>
      </c>
      <c r="D19" s="195">
        <v>-8774.0</v>
      </c>
      <c r="E19" s="189">
        <v>36952.0</v>
      </c>
      <c r="F19" s="195">
        <v>-12837.0</v>
      </c>
      <c r="G19" s="195">
        <v>-23488.0</v>
      </c>
      <c r="H19" s="189">
        <v>47090.0</v>
      </c>
      <c r="I19" s="189">
        <v>25069.0</v>
      </c>
      <c r="J19" s="195">
        <v>-73416.0</v>
      </c>
      <c r="K19" s="195">
        <v>-19669.0</v>
      </c>
      <c r="L19" s="195">
        <v>-19669.0</v>
      </c>
    </row>
    <row r="20">
      <c r="A20" s="181" t="s">
        <v>283</v>
      </c>
      <c r="B20" s="186">
        <v>-3198.0</v>
      </c>
      <c r="C20" s="186">
        <v>-2756.0</v>
      </c>
      <c r="D20" s="186">
        <v>-3361.0</v>
      </c>
      <c r="E20" s="186">
        <v>-3774.0</v>
      </c>
      <c r="F20" s="186">
        <v>-5336.0</v>
      </c>
      <c r="G20" s="186">
        <v>-3446.0</v>
      </c>
      <c r="H20" s="186">
        <v>-4119.0</v>
      </c>
      <c r="I20" s="186">
        <v>-5632.0</v>
      </c>
      <c r="J20" s="186">
        <v>-6583.0</v>
      </c>
      <c r="K20" s="186">
        <v>-6500.0</v>
      </c>
      <c r="L20" s="186">
        <v>-6500.0</v>
      </c>
    </row>
    <row r="21" ht="15.75" customHeight="1">
      <c r="A21" s="181" t="s">
        <v>284</v>
      </c>
      <c r="B21" s="182">
        <v>577.0</v>
      </c>
      <c r="C21" s="182">
        <v>667.0</v>
      </c>
      <c r="D21" s="182">
        <v>377.0</v>
      </c>
      <c r="E21" s="182">
        <v>212.0</v>
      </c>
      <c r="F21" s="182">
        <v>259.0</v>
      </c>
      <c r="G21" s="182">
        <v>50.0</v>
      </c>
      <c r="H21" s="182">
        <v>190.0</v>
      </c>
      <c r="I21" s="182">
        <v>63.0</v>
      </c>
      <c r="J21" s="182">
        <v>56.0</v>
      </c>
      <c r="K21" s="182">
        <v>222.0</v>
      </c>
      <c r="L21" s="182">
        <v>222.0</v>
      </c>
    </row>
    <row r="22" ht="15.75" customHeight="1">
      <c r="A22" s="181" t="s">
        <v>285</v>
      </c>
      <c r="B22" s="182">
        <v>577.0</v>
      </c>
      <c r="C22" s="182">
        <v>667.0</v>
      </c>
      <c r="D22" s="182">
        <v>377.0</v>
      </c>
      <c r="E22" s="182">
        <v>212.0</v>
      </c>
      <c r="F22" s="182">
        <v>259.0</v>
      </c>
      <c r="G22" s="182">
        <v>50.0</v>
      </c>
      <c r="H22" s="182">
        <v>190.0</v>
      </c>
      <c r="I22" s="182">
        <v>63.0</v>
      </c>
      <c r="J22" s="182">
        <v>56.0</v>
      </c>
      <c r="K22" s="182">
        <v>222.0</v>
      </c>
      <c r="L22" s="182">
        <v>222.0</v>
      </c>
    </row>
    <row r="23" ht="15.75" customHeight="1">
      <c r="A23" s="181" t="s">
        <v>286</v>
      </c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</row>
    <row r="24" ht="15.75" customHeight="1">
      <c r="A24" s="181" t="s">
        <v>287</v>
      </c>
      <c r="B24" s="182">
        <v>5932.0</v>
      </c>
      <c r="C24" s="182">
        <v>265.0</v>
      </c>
      <c r="D24" s="182">
        <v>3411.0</v>
      </c>
      <c r="E24" s="182">
        <v>314.0</v>
      </c>
      <c r="F24" s="183"/>
      <c r="G24" s="183"/>
      <c r="H24" s="183"/>
      <c r="I24" s="182">
        <v>5741.0</v>
      </c>
      <c r="J24" s="186">
        <v>-1393.0</v>
      </c>
      <c r="K24" s="183"/>
      <c r="L24" s="183"/>
    </row>
    <row r="25" ht="15.75" customHeight="1">
      <c r="A25" s="181" t="s">
        <v>288</v>
      </c>
      <c r="B25" s="186">
        <v>-3357.0</v>
      </c>
      <c r="C25" s="186">
        <v>-13694.0</v>
      </c>
      <c r="D25" s="182">
        <v>10332.0</v>
      </c>
      <c r="E25" s="186">
        <v>-45598.0</v>
      </c>
      <c r="F25" s="182">
        <v>1095.0</v>
      </c>
      <c r="G25" s="186">
        <v>-105586.0</v>
      </c>
      <c r="H25" s="186">
        <v>-107011.0</v>
      </c>
      <c r="I25" s="186">
        <v>-66954.0</v>
      </c>
      <c r="J25" s="182">
        <v>38350.0</v>
      </c>
      <c r="K25" s="182">
        <v>105855.0</v>
      </c>
      <c r="L25" s="182">
        <v>105855.0</v>
      </c>
    </row>
    <row r="26" ht="15.75" customHeight="1">
      <c r="A26" s="181" t="s">
        <v>289</v>
      </c>
      <c r="B26" s="182">
        <v>10963.0</v>
      </c>
      <c r="C26" s="186">
        <v>-21621.0</v>
      </c>
      <c r="D26" s="186">
        <v>-49697.0</v>
      </c>
      <c r="E26" s="186">
        <v>-24453.0</v>
      </c>
      <c r="F26" s="186">
        <v>-19588.0</v>
      </c>
      <c r="G26" s="182">
        <v>15744.0</v>
      </c>
      <c r="H26" s="182">
        <v>1745.0</v>
      </c>
      <c r="I26" s="186">
        <v>-11882.0</v>
      </c>
      <c r="J26" s="186">
        <v>-39724.0</v>
      </c>
      <c r="K26" s="186">
        <v>-15839.0</v>
      </c>
      <c r="L26" s="186">
        <v>-15839.0</v>
      </c>
    </row>
    <row r="27" ht="15.75" customHeight="1">
      <c r="A27" s="181" t="s">
        <v>290</v>
      </c>
      <c r="B27" s="182">
        <v>3966.0</v>
      </c>
      <c r="C27" s="186">
        <v>-16996.0</v>
      </c>
      <c r="D27" s="182">
        <v>187.0</v>
      </c>
      <c r="E27" s="182">
        <v>181.0</v>
      </c>
      <c r="F27" s="182">
        <v>196.0</v>
      </c>
      <c r="G27" s="182">
        <v>793.0</v>
      </c>
      <c r="H27" s="186">
        <v>-1551.0</v>
      </c>
      <c r="I27" s="186">
        <v>-791.0</v>
      </c>
      <c r="J27" s="182">
        <v>835.0</v>
      </c>
      <c r="K27" s="182">
        <v>2512.0</v>
      </c>
      <c r="L27" s="182">
        <v>2512.0</v>
      </c>
    </row>
    <row r="28" ht="15.75" customHeight="1">
      <c r="A28" s="188" t="s">
        <v>291</v>
      </c>
      <c r="B28" s="189">
        <v>14883.0</v>
      </c>
      <c r="C28" s="195">
        <v>-54135.0</v>
      </c>
      <c r="D28" s="195">
        <v>-38751.0</v>
      </c>
      <c r="E28" s="195">
        <v>-73118.0</v>
      </c>
      <c r="F28" s="195">
        <v>-23374.0</v>
      </c>
      <c r="G28" s="195">
        <v>-92445.0</v>
      </c>
      <c r="H28" s="195">
        <v>-110746.0</v>
      </c>
      <c r="I28" s="195">
        <v>-79455.0</v>
      </c>
      <c r="J28" s="195">
        <v>-8459.0</v>
      </c>
      <c r="K28" s="189">
        <v>86250.0</v>
      </c>
      <c r="L28" s="189">
        <v>86250.0</v>
      </c>
    </row>
    <row r="29" ht="15.75" customHeight="1">
      <c r="A29" s="181" t="s">
        <v>292</v>
      </c>
      <c r="B29" s="182">
        <v>44619.0</v>
      </c>
      <c r="C29" s="182">
        <v>73428.0</v>
      </c>
      <c r="D29" s="182">
        <v>96167.0</v>
      </c>
      <c r="E29" s="182">
        <v>82146.0</v>
      </c>
      <c r="F29" s="182">
        <v>71837.0</v>
      </c>
      <c r="G29" s="182">
        <v>109644.0</v>
      </c>
      <c r="H29" s="182">
        <v>70658.0</v>
      </c>
      <c r="I29" s="182">
        <v>135030.0</v>
      </c>
      <c r="J29" s="182">
        <v>141482.0</v>
      </c>
      <c r="K29" s="182">
        <v>110123.0</v>
      </c>
      <c r="L29" s="182">
        <v>110123.0</v>
      </c>
    </row>
    <row r="30" ht="15.75" customHeight="1">
      <c r="A30" s="181" t="s">
        <v>293</v>
      </c>
      <c r="B30" s="186">
        <v>-117041.0</v>
      </c>
      <c r="C30" s="186">
        <v>-60135.0</v>
      </c>
      <c r="D30" s="186">
        <v>-40986.0</v>
      </c>
      <c r="E30" s="186">
        <v>-70238.0</v>
      </c>
      <c r="F30" s="186">
        <v>-62458.0</v>
      </c>
      <c r="G30" s="186">
        <v>-78937.0</v>
      </c>
      <c r="H30" s="186">
        <v>-84731.0</v>
      </c>
      <c r="I30" s="186">
        <v>-57085.0</v>
      </c>
      <c r="J30" s="186">
        <v>-74598.0</v>
      </c>
      <c r="K30" s="186">
        <v>-116309.0</v>
      </c>
      <c r="L30" s="186">
        <v>-116309.0</v>
      </c>
    </row>
    <row r="31" ht="15.75" customHeight="1">
      <c r="A31" s="181" t="s">
        <v>294</v>
      </c>
      <c r="B31" s="183"/>
      <c r="C31" s="183"/>
      <c r="D31" s="183"/>
      <c r="E31" s="183"/>
      <c r="F31" s="183"/>
      <c r="G31" s="183"/>
      <c r="H31" s="183"/>
      <c r="I31" s="183"/>
      <c r="J31" s="183"/>
      <c r="K31" s="183"/>
      <c r="L31" s="183"/>
    </row>
    <row r="32" ht="15.75" customHeight="1">
      <c r="A32" s="181" t="s">
        <v>295</v>
      </c>
      <c r="B32" s="186">
        <v>-5880.0</v>
      </c>
      <c r="C32" s="186">
        <v>-9606.0</v>
      </c>
      <c r="D32" s="186">
        <v>-14946.0</v>
      </c>
      <c r="E32" s="186">
        <v>-14915.0</v>
      </c>
      <c r="F32" s="186">
        <v>-17935.0</v>
      </c>
      <c r="G32" s="186">
        <v>-3336.0</v>
      </c>
      <c r="H32" s="186">
        <v>-7938.0</v>
      </c>
      <c r="I32" s="186">
        <v>-3594.0</v>
      </c>
      <c r="J32" s="186">
        <v>-2306.0</v>
      </c>
      <c r="K32" s="186">
        <v>-2928.0</v>
      </c>
      <c r="L32" s="186">
        <v>-2928.0</v>
      </c>
    </row>
    <row r="33" ht="15.75" customHeight="1">
      <c r="A33" s="181" t="s">
        <v>296</v>
      </c>
      <c r="B33" s="182">
        <v>6250.0</v>
      </c>
      <c r="C33" s="182">
        <v>2535.0</v>
      </c>
      <c r="D33" s="183"/>
      <c r="E33" s="183"/>
      <c r="F33" s="182">
        <v>1496.0</v>
      </c>
      <c r="G33" s="182">
        <v>2995.0</v>
      </c>
      <c r="H33" s="182">
        <v>3300.0</v>
      </c>
      <c r="I33" s="183"/>
      <c r="J33" s="182">
        <v>2739.0</v>
      </c>
      <c r="K33" s="182">
        <v>5282.0</v>
      </c>
      <c r="L33" s="182">
        <v>5282.0</v>
      </c>
    </row>
    <row r="34" ht="15.75" customHeight="1">
      <c r="A34" s="181" t="s">
        <v>297</v>
      </c>
      <c r="B34" s="183"/>
      <c r="C34" s="183"/>
      <c r="D34" s="183"/>
      <c r="E34" s="186">
        <v>-793.0</v>
      </c>
      <c r="F34" s="186">
        <v>-1980.0</v>
      </c>
      <c r="G34" s="186">
        <v>-1500.0</v>
      </c>
      <c r="H34" s="186">
        <v>-3785.0</v>
      </c>
      <c r="I34" s="183"/>
      <c r="J34" s="186">
        <v>-4145.0</v>
      </c>
      <c r="K34" s="186">
        <v>-5050.0</v>
      </c>
      <c r="L34" s="186">
        <v>-5050.0</v>
      </c>
    </row>
    <row r="35" ht="15.75" customHeight="1">
      <c r="A35" s="181" t="s">
        <v>298</v>
      </c>
      <c r="B35" s="186">
        <v>-484.0</v>
      </c>
      <c r="C35" s="183"/>
      <c r="D35" s="183"/>
      <c r="E35" s="186">
        <v>-5020.0</v>
      </c>
      <c r="F35" s="183"/>
      <c r="G35" s="183"/>
      <c r="H35" s="183"/>
      <c r="I35" s="183"/>
      <c r="J35" s="183"/>
      <c r="K35" s="183"/>
      <c r="L35" s="183"/>
    </row>
    <row r="36" ht="15.75" customHeight="1">
      <c r="A36" s="181" t="s">
        <v>299</v>
      </c>
      <c r="B36" s="186">
        <v>-769.0</v>
      </c>
      <c r="C36" s="183"/>
      <c r="D36" s="183"/>
      <c r="E36" s="183"/>
      <c r="F36" s="183"/>
      <c r="G36" s="183"/>
      <c r="H36" s="183"/>
      <c r="I36" s="183"/>
      <c r="J36" s="183"/>
      <c r="K36" s="183"/>
      <c r="L36" s="183"/>
    </row>
    <row r="37" ht="15.75" customHeight="1">
      <c r="A37" s="181" t="s">
        <v>300</v>
      </c>
      <c r="B37" s="186">
        <v>-1253.0</v>
      </c>
      <c r="C37" s="186">
        <v>-2287.0</v>
      </c>
      <c r="D37" s="186">
        <v>-3797.0</v>
      </c>
      <c r="E37" s="186">
        <v>-5020.0</v>
      </c>
      <c r="F37" s="186">
        <v>-5447.0</v>
      </c>
      <c r="G37" s="186">
        <v>-5352.0</v>
      </c>
      <c r="H37" s="186">
        <v>-5198.0</v>
      </c>
      <c r="I37" s="186">
        <v>-5003.0</v>
      </c>
      <c r="J37" s="186">
        <v>-5212.0</v>
      </c>
      <c r="K37" s="186">
        <v>-5199.0</v>
      </c>
      <c r="L37" s="186">
        <v>-5199.0</v>
      </c>
    </row>
    <row r="38" ht="15.75" customHeight="1">
      <c r="A38" s="181" t="s">
        <v>301</v>
      </c>
      <c r="B38" s="182">
        <v>8555.0</v>
      </c>
      <c r="C38" s="182">
        <v>24394.0</v>
      </c>
      <c r="D38" s="182">
        <v>30416.0</v>
      </c>
      <c r="E38" s="182">
        <v>53348.0</v>
      </c>
      <c r="F38" s="182">
        <v>57420.0</v>
      </c>
      <c r="G38" s="182">
        <v>210081.0</v>
      </c>
      <c r="H38" s="182">
        <v>44966.0</v>
      </c>
      <c r="I38" s="182">
        <v>68415.0</v>
      </c>
      <c r="J38" s="186">
        <v>-57273.0</v>
      </c>
      <c r="K38" s="186">
        <v>-24223.0</v>
      </c>
      <c r="L38" s="186">
        <v>-24223.0</v>
      </c>
    </row>
    <row r="39" ht="15.75" customHeight="1">
      <c r="A39" s="181" t="s">
        <v>302</v>
      </c>
      <c r="B39" s="186">
        <v>-23.0</v>
      </c>
      <c r="C39" s="186">
        <v>-37.0</v>
      </c>
      <c r="D39" s="183"/>
      <c r="E39" s="183"/>
      <c r="F39" s="183"/>
      <c r="G39" s="183"/>
      <c r="H39" s="183"/>
      <c r="I39" s="183"/>
      <c r="J39" s="183"/>
      <c r="K39" s="183"/>
      <c r="L39" s="183"/>
    </row>
    <row r="40" ht="15.75" customHeight="1">
      <c r="A40" s="188" t="s">
        <v>303</v>
      </c>
      <c r="B40" s="195">
        <v>-64773.0</v>
      </c>
      <c r="C40" s="189">
        <v>28292.0</v>
      </c>
      <c r="D40" s="189">
        <v>66854.0</v>
      </c>
      <c r="E40" s="189">
        <v>44528.0</v>
      </c>
      <c r="F40" s="189">
        <v>42933.0</v>
      </c>
      <c r="G40" s="189">
        <v>233595.0</v>
      </c>
      <c r="H40" s="189">
        <v>17272.0</v>
      </c>
      <c r="I40" s="189">
        <v>137763.0</v>
      </c>
      <c r="J40" s="189">
        <v>687.0</v>
      </c>
      <c r="K40" s="195">
        <v>-38304.0</v>
      </c>
      <c r="L40" s="195">
        <v>-38304.0</v>
      </c>
    </row>
    <row r="41" ht="15.75" customHeight="1">
      <c r="A41" s="181" t="s">
        <v>304</v>
      </c>
      <c r="B41" s="186">
        <v>-1055.0</v>
      </c>
      <c r="C41" s="186">
        <v>-493.0</v>
      </c>
      <c r="D41" s="182">
        <v>693.0</v>
      </c>
      <c r="E41" s="186">
        <v>-773.0</v>
      </c>
      <c r="F41" s="186">
        <v>-908.0</v>
      </c>
      <c r="G41" s="186">
        <v>-1966.0</v>
      </c>
      <c r="H41" s="186">
        <v>-1198.0</v>
      </c>
      <c r="I41" s="186">
        <v>-3385.0</v>
      </c>
      <c r="J41" s="182">
        <v>95.0</v>
      </c>
      <c r="K41" s="186">
        <v>-12677.0</v>
      </c>
      <c r="L41" s="186">
        <v>-12677.0</v>
      </c>
    </row>
    <row r="42" ht="15.75" customHeight="1">
      <c r="A42" s="181" t="s">
        <v>305</v>
      </c>
      <c r="B42" s="183"/>
      <c r="C42" s="183"/>
      <c r="D42" s="183"/>
      <c r="E42" s="183"/>
      <c r="F42" s="183"/>
      <c r="G42" s="183"/>
      <c r="H42" s="183"/>
      <c r="I42" s="183"/>
      <c r="J42" s="183"/>
      <c r="K42" s="183"/>
      <c r="L42" s="183"/>
    </row>
    <row r="43" ht="15.75" customHeight="1">
      <c r="A43" s="188" t="s">
        <v>306</v>
      </c>
      <c r="B43" s="195">
        <v>-11208.0</v>
      </c>
      <c r="C43" s="189">
        <v>27397.0</v>
      </c>
      <c r="D43" s="189">
        <v>20022.0</v>
      </c>
      <c r="E43" s="189">
        <v>7589.0</v>
      </c>
      <c r="F43" s="189">
        <v>5814.0</v>
      </c>
      <c r="G43" s="189">
        <v>115696.0</v>
      </c>
      <c r="H43" s="195">
        <v>-47582.0</v>
      </c>
      <c r="I43" s="189">
        <v>79992.0</v>
      </c>
      <c r="J43" s="195">
        <v>-81093.0</v>
      </c>
      <c r="K43" s="189">
        <v>15600.0</v>
      </c>
      <c r="L43" s="189">
        <v>15600.0</v>
      </c>
    </row>
    <row r="44" ht="15.75" customHeight="1">
      <c r="A44" s="190" t="s">
        <v>143</v>
      </c>
      <c r="B44" s="197"/>
      <c r="C44" s="197"/>
      <c r="D44" s="197"/>
      <c r="E44" s="197"/>
      <c r="F44" s="197"/>
      <c r="G44" s="197"/>
      <c r="H44" s="197"/>
      <c r="I44" s="197"/>
      <c r="J44" s="197"/>
      <c r="K44" s="197"/>
      <c r="L44" s="197"/>
    </row>
    <row r="45" ht="15.75" customHeight="1">
      <c r="A45" s="184" t="s">
        <v>307</v>
      </c>
      <c r="B45" s="185">
        <v>36539.0</v>
      </c>
      <c r="C45" s="185">
        <v>50977.0</v>
      </c>
      <c r="D45" s="187">
        <v>-12135.0</v>
      </c>
      <c r="E45" s="185">
        <v>33178.0</v>
      </c>
      <c r="F45" s="187">
        <v>-18173.0</v>
      </c>
      <c r="G45" s="187">
        <v>-26934.0</v>
      </c>
      <c r="H45" s="185">
        <v>42971.0</v>
      </c>
      <c r="I45" s="185">
        <v>19437.0</v>
      </c>
      <c r="J45" s="187">
        <v>-79999.0</v>
      </c>
      <c r="K45" s="187">
        <v>-26169.0</v>
      </c>
      <c r="L45" s="187">
        <v>-26169.0</v>
      </c>
    </row>
    <row r="46" ht="15.75" customHeight="1">
      <c r="A46" s="190" t="s">
        <v>73</v>
      </c>
      <c r="B46" s="191"/>
      <c r="C46" s="193" t="s">
        <v>308</v>
      </c>
      <c r="D46" s="192" t="s">
        <v>309</v>
      </c>
      <c r="E46" s="193" t="s">
        <v>310</v>
      </c>
      <c r="F46" s="192" t="s">
        <v>311</v>
      </c>
      <c r="G46" s="193" t="s">
        <v>312</v>
      </c>
      <c r="H46" s="193" t="s">
        <v>313</v>
      </c>
      <c r="I46" s="192" t="s">
        <v>314</v>
      </c>
      <c r="J46" s="192" t="s">
        <v>315</v>
      </c>
      <c r="K46" s="193" t="s">
        <v>316</v>
      </c>
      <c r="L46" s="194"/>
    </row>
    <row r="47" ht="15.75" customHeight="1">
      <c r="A47" s="190" t="s">
        <v>317</v>
      </c>
      <c r="B47" s="193" t="s">
        <v>318</v>
      </c>
      <c r="C47" s="193" t="s">
        <v>319</v>
      </c>
      <c r="D47" s="192" t="s">
        <v>320</v>
      </c>
      <c r="E47" s="193" t="s">
        <v>321</v>
      </c>
      <c r="F47" s="192" t="s">
        <v>322</v>
      </c>
      <c r="G47" s="192" t="s">
        <v>323</v>
      </c>
      <c r="H47" s="193" t="s">
        <v>324</v>
      </c>
      <c r="I47" s="193" t="s">
        <v>325</v>
      </c>
      <c r="J47" s="192" t="s">
        <v>326</v>
      </c>
      <c r="K47" s="192" t="s">
        <v>327</v>
      </c>
      <c r="L47" s="192" t="s">
        <v>327</v>
      </c>
    </row>
    <row r="48" ht="15.75" customHeight="1">
      <c r="A48" s="181" t="s">
        <v>328</v>
      </c>
      <c r="B48" s="182">
        <v>32108.0</v>
      </c>
      <c r="C48" s="182">
        <v>133097.0</v>
      </c>
      <c r="D48" s="182">
        <v>160494.0</v>
      </c>
      <c r="E48" s="182">
        <v>180516.0</v>
      </c>
      <c r="F48" s="182">
        <v>188105.0</v>
      </c>
      <c r="G48" s="182">
        <v>193919.0</v>
      </c>
      <c r="H48" s="182">
        <v>309615.0</v>
      </c>
      <c r="I48" s="182">
        <v>262033.0</v>
      </c>
      <c r="J48" s="182">
        <v>342025.0</v>
      </c>
      <c r="K48" s="182">
        <v>260932.0</v>
      </c>
      <c r="L48" s="182">
        <v>260932.0</v>
      </c>
    </row>
    <row r="49" ht="15.75" customHeight="1">
      <c r="A49" s="181" t="s">
        <v>329</v>
      </c>
      <c r="B49" s="182">
        <v>20900.0</v>
      </c>
      <c r="C49" s="182">
        <v>160494.0</v>
      </c>
      <c r="D49" s="182">
        <v>180516.0</v>
      </c>
      <c r="E49" s="182">
        <v>188105.0</v>
      </c>
      <c r="F49" s="182">
        <v>193919.0</v>
      </c>
      <c r="G49" s="182">
        <v>309615.0</v>
      </c>
      <c r="H49" s="182">
        <v>262033.0</v>
      </c>
      <c r="I49" s="182">
        <v>342025.0</v>
      </c>
      <c r="J49" s="182">
        <v>260932.0</v>
      </c>
      <c r="K49" s="182">
        <v>276532.0</v>
      </c>
      <c r="L49" s="182">
        <v>276532.0</v>
      </c>
    </row>
    <row r="50" ht="15.75" customHeight="1">
      <c r="A50" s="181" t="s">
        <v>330</v>
      </c>
      <c r="B50" s="182">
        <v>12031.0</v>
      </c>
      <c r="C50" s="182">
        <v>12067.0</v>
      </c>
      <c r="D50" s="182">
        <v>15675.0</v>
      </c>
      <c r="E50" s="182">
        <v>22963.0</v>
      </c>
      <c r="F50" s="182">
        <v>27901.0</v>
      </c>
      <c r="G50" s="182">
        <v>12094.0</v>
      </c>
      <c r="H50" s="182">
        <v>7143.0</v>
      </c>
      <c r="I50" s="182">
        <v>22615.0</v>
      </c>
      <c r="J50" s="182">
        <v>72989.0</v>
      </c>
      <c r="K50" s="182">
        <v>88027.0</v>
      </c>
      <c r="L50" s="182">
        <v>88027.0</v>
      </c>
    </row>
    <row r="51" ht="15.75" customHeight="1">
      <c r="A51" s="181" t="s">
        <v>331</v>
      </c>
      <c r="B51" s="182">
        <v>4978.0</v>
      </c>
      <c r="C51" s="182">
        <v>4359.0</v>
      </c>
      <c r="D51" s="182">
        <v>2083.0</v>
      </c>
      <c r="E51" s="182">
        <v>4313.0</v>
      </c>
      <c r="F51" s="182">
        <v>4888.0</v>
      </c>
      <c r="G51" s="182">
        <v>4797.0</v>
      </c>
      <c r="H51" s="182">
        <v>4028.0</v>
      </c>
      <c r="I51" s="182">
        <v>3733.0</v>
      </c>
      <c r="J51" s="182">
        <v>5727.0</v>
      </c>
      <c r="K51" s="182">
        <v>5798.0</v>
      </c>
      <c r="L51" s="182">
        <v>5798.0</v>
      </c>
    </row>
    <row r="52" ht="15.75" customHeight="1">
      <c r="A52" s="181" t="s">
        <v>332</v>
      </c>
      <c r="B52" s="209">
        <v>11.91</v>
      </c>
      <c r="C52" s="209">
        <v>17.65</v>
      </c>
      <c r="D52" s="211">
        <v>-4.5</v>
      </c>
      <c r="E52" s="209">
        <v>13.31</v>
      </c>
      <c r="F52" s="211">
        <v>-8.08</v>
      </c>
      <c r="G52" s="211">
        <v>-12.91</v>
      </c>
      <c r="H52" s="209">
        <v>21.14</v>
      </c>
      <c r="I52" s="209">
        <v>9.98</v>
      </c>
      <c r="J52" s="211">
        <v>-41.45</v>
      </c>
      <c r="K52" s="211">
        <v>-13.76</v>
      </c>
      <c r="L52" s="211">
        <v>-13.76</v>
      </c>
    </row>
    <row r="53" ht="15.75" customHeight="1">
      <c r="A53" s="203" t="s">
        <v>205</v>
      </c>
      <c r="B53" s="197"/>
      <c r="C53" s="197"/>
      <c r="D53" s="197"/>
      <c r="E53" s="197"/>
      <c r="F53" s="197"/>
      <c r="G53" s="197"/>
      <c r="H53" s="197"/>
      <c r="I53" s="197"/>
      <c r="J53" s="197"/>
      <c r="K53" s="197"/>
      <c r="L53" s="197"/>
    </row>
    <row r="54" ht="15.75" customHeight="1">
      <c r="A54" s="203" t="s">
        <v>206</v>
      </c>
      <c r="B54" s="197"/>
      <c r="C54" s="197"/>
      <c r="D54" s="197"/>
      <c r="E54" s="197"/>
      <c r="F54" s="197"/>
      <c r="G54" s="197"/>
      <c r="H54" s="197"/>
      <c r="I54" s="197"/>
      <c r="J54" s="197"/>
      <c r="K54" s="197"/>
      <c r="L54" s="197"/>
    </row>
    <row r="55" ht="15.75" customHeight="1">
      <c r="A55" s="204" t="s">
        <v>333</v>
      </c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</row>
    <row r="56" ht="15.75" customHeight="1">
      <c r="A56" s="204" t="s">
        <v>334</v>
      </c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</row>
    <row r="57" ht="15.75" customHeight="1">
      <c r="A57" s="196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</row>
    <row r="58" ht="15.75" customHeight="1">
      <c r="A58" s="196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59" ht="15.75" customHeight="1">
      <c r="A59" s="196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</row>
    <row r="60" ht="15.75" customHeight="1">
      <c r="A60" s="196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</row>
    <row r="61" ht="15.75" customHeight="1">
      <c r="A61" s="196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A62" s="196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</row>
    <row r="63" ht="15.75" customHeight="1">
      <c r="A63" s="196"/>
      <c r="B63" s="197"/>
      <c r="C63" s="197"/>
      <c r="D63" s="197"/>
      <c r="E63" s="197"/>
      <c r="F63" s="197"/>
      <c r="G63" s="197"/>
      <c r="H63" s="197"/>
      <c r="I63" s="197"/>
      <c r="J63" s="197"/>
      <c r="K63" s="197"/>
      <c r="L63" s="197"/>
    </row>
    <row r="64" ht="15.75" customHeight="1">
      <c r="A64" s="196"/>
      <c r="B64" s="11"/>
      <c r="C64" s="11"/>
      <c r="D64" s="11"/>
      <c r="E64" s="11"/>
      <c r="F64" s="11"/>
      <c r="G64" s="11"/>
      <c r="H64" s="11"/>
      <c r="I64" s="11"/>
      <c r="J64" s="11"/>
      <c r="K64" s="197"/>
      <c r="L64" s="197"/>
    </row>
    <row r="65" ht="15.75" customHeight="1">
      <c r="A65" s="196"/>
      <c r="B65" s="197"/>
      <c r="C65" s="197"/>
      <c r="D65" s="197"/>
      <c r="E65" s="197"/>
      <c r="F65" s="197"/>
      <c r="G65" s="197"/>
      <c r="H65" s="197"/>
      <c r="I65" s="197"/>
      <c r="J65" s="197"/>
      <c r="K65" s="197"/>
      <c r="L65" s="197"/>
    </row>
    <row r="66" ht="15.75" customHeight="1">
      <c r="A66" s="196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A67" s="196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A68" s="196"/>
      <c r="B68" s="11"/>
      <c r="C68" s="11"/>
      <c r="D68" s="11"/>
      <c r="E68" s="11"/>
      <c r="F68" s="11"/>
      <c r="G68" s="11"/>
      <c r="H68" s="11"/>
      <c r="I68" s="11"/>
      <c r="J68" s="11"/>
      <c r="K68" s="197"/>
      <c r="L68" s="197"/>
    </row>
    <row r="69" ht="15.75" customHeight="1">
      <c r="A69" s="196"/>
      <c r="B69" s="11"/>
      <c r="C69" s="11"/>
      <c r="D69" s="11"/>
      <c r="E69" s="11"/>
      <c r="F69" s="11"/>
      <c r="G69" s="11"/>
      <c r="H69" s="11"/>
      <c r="I69" s="11"/>
      <c r="J69" s="11"/>
      <c r="K69" s="197"/>
      <c r="L69" s="197"/>
    </row>
    <row r="70" ht="15.75" customHeight="1">
      <c r="A70" s="196"/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</row>
    <row r="71" ht="15.75" customHeight="1">
      <c r="A71" s="196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A72" s="196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A73" s="196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A74" s="196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A75" s="196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A76" s="196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A77" s="196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A78" s="196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A79" s="196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A80" s="196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A81" s="196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A82" s="196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A83" s="196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A84" s="196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A85" s="196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A86" s="196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A87" s="196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A88" s="196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A89" s="196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A90" s="196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A91" s="196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A92" s="196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A93" s="196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A94" s="196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A95" s="196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A96" s="196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A97" s="196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A98" s="196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A99" s="196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46"/>
    <hyperlink r:id="rId2" ref="A55"/>
    <hyperlink r:id="rId3" ref="A56"/>
  </hyperlinks>
  <printOptions/>
  <pageMargins bottom="0.75" footer="0.0" header="0.0" left="0.7" right="0.7" top="0.75"/>
  <pageSetup paperSize="9" orientation="portrait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50.57"/>
    <col customWidth="1" min="3" max="3" width="79.0"/>
    <col customWidth="1" min="4" max="4" width="83.43"/>
    <col customWidth="1" min="5" max="5" width="69.43"/>
    <col customWidth="1" min="6" max="6" width="56.43"/>
    <col customWidth="1" hidden="1" min="7" max="8" width="13.86"/>
    <col customWidth="1" hidden="1" min="9" max="14" width="16.86"/>
    <col customWidth="1" hidden="1" min="15" max="15" width="1.86"/>
    <col customWidth="1" hidden="1" min="16" max="18" width="10.71"/>
    <col customWidth="1" hidden="1" min="19" max="20" width="9.14"/>
    <col customWidth="1" min="21" max="25" width="10.71"/>
  </cols>
  <sheetData>
    <row r="1" ht="17.25" customHeight="1">
      <c r="A1" s="22"/>
      <c r="B1" s="22"/>
      <c r="C1" s="74"/>
      <c r="D1" s="74"/>
      <c r="E1" s="74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3"/>
      <c r="U1" s="23"/>
      <c r="V1" s="23"/>
      <c r="W1" s="23"/>
      <c r="X1" s="23"/>
      <c r="Y1" s="23"/>
      <c r="Z1" s="23"/>
    </row>
    <row r="2" ht="30.0" customHeight="1">
      <c r="A2" s="22"/>
      <c r="B2" s="95" t="s">
        <v>335</v>
      </c>
      <c r="C2" s="95" t="s">
        <v>336</v>
      </c>
      <c r="D2" s="95" t="s">
        <v>337</v>
      </c>
      <c r="E2" s="95" t="s">
        <v>338</v>
      </c>
      <c r="F2" s="212"/>
      <c r="G2" s="212"/>
      <c r="H2" s="212"/>
      <c r="I2" s="212"/>
      <c r="J2" s="212"/>
      <c r="K2" s="212"/>
      <c r="L2" s="212"/>
      <c r="M2" s="213"/>
      <c r="N2" s="213"/>
      <c r="O2" s="214"/>
      <c r="P2" s="22"/>
      <c r="Q2" s="22"/>
      <c r="R2" s="22"/>
      <c r="S2" s="22"/>
      <c r="T2" s="22"/>
      <c r="U2" s="23"/>
      <c r="V2" s="23"/>
      <c r="W2" s="23"/>
      <c r="X2" s="23"/>
      <c r="Y2" s="23"/>
      <c r="Z2" s="23"/>
    </row>
    <row r="3" ht="30.0" customHeight="1">
      <c r="A3" s="22"/>
      <c r="B3" s="215" t="s">
        <v>339</v>
      </c>
      <c r="C3" s="216" t="s">
        <v>340</v>
      </c>
      <c r="D3" s="216" t="s">
        <v>341</v>
      </c>
      <c r="E3" s="216" t="s">
        <v>342</v>
      </c>
      <c r="F3" s="217"/>
      <c r="G3" s="217"/>
      <c r="H3" s="217"/>
      <c r="I3" s="217"/>
      <c r="J3" s="217"/>
      <c r="K3" s="217"/>
      <c r="L3" s="217"/>
      <c r="M3" s="217"/>
      <c r="N3" s="217"/>
      <c r="O3" s="74"/>
      <c r="P3" s="22"/>
      <c r="Q3" s="22"/>
      <c r="R3" s="22"/>
      <c r="S3" s="22"/>
      <c r="T3" s="22"/>
      <c r="U3" s="23"/>
      <c r="V3" s="23"/>
      <c r="W3" s="23"/>
      <c r="X3" s="23"/>
      <c r="Y3" s="23"/>
      <c r="Z3" s="23"/>
    </row>
    <row r="4" ht="30.0" customHeight="1">
      <c r="A4" s="22"/>
      <c r="B4" s="218" t="s">
        <v>343</v>
      </c>
      <c r="C4" s="219" t="s">
        <v>344</v>
      </c>
      <c r="D4" s="219" t="s">
        <v>345</v>
      </c>
      <c r="E4" s="219" t="s">
        <v>346</v>
      </c>
      <c r="F4" s="217"/>
      <c r="G4" s="217"/>
      <c r="H4" s="217"/>
      <c r="I4" s="217"/>
      <c r="J4" s="217"/>
      <c r="K4" s="217"/>
      <c r="L4" s="217"/>
      <c r="M4" s="217"/>
      <c r="N4" s="217"/>
      <c r="O4" s="74"/>
      <c r="P4" s="22"/>
      <c r="Q4" s="22"/>
      <c r="R4" s="22"/>
      <c r="S4" s="22"/>
      <c r="T4" s="22"/>
      <c r="U4" s="23"/>
      <c r="V4" s="23"/>
      <c r="W4" s="23"/>
      <c r="X4" s="23"/>
      <c r="Y4" s="23"/>
      <c r="Z4" s="23"/>
    </row>
    <row r="5" ht="30.0" customHeight="1">
      <c r="A5" s="22"/>
      <c r="B5" s="215" t="s">
        <v>347</v>
      </c>
      <c r="C5" s="216" t="s">
        <v>348</v>
      </c>
      <c r="D5" s="216" t="s">
        <v>349</v>
      </c>
      <c r="E5" s="216" t="s">
        <v>350</v>
      </c>
      <c r="F5" s="217"/>
      <c r="G5" s="217"/>
      <c r="H5" s="217"/>
      <c r="I5" s="217"/>
      <c r="J5" s="217"/>
      <c r="K5" s="217"/>
      <c r="L5" s="217"/>
      <c r="M5" s="217"/>
      <c r="N5" s="217"/>
      <c r="O5" s="74"/>
      <c r="P5" s="22"/>
      <c r="Q5" s="22"/>
      <c r="R5" s="22"/>
      <c r="S5" s="22"/>
      <c r="T5" s="22"/>
      <c r="U5" s="23"/>
      <c r="V5" s="23"/>
      <c r="W5" s="23"/>
      <c r="X5" s="23"/>
      <c r="Y5" s="23"/>
      <c r="Z5" s="23"/>
    </row>
    <row r="6" ht="30.0" customHeight="1">
      <c r="A6" s="22"/>
      <c r="B6" s="218" t="s">
        <v>26</v>
      </c>
      <c r="C6" s="219" t="s">
        <v>351</v>
      </c>
      <c r="D6" s="219" t="s">
        <v>352</v>
      </c>
      <c r="E6" s="219"/>
      <c r="F6" s="217"/>
      <c r="G6" s="217"/>
      <c r="H6" s="217"/>
      <c r="I6" s="217"/>
      <c r="J6" s="217"/>
      <c r="K6" s="217"/>
      <c r="L6" s="217"/>
      <c r="M6" s="217"/>
      <c r="N6" s="217"/>
      <c r="O6" s="74"/>
      <c r="P6" s="22"/>
      <c r="Q6" s="22"/>
      <c r="R6" s="22"/>
      <c r="S6" s="22"/>
      <c r="T6" s="22"/>
      <c r="U6" s="23"/>
      <c r="V6" s="23"/>
      <c r="W6" s="23"/>
      <c r="X6" s="23"/>
      <c r="Y6" s="23"/>
      <c r="Z6" s="23"/>
    </row>
    <row r="7" ht="30.0" customHeight="1">
      <c r="A7" s="22"/>
      <c r="B7" s="215" t="s">
        <v>40</v>
      </c>
      <c r="C7" s="220" t="s">
        <v>353</v>
      </c>
      <c r="D7" s="216"/>
      <c r="E7" s="216"/>
      <c r="F7" s="217"/>
      <c r="G7" s="217"/>
      <c r="H7" s="217"/>
      <c r="I7" s="217"/>
      <c r="J7" s="217"/>
      <c r="K7" s="217"/>
      <c r="L7" s="217"/>
      <c r="M7" s="217"/>
      <c r="N7" s="217"/>
      <c r="O7" s="74"/>
      <c r="P7" s="22"/>
      <c r="Q7" s="22"/>
      <c r="R7" s="22"/>
      <c r="S7" s="22"/>
      <c r="T7" s="22"/>
      <c r="U7" s="23"/>
      <c r="V7" s="23"/>
      <c r="W7" s="23"/>
      <c r="X7" s="23"/>
      <c r="Y7" s="23"/>
      <c r="Z7" s="23"/>
    </row>
    <row r="8" ht="24.75" customHeight="1">
      <c r="A8" s="22"/>
      <c r="B8" s="23"/>
      <c r="C8" s="23"/>
      <c r="D8" s="23"/>
      <c r="E8" s="23"/>
      <c r="F8" s="217"/>
      <c r="G8" s="217"/>
      <c r="H8" s="217"/>
      <c r="I8" s="217"/>
      <c r="J8" s="217"/>
      <c r="K8" s="217"/>
      <c r="L8" s="217"/>
      <c r="M8" s="217"/>
      <c r="N8" s="217"/>
      <c r="O8" s="74"/>
      <c r="P8" s="22"/>
      <c r="Q8" s="22"/>
      <c r="R8" s="22"/>
      <c r="S8" s="22"/>
      <c r="T8" s="22"/>
      <c r="U8" s="23"/>
      <c r="V8" s="23"/>
      <c r="W8" s="23"/>
      <c r="X8" s="23"/>
      <c r="Y8" s="23"/>
      <c r="Z8" s="23"/>
    </row>
    <row r="9" ht="30.0" customHeight="1">
      <c r="A9" s="22"/>
      <c r="B9" s="68" t="s">
        <v>36</v>
      </c>
      <c r="C9" s="95" t="s">
        <v>336</v>
      </c>
      <c r="D9" s="95" t="s">
        <v>337</v>
      </c>
      <c r="E9" s="95" t="s">
        <v>338</v>
      </c>
      <c r="F9" s="217"/>
      <c r="G9" s="217"/>
      <c r="H9" s="217"/>
      <c r="I9" s="217"/>
      <c r="J9" s="217"/>
      <c r="K9" s="217"/>
      <c r="L9" s="217"/>
      <c r="M9" s="217"/>
      <c r="N9" s="217"/>
      <c r="O9" s="74"/>
      <c r="P9" s="22"/>
      <c r="Q9" s="22"/>
      <c r="R9" s="22"/>
      <c r="S9" s="22"/>
      <c r="T9" s="22"/>
      <c r="U9" s="23"/>
      <c r="V9" s="23"/>
      <c r="W9" s="23"/>
      <c r="X9" s="23"/>
      <c r="Y9" s="23"/>
      <c r="Z9" s="23"/>
    </row>
    <row r="10" ht="30.0" customHeight="1">
      <c r="A10" s="22"/>
      <c r="B10" s="215" t="s">
        <v>354</v>
      </c>
      <c r="C10" s="216" t="s">
        <v>355</v>
      </c>
      <c r="D10" s="220"/>
      <c r="E10" s="221"/>
      <c r="F10" s="217"/>
      <c r="G10" s="217"/>
      <c r="H10" s="217"/>
      <c r="I10" s="217"/>
      <c r="J10" s="217"/>
      <c r="K10" s="217"/>
      <c r="L10" s="217"/>
      <c r="M10" s="217"/>
      <c r="N10" s="217"/>
      <c r="O10" s="74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3"/>
    </row>
    <row r="11" ht="30.0" customHeight="1">
      <c r="A11" s="22"/>
      <c r="B11" s="218" t="s">
        <v>356</v>
      </c>
      <c r="C11" s="222" t="s">
        <v>357</v>
      </c>
      <c r="D11" s="222"/>
      <c r="E11" s="223"/>
      <c r="F11" s="217"/>
      <c r="G11" s="217"/>
      <c r="H11" s="217"/>
      <c r="I11" s="217"/>
      <c r="J11" s="217"/>
      <c r="K11" s="217"/>
      <c r="L11" s="217"/>
      <c r="M11" s="217"/>
      <c r="N11" s="217"/>
      <c r="O11" s="74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3"/>
    </row>
    <row r="12" ht="30.0" customHeight="1">
      <c r="A12" s="22"/>
      <c r="B12" s="215" t="s">
        <v>358</v>
      </c>
      <c r="C12" s="216" t="s">
        <v>359</v>
      </c>
      <c r="D12" s="216" t="s">
        <v>360</v>
      </c>
      <c r="E12" s="224"/>
      <c r="F12" s="217"/>
      <c r="G12" s="217"/>
      <c r="H12" s="217"/>
      <c r="I12" s="217"/>
      <c r="J12" s="217"/>
      <c r="K12" s="217"/>
      <c r="L12" s="217"/>
      <c r="M12" s="217"/>
      <c r="N12" s="217"/>
      <c r="O12" s="74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3"/>
    </row>
    <row r="13" ht="30.0" customHeight="1">
      <c r="A13" s="22"/>
      <c r="B13" s="218" t="s">
        <v>361</v>
      </c>
      <c r="C13" s="222" t="s">
        <v>362</v>
      </c>
      <c r="D13" s="222"/>
      <c r="E13" s="223"/>
      <c r="F13" s="217"/>
      <c r="G13" s="217"/>
      <c r="H13" s="217"/>
      <c r="I13" s="217"/>
      <c r="J13" s="217"/>
      <c r="K13" s="217"/>
      <c r="L13" s="217"/>
      <c r="M13" s="217"/>
      <c r="N13" s="217"/>
      <c r="O13" s="74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3"/>
    </row>
    <row r="14" ht="30.0" customHeight="1">
      <c r="A14" s="22"/>
      <c r="B14" s="215" t="s">
        <v>363</v>
      </c>
      <c r="C14" s="220" t="s">
        <v>364</v>
      </c>
      <c r="D14" s="220"/>
      <c r="E14" s="221"/>
      <c r="F14" s="217"/>
      <c r="G14" s="217"/>
      <c r="H14" s="217"/>
      <c r="I14" s="217"/>
      <c r="J14" s="217"/>
      <c r="K14" s="217"/>
      <c r="L14" s="217"/>
      <c r="M14" s="217"/>
      <c r="N14" s="217"/>
      <c r="O14" s="74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3"/>
    </row>
    <row r="15" ht="30.0" customHeight="1">
      <c r="A15" s="22"/>
      <c r="B15" s="218" t="s">
        <v>365</v>
      </c>
      <c r="C15" s="222" t="s">
        <v>366</v>
      </c>
      <c r="D15" s="222"/>
      <c r="E15" s="223"/>
      <c r="F15" s="217"/>
      <c r="G15" s="217"/>
      <c r="H15" s="217"/>
      <c r="I15" s="217"/>
      <c r="J15" s="217"/>
      <c r="K15" s="217"/>
      <c r="L15" s="217"/>
      <c r="M15" s="217"/>
      <c r="N15" s="217"/>
      <c r="O15" s="74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3"/>
    </row>
    <row r="16" ht="30.0" customHeight="1">
      <c r="A16" s="22"/>
      <c r="B16" s="215" t="s">
        <v>48</v>
      </c>
      <c r="C16" s="220" t="s">
        <v>367</v>
      </c>
      <c r="D16" s="220" t="s">
        <v>368</v>
      </c>
      <c r="E16" s="221"/>
      <c r="F16" s="217"/>
      <c r="G16" s="217"/>
      <c r="H16" s="217"/>
      <c r="I16" s="217"/>
      <c r="J16" s="217"/>
      <c r="K16" s="217"/>
      <c r="L16" s="217"/>
      <c r="M16" s="217"/>
      <c r="N16" s="217"/>
      <c r="O16" s="74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3"/>
    </row>
    <row r="17" ht="24.75" customHeight="1">
      <c r="A17" s="22"/>
      <c r="B17" s="23"/>
      <c r="C17" s="23"/>
      <c r="D17" s="23"/>
      <c r="E17" s="23"/>
      <c r="F17" s="225"/>
      <c r="G17" s="225"/>
      <c r="H17" s="225"/>
      <c r="I17" s="225"/>
      <c r="J17" s="225"/>
      <c r="K17" s="225"/>
      <c r="L17" s="225"/>
      <c r="M17" s="225"/>
      <c r="N17" s="225"/>
      <c r="O17" s="226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3"/>
    </row>
    <row r="18" ht="30.0" customHeight="1">
      <c r="A18" s="22"/>
      <c r="B18" s="68" t="s">
        <v>369</v>
      </c>
      <c r="C18" s="95" t="s">
        <v>336</v>
      </c>
      <c r="D18" s="95" t="s">
        <v>337</v>
      </c>
      <c r="E18" s="95" t="s">
        <v>338</v>
      </c>
      <c r="F18" s="227"/>
      <c r="G18" s="227"/>
      <c r="H18" s="227"/>
      <c r="I18" s="227"/>
      <c r="J18" s="227"/>
      <c r="K18" s="227"/>
      <c r="L18" s="227"/>
      <c r="M18" s="227"/>
      <c r="N18" s="227"/>
      <c r="O18" s="226"/>
      <c r="P18" s="22"/>
      <c r="Q18" s="22"/>
      <c r="R18" s="22"/>
      <c r="S18" s="22"/>
      <c r="T18" s="22"/>
      <c r="U18" s="23"/>
      <c r="V18" s="23"/>
      <c r="W18" s="23"/>
      <c r="X18" s="23"/>
      <c r="Y18" s="23"/>
      <c r="Z18" s="23"/>
    </row>
    <row r="19" ht="30.0" customHeight="1">
      <c r="A19" s="22"/>
      <c r="B19" s="215" t="s">
        <v>339</v>
      </c>
      <c r="C19" s="220" t="s">
        <v>370</v>
      </c>
      <c r="D19" s="220"/>
      <c r="E19" s="221"/>
      <c r="F19" s="217"/>
      <c r="G19" s="217"/>
      <c r="H19" s="217"/>
      <c r="I19" s="217"/>
      <c r="J19" s="217"/>
      <c r="K19" s="217"/>
      <c r="L19" s="217"/>
      <c r="M19" s="217"/>
      <c r="N19" s="217"/>
      <c r="O19" s="226"/>
      <c r="P19" s="22"/>
      <c r="Q19" s="22"/>
      <c r="R19" s="22"/>
      <c r="S19" s="22"/>
      <c r="T19" s="22"/>
      <c r="U19" s="23"/>
      <c r="V19" s="23"/>
      <c r="W19" s="23"/>
      <c r="X19" s="23"/>
      <c r="Y19" s="23"/>
      <c r="Z19" s="23"/>
    </row>
    <row r="20" ht="30.0" customHeight="1">
      <c r="A20" s="22"/>
      <c r="B20" s="218" t="s">
        <v>343</v>
      </c>
      <c r="C20" s="222" t="s">
        <v>371</v>
      </c>
      <c r="D20" s="222"/>
      <c r="E20" s="223"/>
      <c r="F20" s="217"/>
      <c r="G20" s="217"/>
      <c r="H20" s="217"/>
      <c r="I20" s="217"/>
      <c r="J20" s="217"/>
      <c r="K20" s="217"/>
      <c r="L20" s="217"/>
      <c r="M20" s="217"/>
      <c r="N20" s="217"/>
      <c r="O20" s="226"/>
      <c r="P20" s="22"/>
      <c r="Q20" s="22"/>
      <c r="R20" s="22"/>
      <c r="S20" s="22"/>
      <c r="T20" s="22"/>
      <c r="U20" s="23"/>
      <c r="V20" s="23"/>
      <c r="W20" s="23"/>
      <c r="X20" s="23"/>
      <c r="Y20" s="23"/>
      <c r="Z20" s="23"/>
    </row>
    <row r="21" ht="30.0" customHeight="1">
      <c r="A21" s="22"/>
      <c r="B21" s="215" t="s">
        <v>372</v>
      </c>
      <c r="C21" s="220" t="s">
        <v>373</v>
      </c>
      <c r="D21" s="220"/>
      <c r="E21" s="221"/>
      <c r="F21" s="217"/>
      <c r="G21" s="217"/>
      <c r="H21" s="217"/>
      <c r="I21" s="217"/>
      <c r="J21" s="217"/>
      <c r="K21" s="217"/>
      <c r="L21" s="217"/>
      <c r="M21" s="217"/>
      <c r="N21" s="217"/>
      <c r="O21" s="226"/>
      <c r="P21" s="22"/>
      <c r="Q21" s="22"/>
      <c r="R21" s="22"/>
      <c r="S21" s="22"/>
      <c r="T21" s="22"/>
      <c r="U21" s="23"/>
      <c r="V21" s="23"/>
      <c r="W21" s="23"/>
      <c r="X21" s="23"/>
      <c r="Y21" s="23"/>
      <c r="Z21" s="23"/>
    </row>
    <row r="22" ht="30.0" customHeight="1">
      <c r="A22" s="22"/>
      <c r="B22" s="218" t="s">
        <v>374</v>
      </c>
      <c r="C22" s="222" t="s">
        <v>375</v>
      </c>
      <c r="D22" s="222"/>
      <c r="E22" s="223"/>
      <c r="F22" s="217"/>
      <c r="G22" s="217"/>
      <c r="H22" s="217"/>
      <c r="I22" s="217"/>
      <c r="J22" s="217"/>
      <c r="K22" s="217"/>
      <c r="L22" s="217"/>
      <c r="M22" s="217"/>
      <c r="N22" s="217"/>
      <c r="O22" s="226"/>
      <c r="P22" s="22"/>
      <c r="Q22" s="22"/>
      <c r="R22" s="22"/>
      <c r="S22" s="22"/>
      <c r="T22" s="22"/>
      <c r="U22" s="23"/>
      <c r="V22" s="23"/>
      <c r="W22" s="23"/>
      <c r="X22" s="23"/>
      <c r="Y22" s="23"/>
      <c r="Z22" s="23"/>
    </row>
    <row r="23" ht="24.75" customHeight="1">
      <c r="A23" s="22"/>
      <c r="B23" s="215"/>
      <c r="C23" s="220"/>
      <c r="D23" s="220"/>
      <c r="E23" s="221"/>
      <c r="F23" s="217"/>
      <c r="G23" s="217"/>
      <c r="H23" s="217"/>
      <c r="I23" s="217"/>
      <c r="J23" s="217"/>
      <c r="K23" s="217"/>
      <c r="L23" s="217"/>
      <c r="M23" s="217"/>
      <c r="N23" s="217"/>
      <c r="O23" s="226"/>
      <c r="P23" s="22"/>
      <c r="Q23" s="22"/>
      <c r="R23" s="22"/>
      <c r="S23" s="22"/>
      <c r="T23" s="22"/>
      <c r="U23" s="23"/>
      <c r="V23" s="23"/>
      <c r="W23" s="23"/>
      <c r="X23" s="23"/>
      <c r="Y23" s="23"/>
      <c r="Z23" s="23"/>
    </row>
    <row r="24" ht="30.0" customHeight="1">
      <c r="A24" s="22"/>
      <c r="B24" s="68" t="s">
        <v>376</v>
      </c>
      <c r="C24" s="95" t="s">
        <v>336</v>
      </c>
      <c r="D24" s="95" t="s">
        <v>337</v>
      </c>
      <c r="E24" s="95" t="s">
        <v>338</v>
      </c>
      <c r="F24" s="213"/>
      <c r="G24" s="213"/>
      <c r="H24" s="213"/>
      <c r="I24" s="213"/>
      <c r="J24" s="213"/>
      <c r="K24" s="213"/>
      <c r="L24" s="213"/>
      <c r="M24" s="213"/>
      <c r="N24" s="213"/>
      <c r="O24" s="74"/>
      <c r="P24" s="22"/>
      <c r="Q24" s="22"/>
      <c r="R24" s="22"/>
      <c r="S24" s="22"/>
      <c r="T24" s="22"/>
      <c r="U24" s="23"/>
      <c r="V24" s="23"/>
      <c r="W24" s="23"/>
      <c r="X24" s="23"/>
      <c r="Y24" s="23"/>
      <c r="Z24" s="23"/>
    </row>
    <row r="25" ht="17.25" customHeight="1">
      <c r="A25" s="22"/>
      <c r="B25" s="215" t="s">
        <v>377</v>
      </c>
      <c r="C25" s="228" t="s">
        <v>378</v>
      </c>
      <c r="D25" s="228" t="s">
        <v>379</v>
      </c>
      <c r="E25" s="229"/>
      <c r="F25" s="230"/>
      <c r="G25" s="141"/>
      <c r="H25" s="141"/>
      <c r="I25" s="231"/>
      <c r="J25" s="231"/>
      <c r="K25" s="231"/>
      <c r="L25" s="231"/>
      <c r="M25" s="231"/>
      <c r="N25" s="231"/>
      <c r="O25" s="226"/>
      <c r="P25" s="22"/>
      <c r="Q25" s="22"/>
      <c r="R25" s="22"/>
      <c r="S25" s="22"/>
      <c r="T25" s="22"/>
      <c r="U25" s="23"/>
      <c r="V25" s="23"/>
      <c r="W25" s="23"/>
      <c r="X25" s="23"/>
      <c r="Y25" s="23"/>
      <c r="Z25" s="23"/>
    </row>
    <row r="26" ht="30.0" customHeight="1">
      <c r="A26" s="22"/>
      <c r="B26" s="218" t="s">
        <v>33</v>
      </c>
      <c r="C26" s="232" t="s">
        <v>380</v>
      </c>
      <c r="D26" s="232"/>
      <c r="E26" s="233"/>
      <c r="F26" s="230"/>
      <c r="G26" s="141"/>
      <c r="H26" s="141"/>
      <c r="I26" s="231"/>
      <c r="J26" s="231"/>
      <c r="K26" s="231"/>
      <c r="L26" s="231"/>
      <c r="M26" s="231"/>
      <c r="N26" s="231"/>
      <c r="O26" s="226"/>
      <c r="P26" s="22"/>
      <c r="Q26" s="22"/>
      <c r="R26" s="22"/>
      <c r="S26" s="22"/>
      <c r="T26" s="22"/>
      <c r="U26" s="23"/>
      <c r="V26" s="23"/>
      <c r="W26" s="23"/>
      <c r="X26" s="23"/>
      <c r="Y26" s="23"/>
      <c r="Z26" s="23"/>
    </row>
    <row r="27" ht="30.0" customHeight="1">
      <c r="A27" s="22"/>
      <c r="B27" s="215" t="s">
        <v>31</v>
      </c>
      <c r="C27" s="228" t="s">
        <v>381</v>
      </c>
      <c r="D27" s="234"/>
      <c r="E27" s="229"/>
      <c r="F27" s="230"/>
      <c r="G27" s="141"/>
      <c r="H27" s="141"/>
      <c r="I27" s="231"/>
      <c r="J27" s="231"/>
      <c r="K27" s="231"/>
      <c r="L27" s="231"/>
      <c r="M27" s="231"/>
      <c r="N27" s="231"/>
      <c r="O27" s="214"/>
      <c r="P27" s="22"/>
      <c r="Q27" s="22"/>
      <c r="R27" s="22"/>
      <c r="S27" s="22"/>
      <c r="T27" s="22"/>
      <c r="U27" s="23"/>
      <c r="V27" s="23"/>
      <c r="W27" s="23"/>
      <c r="X27" s="23"/>
      <c r="Y27" s="23"/>
      <c r="Z27" s="23"/>
    </row>
    <row r="28" ht="24.75" customHeight="1">
      <c r="A28" s="22"/>
      <c r="B28" s="215"/>
      <c r="C28" s="228"/>
      <c r="D28" s="234"/>
      <c r="E28" s="229"/>
      <c r="F28" s="226"/>
      <c r="G28" s="226"/>
      <c r="H28" s="226"/>
      <c r="I28" s="231"/>
      <c r="J28" s="231"/>
      <c r="K28" s="231"/>
      <c r="L28" s="231"/>
      <c r="M28" s="231"/>
      <c r="N28" s="231"/>
      <c r="O28" s="214"/>
      <c r="P28" s="22"/>
      <c r="Q28" s="22"/>
      <c r="R28" s="22"/>
      <c r="S28" s="22"/>
      <c r="T28" s="22"/>
      <c r="U28" s="23"/>
      <c r="V28" s="23"/>
      <c r="W28" s="23"/>
      <c r="X28" s="23"/>
      <c r="Y28" s="23"/>
      <c r="Z28" s="23"/>
    </row>
    <row r="29" ht="30.0" customHeight="1">
      <c r="A29" s="22"/>
      <c r="B29" s="68" t="s">
        <v>374</v>
      </c>
      <c r="C29" s="95" t="s">
        <v>336</v>
      </c>
      <c r="D29" s="95" t="s">
        <v>337</v>
      </c>
      <c r="E29" s="95" t="s">
        <v>338</v>
      </c>
      <c r="F29" s="230"/>
      <c r="G29" s="141"/>
      <c r="H29" s="141"/>
      <c r="I29" s="231"/>
      <c r="J29" s="231"/>
      <c r="K29" s="231"/>
      <c r="L29" s="231"/>
      <c r="M29" s="231"/>
      <c r="N29" s="231"/>
      <c r="O29" s="214"/>
      <c r="P29" s="22"/>
      <c r="Q29" s="22"/>
      <c r="R29" s="22"/>
      <c r="S29" s="22"/>
      <c r="T29" s="22"/>
      <c r="U29" s="23"/>
      <c r="V29" s="23"/>
      <c r="W29" s="23"/>
      <c r="X29" s="23"/>
      <c r="Y29" s="23"/>
      <c r="Z29" s="23"/>
    </row>
    <row r="30" ht="51.75" customHeight="1">
      <c r="A30" s="22"/>
      <c r="B30" s="215" t="s">
        <v>382</v>
      </c>
      <c r="C30" s="216" t="s">
        <v>383</v>
      </c>
      <c r="D30" s="229" t="s">
        <v>384</v>
      </c>
      <c r="E30" s="229" t="s">
        <v>385</v>
      </c>
      <c r="F30" s="213"/>
      <c r="G30" s="213"/>
      <c r="H30" s="213"/>
      <c r="I30" s="213"/>
      <c r="J30" s="213"/>
      <c r="K30" s="213"/>
      <c r="L30" s="213"/>
      <c r="M30" s="213"/>
      <c r="N30" s="213"/>
      <c r="O30" s="22"/>
      <c r="P30" s="22"/>
      <c r="Q30" s="22"/>
      <c r="R30" s="22"/>
      <c r="S30" s="22"/>
      <c r="T30" s="22"/>
      <c r="U30" s="23"/>
      <c r="V30" s="23"/>
      <c r="W30" s="23"/>
      <c r="X30" s="23"/>
      <c r="Y30" s="23"/>
      <c r="Z30" s="23"/>
    </row>
    <row r="31" ht="17.25" customHeight="1">
      <c r="A31" s="22"/>
      <c r="B31" s="218" t="s">
        <v>386</v>
      </c>
      <c r="C31" s="219" t="s">
        <v>387</v>
      </c>
      <c r="D31" s="232" t="s">
        <v>388</v>
      </c>
      <c r="E31" s="233" t="s">
        <v>389</v>
      </c>
      <c r="F31" s="213"/>
      <c r="G31" s="213"/>
      <c r="H31" s="213"/>
      <c r="I31" s="213"/>
      <c r="J31" s="213"/>
      <c r="K31" s="213"/>
      <c r="L31" s="213"/>
      <c r="M31" s="213"/>
      <c r="N31" s="213"/>
      <c r="O31" s="22"/>
      <c r="P31" s="22"/>
      <c r="Q31" s="22"/>
      <c r="R31" s="22"/>
      <c r="S31" s="22"/>
      <c r="T31" s="22"/>
      <c r="U31" s="23"/>
      <c r="V31" s="23"/>
      <c r="W31" s="23"/>
      <c r="X31" s="23"/>
      <c r="Y31" s="23"/>
      <c r="Z31" s="23"/>
    </row>
    <row r="32" ht="17.25" customHeight="1">
      <c r="A32" s="22"/>
      <c r="B32" s="215" t="s">
        <v>390</v>
      </c>
      <c r="C32" s="216" t="s">
        <v>391</v>
      </c>
      <c r="D32" s="216" t="s">
        <v>392</v>
      </c>
      <c r="E32" s="229"/>
      <c r="F32" s="213"/>
      <c r="G32" s="213"/>
      <c r="H32" s="213"/>
      <c r="I32" s="213"/>
      <c r="J32" s="213"/>
      <c r="K32" s="213"/>
      <c r="L32" s="213"/>
      <c r="M32" s="213"/>
      <c r="N32" s="213"/>
      <c r="O32" s="22"/>
      <c r="P32" s="22"/>
      <c r="Q32" s="22"/>
      <c r="R32" s="22"/>
      <c r="S32" s="22"/>
      <c r="T32" s="22"/>
      <c r="U32" s="23"/>
      <c r="V32" s="23"/>
      <c r="W32" s="23"/>
      <c r="X32" s="23"/>
      <c r="Y32" s="23"/>
      <c r="Z32" s="23"/>
    </row>
    <row r="33" ht="51.75" customHeight="1">
      <c r="A33" s="22"/>
      <c r="B33" s="218" t="s">
        <v>374</v>
      </c>
      <c r="C33" s="219" t="s">
        <v>393</v>
      </c>
      <c r="D33" s="233"/>
      <c r="E33" s="233"/>
      <c r="F33" s="213"/>
      <c r="G33" s="213"/>
      <c r="H33" s="213"/>
      <c r="I33" s="213"/>
      <c r="J33" s="213"/>
      <c r="K33" s="213"/>
      <c r="L33" s="213"/>
      <c r="M33" s="213"/>
      <c r="N33" s="213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3"/>
    </row>
    <row r="34" ht="25.5" hidden="1" customHeight="1">
      <c r="A34" s="22"/>
      <c r="B34" s="235"/>
      <c r="C34" s="113"/>
      <c r="D34" s="113"/>
      <c r="E34" s="113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3"/>
      <c r="X34" s="23"/>
      <c r="Y34" s="23"/>
      <c r="Z34" s="23"/>
    </row>
    <row r="35" ht="25.5" hidden="1" customHeight="1">
      <c r="A35" s="22"/>
      <c r="B35" s="235"/>
      <c r="C35" s="113"/>
      <c r="D35" s="113"/>
      <c r="E35" s="113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3"/>
      <c r="X35" s="23"/>
      <c r="Y35" s="23"/>
      <c r="Z35" s="23"/>
    </row>
    <row r="36" ht="25.5" hidden="1" customHeight="1">
      <c r="A36" s="22"/>
      <c r="B36" s="236"/>
      <c r="C36" s="113"/>
      <c r="D36" s="113"/>
      <c r="E36" s="113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3"/>
      <c r="X36" s="23"/>
      <c r="Y36" s="23"/>
      <c r="Z36" s="23"/>
    </row>
    <row r="37" ht="25.5" hidden="1" customHeight="1">
      <c r="A37" s="22"/>
      <c r="B37" s="236"/>
      <c r="C37" s="113"/>
      <c r="D37" s="113"/>
      <c r="E37" s="113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  <c r="V37" s="23"/>
      <c r="W37" s="23"/>
      <c r="X37" s="23"/>
      <c r="Y37" s="23"/>
      <c r="Z37" s="23"/>
    </row>
    <row r="38" ht="25.5" hidden="1" customHeight="1">
      <c r="A38" s="22"/>
      <c r="B38" s="236"/>
      <c r="C38" s="113"/>
      <c r="D38" s="113"/>
      <c r="E38" s="113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3"/>
      <c r="X38" s="23"/>
      <c r="Y38" s="23"/>
      <c r="Z38" s="23"/>
    </row>
    <row r="39" ht="17.25" hidden="1" customHeight="1">
      <c r="A39" s="22"/>
      <c r="B39" s="236"/>
      <c r="C39" s="113"/>
      <c r="D39" s="113"/>
      <c r="E39" s="113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3"/>
      <c r="X39" s="23"/>
      <c r="Y39" s="23"/>
      <c r="Z39" s="23"/>
    </row>
    <row r="40" ht="17.25" hidden="1" customHeight="1">
      <c r="A40" s="22"/>
      <c r="B40" s="236"/>
      <c r="C40" s="113"/>
      <c r="D40" s="113"/>
      <c r="E40" s="113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3"/>
      <c r="X40" s="23"/>
      <c r="Y40" s="23"/>
      <c r="Z40" s="23"/>
    </row>
    <row r="41" ht="17.25" hidden="1" customHeight="1">
      <c r="A41" s="22"/>
      <c r="B41" s="236"/>
      <c r="C41" s="113"/>
      <c r="D41" s="113"/>
      <c r="E41" s="113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3"/>
    </row>
    <row r="42" ht="17.25" hidden="1" customHeight="1">
      <c r="A42" s="22"/>
      <c r="B42" s="236"/>
      <c r="C42" s="113"/>
      <c r="D42" s="113"/>
      <c r="E42" s="113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3"/>
      <c r="X42" s="23"/>
      <c r="Y42" s="23"/>
      <c r="Z42" s="23"/>
    </row>
    <row r="43" ht="17.25" hidden="1" customHeight="1">
      <c r="A43" s="22"/>
      <c r="B43" s="236"/>
      <c r="C43" s="113"/>
      <c r="D43" s="113"/>
      <c r="E43" s="113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3"/>
      <c r="X43" s="23"/>
      <c r="Y43" s="23"/>
      <c r="Z43" s="23"/>
    </row>
    <row r="44" ht="17.25" hidden="1" customHeight="1">
      <c r="A44" s="22"/>
      <c r="B44" s="236"/>
      <c r="C44" s="113"/>
      <c r="D44" s="113"/>
      <c r="E44" s="113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3"/>
      <c r="X44" s="23"/>
      <c r="Y44" s="23"/>
      <c r="Z44" s="23"/>
    </row>
    <row r="45" ht="17.25" hidden="1" customHeight="1">
      <c r="A45" s="22"/>
      <c r="B45" s="236"/>
      <c r="C45" s="113"/>
      <c r="D45" s="113"/>
      <c r="E45" s="113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3"/>
      <c r="V45" s="23"/>
      <c r="W45" s="23"/>
      <c r="X45" s="23"/>
      <c r="Y45" s="23"/>
      <c r="Z45" s="23"/>
    </row>
    <row r="46" ht="17.25" hidden="1" customHeight="1">
      <c r="A46" s="22"/>
      <c r="B46" s="236"/>
      <c r="C46" s="113"/>
      <c r="D46" s="113"/>
      <c r="E46" s="113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3"/>
      <c r="V46" s="23"/>
      <c r="W46" s="23"/>
      <c r="X46" s="23"/>
      <c r="Y46" s="23"/>
      <c r="Z46" s="23"/>
    </row>
    <row r="47" ht="17.25" hidden="1" customHeight="1">
      <c r="A47" s="22"/>
      <c r="B47" s="236"/>
      <c r="C47" s="113"/>
      <c r="D47" s="113"/>
      <c r="E47" s="113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  <c r="V47" s="23"/>
      <c r="W47" s="23"/>
      <c r="X47" s="23"/>
      <c r="Y47" s="23"/>
      <c r="Z47" s="23"/>
    </row>
    <row r="48" ht="17.25" hidden="1" customHeight="1">
      <c r="A48" s="22"/>
      <c r="B48" s="236"/>
      <c r="C48" s="113"/>
      <c r="D48" s="113"/>
      <c r="E48" s="113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3"/>
      <c r="V48" s="23"/>
      <c r="W48" s="23"/>
      <c r="X48" s="23"/>
      <c r="Y48" s="23"/>
      <c r="Z48" s="23"/>
    </row>
    <row r="49" ht="17.25" hidden="1" customHeight="1">
      <c r="A49" s="22"/>
      <c r="B49" s="236"/>
      <c r="C49" s="113"/>
      <c r="D49" s="113"/>
      <c r="E49" s="113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3"/>
      <c r="V49" s="23"/>
      <c r="W49" s="23"/>
      <c r="X49" s="23"/>
      <c r="Y49" s="23"/>
      <c r="Z49" s="23"/>
    </row>
    <row r="50" ht="17.25" hidden="1" customHeight="1">
      <c r="A50" s="22"/>
      <c r="B50" s="236"/>
      <c r="C50" s="113"/>
      <c r="D50" s="113"/>
      <c r="E50" s="113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3"/>
      <c r="V50" s="23"/>
      <c r="W50" s="23"/>
      <c r="X50" s="23"/>
      <c r="Y50" s="23"/>
      <c r="Z50" s="23"/>
    </row>
    <row r="51" ht="17.25" hidden="1" customHeight="1">
      <c r="A51" s="22"/>
      <c r="B51" s="236"/>
      <c r="C51" s="113"/>
      <c r="D51" s="113"/>
      <c r="E51" s="113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3"/>
      <c r="V51" s="23"/>
      <c r="W51" s="23"/>
      <c r="X51" s="23"/>
      <c r="Y51" s="23"/>
      <c r="Z51" s="23"/>
    </row>
    <row r="52" ht="17.25" hidden="1" customHeight="1">
      <c r="A52" s="22"/>
      <c r="B52" s="236"/>
      <c r="C52" s="113"/>
      <c r="D52" s="113"/>
      <c r="E52" s="113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3"/>
      <c r="V52" s="23"/>
      <c r="W52" s="23"/>
      <c r="X52" s="23"/>
      <c r="Y52" s="23"/>
      <c r="Z52" s="23"/>
    </row>
    <row r="53" ht="17.25" hidden="1" customHeight="1">
      <c r="A53" s="22"/>
      <c r="B53" s="236"/>
      <c r="C53" s="113"/>
      <c r="D53" s="113"/>
      <c r="E53" s="113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3"/>
      <c r="V53" s="23"/>
      <c r="W53" s="23"/>
      <c r="X53" s="23"/>
      <c r="Y53" s="23"/>
      <c r="Z53" s="23"/>
    </row>
    <row r="54" ht="17.25" hidden="1" customHeight="1">
      <c r="A54" s="22"/>
      <c r="B54" s="236"/>
      <c r="C54" s="113"/>
      <c r="D54" s="113"/>
      <c r="E54" s="113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3"/>
      <c r="V54" s="23"/>
      <c r="W54" s="23"/>
      <c r="X54" s="23"/>
      <c r="Y54" s="23"/>
      <c r="Z54" s="23"/>
    </row>
    <row r="55" ht="17.25" hidden="1" customHeight="1">
      <c r="A55" s="23"/>
      <c r="B55" s="237"/>
      <c r="C55" s="4"/>
      <c r="D55" s="4"/>
      <c r="E55" s="4"/>
      <c r="F55" s="23"/>
      <c r="G55" s="23"/>
      <c r="H55" s="23"/>
      <c r="I55" s="22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7.25" hidden="1" customHeight="1">
      <c r="A56" s="23"/>
      <c r="B56" s="237"/>
      <c r="C56" s="4"/>
      <c r="D56" s="4"/>
      <c r="E56" s="4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7.25" hidden="1" customHeight="1">
      <c r="A57" s="23"/>
      <c r="B57" s="237"/>
      <c r="C57" s="4"/>
      <c r="D57" s="4"/>
      <c r="E57" s="4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7.25" hidden="1" customHeight="1">
      <c r="A58" s="23"/>
      <c r="B58" s="237"/>
      <c r="C58" s="4"/>
      <c r="D58" s="4"/>
      <c r="E58" s="4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7.25" hidden="1" customHeight="1">
      <c r="A59" s="23"/>
      <c r="B59" s="237"/>
      <c r="C59" s="4"/>
      <c r="D59" s="4"/>
      <c r="E59" s="4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7.25" hidden="1" customHeight="1">
      <c r="A60" s="23"/>
      <c r="B60" s="237"/>
      <c r="C60" s="4"/>
      <c r="D60" s="4"/>
      <c r="E60" s="4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7.25" hidden="1" customHeight="1">
      <c r="A61" s="23"/>
      <c r="B61" s="237"/>
      <c r="C61" s="4"/>
      <c r="D61" s="4"/>
      <c r="E61" s="4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7.25" hidden="1" customHeight="1">
      <c r="A62" s="23"/>
      <c r="B62" s="237"/>
      <c r="C62" s="4"/>
      <c r="D62" s="4"/>
      <c r="E62" s="4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7.25" hidden="1" customHeight="1">
      <c r="A63" s="23"/>
      <c r="B63" s="237"/>
      <c r="C63" s="4"/>
      <c r="D63" s="4"/>
      <c r="E63" s="4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7.25" hidden="1" customHeight="1">
      <c r="A64" s="23"/>
      <c r="B64" s="237"/>
      <c r="C64" s="4"/>
      <c r="D64" s="4"/>
      <c r="E64" s="4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7.25" customHeight="1">
      <c r="A65" s="23"/>
      <c r="B65" s="23"/>
      <c r="C65" s="72"/>
      <c r="D65" s="72"/>
      <c r="E65" s="72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7.25" customHeight="1">
      <c r="A66" s="23"/>
      <c r="B66" s="23"/>
      <c r="C66" s="72"/>
      <c r="D66" s="72"/>
      <c r="E66" s="72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7.25" customHeight="1">
      <c r="A67" s="23"/>
      <c r="B67" s="23"/>
      <c r="C67" s="72"/>
      <c r="D67" s="72"/>
      <c r="E67" s="72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7.25" customHeight="1">
      <c r="A68" s="23"/>
      <c r="B68" s="23"/>
      <c r="C68" s="72"/>
      <c r="D68" s="72"/>
      <c r="E68" s="72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7.25" customHeight="1">
      <c r="A69" s="23"/>
      <c r="B69" s="23"/>
      <c r="C69" s="72"/>
      <c r="D69" s="72"/>
      <c r="E69" s="72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7.25" customHeight="1">
      <c r="A70" s="23"/>
      <c r="B70" s="23"/>
      <c r="C70" s="72"/>
      <c r="D70" s="72"/>
      <c r="E70" s="72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7.25" customHeight="1">
      <c r="A71" s="23"/>
      <c r="B71" s="23"/>
      <c r="C71" s="72"/>
      <c r="D71" s="72"/>
      <c r="E71" s="72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7.25" customHeight="1">
      <c r="A72" s="23"/>
      <c r="B72" s="23"/>
      <c r="C72" s="72"/>
      <c r="D72" s="72"/>
      <c r="E72" s="72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7.25" customHeight="1">
      <c r="A73" s="23"/>
      <c r="B73" s="23"/>
      <c r="C73" s="72"/>
      <c r="D73" s="72"/>
      <c r="E73" s="72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7.25" customHeight="1">
      <c r="A74" s="23"/>
      <c r="B74" s="23"/>
      <c r="C74" s="72"/>
      <c r="D74" s="72"/>
      <c r="E74" s="72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7.25" customHeight="1">
      <c r="A75" s="23"/>
      <c r="B75" s="23"/>
      <c r="C75" s="72"/>
      <c r="D75" s="72"/>
      <c r="E75" s="72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7.25" customHeight="1">
      <c r="A76" s="23"/>
      <c r="B76" s="23"/>
      <c r="C76" s="72"/>
      <c r="D76" s="72"/>
      <c r="E76" s="72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7.25" customHeight="1">
      <c r="A77" s="23"/>
      <c r="B77" s="23"/>
      <c r="C77" s="72"/>
      <c r="D77" s="72"/>
      <c r="E77" s="72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7.25" customHeight="1">
      <c r="A78" s="23"/>
      <c r="B78" s="23"/>
      <c r="C78" s="72"/>
      <c r="D78" s="72"/>
      <c r="E78" s="72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7.25" customHeight="1">
      <c r="A79" s="23"/>
      <c r="B79" s="23"/>
      <c r="C79" s="72"/>
      <c r="D79" s="72"/>
      <c r="E79" s="72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7.25" customHeight="1">
      <c r="A80" s="23"/>
      <c r="B80" s="23"/>
      <c r="C80" s="72"/>
      <c r="D80" s="72"/>
      <c r="E80" s="72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7.25" customHeight="1">
      <c r="A81" s="23"/>
      <c r="B81" s="23"/>
      <c r="C81" s="72"/>
      <c r="D81" s="72"/>
      <c r="E81" s="72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7.25" customHeight="1">
      <c r="A82" s="23"/>
      <c r="B82" s="23"/>
      <c r="C82" s="72"/>
      <c r="D82" s="72"/>
      <c r="E82" s="72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7.25" customHeight="1">
      <c r="A83" s="23"/>
      <c r="B83" s="23"/>
      <c r="C83" s="72"/>
      <c r="D83" s="72"/>
      <c r="E83" s="72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7.25" customHeight="1">
      <c r="A84" s="23"/>
      <c r="B84" s="23"/>
      <c r="C84" s="72"/>
      <c r="D84" s="72"/>
      <c r="E84" s="72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7.25" customHeight="1">
      <c r="A85" s="23"/>
      <c r="B85" s="23"/>
      <c r="C85" s="72"/>
      <c r="D85" s="72"/>
      <c r="E85" s="72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7.25" customHeight="1">
      <c r="A86" s="23"/>
      <c r="B86" s="23"/>
      <c r="C86" s="72"/>
      <c r="D86" s="72"/>
      <c r="E86" s="72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7.25" customHeight="1">
      <c r="A87" s="23"/>
      <c r="B87" s="23"/>
      <c r="C87" s="72"/>
      <c r="D87" s="72"/>
      <c r="E87" s="72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7.25" customHeight="1">
      <c r="A88" s="23"/>
      <c r="B88" s="23"/>
      <c r="C88" s="72"/>
      <c r="D88" s="72"/>
      <c r="E88" s="72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7.25" customHeight="1">
      <c r="A89" s="23"/>
      <c r="B89" s="23"/>
      <c r="C89" s="72"/>
      <c r="D89" s="72"/>
      <c r="E89" s="72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7.25" customHeight="1">
      <c r="A90" s="23"/>
      <c r="B90" s="23"/>
      <c r="C90" s="72"/>
      <c r="D90" s="72"/>
      <c r="E90" s="72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7.25" customHeight="1">
      <c r="A91" s="23"/>
      <c r="B91" s="23"/>
      <c r="C91" s="72"/>
      <c r="D91" s="72"/>
      <c r="E91" s="72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7.25" customHeight="1">
      <c r="A92" s="23"/>
      <c r="B92" s="23"/>
      <c r="C92" s="72"/>
      <c r="D92" s="72"/>
      <c r="E92" s="72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7.25" customHeight="1">
      <c r="A93" s="23"/>
      <c r="B93" s="23"/>
      <c r="C93" s="72"/>
      <c r="D93" s="72"/>
      <c r="E93" s="72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7.25" customHeight="1">
      <c r="A94" s="23"/>
      <c r="B94" s="23"/>
      <c r="C94" s="72"/>
      <c r="D94" s="72"/>
      <c r="E94" s="72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7.25" customHeight="1">
      <c r="A95" s="23"/>
      <c r="B95" s="23"/>
      <c r="C95" s="72"/>
      <c r="D95" s="72"/>
      <c r="E95" s="72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7.25" customHeight="1">
      <c r="A96" s="23"/>
      <c r="B96" s="23"/>
      <c r="C96" s="72"/>
      <c r="D96" s="72"/>
      <c r="E96" s="72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7.25" customHeight="1">
      <c r="A97" s="23"/>
      <c r="B97" s="23"/>
      <c r="C97" s="72"/>
      <c r="D97" s="72"/>
      <c r="E97" s="72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7.25" customHeight="1">
      <c r="A98" s="23"/>
      <c r="B98" s="23"/>
      <c r="C98" s="72"/>
      <c r="D98" s="72"/>
      <c r="E98" s="72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7.25" customHeight="1">
      <c r="A99" s="23"/>
      <c r="B99" s="23"/>
      <c r="C99" s="72"/>
      <c r="D99" s="72"/>
      <c r="E99" s="72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7.25" customHeight="1">
      <c r="A100" s="23"/>
      <c r="B100" s="23"/>
      <c r="C100" s="72"/>
      <c r="D100" s="72"/>
      <c r="E100" s="72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7.25" customHeight="1">
      <c r="A101" s="23"/>
      <c r="B101" s="23"/>
      <c r="C101" s="72"/>
      <c r="D101" s="72"/>
      <c r="E101" s="72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7.25" customHeight="1">
      <c r="A102" s="23"/>
      <c r="B102" s="23"/>
      <c r="C102" s="72"/>
      <c r="D102" s="72"/>
      <c r="E102" s="72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7.25" customHeight="1">
      <c r="A103" s="23"/>
      <c r="B103" s="23"/>
      <c r="C103" s="72"/>
      <c r="D103" s="72"/>
      <c r="E103" s="72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7.25" customHeight="1">
      <c r="A104" s="23"/>
      <c r="B104" s="23"/>
      <c r="C104" s="72"/>
      <c r="D104" s="72"/>
      <c r="E104" s="72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7.25" customHeight="1">
      <c r="A105" s="23"/>
      <c r="B105" s="23"/>
      <c r="C105" s="72"/>
      <c r="D105" s="72"/>
      <c r="E105" s="72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7.25" customHeight="1">
      <c r="A106" s="23"/>
      <c r="B106" s="23"/>
      <c r="C106" s="72"/>
      <c r="D106" s="72"/>
      <c r="E106" s="72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7.25" customHeight="1">
      <c r="A107" s="23"/>
      <c r="B107" s="23"/>
      <c r="C107" s="72"/>
      <c r="D107" s="72"/>
      <c r="E107" s="72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7.25" customHeight="1">
      <c r="A108" s="23"/>
      <c r="B108" s="23"/>
      <c r="C108" s="72"/>
      <c r="D108" s="72"/>
      <c r="E108" s="72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7.25" customHeight="1">
      <c r="A109" s="23"/>
      <c r="B109" s="23"/>
      <c r="C109" s="72"/>
      <c r="D109" s="72"/>
      <c r="E109" s="72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7.25" customHeight="1">
      <c r="A110" s="23"/>
      <c r="B110" s="23"/>
      <c r="C110" s="72"/>
      <c r="D110" s="72"/>
      <c r="E110" s="72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7.25" customHeight="1">
      <c r="A111" s="23"/>
      <c r="B111" s="23"/>
      <c r="C111" s="72"/>
      <c r="D111" s="72"/>
      <c r="E111" s="72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7.25" customHeight="1">
      <c r="A112" s="23"/>
      <c r="B112" s="23"/>
      <c r="C112" s="72"/>
      <c r="D112" s="72"/>
      <c r="E112" s="72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7.25" customHeight="1">
      <c r="A113" s="23"/>
      <c r="B113" s="23"/>
      <c r="C113" s="72"/>
      <c r="D113" s="72"/>
      <c r="E113" s="72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7.25" customHeight="1">
      <c r="A114" s="23"/>
      <c r="B114" s="23"/>
      <c r="C114" s="72"/>
      <c r="D114" s="72"/>
      <c r="E114" s="72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7.25" customHeight="1">
      <c r="A115" s="23"/>
      <c r="B115" s="23"/>
      <c r="C115" s="72"/>
      <c r="D115" s="72"/>
      <c r="E115" s="72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7.25" customHeight="1">
      <c r="A116" s="23"/>
      <c r="B116" s="23"/>
      <c r="C116" s="72"/>
      <c r="D116" s="72"/>
      <c r="E116" s="72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7.25" customHeight="1">
      <c r="A117" s="23"/>
      <c r="B117" s="23"/>
      <c r="C117" s="72"/>
      <c r="D117" s="72"/>
      <c r="E117" s="72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7.25" customHeight="1">
      <c r="A118" s="23"/>
      <c r="B118" s="23"/>
      <c r="C118" s="72"/>
      <c r="D118" s="72"/>
      <c r="E118" s="72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7.25" customHeight="1">
      <c r="A119" s="23"/>
      <c r="B119" s="23"/>
      <c r="C119" s="72"/>
      <c r="D119" s="72"/>
      <c r="E119" s="72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7.25" customHeight="1">
      <c r="A120" s="23"/>
      <c r="B120" s="23"/>
      <c r="C120" s="72"/>
      <c r="D120" s="72"/>
      <c r="E120" s="72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7.25" customHeight="1">
      <c r="A121" s="23"/>
      <c r="B121" s="23"/>
      <c r="C121" s="72"/>
      <c r="D121" s="72"/>
      <c r="E121" s="72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7.25" customHeight="1">
      <c r="A122" s="23"/>
      <c r="B122" s="23"/>
      <c r="C122" s="72"/>
      <c r="D122" s="72"/>
      <c r="E122" s="72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7.25" customHeight="1">
      <c r="A123" s="23"/>
      <c r="B123" s="23"/>
      <c r="C123" s="72"/>
      <c r="D123" s="72"/>
      <c r="E123" s="72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7.25" customHeight="1">
      <c r="A124" s="23"/>
      <c r="B124" s="23"/>
      <c r="C124" s="72"/>
      <c r="D124" s="72"/>
      <c r="E124" s="72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7.25" customHeight="1">
      <c r="A125" s="23"/>
      <c r="B125" s="23"/>
      <c r="C125" s="72"/>
      <c r="D125" s="72"/>
      <c r="E125" s="72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7.25" customHeight="1">
      <c r="A126" s="23"/>
      <c r="B126" s="23"/>
      <c r="C126" s="72"/>
      <c r="D126" s="72"/>
      <c r="E126" s="72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7.25" customHeight="1">
      <c r="A127" s="23"/>
      <c r="B127" s="23"/>
      <c r="C127" s="72"/>
      <c r="D127" s="72"/>
      <c r="E127" s="72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7.25" customHeight="1">
      <c r="A128" s="23"/>
      <c r="B128" s="23"/>
      <c r="C128" s="72"/>
      <c r="D128" s="72"/>
      <c r="E128" s="72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7.25" customHeight="1">
      <c r="A129" s="23"/>
      <c r="B129" s="23"/>
      <c r="C129" s="72"/>
      <c r="D129" s="72"/>
      <c r="E129" s="72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7.25" customHeight="1">
      <c r="A130" s="23"/>
      <c r="B130" s="23"/>
      <c r="C130" s="72"/>
      <c r="D130" s="72"/>
      <c r="E130" s="72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7.25" customHeight="1">
      <c r="A131" s="23"/>
      <c r="B131" s="23"/>
      <c r="C131" s="72"/>
      <c r="D131" s="72"/>
      <c r="E131" s="72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7.25" customHeight="1">
      <c r="A132" s="23"/>
      <c r="B132" s="23"/>
      <c r="C132" s="72"/>
      <c r="D132" s="72"/>
      <c r="E132" s="72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7.25" customHeight="1">
      <c r="A133" s="23"/>
      <c r="B133" s="23"/>
      <c r="C133" s="72"/>
      <c r="D133" s="72"/>
      <c r="E133" s="72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7.25" customHeight="1">
      <c r="A134" s="23"/>
      <c r="B134" s="23"/>
      <c r="C134" s="72"/>
      <c r="D134" s="72"/>
      <c r="E134" s="72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7.25" customHeight="1">
      <c r="A135" s="23"/>
      <c r="B135" s="23"/>
      <c r="C135" s="72"/>
      <c r="D135" s="72"/>
      <c r="E135" s="72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7.25" customHeight="1">
      <c r="A136" s="23"/>
      <c r="B136" s="23"/>
      <c r="C136" s="72"/>
      <c r="D136" s="72"/>
      <c r="E136" s="72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7.25" customHeight="1">
      <c r="A137" s="23"/>
      <c r="B137" s="23"/>
      <c r="C137" s="72"/>
      <c r="D137" s="72"/>
      <c r="E137" s="72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7.25" customHeight="1">
      <c r="A138" s="23"/>
      <c r="B138" s="23"/>
      <c r="C138" s="72"/>
      <c r="D138" s="72"/>
      <c r="E138" s="72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7.25" customHeight="1">
      <c r="A139" s="23"/>
      <c r="B139" s="23"/>
      <c r="C139" s="72"/>
      <c r="D139" s="72"/>
      <c r="E139" s="72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7.25" customHeight="1">
      <c r="A140" s="23"/>
      <c r="B140" s="23"/>
      <c r="C140" s="72"/>
      <c r="D140" s="72"/>
      <c r="E140" s="72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7.25" customHeight="1">
      <c r="A141" s="23"/>
      <c r="B141" s="23"/>
      <c r="C141" s="72"/>
      <c r="D141" s="72"/>
      <c r="E141" s="72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7.25" customHeight="1">
      <c r="A142" s="23"/>
      <c r="B142" s="23"/>
      <c r="C142" s="72"/>
      <c r="D142" s="72"/>
      <c r="E142" s="72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7.25" customHeight="1">
      <c r="A143" s="23"/>
      <c r="B143" s="23"/>
      <c r="C143" s="72"/>
      <c r="D143" s="72"/>
      <c r="E143" s="72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7.25" customHeight="1">
      <c r="A144" s="23"/>
      <c r="B144" s="23"/>
      <c r="C144" s="72"/>
      <c r="D144" s="72"/>
      <c r="E144" s="72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7.25" customHeight="1">
      <c r="A145" s="23"/>
      <c r="B145" s="23"/>
      <c r="C145" s="72"/>
      <c r="D145" s="72"/>
      <c r="E145" s="72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7.25" customHeight="1">
      <c r="A146" s="23"/>
      <c r="B146" s="23"/>
      <c r="C146" s="72"/>
      <c r="D146" s="72"/>
      <c r="E146" s="72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7.25" customHeight="1">
      <c r="A147" s="23"/>
      <c r="B147" s="23"/>
      <c r="C147" s="72"/>
      <c r="D147" s="72"/>
      <c r="E147" s="72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7.25" customHeight="1">
      <c r="A148" s="23"/>
      <c r="B148" s="23"/>
      <c r="C148" s="72"/>
      <c r="D148" s="72"/>
      <c r="E148" s="72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7.25" customHeight="1">
      <c r="A149" s="23"/>
      <c r="B149" s="23"/>
      <c r="C149" s="72"/>
      <c r="D149" s="72"/>
      <c r="E149" s="72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7.25" customHeight="1">
      <c r="A150" s="23"/>
      <c r="B150" s="23"/>
      <c r="C150" s="72"/>
      <c r="D150" s="72"/>
      <c r="E150" s="72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7.25" customHeight="1">
      <c r="A151" s="23"/>
      <c r="B151" s="23"/>
      <c r="C151" s="72"/>
      <c r="D151" s="72"/>
      <c r="E151" s="72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7.25" customHeight="1">
      <c r="A152" s="23"/>
      <c r="B152" s="23"/>
      <c r="C152" s="72"/>
      <c r="D152" s="72"/>
      <c r="E152" s="72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7.25" customHeight="1">
      <c r="A153" s="23"/>
      <c r="B153" s="23"/>
      <c r="C153" s="72"/>
      <c r="D153" s="72"/>
      <c r="E153" s="72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7.25" customHeight="1">
      <c r="A154" s="23"/>
      <c r="B154" s="23"/>
      <c r="C154" s="72"/>
      <c r="D154" s="72"/>
      <c r="E154" s="72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7.25" customHeight="1">
      <c r="A155" s="23"/>
      <c r="B155" s="23"/>
      <c r="C155" s="72"/>
      <c r="D155" s="72"/>
      <c r="E155" s="72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7.25" customHeight="1">
      <c r="A156" s="23"/>
      <c r="B156" s="23"/>
      <c r="C156" s="72"/>
      <c r="D156" s="72"/>
      <c r="E156" s="72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7.25" customHeight="1">
      <c r="A157" s="23"/>
      <c r="B157" s="23"/>
      <c r="C157" s="72"/>
      <c r="D157" s="72"/>
      <c r="E157" s="72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7.25" customHeight="1">
      <c r="A158" s="23"/>
      <c r="B158" s="23"/>
      <c r="C158" s="72"/>
      <c r="D158" s="72"/>
      <c r="E158" s="72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7.25" customHeight="1">
      <c r="A159" s="23"/>
      <c r="B159" s="23"/>
      <c r="C159" s="72"/>
      <c r="D159" s="72"/>
      <c r="E159" s="72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7.25" customHeight="1">
      <c r="A160" s="23"/>
      <c r="B160" s="23"/>
      <c r="C160" s="72"/>
      <c r="D160" s="72"/>
      <c r="E160" s="72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7.25" customHeight="1">
      <c r="A161" s="23"/>
      <c r="B161" s="23"/>
      <c r="C161" s="72"/>
      <c r="D161" s="72"/>
      <c r="E161" s="72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7.25" customHeight="1">
      <c r="A162" s="23"/>
      <c r="B162" s="23"/>
      <c r="C162" s="72"/>
      <c r="D162" s="72"/>
      <c r="E162" s="72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7.25" customHeight="1">
      <c r="A163" s="23"/>
      <c r="B163" s="23"/>
      <c r="C163" s="72"/>
      <c r="D163" s="72"/>
      <c r="E163" s="72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7.25" customHeight="1">
      <c r="A164" s="23"/>
      <c r="B164" s="23"/>
      <c r="C164" s="72"/>
      <c r="D164" s="72"/>
      <c r="E164" s="72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7.25" customHeight="1">
      <c r="A165" s="23"/>
      <c r="B165" s="23"/>
      <c r="C165" s="72"/>
      <c r="D165" s="72"/>
      <c r="E165" s="72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7.25" customHeight="1">
      <c r="A166" s="23"/>
      <c r="B166" s="23"/>
      <c r="C166" s="72"/>
      <c r="D166" s="72"/>
      <c r="E166" s="72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7.25" customHeight="1">
      <c r="A167" s="23"/>
      <c r="B167" s="23"/>
      <c r="C167" s="72"/>
      <c r="D167" s="72"/>
      <c r="E167" s="72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7.25" customHeight="1">
      <c r="A168" s="23"/>
      <c r="B168" s="23"/>
      <c r="C168" s="72"/>
      <c r="D168" s="72"/>
      <c r="E168" s="72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7.25" customHeight="1">
      <c r="A169" s="23"/>
      <c r="B169" s="23"/>
      <c r="C169" s="72"/>
      <c r="D169" s="72"/>
      <c r="E169" s="72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7.25" customHeight="1">
      <c r="A170" s="23"/>
      <c r="B170" s="23"/>
      <c r="C170" s="72"/>
      <c r="D170" s="72"/>
      <c r="E170" s="72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7.25" customHeight="1">
      <c r="A171" s="23"/>
      <c r="B171" s="23"/>
      <c r="C171" s="72"/>
      <c r="D171" s="72"/>
      <c r="E171" s="72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7.25" customHeight="1">
      <c r="A172" s="23"/>
      <c r="B172" s="23"/>
      <c r="C172" s="72"/>
      <c r="D172" s="72"/>
      <c r="E172" s="72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7.25" customHeight="1">
      <c r="A173" s="23"/>
      <c r="B173" s="23"/>
      <c r="C173" s="72"/>
      <c r="D173" s="72"/>
      <c r="E173" s="72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7.25" customHeight="1">
      <c r="A174" s="23"/>
      <c r="B174" s="23"/>
      <c r="C174" s="72"/>
      <c r="D174" s="72"/>
      <c r="E174" s="72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7.25" customHeight="1">
      <c r="A175" s="23"/>
      <c r="B175" s="23"/>
      <c r="C175" s="72"/>
      <c r="D175" s="72"/>
      <c r="E175" s="72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7.25" customHeight="1">
      <c r="A176" s="23"/>
      <c r="B176" s="23"/>
      <c r="C176" s="72"/>
      <c r="D176" s="72"/>
      <c r="E176" s="72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7.25" customHeight="1">
      <c r="A177" s="23"/>
      <c r="B177" s="23"/>
      <c r="C177" s="72"/>
      <c r="D177" s="72"/>
      <c r="E177" s="72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7.25" customHeight="1">
      <c r="A178" s="23"/>
      <c r="B178" s="23"/>
      <c r="C178" s="72"/>
      <c r="D178" s="72"/>
      <c r="E178" s="72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7.25" customHeight="1">
      <c r="A179" s="23"/>
      <c r="B179" s="23"/>
      <c r="C179" s="72"/>
      <c r="D179" s="72"/>
      <c r="E179" s="72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7.25" customHeight="1">
      <c r="A180" s="23"/>
      <c r="B180" s="23"/>
      <c r="C180" s="72"/>
      <c r="D180" s="72"/>
      <c r="E180" s="72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7.25" customHeight="1">
      <c r="A181" s="23"/>
      <c r="B181" s="23"/>
      <c r="C181" s="72"/>
      <c r="D181" s="72"/>
      <c r="E181" s="72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7.25" customHeight="1">
      <c r="A182" s="23"/>
      <c r="B182" s="23"/>
      <c r="C182" s="72"/>
      <c r="D182" s="72"/>
      <c r="E182" s="72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7.25" customHeight="1">
      <c r="A183" s="23"/>
      <c r="B183" s="23"/>
      <c r="C183" s="72"/>
      <c r="D183" s="72"/>
      <c r="E183" s="72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7.25" customHeight="1">
      <c r="A184" s="23"/>
      <c r="B184" s="23"/>
      <c r="C184" s="72"/>
      <c r="D184" s="72"/>
      <c r="E184" s="72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7.25" customHeight="1">
      <c r="A185" s="23"/>
      <c r="B185" s="23"/>
      <c r="C185" s="72"/>
      <c r="D185" s="72"/>
      <c r="E185" s="72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7.25" customHeight="1">
      <c r="A186" s="23"/>
      <c r="B186" s="23"/>
      <c r="C186" s="72"/>
      <c r="D186" s="72"/>
      <c r="E186" s="72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7.25" customHeight="1">
      <c r="A187" s="23"/>
      <c r="B187" s="23"/>
      <c r="C187" s="72"/>
      <c r="D187" s="72"/>
      <c r="E187" s="72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7.25" customHeight="1">
      <c r="A188" s="23"/>
      <c r="B188" s="23"/>
      <c r="C188" s="72"/>
      <c r="D188" s="72"/>
      <c r="E188" s="72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7.25" customHeight="1">
      <c r="A189" s="23"/>
      <c r="B189" s="23"/>
      <c r="C189" s="72"/>
      <c r="D189" s="72"/>
      <c r="E189" s="72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7.25" customHeight="1">
      <c r="A190" s="23"/>
      <c r="B190" s="23"/>
      <c r="C190" s="72"/>
      <c r="D190" s="72"/>
      <c r="E190" s="72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7.25" customHeight="1">
      <c r="A191" s="23"/>
      <c r="B191" s="23"/>
      <c r="C191" s="72"/>
      <c r="D191" s="72"/>
      <c r="E191" s="72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7.25" customHeight="1">
      <c r="A192" s="23"/>
      <c r="B192" s="23"/>
      <c r="C192" s="72"/>
      <c r="D192" s="72"/>
      <c r="E192" s="72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7.25" customHeight="1">
      <c r="A193" s="23"/>
      <c r="B193" s="23"/>
      <c r="C193" s="72"/>
      <c r="D193" s="72"/>
      <c r="E193" s="72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7.25" customHeight="1">
      <c r="A194" s="23"/>
      <c r="B194" s="23"/>
      <c r="C194" s="72"/>
      <c r="D194" s="72"/>
      <c r="E194" s="72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7.25" customHeight="1">
      <c r="A195" s="23"/>
      <c r="B195" s="23"/>
      <c r="C195" s="72"/>
      <c r="D195" s="72"/>
      <c r="E195" s="72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7.25" customHeight="1">
      <c r="A196" s="23"/>
      <c r="B196" s="23"/>
      <c r="C196" s="72"/>
      <c r="D196" s="72"/>
      <c r="E196" s="72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7.25" customHeight="1">
      <c r="A197" s="23"/>
      <c r="B197" s="23"/>
      <c r="C197" s="72"/>
      <c r="D197" s="72"/>
      <c r="E197" s="72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7.25" customHeight="1">
      <c r="A198" s="23"/>
      <c r="B198" s="23"/>
      <c r="C198" s="72"/>
      <c r="D198" s="72"/>
      <c r="E198" s="72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7.25" customHeight="1">
      <c r="A199" s="23"/>
      <c r="B199" s="23"/>
      <c r="C199" s="72"/>
      <c r="D199" s="72"/>
      <c r="E199" s="72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7.25" customHeight="1">
      <c r="A200" s="23"/>
      <c r="B200" s="23"/>
      <c r="C200" s="72"/>
      <c r="D200" s="72"/>
      <c r="E200" s="72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7.25" customHeight="1">
      <c r="A201" s="23"/>
      <c r="B201" s="23"/>
      <c r="C201" s="72"/>
      <c r="D201" s="72"/>
      <c r="E201" s="72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7.25" customHeight="1">
      <c r="A202" s="23"/>
      <c r="B202" s="23"/>
      <c r="C202" s="72"/>
      <c r="D202" s="72"/>
      <c r="E202" s="72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7.25" customHeight="1">
      <c r="A203" s="23"/>
      <c r="B203" s="23"/>
      <c r="C203" s="72"/>
      <c r="D203" s="72"/>
      <c r="E203" s="72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7.25" customHeight="1">
      <c r="A204" s="23"/>
      <c r="B204" s="23"/>
      <c r="C204" s="72"/>
      <c r="D204" s="72"/>
      <c r="E204" s="72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7.25" customHeight="1">
      <c r="A205" s="23"/>
      <c r="B205" s="23"/>
      <c r="C205" s="72"/>
      <c r="D205" s="72"/>
      <c r="E205" s="72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7.25" customHeight="1">
      <c r="A206" s="23"/>
      <c r="B206" s="23"/>
      <c r="C206" s="72"/>
      <c r="D206" s="72"/>
      <c r="E206" s="72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7.25" customHeight="1">
      <c r="A207" s="23"/>
      <c r="B207" s="23"/>
      <c r="C207" s="72"/>
      <c r="D207" s="72"/>
      <c r="E207" s="72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7.25" customHeight="1">
      <c r="A208" s="23"/>
      <c r="B208" s="23"/>
      <c r="C208" s="72"/>
      <c r="D208" s="72"/>
      <c r="E208" s="72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7.25" customHeight="1">
      <c r="A209" s="23"/>
      <c r="B209" s="23"/>
      <c r="C209" s="72"/>
      <c r="D209" s="72"/>
      <c r="E209" s="72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7.25" customHeight="1">
      <c r="A210" s="23"/>
      <c r="B210" s="23"/>
      <c r="C210" s="72"/>
      <c r="D210" s="72"/>
      <c r="E210" s="72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7.25" customHeight="1">
      <c r="A211" s="23"/>
      <c r="B211" s="23"/>
      <c r="C211" s="72"/>
      <c r="D211" s="72"/>
      <c r="E211" s="72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7.25" customHeight="1">
      <c r="A212" s="23"/>
      <c r="B212" s="23"/>
      <c r="C212" s="72"/>
      <c r="D212" s="72"/>
      <c r="E212" s="72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7.25" customHeight="1">
      <c r="A213" s="23"/>
      <c r="B213" s="23"/>
      <c r="C213" s="72"/>
      <c r="D213" s="72"/>
      <c r="E213" s="72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7.25" customHeight="1">
      <c r="A214" s="23"/>
      <c r="B214" s="23"/>
      <c r="C214" s="72"/>
      <c r="D214" s="72"/>
      <c r="E214" s="72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7.25" customHeight="1">
      <c r="A215" s="23"/>
      <c r="B215" s="23"/>
      <c r="C215" s="72"/>
      <c r="D215" s="72"/>
      <c r="E215" s="72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7.25" customHeight="1">
      <c r="A216" s="23"/>
      <c r="B216" s="23"/>
      <c r="C216" s="72"/>
      <c r="D216" s="72"/>
      <c r="E216" s="72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7.25" customHeight="1">
      <c r="A217" s="23"/>
      <c r="B217" s="23"/>
      <c r="C217" s="72"/>
      <c r="D217" s="72"/>
      <c r="E217" s="72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7.25" customHeight="1">
      <c r="A218" s="23"/>
      <c r="B218" s="23"/>
      <c r="C218" s="72"/>
      <c r="D218" s="72"/>
      <c r="E218" s="72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7.25" customHeight="1">
      <c r="A219" s="23"/>
      <c r="B219" s="23"/>
      <c r="C219" s="72"/>
      <c r="D219" s="72"/>
      <c r="E219" s="72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7.25" customHeight="1">
      <c r="A220" s="23"/>
      <c r="B220" s="23"/>
      <c r="C220" s="72"/>
      <c r="D220" s="72"/>
      <c r="E220" s="72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7.25" customHeight="1">
      <c r="A221" s="23"/>
      <c r="B221" s="23"/>
      <c r="C221" s="72"/>
      <c r="D221" s="72"/>
      <c r="E221" s="72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7.25" customHeight="1">
      <c r="A222" s="23"/>
      <c r="B222" s="23"/>
      <c r="C222" s="72"/>
      <c r="D222" s="72"/>
      <c r="E222" s="72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7.25" customHeight="1">
      <c r="A223" s="23"/>
      <c r="B223" s="23"/>
      <c r="C223" s="72"/>
      <c r="D223" s="72"/>
      <c r="E223" s="72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7.25" customHeight="1">
      <c r="A224" s="23"/>
      <c r="B224" s="23"/>
      <c r="C224" s="72"/>
      <c r="D224" s="72"/>
      <c r="E224" s="72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7.25" customHeight="1">
      <c r="A225" s="23"/>
      <c r="B225" s="23"/>
      <c r="C225" s="72"/>
      <c r="D225" s="72"/>
      <c r="E225" s="72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7.25" customHeight="1">
      <c r="A226" s="23"/>
      <c r="B226" s="23"/>
      <c r="C226" s="72"/>
      <c r="D226" s="72"/>
      <c r="E226" s="72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7.25" customHeight="1">
      <c r="A227" s="23"/>
      <c r="B227" s="23"/>
      <c r="C227" s="72"/>
      <c r="D227" s="72"/>
      <c r="E227" s="72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7.25" customHeight="1">
      <c r="A228" s="23"/>
      <c r="B228" s="23"/>
      <c r="C228" s="72"/>
      <c r="D228" s="72"/>
      <c r="E228" s="72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7.25" customHeight="1">
      <c r="A229" s="23"/>
      <c r="B229" s="23"/>
      <c r="C229" s="72"/>
      <c r="D229" s="72"/>
      <c r="E229" s="72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7.25" customHeight="1">
      <c r="A230" s="23"/>
      <c r="B230" s="23"/>
      <c r="C230" s="72"/>
      <c r="D230" s="72"/>
      <c r="E230" s="72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7.25" customHeight="1">
      <c r="A231" s="23"/>
      <c r="B231" s="23"/>
      <c r="C231" s="72"/>
      <c r="D231" s="72"/>
      <c r="E231" s="72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7.25" customHeight="1">
      <c r="A232" s="23"/>
      <c r="B232" s="23"/>
      <c r="C232" s="72"/>
      <c r="D232" s="72"/>
      <c r="E232" s="72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7.25" customHeight="1">
      <c r="A233" s="23"/>
      <c r="B233" s="23"/>
      <c r="C233" s="72"/>
      <c r="D233" s="72"/>
      <c r="E233" s="72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25:H25"/>
    <mergeCell ref="F26:H26"/>
    <mergeCell ref="F27:H27"/>
    <mergeCell ref="F29:H2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8.43"/>
    <col customWidth="1" min="2" max="12" width="11.43"/>
    <col customWidth="1" min="13" max="16" width="10.71"/>
  </cols>
  <sheetData>
    <row r="1"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</row>
    <row r="2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</row>
    <row r="3">
      <c r="A3" s="239" t="s">
        <v>36</v>
      </c>
      <c r="B3" s="240" t="str">
        <f>'1.IS'!L2</f>
        <v>2025e</v>
      </c>
      <c r="C3" s="240" t="str">
        <f>'1.IS'!M2</f>
        <v>2026e</v>
      </c>
      <c r="D3" s="240" t="str">
        <f>'1.IS'!N2</f>
        <v>2027e</v>
      </c>
      <c r="E3" s="240" t="str">
        <f>'1.IS'!O2</f>
        <v>2028e</v>
      </c>
      <c r="F3" s="240" t="str">
        <f>'1.IS'!P2</f>
        <v>2029e</v>
      </c>
      <c r="G3" s="241"/>
      <c r="H3" s="241"/>
      <c r="I3" s="241"/>
      <c r="J3" s="241"/>
      <c r="K3" s="241"/>
      <c r="L3" s="238"/>
    </row>
    <row r="4">
      <c r="A4" s="94" t="s">
        <v>394</v>
      </c>
      <c r="B4" s="242">
        <f>'4.Valoración'!$D$7</f>
        <v>71.81</v>
      </c>
      <c r="C4" s="242">
        <f>'4.Valoración'!$D$7</f>
        <v>71.81</v>
      </c>
      <c r="D4" s="242">
        <f>'4.Valoración'!$D$7</f>
        <v>71.81</v>
      </c>
      <c r="E4" s="242">
        <f>'4.Valoración'!$D$7</f>
        <v>71.81</v>
      </c>
      <c r="F4" s="242">
        <f>'4.Valoración'!$D$7</f>
        <v>71.81</v>
      </c>
      <c r="G4" s="238"/>
      <c r="H4" s="238"/>
      <c r="I4" s="238"/>
      <c r="J4" s="238"/>
      <c r="K4" s="238"/>
      <c r="L4" s="238"/>
    </row>
    <row r="5">
      <c r="B5" s="238"/>
      <c r="C5" s="238"/>
      <c r="D5" s="238"/>
      <c r="E5" s="238"/>
      <c r="F5" s="238"/>
      <c r="G5" s="238"/>
      <c r="H5" s="238"/>
      <c r="I5" s="238"/>
      <c r="J5" s="238"/>
      <c r="K5" s="238"/>
      <c r="L5" s="238"/>
    </row>
    <row r="6">
      <c r="B6" s="243"/>
      <c r="C6" s="238"/>
      <c r="D6" s="238"/>
      <c r="E6" s="238"/>
      <c r="F6" s="238"/>
      <c r="G6" s="238"/>
      <c r="H6" s="238"/>
      <c r="I6" s="238"/>
      <c r="J6" s="238"/>
      <c r="K6" s="238"/>
      <c r="L6" s="238"/>
    </row>
    <row r="7">
      <c r="A7" s="239" t="s">
        <v>395</v>
      </c>
      <c r="B7" s="240">
        <f>'1.IS'!B2</f>
        <v>2015</v>
      </c>
      <c r="C7" s="240">
        <f>'1.IS'!C2</f>
        <v>2016</v>
      </c>
      <c r="D7" s="240">
        <f>'1.IS'!D2</f>
        <v>2017</v>
      </c>
      <c r="E7" s="240">
        <f>'1.IS'!E2</f>
        <v>2018</v>
      </c>
      <c r="F7" s="240">
        <f>'1.IS'!F2</f>
        <v>2019</v>
      </c>
      <c r="G7" s="240">
        <f>'1.IS'!G2</f>
        <v>2020</v>
      </c>
      <c r="H7" s="240">
        <f>'1.IS'!H2</f>
        <v>2021</v>
      </c>
      <c r="I7" s="240">
        <f>'1.IS'!I2</f>
        <v>2022</v>
      </c>
      <c r="J7" s="240">
        <f>'1.IS'!J2</f>
        <v>2023</v>
      </c>
      <c r="K7" s="240">
        <f>'1.IS'!K2</f>
        <v>2024</v>
      </c>
      <c r="L7" s="244" t="s">
        <v>396</v>
      </c>
    </row>
    <row r="8">
      <c r="A8" s="1" t="s">
        <v>397</v>
      </c>
      <c r="B8" s="238">
        <f>IFERROR(ABS(VLOOKUP("Common &amp; Preferred Stock Dividends Paid*",'9.TIKR_CF'!$A:$K,COLUMN(B8),FALSE)),"0")</f>
        <v>1253</v>
      </c>
      <c r="C8" s="238">
        <f>IFERROR(ABS(VLOOKUP("Common &amp; Preferred Stock Dividends Paid*",'9.TIKR_CF'!$A:$K,COLUMN(C8),FALSE)),"0")</f>
        <v>2287</v>
      </c>
      <c r="D8" s="238">
        <f>IFERROR(ABS(VLOOKUP("Common &amp; Preferred Stock Dividends Paid*",'9.TIKR_CF'!$A:$K,COLUMN(D8),FALSE)),"0")</f>
        <v>3797</v>
      </c>
      <c r="E8" s="238">
        <f>IFERROR(ABS(VLOOKUP("Common &amp; Preferred Stock Dividends Paid*",'9.TIKR_CF'!$A:$K,COLUMN(E8),FALSE)),"0")</f>
        <v>5020</v>
      </c>
      <c r="F8" s="238">
        <f>IFERROR(ABS(VLOOKUP("Common &amp; Preferred Stock Dividends Paid*",'9.TIKR_CF'!$A:$K,COLUMN(F8),FALSE)),"0")</f>
        <v>5447</v>
      </c>
      <c r="G8" s="238">
        <f>IFERROR(ABS(VLOOKUP("Common &amp; Preferred Stock Dividends Paid*",'9.TIKR_CF'!$A:$K,COLUMN(G8),FALSE)),"0")</f>
        <v>5352</v>
      </c>
      <c r="H8" s="238">
        <f>IFERROR(ABS(VLOOKUP("Common &amp; Preferred Stock Dividends Paid*",'9.TIKR_CF'!$A:$K,COLUMN(H8),FALSE)),"0")</f>
        <v>5198</v>
      </c>
      <c r="I8" s="238">
        <f>IFERROR(ABS(VLOOKUP("Common &amp; Preferred Stock Dividends Paid*",'9.TIKR_CF'!$A:$K,COLUMN(I8),FALSE)),"0")</f>
        <v>5003</v>
      </c>
      <c r="J8" s="238">
        <f>IFERROR(ABS(VLOOKUP("Common &amp; Preferred Stock Dividends Paid*",'9.TIKR_CF'!$A:$K,COLUMN(J8),FALSE)),"0")</f>
        <v>5212</v>
      </c>
      <c r="K8" s="238">
        <f>IFERROR(ABS(VLOOKUP("Common &amp; Preferred Stock Dividends Paid*",'9.TIKR_CF'!$A:$K,COLUMN(K8),FALSE)),"0")</f>
        <v>5199</v>
      </c>
      <c r="L8" s="245">
        <f t="shared" ref="L8:L11" si="1">SUM(B8:K8)</f>
        <v>43768</v>
      </c>
    </row>
    <row r="9">
      <c r="A9" s="1" t="s">
        <v>398</v>
      </c>
      <c r="B9" s="238">
        <f>IFERROR(ABS(VLOOKUP("Repurchase of Common Stock*",'9.TIKR_CF'!$A:$K,COLUMN(B9),FALSE)),"0")</f>
        <v>5880</v>
      </c>
      <c r="C9" s="238">
        <f>IFERROR(ABS(VLOOKUP("Repurchase of Common Stock*",'9.TIKR_CF'!$A:$K,COLUMN(C9),FALSE)),"0")</f>
        <v>9606</v>
      </c>
      <c r="D9" s="238">
        <f>IFERROR(ABS(VLOOKUP("Repurchase of Common Stock*",'9.TIKR_CF'!$A:$K,COLUMN(D9),FALSE)),"0")</f>
        <v>14946</v>
      </c>
      <c r="E9" s="238">
        <f>IFERROR(ABS(VLOOKUP("Repurchase of Common Stock*",'9.TIKR_CF'!$A:$K,COLUMN(E9),FALSE)),"0")</f>
        <v>14915</v>
      </c>
      <c r="F9" s="238">
        <f>IFERROR(ABS(VLOOKUP("Repurchase of Common Stock*",'9.TIKR_CF'!$A:$K,COLUMN(F9),FALSE)),"0")</f>
        <v>17935</v>
      </c>
      <c r="G9" s="238">
        <f>IFERROR(ABS(VLOOKUP("Repurchase of Common Stock*",'9.TIKR_CF'!$A:$K,COLUMN(G9),FALSE)),"0")</f>
        <v>3336</v>
      </c>
      <c r="H9" s="238">
        <f>IFERROR(ABS(VLOOKUP("Repurchase of Common Stock*",'9.TIKR_CF'!$A:$K,COLUMN(H9),FALSE)),"0")</f>
        <v>7938</v>
      </c>
      <c r="I9" s="238">
        <f>IFERROR(ABS(VLOOKUP("Repurchase of Common Stock*",'9.TIKR_CF'!$A:$K,COLUMN(I9),FALSE)),"0")</f>
        <v>3594</v>
      </c>
      <c r="J9" s="238">
        <f>IFERROR(ABS(VLOOKUP("Repurchase of Common Stock*",'9.TIKR_CF'!$A:$K,COLUMN(J9),FALSE)),"0")</f>
        <v>2306</v>
      </c>
      <c r="K9" s="238">
        <f>IFERROR(ABS(VLOOKUP("Repurchase of Common Stock*",'9.TIKR_CF'!$A:$K,COLUMN(K9),FALSE)),"0")</f>
        <v>2928</v>
      </c>
      <c r="L9" s="245">
        <f t="shared" si="1"/>
        <v>83384</v>
      </c>
    </row>
    <row r="10">
      <c r="A10" s="1" t="s">
        <v>399</v>
      </c>
      <c r="B10" s="246">
        <f>ABS(IFERROR(VLOOKUP("Cash Acquisitions*",'9.TIKR_CF'!$A:$K,COLUMN(B10),FALSE),"0"))</f>
        <v>0</v>
      </c>
      <c r="C10" s="246">
        <f>ABS(IFERROR(VLOOKUP("Cash Acquisitions*",'9.TIKR_CF'!$A:$K,COLUMN(C10),FALSE),"0"))</f>
        <v>0</v>
      </c>
      <c r="D10" s="246">
        <f>ABS(IFERROR(VLOOKUP("Cash Acquisitions*",'9.TIKR_CF'!$A:$K,COLUMN(D10),FALSE),"0"))</f>
        <v>0</v>
      </c>
      <c r="E10" s="246">
        <f>ABS(IFERROR(VLOOKUP("Cash Acquisitions*",'9.TIKR_CF'!$A:$K,COLUMN(E10),FALSE),"0"))</f>
        <v>0</v>
      </c>
      <c r="F10" s="246">
        <f>ABS(IFERROR(VLOOKUP("Cash Acquisitions*",'9.TIKR_CF'!$A:$K,COLUMN(F10),FALSE),"0"))</f>
        <v>0</v>
      </c>
      <c r="G10" s="246">
        <f>ABS(IFERROR(VLOOKUP("Cash Acquisitions*",'9.TIKR_CF'!$A:$K,COLUMN(G10),FALSE),"0"))</f>
        <v>0</v>
      </c>
      <c r="H10" s="246">
        <f>ABS(IFERROR(VLOOKUP("Cash Acquisitions*",'9.TIKR_CF'!$A:$K,COLUMN(H10),FALSE),"0"))</f>
        <v>0</v>
      </c>
      <c r="I10" s="246">
        <f>ABS(IFERROR(VLOOKUP("Cash Acquisitions*",'9.TIKR_CF'!$A:$K,COLUMN(I10),FALSE),"0"))</f>
        <v>0</v>
      </c>
      <c r="J10" s="246">
        <f>ABS(IFERROR(VLOOKUP("Cash Acquisitions*",'9.TIKR_CF'!$A:$K,COLUMN(J10),FALSE),"0"))</f>
        <v>0</v>
      </c>
      <c r="K10" s="246">
        <f>ABS(IFERROR(VLOOKUP("Cash Acquisitions*",'9.TIKR_CF'!$A:$K,COLUMN(K10),FALSE),"0"))</f>
        <v>0</v>
      </c>
      <c r="L10" s="245">
        <f t="shared" si="1"/>
        <v>0</v>
      </c>
    </row>
    <row r="11">
      <c r="A11" s="1" t="s">
        <v>400</v>
      </c>
      <c r="B11" s="238">
        <f>IFERROR(ABS(VLOOKUP("Total Debt Repaid*",'9.TIKR_CF'!$A:$K,COLUMN(B11),FALSE))-VLOOKUP("Total Debt Issued*",'9.TIKR_CF'!$A:$K,COLUMN(B11),FALSE),0)</f>
        <v>72422</v>
      </c>
      <c r="C11" s="238">
        <f>IFERROR(ABS(VLOOKUP("Total Debt Repaid*",'9.TIKR_CF'!$A:$K,COLUMN(C11),FALSE))-VLOOKUP("Total Debt Issued*",'9.TIKR_CF'!$A:$K,COLUMN(C11),FALSE),0)</f>
        <v>-13293</v>
      </c>
      <c r="D11" s="238">
        <f>IFERROR(ABS(VLOOKUP("Total Debt Repaid*",'9.TIKR_CF'!$A:$K,COLUMN(D11),FALSE))-VLOOKUP("Total Debt Issued*",'9.TIKR_CF'!$A:$K,COLUMN(D11),FALSE),0)</f>
        <v>-55181</v>
      </c>
      <c r="E11" s="238">
        <f>IFERROR(ABS(VLOOKUP("Total Debt Repaid*",'9.TIKR_CF'!$A:$K,COLUMN(E11),FALSE))-VLOOKUP("Total Debt Issued*",'9.TIKR_CF'!$A:$K,COLUMN(E11),FALSE),0)</f>
        <v>-11908</v>
      </c>
      <c r="F11" s="238">
        <f>IFERROR(ABS(VLOOKUP("Total Debt Repaid*",'9.TIKR_CF'!$A:$K,COLUMN(F11),FALSE))-VLOOKUP("Total Debt Issued*",'9.TIKR_CF'!$A:$K,COLUMN(F11),FALSE),0)</f>
        <v>-9379</v>
      </c>
      <c r="G11" s="238">
        <f>IFERROR(ABS(VLOOKUP("Total Debt Repaid*",'9.TIKR_CF'!$A:$K,COLUMN(G11),FALSE))-VLOOKUP("Total Debt Issued*",'9.TIKR_CF'!$A:$K,COLUMN(G11),FALSE),0)</f>
        <v>-30707</v>
      </c>
      <c r="H11" s="238">
        <f>IFERROR(ABS(VLOOKUP("Total Debt Repaid*",'9.TIKR_CF'!$A:$K,COLUMN(H11),FALSE))-VLOOKUP("Total Debt Issued*",'9.TIKR_CF'!$A:$K,COLUMN(H11),FALSE),0)</f>
        <v>14073</v>
      </c>
      <c r="I11" s="238">
        <f>IFERROR(ABS(VLOOKUP("Total Debt Repaid*",'9.TIKR_CF'!$A:$K,COLUMN(I11),FALSE))-VLOOKUP("Total Debt Issued*",'9.TIKR_CF'!$A:$K,COLUMN(I11),FALSE),0)</f>
        <v>-77945</v>
      </c>
      <c r="J11" s="238">
        <f>IFERROR(ABS(VLOOKUP("Total Debt Repaid*",'9.TIKR_CF'!$A:$K,COLUMN(J11),FALSE))-VLOOKUP("Total Debt Issued*",'9.TIKR_CF'!$A:$K,COLUMN(J11),FALSE),0)</f>
        <v>-66884</v>
      </c>
      <c r="K11" s="238">
        <f>IFERROR(ABS(VLOOKUP("Total Debt Repaid*",'9.TIKR_CF'!$A:$K,COLUMN(K11),FALSE))-VLOOKUP("Total Debt Issued*",'9.TIKR_CF'!$A:$K,COLUMN(K11),FALSE),0)</f>
        <v>6186</v>
      </c>
      <c r="L11" s="245">
        <f t="shared" si="1"/>
        <v>-172616</v>
      </c>
    </row>
    <row r="12">
      <c r="B12" s="238"/>
      <c r="C12" s="238"/>
      <c r="D12" s="238"/>
      <c r="E12" s="238"/>
      <c r="F12" s="238"/>
      <c r="G12" s="238"/>
      <c r="H12" s="238"/>
      <c r="I12" s="238"/>
      <c r="J12" s="238"/>
      <c r="K12" s="238"/>
      <c r="L12" s="238"/>
    </row>
    <row r="13">
      <c r="A13" s="179" t="s">
        <v>401</v>
      </c>
      <c r="B13" s="238"/>
      <c r="C13" s="238"/>
      <c r="D13" s="238"/>
      <c r="E13" s="238"/>
      <c r="F13" s="238"/>
      <c r="G13" s="238"/>
      <c r="H13" s="238"/>
      <c r="I13" s="238"/>
      <c r="J13" s="238"/>
      <c r="K13" s="238"/>
      <c r="L13" s="238"/>
    </row>
    <row r="14">
      <c r="A14" s="239"/>
      <c r="B14" s="240">
        <f>'1.IS'!C$2</f>
        <v>2016</v>
      </c>
      <c r="C14" s="240">
        <f>'1.IS'!D$2</f>
        <v>2017</v>
      </c>
      <c r="D14" s="240">
        <f>'1.IS'!E$2</f>
        <v>2018</v>
      </c>
      <c r="E14" s="240">
        <f>'1.IS'!F$2</f>
        <v>2019</v>
      </c>
      <c r="F14" s="240">
        <f>'1.IS'!G$2</f>
        <v>2020</v>
      </c>
      <c r="G14" s="240">
        <f>'1.IS'!H$2</f>
        <v>2021</v>
      </c>
      <c r="H14" s="240">
        <f>'1.IS'!I$2</f>
        <v>2022</v>
      </c>
      <c r="I14" s="240">
        <f>'1.IS'!J$2</f>
        <v>2023</v>
      </c>
      <c r="J14" s="240">
        <f>'1.IS'!K$2</f>
        <v>2024</v>
      </c>
      <c r="K14" s="240"/>
      <c r="L14" s="247"/>
    </row>
    <row r="15">
      <c r="A15" s="9" t="s">
        <v>402</v>
      </c>
      <c r="B15" s="248">
        <f>'1.IS'!C4</f>
        <v>-0.07506570777</v>
      </c>
      <c r="C15" s="248">
        <f>'1.IS'!D4</f>
        <v>0.019110667</v>
      </c>
      <c r="D15" s="248">
        <f>'1.IS'!E4</f>
        <v>0.003493075132</v>
      </c>
      <c r="E15" s="248">
        <f>'1.IS'!F4</f>
        <v>0.02059541985</v>
      </c>
      <c r="F15" s="248">
        <f>'1.IS'!G4</f>
        <v>-0.1088572754</v>
      </c>
      <c r="G15" s="248">
        <f>'1.IS'!H4</f>
        <v>0.2588128651</v>
      </c>
      <c r="H15" s="248">
        <f>'1.IS'!I4</f>
        <v>-0.05907454327</v>
      </c>
      <c r="I15" s="248">
        <f>'1.IS'!J4</f>
        <v>0.001984126984</v>
      </c>
      <c r="J15" s="248">
        <f>'1.IS'!K4</f>
        <v>0.009377652051</v>
      </c>
      <c r="K15" s="238"/>
      <c r="L15" s="248"/>
    </row>
    <row r="16">
      <c r="A16" s="9" t="s">
        <v>40</v>
      </c>
      <c r="B16" s="248"/>
      <c r="C16" s="248"/>
      <c r="D16" s="248"/>
      <c r="E16" s="248"/>
      <c r="F16" s="248"/>
      <c r="G16" s="248"/>
      <c r="H16" s="248"/>
      <c r="I16" s="248"/>
      <c r="J16" s="248"/>
      <c r="K16" s="238"/>
      <c r="L16" s="248"/>
    </row>
    <row r="17">
      <c r="A17" s="14"/>
      <c r="B17" s="249"/>
      <c r="C17" s="249"/>
      <c r="D17" s="249"/>
      <c r="E17" s="249"/>
      <c r="F17" s="249"/>
      <c r="G17" s="249"/>
      <c r="H17" s="249"/>
      <c r="I17" s="249"/>
      <c r="J17" s="238"/>
      <c r="K17" s="238"/>
      <c r="L17" s="238"/>
    </row>
    <row r="18">
      <c r="B18" s="238"/>
      <c r="C18" s="238"/>
      <c r="D18" s="238"/>
      <c r="E18" s="238"/>
      <c r="F18" s="238"/>
      <c r="G18" s="238"/>
      <c r="H18" s="238"/>
      <c r="I18" s="238"/>
      <c r="J18" s="238"/>
      <c r="K18" s="238"/>
      <c r="L18" s="238"/>
    </row>
    <row r="19">
      <c r="A19" s="239" t="s">
        <v>403</v>
      </c>
      <c r="B19" s="247">
        <f>'1.IS'!B2</f>
        <v>2015</v>
      </c>
      <c r="C19" s="247">
        <f>'1.IS'!C2</f>
        <v>2016</v>
      </c>
      <c r="D19" s="247">
        <f>'1.IS'!D2</f>
        <v>2017</v>
      </c>
      <c r="E19" s="247">
        <f>'1.IS'!E2</f>
        <v>2018</v>
      </c>
      <c r="F19" s="247">
        <f>'1.IS'!F2</f>
        <v>2019</v>
      </c>
      <c r="G19" s="247">
        <f>'1.IS'!G2</f>
        <v>2020</v>
      </c>
      <c r="H19" s="247">
        <f>'1.IS'!H2</f>
        <v>2021</v>
      </c>
      <c r="I19" s="247">
        <f>'1.IS'!I2</f>
        <v>2022</v>
      </c>
      <c r="J19" s="247">
        <f>'1.IS'!J2</f>
        <v>2023</v>
      </c>
      <c r="K19" s="247">
        <f>'1.IS'!K2</f>
        <v>2024</v>
      </c>
      <c r="L19" s="244" t="s">
        <v>60</v>
      </c>
    </row>
    <row r="20">
      <c r="A20" s="9" t="s">
        <v>404</v>
      </c>
      <c r="B20" s="238"/>
      <c r="C20" s="238">
        <f>IF('1.IS'!C4&lt;0,1,0)</f>
        <v>1</v>
      </c>
      <c r="D20" s="238">
        <f>IF('1.IS'!D4&lt;0,1,0)</f>
        <v>0</v>
      </c>
      <c r="E20" s="238">
        <f>IF('1.IS'!E4&lt;0,1,0)</f>
        <v>0</v>
      </c>
      <c r="F20" s="238">
        <f>IF('1.IS'!F4&lt;0,1,0)</f>
        <v>0</v>
      </c>
      <c r="G20" s="238">
        <f>IF('1.IS'!G4&lt;0,1,0)</f>
        <v>1</v>
      </c>
      <c r="H20" s="238">
        <f>IF('1.IS'!H4&lt;0,1,0)</f>
        <v>0</v>
      </c>
      <c r="I20" s="238">
        <f>IF('1.IS'!I4&lt;0,1,0)</f>
        <v>1</v>
      </c>
      <c r="J20" s="238">
        <f>IF('1.IS'!J4&lt;0,1,0)</f>
        <v>0</v>
      </c>
      <c r="K20" s="238">
        <f>IF('1.IS'!K4&lt;0,1,0)</f>
        <v>0</v>
      </c>
      <c r="L20" s="250">
        <f t="shared" ref="L20:L23" si="2">SUM(B20:K20)</f>
        <v>3</v>
      </c>
    </row>
    <row r="21" ht="15.75" customHeight="1">
      <c r="A21" s="9" t="s">
        <v>405</v>
      </c>
      <c r="B21" s="238"/>
      <c r="C21" s="238">
        <f>IF('1.IS'!C6&lt;'1.IS'!B6,1,0)</f>
        <v>1</v>
      </c>
      <c r="D21" s="238">
        <f>IF('1.IS'!D6&lt;'1.IS'!C6,1,0)</f>
        <v>0</v>
      </c>
      <c r="E21" s="238">
        <f>IF('1.IS'!E6&lt;'1.IS'!D6,1,0)</f>
        <v>0</v>
      </c>
      <c r="F21" s="238">
        <f>IF('1.IS'!F6&lt;'1.IS'!E6,1,0)</f>
        <v>1</v>
      </c>
      <c r="G21" s="238">
        <f>IF('1.IS'!G6&lt;'1.IS'!F6,1,0)</f>
        <v>1</v>
      </c>
      <c r="H21" s="238">
        <f>IF('1.IS'!H6&lt;'1.IS'!G6,1,0)</f>
        <v>0</v>
      </c>
      <c r="I21" s="238">
        <f>IF('1.IS'!I6&lt;'1.IS'!H6,1,0)</f>
        <v>1</v>
      </c>
      <c r="J21" s="238">
        <f>IF('1.IS'!J6&lt;'1.IS'!I6,1,0)</f>
        <v>1</v>
      </c>
      <c r="K21" s="238">
        <f>IF('1.IS'!K6&lt;'1.IS'!J6,1,0)</f>
        <v>0</v>
      </c>
      <c r="L21" s="250">
        <f t="shared" si="2"/>
        <v>5</v>
      </c>
    </row>
    <row r="22" ht="15.75" customHeight="1">
      <c r="A22" s="9" t="s">
        <v>64</v>
      </c>
      <c r="B22" s="238">
        <f>IF('1.IS'!B9&lt;0,1,0)</f>
        <v>0</v>
      </c>
      <c r="C22" s="238">
        <f>IF('1.IS'!C9&lt;0,1,0)</f>
        <v>0</v>
      </c>
      <c r="D22" s="238">
        <f>IF('1.IS'!D9&lt;0,1,0)</f>
        <v>1</v>
      </c>
      <c r="E22" s="238">
        <f>IF('1.IS'!E9&lt;0,1,0)</f>
        <v>0</v>
      </c>
      <c r="F22" s="238">
        <f>IF('1.IS'!F9&lt;0,1,0)</f>
        <v>0</v>
      </c>
      <c r="G22" s="238">
        <f>IF('1.IS'!G9&lt;0,1,0)</f>
        <v>0</v>
      </c>
      <c r="H22" s="238">
        <f>IF('1.IS'!H9&lt;0,1,0)</f>
        <v>0</v>
      </c>
      <c r="I22" s="238">
        <f>IF('1.IS'!I9&lt;0,1,0)</f>
        <v>0</v>
      </c>
      <c r="J22" s="238">
        <f>IF('1.IS'!J9&lt;0,1,0)</f>
        <v>0</v>
      </c>
      <c r="K22" s="238">
        <f>IF('1.IS'!K9&lt;0,1,0)</f>
        <v>0</v>
      </c>
      <c r="L22" s="250">
        <f t="shared" si="2"/>
        <v>1</v>
      </c>
    </row>
    <row r="23" ht="15.75" customHeight="1">
      <c r="A23" s="9" t="s">
        <v>65</v>
      </c>
      <c r="B23" s="238">
        <f>IF('1.IS'!B18&lt;10%,1,0)</f>
        <v>1</v>
      </c>
      <c r="C23" s="238">
        <f>IF('1.IS'!C18&lt;10%,1,0)</f>
        <v>1</v>
      </c>
      <c r="D23" s="238">
        <f>IF('1.IS'!D18&lt;10%,1,0)</f>
        <v>1</v>
      </c>
      <c r="E23" s="238">
        <f>IF('1.IS'!E18&lt;10%,1,0)</f>
        <v>1</v>
      </c>
      <c r="F23" s="238">
        <f>IF('1.IS'!F18&lt;10%,1,0)</f>
        <v>0</v>
      </c>
      <c r="G23" s="238">
        <f>IF('1.IS'!G18&lt;10%,1,0)</f>
        <v>1</v>
      </c>
      <c r="H23" s="238">
        <f>IF('1.IS'!H18&lt;10%,1,0)</f>
        <v>0</v>
      </c>
      <c r="I23" s="238">
        <f>IF('1.IS'!I18&lt;10%,1,0)</f>
        <v>1</v>
      </c>
      <c r="J23" s="238">
        <f>IF('1.IS'!J18&lt;10%,1,0)</f>
        <v>1</v>
      </c>
      <c r="K23" s="238">
        <f>IF('1.IS'!K18&lt;10%,1,0)</f>
        <v>1</v>
      </c>
      <c r="L23" s="250">
        <f t="shared" si="2"/>
        <v>8</v>
      </c>
    </row>
    <row r="24" ht="15.75" customHeight="1">
      <c r="B24" s="238"/>
      <c r="C24" s="238"/>
      <c r="D24" s="238"/>
      <c r="E24" s="238"/>
      <c r="F24" s="238"/>
      <c r="G24" s="238"/>
      <c r="H24" s="238"/>
      <c r="I24" s="238"/>
      <c r="J24" s="238"/>
      <c r="K24" s="238"/>
      <c r="L24" s="238"/>
    </row>
    <row r="25" ht="15.75" customHeight="1">
      <c r="A25" s="239" t="s">
        <v>36</v>
      </c>
      <c r="B25" s="247">
        <f>'1.IS'!B2</f>
        <v>2015</v>
      </c>
      <c r="C25" s="247">
        <f>'1.IS'!C2</f>
        <v>2016</v>
      </c>
      <c r="D25" s="247">
        <f>'1.IS'!D2</f>
        <v>2017</v>
      </c>
      <c r="E25" s="247">
        <f>'1.IS'!E2</f>
        <v>2018</v>
      </c>
      <c r="F25" s="247">
        <f>'1.IS'!F2</f>
        <v>2019</v>
      </c>
      <c r="G25" s="247">
        <f>'1.IS'!G2</f>
        <v>2020</v>
      </c>
      <c r="H25" s="247">
        <f>'1.IS'!H2</f>
        <v>2021</v>
      </c>
      <c r="I25" s="247">
        <f>'1.IS'!I2</f>
        <v>2022</v>
      </c>
      <c r="J25" s="247">
        <f>'1.IS'!J2</f>
        <v>2023</v>
      </c>
      <c r="K25" s="247">
        <f>'1.IS'!K2</f>
        <v>2024</v>
      </c>
      <c r="L25" s="247" t="str">
        <f>'1.IS'!L2</f>
        <v>2025e</v>
      </c>
      <c r="M25" s="247" t="str">
        <f>'1.IS'!M2</f>
        <v>2026e</v>
      </c>
      <c r="N25" s="247" t="str">
        <f>'1.IS'!N2</f>
        <v>2027e</v>
      </c>
      <c r="O25" s="247" t="str">
        <f>'1.IS'!O2</f>
        <v>2028e</v>
      </c>
      <c r="P25" s="247" t="str">
        <f>'1.IS'!P2</f>
        <v>2029e</v>
      </c>
    </row>
    <row r="26" ht="15.75" customHeight="1">
      <c r="A26" s="9" t="s">
        <v>406</v>
      </c>
      <c r="B26" s="251">
        <f>VLOOKUP("Total Equity*",'8.TIKR_BS'!$A:$K,COLUMN(B2),FALSE)</f>
        <v>223092</v>
      </c>
      <c r="C26" s="251">
        <f>VLOOKUP("Total Equity*",'8.TIKR_BS'!$A:$K,COLUMN(C2),FALSE)</f>
        <v>226143</v>
      </c>
      <c r="D26" s="251">
        <f>VLOOKUP("Total Equity*",'8.TIKR_BS'!$A:$K,COLUMN(D2),FALSE)</f>
        <v>201672</v>
      </c>
      <c r="E26" s="251">
        <f>VLOOKUP("Total Equity*",'8.TIKR_BS'!$A:$K,COLUMN(E2),FALSE)</f>
        <v>197074</v>
      </c>
      <c r="F26" s="251">
        <f>VLOOKUP("Total Equity*",'8.TIKR_BS'!$A:$K,COLUMN(F2),FALSE)</f>
        <v>193946</v>
      </c>
      <c r="G26" s="251">
        <f>VLOOKUP("Total Equity*",'8.TIKR_BS'!$A:$K,COLUMN(G2),FALSE)</f>
        <v>200200</v>
      </c>
      <c r="H26" s="251">
        <f>VLOOKUP("Total Equity*",'8.TIKR_BS'!$A:$K,COLUMN(H2),FALSE)</f>
        <v>202672</v>
      </c>
      <c r="I26" s="251">
        <f>VLOOKUP("Total Equity*",'8.TIKR_BS'!$A:$K,COLUMN(I2),FALSE)</f>
        <v>201838</v>
      </c>
      <c r="J26" s="251">
        <f>VLOOKUP("Total Equity*",'8.TIKR_BS'!$A:$K,COLUMN(J2),FALSE)</f>
        <v>206251</v>
      </c>
      <c r="K26" s="251">
        <f>VLOOKUP("Total Equity*",'8.TIKR_BS'!$A:$K,COLUMN(K2),FALSE)</f>
        <v>209366</v>
      </c>
      <c r="L26" s="251">
        <f>K26+'1.IS'!L9</f>
        <v>223420.9429</v>
      </c>
      <c r="M26" s="251">
        <f>L26+'1.IS'!M9</f>
        <v>237616.4351</v>
      </c>
      <c r="N26" s="251">
        <f>M26+'1.IS'!N9</f>
        <v>251953.8823</v>
      </c>
      <c r="O26" s="251">
        <f>N26+'1.IS'!O9</f>
        <v>266434.704</v>
      </c>
      <c r="P26" s="251">
        <f>O26+'1.IS'!P9</f>
        <v>281060.3339</v>
      </c>
    </row>
    <row r="27" ht="15.75" customHeight="1">
      <c r="B27" s="238"/>
      <c r="C27" s="238"/>
      <c r="D27" s="238"/>
      <c r="E27" s="238"/>
      <c r="F27" s="238"/>
      <c r="G27" s="238"/>
      <c r="H27" s="238"/>
      <c r="I27" s="238"/>
      <c r="J27" s="238"/>
      <c r="K27" s="238"/>
      <c r="L27" s="238"/>
    </row>
    <row r="28" ht="15.75" customHeight="1">
      <c r="A28" s="239" t="s">
        <v>34</v>
      </c>
      <c r="B28" s="247">
        <f>'1.IS'!B2</f>
        <v>2015</v>
      </c>
      <c r="C28" s="247">
        <f>'1.IS'!C2</f>
        <v>2016</v>
      </c>
      <c r="D28" s="247">
        <f>'1.IS'!D2</f>
        <v>2017</v>
      </c>
      <c r="E28" s="247">
        <f>'1.IS'!E2</f>
        <v>2018</v>
      </c>
      <c r="F28" s="247">
        <f>'1.IS'!F2</f>
        <v>2019</v>
      </c>
      <c r="G28" s="247">
        <f>'1.IS'!G2</f>
        <v>2020</v>
      </c>
      <c r="H28" s="247">
        <f>'1.IS'!H2</f>
        <v>2021</v>
      </c>
      <c r="I28" s="247">
        <f>'1.IS'!I2</f>
        <v>2022</v>
      </c>
      <c r="J28" s="247">
        <f>'1.IS'!J2</f>
        <v>2023</v>
      </c>
      <c r="K28" s="247">
        <f>'1.IS'!K2</f>
        <v>2024</v>
      </c>
      <c r="L28" s="238"/>
    </row>
    <row r="29" ht="15.75" customHeight="1">
      <c r="A29" s="9" t="s">
        <v>35</v>
      </c>
      <c r="B29" s="252">
        <f>VLOOKUP("Total Liabilities*",'8.TIKR_BS'!$A:$K,COLUMN(B2),FALSE)/B26</f>
        <v>6.760072078</v>
      </c>
      <c r="C29" s="252">
        <f>VLOOKUP("Total Liabilities*",'8.TIKR_BS'!$A:$K,COLUMN(C2),FALSE)/C26</f>
        <v>6.924530054</v>
      </c>
      <c r="D29" s="252">
        <f>VLOOKUP("Total Liabilities*",'8.TIKR_BS'!$A:$K,COLUMN(D2),FALSE)/D26</f>
        <v>8.135948471</v>
      </c>
      <c r="E29" s="252">
        <f>VLOOKUP("Total Liabilities*",'8.TIKR_BS'!$A:$K,COLUMN(E2),FALSE)/E26</f>
        <v>8.729253986</v>
      </c>
      <c r="F29" s="252">
        <f>VLOOKUP("Total Liabilities*",'8.TIKR_BS'!$A:$K,COLUMN(F2),FALSE)/F26</f>
        <v>9.060315758</v>
      </c>
      <c r="G29" s="252">
        <f>VLOOKUP("Total Liabilities*",'8.TIKR_BS'!$A:$K,COLUMN(G2),FALSE)/G26</f>
        <v>10.28916084</v>
      </c>
      <c r="H29" s="252">
        <f>VLOOKUP("Total Liabilities*",'8.TIKR_BS'!$A:$K,COLUMN(H2),FALSE)/H26</f>
        <v>10.30601662</v>
      </c>
      <c r="I29" s="252">
        <f>VLOOKUP("Total Liabilities*",'8.TIKR_BS'!$A:$K,COLUMN(I2),FALSE)/I26</f>
        <v>10.97334496</v>
      </c>
      <c r="J29" s="252">
        <f>VLOOKUP("Total Liabilities*",'8.TIKR_BS'!$A:$K,COLUMN(J2),FALSE)/J26</f>
        <v>10.69368391</v>
      </c>
      <c r="K29" s="252">
        <f>VLOOKUP("Total Liabilities*",'8.TIKR_BS'!$A:$K,COLUMN(K2),FALSE)/K26</f>
        <v>10.23842935</v>
      </c>
      <c r="L29" s="238"/>
    </row>
    <row r="30" ht="15.75" customHeight="1">
      <c r="B30" s="238"/>
      <c r="C30" s="238"/>
      <c r="D30" s="238"/>
      <c r="E30" s="238"/>
      <c r="F30" s="238"/>
      <c r="G30" s="238"/>
      <c r="H30" s="238"/>
      <c r="I30" s="238"/>
      <c r="J30" s="238"/>
      <c r="K30" s="238"/>
      <c r="L30" s="238"/>
    </row>
    <row r="31" ht="15.75" customHeight="1">
      <c r="B31" s="238"/>
      <c r="C31" s="238"/>
      <c r="D31" s="238"/>
      <c r="E31" s="238"/>
      <c r="F31" s="238"/>
      <c r="G31" s="238"/>
      <c r="H31" s="238"/>
      <c r="I31" s="238"/>
      <c r="J31" s="238"/>
      <c r="K31" s="238"/>
      <c r="L31" s="238"/>
    </row>
    <row r="32" ht="15.75" customHeight="1"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</row>
    <row r="33" ht="15.75" customHeight="1">
      <c r="B33" s="238"/>
      <c r="C33" s="238"/>
      <c r="D33" s="238"/>
      <c r="E33" s="238"/>
      <c r="F33" s="238"/>
      <c r="G33" s="238"/>
      <c r="H33" s="238"/>
      <c r="I33" s="238"/>
      <c r="J33" s="238"/>
      <c r="K33" s="238"/>
      <c r="L33" s="238"/>
    </row>
    <row r="34" ht="15.75" customHeight="1">
      <c r="B34" s="238"/>
      <c r="C34" s="238"/>
      <c r="D34" s="238"/>
      <c r="E34" s="238"/>
      <c r="F34" s="238"/>
      <c r="G34" s="238"/>
      <c r="H34" s="238"/>
      <c r="I34" s="238"/>
      <c r="J34" s="238"/>
      <c r="K34" s="238"/>
      <c r="L34" s="238"/>
    </row>
    <row r="35" ht="15.75" customHeight="1">
      <c r="B35" s="238"/>
      <c r="C35" s="238"/>
      <c r="D35" s="238"/>
      <c r="E35" s="238"/>
      <c r="F35" s="238"/>
      <c r="G35" s="238"/>
      <c r="H35" s="238"/>
      <c r="I35" s="238"/>
      <c r="J35" s="238"/>
      <c r="K35" s="238"/>
      <c r="L35" s="238"/>
    </row>
    <row r="36" ht="15.75" customHeight="1">
      <c r="B36" s="238"/>
      <c r="C36" s="238"/>
      <c r="D36" s="238"/>
      <c r="E36" s="238"/>
      <c r="F36" s="238"/>
      <c r="G36" s="238"/>
      <c r="H36" s="238"/>
      <c r="I36" s="238"/>
      <c r="J36" s="238"/>
      <c r="K36" s="238"/>
      <c r="L36" s="238"/>
    </row>
    <row r="37" ht="15.75" customHeight="1">
      <c r="B37" s="238"/>
      <c r="C37" s="238"/>
      <c r="D37" s="238"/>
      <c r="E37" s="238"/>
      <c r="F37" s="238"/>
      <c r="G37" s="238"/>
      <c r="H37" s="238"/>
      <c r="I37" s="238"/>
      <c r="J37" s="238"/>
      <c r="K37" s="238"/>
      <c r="L37" s="238"/>
    </row>
    <row r="38" ht="15.75" customHeight="1">
      <c r="B38" s="238"/>
      <c r="C38" s="238"/>
      <c r="D38" s="238"/>
      <c r="E38" s="238"/>
      <c r="F38" s="238"/>
      <c r="G38" s="238"/>
      <c r="H38" s="238"/>
      <c r="I38" s="238"/>
      <c r="J38" s="238"/>
      <c r="K38" s="238"/>
      <c r="L38" s="238"/>
    </row>
    <row r="39" ht="15.75" customHeight="1">
      <c r="B39" s="238"/>
      <c r="C39" s="238"/>
      <c r="D39" s="238"/>
      <c r="E39" s="238"/>
      <c r="F39" s="238"/>
      <c r="G39" s="238"/>
      <c r="H39" s="238"/>
      <c r="I39" s="238"/>
      <c r="J39" s="238"/>
      <c r="K39" s="238"/>
      <c r="L39" s="238"/>
    </row>
    <row r="40" ht="15.75" customHeight="1">
      <c r="B40" s="238"/>
      <c r="C40" s="238"/>
      <c r="D40" s="238"/>
      <c r="E40" s="238"/>
      <c r="F40" s="238"/>
      <c r="G40" s="238"/>
      <c r="H40" s="238"/>
      <c r="I40" s="238"/>
      <c r="J40" s="238"/>
      <c r="K40" s="238"/>
      <c r="L40" s="238"/>
    </row>
    <row r="41" ht="15.75" customHeight="1">
      <c r="B41" s="238"/>
      <c r="C41" s="238"/>
      <c r="D41" s="238"/>
      <c r="E41" s="238"/>
      <c r="F41" s="238"/>
      <c r="G41" s="238"/>
      <c r="H41" s="238"/>
      <c r="I41" s="238"/>
      <c r="J41" s="238"/>
      <c r="K41" s="238"/>
      <c r="L41" s="238"/>
    </row>
    <row r="42" ht="15.75" customHeight="1">
      <c r="B42" s="238"/>
      <c r="C42" s="238"/>
      <c r="D42" s="238"/>
      <c r="E42" s="238"/>
      <c r="F42" s="238"/>
      <c r="G42" s="238"/>
      <c r="H42" s="238"/>
      <c r="I42" s="238"/>
      <c r="J42" s="238"/>
      <c r="K42" s="238"/>
      <c r="L42" s="238"/>
    </row>
    <row r="43" ht="15.75" customHeight="1">
      <c r="B43" s="238"/>
      <c r="C43" s="238"/>
      <c r="D43" s="238"/>
      <c r="E43" s="238"/>
      <c r="F43" s="238"/>
      <c r="G43" s="238"/>
      <c r="H43" s="238"/>
      <c r="I43" s="238"/>
      <c r="J43" s="238"/>
      <c r="K43" s="238"/>
      <c r="L43" s="238"/>
    </row>
    <row r="44" ht="15.75" customHeight="1">
      <c r="B44" s="238"/>
      <c r="C44" s="238"/>
      <c r="D44" s="238"/>
      <c r="E44" s="238"/>
      <c r="F44" s="238"/>
      <c r="G44" s="238"/>
      <c r="H44" s="238"/>
      <c r="I44" s="238"/>
      <c r="J44" s="238"/>
      <c r="K44" s="238"/>
      <c r="L44" s="238"/>
    </row>
    <row r="45" ht="15.75" customHeight="1">
      <c r="B45" s="238"/>
      <c r="C45" s="238"/>
      <c r="D45" s="238"/>
      <c r="E45" s="238"/>
      <c r="F45" s="238"/>
      <c r="G45" s="238"/>
      <c r="H45" s="238"/>
      <c r="I45" s="238"/>
      <c r="J45" s="238"/>
      <c r="K45" s="238"/>
      <c r="L45" s="238"/>
    </row>
    <row r="46" ht="15.75" customHeight="1">
      <c r="B46" s="238"/>
      <c r="C46" s="238"/>
      <c r="D46" s="238"/>
      <c r="E46" s="238"/>
      <c r="F46" s="238"/>
      <c r="G46" s="238"/>
      <c r="H46" s="238"/>
      <c r="I46" s="238"/>
      <c r="J46" s="238"/>
      <c r="K46" s="238"/>
      <c r="L46" s="238"/>
    </row>
    <row r="47" ht="15.75" customHeight="1">
      <c r="B47" s="238"/>
      <c r="C47" s="238"/>
      <c r="D47" s="238"/>
      <c r="E47" s="238"/>
      <c r="F47" s="238"/>
      <c r="G47" s="238"/>
      <c r="H47" s="238"/>
      <c r="I47" s="238"/>
      <c r="J47" s="238"/>
      <c r="K47" s="238"/>
      <c r="L47" s="238"/>
    </row>
    <row r="48" ht="15.75" customHeight="1">
      <c r="B48" s="238"/>
      <c r="C48" s="238"/>
      <c r="D48" s="238"/>
      <c r="E48" s="238"/>
      <c r="F48" s="238"/>
      <c r="G48" s="238"/>
      <c r="H48" s="238"/>
      <c r="I48" s="238"/>
      <c r="J48" s="238"/>
      <c r="K48" s="238"/>
      <c r="L48" s="238"/>
    </row>
    <row r="49" ht="15.75" customHeight="1">
      <c r="B49" s="238"/>
      <c r="C49" s="238"/>
      <c r="D49" s="238"/>
      <c r="E49" s="238"/>
      <c r="F49" s="238"/>
      <c r="G49" s="238"/>
      <c r="H49" s="238"/>
      <c r="I49" s="238"/>
      <c r="J49" s="238"/>
      <c r="K49" s="238"/>
      <c r="L49" s="238"/>
    </row>
    <row r="50" ht="15.75" customHeight="1"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</row>
    <row r="51" ht="15.75" customHeight="1">
      <c r="B51" s="238"/>
      <c r="C51" s="238"/>
      <c r="D51" s="238"/>
      <c r="E51" s="238"/>
      <c r="F51" s="238"/>
      <c r="G51" s="238"/>
      <c r="H51" s="238"/>
      <c r="I51" s="238"/>
      <c r="J51" s="238"/>
      <c r="K51" s="238"/>
      <c r="L51" s="238"/>
    </row>
    <row r="52" ht="15.75" customHeight="1"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</row>
    <row r="53" ht="15.75" customHeight="1"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</row>
    <row r="54" ht="15.75" customHeight="1">
      <c r="B54" s="238"/>
      <c r="C54" s="238"/>
      <c r="D54" s="238"/>
      <c r="E54" s="238"/>
      <c r="F54" s="238"/>
      <c r="G54" s="238"/>
      <c r="H54" s="238"/>
      <c r="I54" s="238"/>
      <c r="J54" s="238"/>
      <c r="K54" s="238"/>
      <c r="L54" s="238"/>
    </row>
    <row r="55" ht="15.75" customHeight="1">
      <c r="B55" s="238"/>
      <c r="C55" s="238"/>
      <c r="D55" s="238"/>
      <c r="E55" s="238"/>
      <c r="F55" s="238"/>
      <c r="G55" s="238"/>
      <c r="H55" s="238"/>
      <c r="I55" s="238"/>
      <c r="J55" s="238"/>
      <c r="K55" s="238"/>
      <c r="L55" s="238"/>
    </row>
    <row r="56" ht="15.75" customHeight="1">
      <c r="B56" s="238"/>
      <c r="C56" s="238"/>
      <c r="D56" s="238"/>
      <c r="E56" s="238"/>
      <c r="F56" s="238"/>
      <c r="G56" s="238"/>
      <c r="H56" s="238"/>
      <c r="I56" s="238"/>
      <c r="J56" s="238"/>
      <c r="K56" s="238"/>
      <c r="L56" s="238"/>
    </row>
    <row r="57" ht="15.75" customHeight="1">
      <c r="B57" s="238"/>
      <c r="C57" s="238"/>
      <c r="D57" s="238"/>
      <c r="E57" s="238"/>
      <c r="F57" s="238"/>
      <c r="G57" s="238"/>
      <c r="H57" s="238"/>
      <c r="I57" s="238"/>
      <c r="J57" s="238"/>
      <c r="K57" s="238"/>
      <c r="L57" s="238"/>
    </row>
    <row r="58" ht="15.75" customHeight="1">
      <c r="B58" s="238"/>
      <c r="C58" s="238"/>
      <c r="D58" s="238"/>
      <c r="E58" s="238"/>
      <c r="F58" s="238"/>
      <c r="G58" s="238"/>
      <c r="H58" s="238"/>
      <c r="I58" s="238"/>
      <c r="J58" s="238"/>
      <c r="K58" s="238"/>
      <c r="L58" s="238"/>
    </row>
    <row r="59" ht="15.75" customHeight="1">
      <c r="B59" s="238"/>
      <c r="C59" s="238"/>
      <c r="D59" s="238"/>
      <c r="E59" s="238"/>
      <c r="F59" s="238"/>
      <c r="G59" s="238"/>
      <c r="H59" s="238"/>
      <c r="I59" s="238"/>
      <c r="J59" s="238"/>
      <c r="K59" s="238"/>
      <c r="L59" s="238"/>
    </row>
    <row r="60" ht="15.75" customHeight="1">
      <c r="B60" s="238"/>
      <c r="C60" s="238"/>
      <c r="D60" s="238"/>
      <c r="E60" s="238"/>
      <c r="F60" s="238"/>
      <c r="G60" s="238"/>
      <c r="H60" s="238"/>
      <c r="I60" s="238"/>
      <c r="J60" s="238"/>
      <c r="K60" s="238"/>
      <c r="L60" s="238"/>
    </row>
    <row r="61" ht="15.75" customHeight="1">
      <c r="B61" s="238"/>
      <c r="C61" s="238"/>
      <c r="D61" s="238"/>
      <c r="E61" s="238"/>
      <c r="F61" s="238"/>
      <c r="G61" s="238"/>
      <c r="H61" s="238"/>
      <c r="I61" s="238"/>
      <c r="J61" s="238"/>
      <c r="K61" s="238"/>
      <c r="L61" s="238"/>
    </row>
    <row r="62" ht="15.75" customHeight="1">
      <c r="B62" s="238"/>
      <c r="C62" s="238"/>
      <c r="D62" s="238"/>
      <c r="E62" s="238"/>
      <c r="F62" s="238"/>
      <c r="G62" s="238"/>
      <c r="H62" s="238"/>
      <c r="I62" s="238"/>
      <c r="J62" s="238"/>
      <c r="K62" s="238"/>
      <c r="L62" s="238"/>
    </row>
    <row r="63" ht="15.75" customHeight="1">
      <c r="B63" s="238"/>
      <c r="C63" s="238"/>
      <c r="D63" s="238"/>
      <c r="E63" s="238"/>
      <c r="F63" s="238"/>
      <c r="G63" s="238"/>
      <c r="H63" s="238"/>
      <c r="I63" s="238"/>
      <c r="J63" s="238"/>
      <c r="K63" s="238"/>
      <c r="L63" s="238"/>
    </row>
    <row r="64" ht="15.75" customHeight="1">
      <c r="B64" s="238"/>
      <c r="C64" s="238"/>
      <c r="D64" s="238"/>
      <c r="E64" s="238"/>
      <c r="F64" s="238"/>
      <c r="G64" s="238"/>
      <c r="H64" s="238"/>
      <c r="I64" s="238"/>
      <c r="J64" s="238"/>
      <c r="K64" s="238"/>
      <c r="L64" s="238"/>
    </row>
    <row r="65" ht="15.75" customHeight="1">
      <c r="B65" s="238"/>
      <c r="C65" s="238"/>
      <c r="D65" s="238"/>
      <c r="E65" s="238"/>
      <c r="F65" s="238"/>
      <c r="G65" s="238"/>
      <c r="H65" s="238"/>
      <c r="I65" s="238"/>
      <c r="J65" s="238"/>
      <c r="K65" s="238"/>
      <c r="L65" s="238"/>
    </row>
    <row r="66" ht="15.75" customHeight="1">
      <c r="B66" s="238"/>
      <c r="C66" s="238"/>
      <c r="D66" s="238"/>
      <c r="E66" s="238"/>
      <c r="F66" s="238"/>
      <c r="G66" s="238"/>
      <c r="H66" s="238"/>
      <c r="I66" s="238"/>
      <c r="J66" s="238"/>
      <c r="K66" s="238"/>
      <c r="L66" s="238"/>
    </row>
    <row r="67" ht="15.75" customHeight="1">
      <c r="B67" s="238"/>
      <c r="C67" s="238"/>
      <c r="D67" s="238"/>
      <c r="E67" s="238"/>
      <c r="F67" s="238"/>
      <c r="G67" s="238"/>
      <c r="H67" s="238"/>
      <c r="I67" s="238"/>
      <c r="J67" s="238"/>
      <c r="K67" s="238"/>
      <c r="L67" s="238"/>
    </row>
    <row r="68" ht="15.75" customHeight="1">
      <c r="B68" s="238"/>
      <c r="C68" s="238"/>
      <c r="D68" s="238"/>
      <c r="E68" s="238"/>
      <c r="F68" s="238"/>
      <c r="G68" s="238"/>
      <c r="H68" s="238"/>
      <c r="I68" s="238"/>
      <c r="J68" s="238"/>
      <c r="K68" s="238"/>
      <c r="L68" s="238"/>
    </row>
    <row r="69" ht="15.75" customHeight="1">
      <c r="B69" s="238"/>
      <c r="C69" s="238"/>
      <c r="D69" s="238"/>
      <c r="E69" s="238"/>
      <c r="F69" s="238"/>
      <c r="G69" s="238"/>
      <c r="H69" s="238"/>
      <c r="I69" s="238"/>
      <c r="J69" s="238"/>
      <c r="K69" s="238"/>
      <c r="L69" s="238"/>
    </row>
    <row r="70" ht="15.75" customHeight="1">
      <c r="B70" s="238"/>
      <c r="C70" s="238"/>
      <c r="D70" s="238"/>
      <c r="E70" s="238"/>
      <c r="F70" s="238"/>
      <c r="G70" s="238"/>
      <c r="H70" s="238"/>
      <c r="I70" s="238"/>
      <c r="J70" s="238"/>
      <c r="K70" s="238"/>
      <c r="L70" s="238"/>
    </row>
    <row r="71" ht="15.75" customHeight="1">
      <c r="B71" s="238"/>
      <c r="C71" s="238"/>
      <c r="D71" s="238"/>
      <c r="E71" s="238"/>
      <c r="F71" s="238"/>
      <c r="G71" s="238"/>
      <c r="H71" s="238"/>
      <c r="I71" s="238"/>
      <c r="J71" s="238"/>
      <c r="K71" s="238"/>
      <c r="L71" s="238"/>
    </row>
    <row r="72" ht="15.75" customHeight="1">
      <c r="B72" s="238"/>
      <c r="C72" s="238"/>
      <c r="D72" s="238"/>
      <c r="E72" s="238"/>
      <c r="F72" s="238"/>
      <c r="G72" s="238"/>
      <c r="H72" s="238"/>
      <c r="I72" s="238"/>
      <c r="J72" s="238"/>
      <c r="K72" s="238"/>
      <c r="L72" s="238"/>
    </row>
    <row r="73" ht="15.75" customHeight="1"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</row>
    <row r="74" ht="15.75" customHeight="1">
      <c r="B74" s="238"/>
      <c r="C74" s="238"/>
      <c r="D74" s="238"/>
      <c r="E74" s="238"/>
      <c r="F74" s="238"/>
      <c r="G74" s="238"/>
      <c r="H74" s="238"/>
      <c r="I74" s="238"/>
      <c r="J74" s="238"/>
      <c r="K74" s="238"/>
      <c r="L74" s="238"/>
    </row>
    <row r="75" ht="15.75" customHeight="1">
      <c r="B75" s="238"/>
      <c r="C75" s="238"/>
      <c r="D75" s="238"/>
      <c r="E75" s="238"/>
      <c r="F75" s="238"/>
      <c r="G75" s="238"/>
      <c r="H75" s="238"/>
      <c r="I75" s="238"/>
      <c r="J75" s="238"/>
      <c r="K75" s="238"/>
      <c r="L75" s="238"/>
    </row>
    <row r="76" ht="15.75" customHeight="1">
      <c r="B76" s="238"/>
      <c r="C76" s="238"/>
      <c r="D76" s="238"/>
      <c r="E76" s="238"/>
      <c r="F76" s="238"/>
      <c r="G76" s="238"/>
      <c r="H76" s="238"/>
      <c r="I76" s="238"/>
      <c r="J76" s="238"/>
      <c r="K76" s="238"/>
      <c r="L76" s="238"/>
    </row>
    <row r="77" ht="15.75" customHeight="1">
      <c r="B77" s="238"/>
      <c r="C77" s="238"/>
      <c r="D77" s="238"/>
      <c r="E77" s="238"/>
      <c r="F77" s="238"/>
      <c r="G77" s="238"/>
      <c r="H77" s="238"/>
      <c r="I77" s="238"/>
      <c r="J77" s="238"/>
      <c r="K77" s="238"/>
      <c r="L77" s="238"/>
    </row>
    <row r="78" ht="15.75" customHeight="1"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</row>
    <row r="79" ht="15.75" customHeight="1"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</row>
    <row r="80" ht="15.75" customHeight="1">
      <c r="B80" s="238"/>
      <c r="C80" s="238"/>
      <c r="D80" s="238"/>
      <c r="E80" s="238"/>
      <c r="F80" s="238"/>
      <c r="G80" s="238"/>
      <c r="H80" s="238"/>
      <c r="I80" s="238"/>
      <c r="J80" s="238"/>
      <c r="K80" s="238"/>
      <c r="L80" s="238"/>
    </row>
    <row r="81" ht="15.75" customHeight="1">
      <c r="B81" s="238"/>
      <c r="C81" s="238"/>
      <c r="D81" s="238"/>
      <c r="E81" s="238"/>
      <c r="F81" s="238"/>
      <c r="G81" s="238"/>
      <c r="H81" s="238"/>
      <c r="I81" s="238"/>
      <c r="J81" s="238"/>
      <c r="K81" s="238"/>
      <c r="L81" s="238"/>
    </row>
    <row r="82" ht="15.75" customHeight="1">
      <c r="B82" s="238"/>
      <c r="C82" s="238"/>
      <c r="D82" s="238"/>
      <c r="E82" s="238"/>
      <c r="F82" s="238"/>
      <c r="G82" s="238"/>
      <c r="H82" s="238"/>
      <c r="I82" s="238"/>
      <c r="J82" s="238"/>
      <c r="K82" s="238"/>
      <c r="L82" s="238"/>
    </row>
    <row r="83" ht="15.75" customHeight="1">
      <c r="B83" s="238"/>
      <c r="C83" s="238"/>
      <c r="D83" s="238"/>
      <c r="E83" s="238"/>
      <c r="F83" s="238"/>
      <c r="G83" s="238"/>
      <c r="H83" s="238"/>
      <c r="I83" s="238"/>
      <c r="J83" s="238"/>
      <c r="K83" s="238"/>
      <c r="L83" s="238"/>
    </row>
    <row r="84" ht="15.75" customHeight="1">
      <c r="B84" s="238"/>
      <c r="C84" s="238"/>
      <c r="D84" s="238"/>
      <c r="E84" s="238"/>
      <c r="F84" s="238"/>
      <c r="G84" s="238"/>
      <c r="H84" s="238"/>
      <c r="I84" s="238"/>
      <c r="J84" s="238"/>
      <c r="K84" s="238"/>
      <c r="L84" s="238"/>
    </row>
    <row r="85" ht="15.75" customHeight="1">
      <c r="B85" s="238"/>
      <c r="C85" s="238"/>
      <c r="D85" s="238"/>
      <c r="E85" s="238"/>
      <c r="F85" s="238"/>
      <c r="G85" s="238"/>
      <c r="H85" s="238"/>
      <c r="I85" s="238"/>
      <c r="J85" s="238"/>
      <c r="K85" s="238"/>
      <c r="L85" s="238"/>
    </row>
    <row r="86" ht="15.75" customHeight="1">
      <c r="B86" s="238"/>
      <c r="C86" s="238"/>
      <c r="D86" s="238"/>
      <c r="E86" s="238"/>
      <c r="F86" s="238"/>
      <c r="G86" s="238"/>
      <c r="H86" s="238"/>
      <c r="I86" s="238"/>
      <c r="J86" s="238"/>
      <c r="K86" s="238"/>
      <c r="L86" s="238"/>
    </row>
    <row r="87" ht="15.75" customHeight="1">
      <c r="B87" s="238"/>
      <c r="C87" s="238"/>
      <c r="D87" s="238"/>
      <c r="E87" s="238"/>
      <c r="F87" s="238"/>
      <c r="G87" s="238"/>
      <c r="H87" s="238"/>
      <c r="I87" s="238"/>
      <c r="J87" s="238"/>
      <c r="K87" s="238"/>
      <c r="L87" s="238"/>
    </row>
    <row r="88" ht="15.75" customHeight="1">
      <c r="B88" s="238"/>
      <c r="C88" s="238"/>
      <c r="D88" s="238"/>
      <c r="E88" s="238"/>
      <c r="F88" s="238"/>
      <c r="G88" s="238"/>
      <c r="H88" s="238"/>
      <c r="I88" s="238"/>
      <c r="J88" s="238"/>
      <c r="K88" s="238"/>
      <c r="L88" s="238"/>
    </row>
    <row r="89" ht="15.75" customHeight="1">
      <c r="B89" s="238"/>
      <c r="C89" s="238"/>
      <c r="D89" s="238"/>
      <c r="E89" s="238"/>
      <c r="F89" s="238"/>
      <c r="G89" s="238"/>
      <c r="H89" s="238"/>
      <c r="I89" s="238"/>
      <c r="J89" s="238"/>
      <c r="K89" s="238"/>
      <c r="L89" s="238"/>
    </row>
    <row r="90" ht="15.75" customHeight="1">
      <c r="B90" s="238"/>
      <c r="C90" s="238"/>
      <c r="D90" s="238"/>
      <c r="E90" s="238"/>
      <c r="F90" s="238"/>
      <c r="G90" s="238"/>
      <c r="H90" s="238"/>
      <c r="I90" s="238"/>
      <c r="J90" s="238"/>
      <c r="K90" s="238"/>
      <c r="L90" s="238"/>
    </row>
    <row r="91" ht="15.75" customHeight="1">
      <c r="B91" s="238"/>
      <c r="C91" s="238"/>
      <c r="D91" s="238"/>
      <c r="E91" s="238"/>
      <c r="F91" s="238"/>
      <c r="G91" s="238"/>
      <c r="H91" s="238"/>
      <c r="I91" s="238"/>
      <c r="J91" s="238"/>
      <c r="K91" s="238"/>
      <c r="L91" s="238"/>
    </row>
    <row r="92" ht="15.75" customHeight="1">
      <c r="B92" s="238"/>
      <c r="C92" s="238"/>
      <c r="D92" s="238"/>
      <c r="E92" s="238"/>
      <c r="F92" s="238"/>
      <c r="G92" s="238"/>
      <c r="H92" s="238"/>
      <c r="I92" s="238"/>
      <c r="J92" s="238"/>
      <c r="K92" s="238"/>
      <c r="L92" s="238"/>
    </row>
    <row r="93" ht="15.75" customHeight="1">
      <c r="B93" s="238"/>
      <c r="C93" s="238"/>
      <c r="D93" s="238"/>
      <c r="E93" s="238"/>
      <c r="F93" s="238"/>
      <c r="G93" s="238"/>
      <c r="H93" s="238"/>
      <c r="I93" s="238"/>
      <c r="J93" s="238"/>
      <c r="K93" s="238"/>
      <c r="L93" s="238"/>
    </row>
    <row r="94" ht="15.75" customHeight="1">
      <c r="B94" s="238"/>
      <c r="C94" s="238"/>
      <c r="D94" s="238"/>
      <c r="E94" s="238"/>
      <c r="F94" s="238"/>
      <c r="G94" s="238"/>
      <c r="H94" s="238"/>
      <c r="I94" s="238"/>
      <c r="J94" s="238"/>
      <c r="K94" s="238"/>
      <c r="L94" s="238"/>
    </row>
    <row r="95" ht="15.75" customHeight="1">
      <c r="B95" s="238"/>
      <c r="C95" s="238"/>
      <c r="D95" s="238"/>
      <c r="E95" s="238"/>
      <c r="F95" s="238"/>
      <c r="G95" s="238"/>
      <c r="H95" s="238"/>
      <c r="I95" s="238"/>
      <c r="J95" s="238"/>
      <c r="K95" s="238"/>
      <c r="L95" s="238"/>
    </row>
    <row r="96" ht="15.75" customHeight="1">
      <c r="B96" s="238"/>
      <c r="C96" s="238"/>
      <c r="D96" s="238"/>
      <c r="E96" s="238"/>
      <c r="F96" s="238"/>
      <c r="G96" s="238"/>
      <c r="H96" s="238"/>
      <c r="I96" s="238"/>
      <c r="J96" s="238"/>
      <c r="K96" s="238"/>
      <c r="L96" s="238"/>
    </row>
    <row r="97" ht="15.75" customHeight="1">
      <c r="B97" s="238"/>
      <c r="C97" s="238"/>
      <c r="D97" s="238"/>
      <c r="E97" s="238"/>
      <c r="F97" s="238"/>
      <c r="G97" s="238"/>
      <c r="H97" s="238"/>
      <c r="I97" s="238"/>
      <c r="J97" s="238"/>
      <c r="K97" s="238"/>
      <c r="L97" s="238"/>
    </row>
    <row r="98" ht="15.75" customHeight="1">
      <c r="B98" s="238"/>
      <c r="C98" s="238"/>
      <c r="D98" s="238"/>
      <c r="E98" s="238"/>
      <c r="F98" s="238"/>
      <c r="G98" s="238"/>
      <c r="H98" s="238"/>
      <c r="I98" s="238"/>
      <c r="J98" s="238"/>
      <c r="K98" s="238"/>
      <c r="L98" s="238"/>
    </row>
    <row r="99" ht="15.75" customHeight="1">
      <c r="B99" s="238"/>
      <c r="C99" s="238"/>
      <c r="D99" s="238"/>
      <c r="E99" s="238"/>
      <c r="F99" s="238"/>
      <c r="G99" s="238"/>
      <c r="H99" s="238"/>
      <c r="I99" s="238"/>
      <c r="J99" s="238"/>
      <c r="K99" s="238"/>
      <c r="L99" s="238"/>
    </row>
    <row r="100" ht="15.75" customHeight="1">
      <c r="B100" s="238"/>
      <c r="C100" s="238"/>
      <c r="D100" s="238"/>
      <c r="E100" s="238"/>
      <c r="F100" s="238"/>
      <c r="G100" s="238"/>
      <c r="H100" s="238"/>
      <c r="I100" s="238"/>
      <c r="J100" s="238"/>
      <c r="K100" s="238"/>
      <c r="L100" s="238"/>
    </row>
    <row r="101" ht="15.75" customHeight="1">
      <c r="B101" s="238"/>
      <c r="C101" s="238"/>
      <c r="D101" s="238"/>
      <c r="E101" s="238"/>
      <c r="F101" s="238"/>
      <c r="G101" s="238"/>
      <c r="H101" s="238"/>
      <c r="I101" s="238"/>
      <c r="J101" s="238"/>
      <c r="K101" s="238"/>
      <c r="L101" s="238"/>
    </row>
    <row r="102" ht="15.75" customHeight="1">
      <c r="B102" s="238"/>
      <c r="C102" s="238"/>
      <c r="D102" s="238"/>
      <c r="E102" s="238"/>
      <c r="F102" s="238"/>
      <c r="G102" s="238"/>
      <c r="H102" s="238"/>
      <c r="I102" s="238"/>
      <c r="J102" s="238"/>
      <c r="K102" s="238"/>
      <c r="L102" s="238"/>
    </row>
    <row r="103" ht="15.75" customHeight="1">
      <c r="B103" s="238"/>
      <c r="C103" s="238"/>
      <c r="D103" s="238"/>
      <c r="E103" s="238"/>
      <c r="F103" s="238"/>
      <c r="G103" s="238"/>
      <c r="H103" s="238"/>
      <c r="I103" s="238"/>
      <c r="J103" s="238"/>
      <c r="K103" s="238"/>
      <c r="L103" s="238"/>
    </row>
    <row r="104" ht="15.75" customHeight="1">
      <c r="B104" s="238"/>
      <c r="C104" s="238"/>
      <c r="D104" s="238"/>
      <c r="E104" s="238"/>
      <c r="F104" s="238"/>
      <c r="G104" s="238"/>
      <c r="H104" s="238"/>
      <c r="I104" s="238"/>
      <c r="J104" s="238"/>
      <c r="K104" s="238"/>
      <c r="L104" s="238"/>
    </row>
    <row r="105" ht="15.75" customHeight="1">
      <c r="B105" s="238"/>
      <c r="C105" s="238"/>
      <c r="D105" s="238"/>
      <c r="E105" s="238"/>
      <c r="F105" s="238"/>
      <c r="G105" s="238"/>
      <c r="H105" s="238"/>
      <c r="I105" s="238"/>
      <c r="J105" s="238"/>
      <c r="K105" s="238"/>
      <c r="L105" s="238"/>
    </row>
    <row r="106" ht="15.75" customHeight="1">
      <c r="B106" s="238"/>
      <c r="C106" s="238"/>
      <c r="D106" s="238"/>
      <c r="E106" s="238"/>
      <c r="F106" s="238"/>
      <c r="G106" s="238"/>
      <c r="H106" s="238"/>
      <c r="I106" s="238"/>
      <c r="J106" s="238"/>
      <c r="K106" s="238"/>
      <c r="L106" s="238"/>
    </row>
    <row r="107" ht="15.75" customHeight="1">
      <c r="B107" s="238"/>
      <c r="C107" s="238"/>
      <c r="D107" s="238"/>
      <c r="E107" s="238"/>
      <c r="F107" s="238"/>
      <c r="G107" s="238"/>
      <c r="H107" s="238"/>
      <c r="I107" s="238"/>
      <c r="J107" s="238"/>
      <c r="K107" s="238"/>
      <c r="L107" s="238"/>
    </row>
    <row r="108" ht="15.75" customHeight="1">
      <c r="B108" s="238"/>
      <c r="C108" s="238"/>
      <c r="D108" s="238"/>
      <c r="E108" s="238"/>
      <c r="F108" s="238"/>
      <c r="G108" s="238"/>
      <c r="H108" s="238"/>
      <c r="I108" s="238"/>
      <c r="J108" s="238"/>
      <c r="K108" s="238"/>
      <c r="L108" s="238"/>
    </row>
    <row r="109" ht="15.75" customHeight="1"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</row>
    <row r="110" ht="15.75" customHeight="1">
      <c r="B110" s="238"/>
      <c r="C110" s="238"/>
      <c r="D110" s="238"/>
      <c r="E110" s="238"/>
      <c r="F110" s="238"/>
      <c r="G110" s="238"/>
      <c r="H110" s="238"/>
      <c r="I110" s="238"/>
      <c r="J110" s="238"/>
      <c r="K110" s="238"/>
      <c r="L110" s="238"/>
    </row>
    <row r="111" ht="15.75" customHeight="1"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</row>
    <row r="112" ht="15.75" customHeight="1">
      <c r="B112" s="238"/>
      <c r="C112" s="238"/>
      <c r="D112" s="238"/>
      <c r="E112" s="238"/>
      <c r="F112" s="238"/>
      <c r="G112" s="238"/>
      <c r="H112" s="238"/>
      <c r="I112" s="238"/>
      <c r="J112" s="238"/>
      <c r="K112" s="238"/>
      <c r="L112" s="238"/>
    </row>
    <row r="113" ht="15.75" customHeight="1"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</row>
    <row r="114" ht="15.75" customHeight="1">
      <c r="B114" s="238"/>
      <c r="C114" s="238"/>
      <c r="D114" s="238"/>
      <c r="E114" s="238"/>
      <c r="F114" s="238"/>
      <c r="G114" s="238"/>
      <c r="H114" s="238"/>
      <c r="I114" s="238"/>
      <c r="J114" s="238"/>
      <c r="K114" s="238"/>
      <c r="L114" s="238"/>
    </row>
    <row r="115" ht="15.75" customHeight="1"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</row>
    <row r="116" ht="15.75" customHeight="1">
      <c r="B116" s="238"/>
      <c r="C116" s="238"/>
      <c r="D116" s="238"/>
      <c r="E116" s="238"/>
      <c r="F116" s="238"/>
      <c r="G116" s="238"/>
      <c r="H116" s="238"/>
      <c r="I116" s="238"/>
      <c r="J116" s="238"/>
      <c r="K116" s="238"/>
      <c r="L116" s="238"/>
    </row>
    <row r="117" ht="15.75" customHeight="1">
      <c r="B117" s="238"/>
      <c r="C117" s="238"/>
      <c r="D117" s="238"/>
      <c r="E117" s="238"/>
      <c r="F117" s="238"/>
      <c r="G117" s="238"/>
      <c r="H117" s="238"/>
      <c r="I117" s="238"/>
      <c r="J117" s="238"/>
      <c r="K117" s="238"/>
      <c r="L117" s="238"/>
    </row>
    <row r="118" ht="15.75" customHeight="1">
      <c r="B118" s="238"/>
      <c r="C118" s="238"/>
      <c r="D118" s="238"/>
      <c r="E118" s="238"/>
      <c r="F118" s="238"/>
      <c r="G118" s="238"/>
      <c r="H118" s="238"/>
      <c r="I118" s="238"/>
      <c r="J118" s="238"/>
      <c r="K118" s="238"/>
      <c r="L118" s="238"/>
    </row>
    <row r="119" ht="15.75" customHeight="1">
      <c r="B119" s="238"/>
      <c r="C119" s="238"/>
      <c r="D119" s="238"/>
      <c r="E119" s="238"/>
      <c r="F119" s="238"/>
      <c r="G119" s="238"/>
      <c r="H119" s="238"/>
      <c r="I119" s="238"/>
      <c r="J119" s="238"/>
      <c r="K119" s="238"/>
      <c r="L119" s="238"/>
    </row>
    <row r="120" ht="15.75" customHeight="1">
      <c r="B120" s="238"/>
      <c r="C120" s="238"/>
      <c r="D120" s="238"/>
      <c r="E120" s="238"/>
      <c r="F120" s="238"/>
      <c r="G120" s="238"/>
      <c r="H120" s="238"/>
      <c r="I120" s="238"/>
      <c r="J120" s="238"/>
      <c r="K120" s="238"/>
      <c r="L120" s="238"/>
    </row>
    <row r="121" ht="15.75" customHeight="1">
      <c r="B121" s="238"/>
      <c r="C121" s="238"/>
      <c r="D121" s="238"/>
      <c r="E121" s="238"/>
      <c r="F121" s="238"/>
      <c r="G121" s="238"/>
      <c r="H121" s="238"/>
      <c r="I121" s="238"/>
      <c r="J121" s="238"/>
      <c r="K121" s="238"/>
      <c r="L121" s="238"/>
    </row>
    <row r="122" ht="15.75" customHeight="1">
      <c r="B122" s="238"/>
      <c r="C122" s="238"/>
      <c r="D122" s="238"/>
      <c r="E122" s="238"/>
      <c r="F122" s="238"/>
      <c r="G122" s="238"/>
      <c r="H122" s="238"/>
      <c r="I122" s="238"/>
      <c r="J122" s="238"/>
      <c r="K122" s="238"/>
      <c r="L122" s="238"/>
    </row>
    <row r="123" ht="15.75" customHeight="1">
      <c r="B123" s="238"/>
      <c r="C123" s="238"/>
      <c r="D123" s="238"/>
      <c r="E123" s="238"/>
      <c r="F123" s="238"/>
      <c r="G123" s="238"/>
      <c r="H123" s="238"/>
      <c r="I123" s="238"/>
      <c r="J123" s="238"/>
      <c r="K123" s="238"/>
      <c r="L123" s="238"/>
    </row>
    <row r="124" ht="15.75" customHeight="1">
      <c r="B124" s="238"/>
      <c r="C124" s="238"/>
      <c r="D124" s="238"/>
      <c r="E124" s="238"/>
      <c r="F124" s="238"/>
      <c r="G124" s="238"/>
      <c r="H124" s="238"/>
      <c r="I124" s="238"/>
      <c r="J124" s="238"/>
      <c r="K124" s="238"/>
      <c r="L124" s="238"/>
    </row>
    <row r="125" ht="15.75" customHeight="1">
      <c r="B125" s="238"/>
      <c r="C125" s="238"/>
      <c r="D125" s="238"/>
      <c r="E125" s="238"/>
      <c r="F125" s="238"/>
      <c r="G125" s="238"/>
      <c r="H125" s="238"/>
      <c r="I125" s="238"/>
      <c r="J125" s="238"/>
      <c r="K125" s="238"/>
      <c r="L125" s="238"/>
    </row>
    <row r="126" ht="15.75" customHeight="1">
      <c r="B126" s="238"/>
      <c r="C126" s="238"/>
      <c r="D126" s="238"/>
      <c r="E126" s="238"/>
      <c r="F126" s="238"/>
      <c r="G126" s="238"/>
      <c r="H126" s="238"/>
      <c r="I126" s="238"/>
      <c r="J126" s="238"/>
      <c r="K126" s="238"/>
      <c r="L126" s="238"/>
    </row>
    <row r="127" ht="15.75" customHeight="1">
      <c r="B127" s="238"/>
      <c r="C127" s="238"/>
      <c r="D127" s="238"/>
      <c r="E127" s="238"/>
      <c r="F127" s="238"/>
      <c r="G127" s="238"/>
      <c r="H127" s="238"/>
      <c r="I127" s="238"/>
      <c r="J127" s="238"/>
      <c r="K127" s="238"/>
      <c r="L127" s="238"/>
    </row>
    <row r="128" ht="15.75" customHeight="1">
      <c r="B128" s="238"/>
      <c r="C128" s="238"/>
      <c r="D128" s="238"/>
      <c r="E128" s="238"/>
      <c r="F128" s="238"/>
      <c r="G128" s="238"/>
      <c r="H128" s="238"/>
      <c r="I128" s="238"/>
      <c r="J128" s="238"/>
      <c r="K128" s="238"/>
      <c r="L128" s="238"/>
    </row>
    <row r="129" ht="15.75" customHeight="1">
      <c r="B129" s="238"/>
      <c r="C129" s="238"/>
      <c r="D129" s="238"/>
      <c r="E129" s="238"/>
      <c r="F129" s="238"/>
      <c r="G129" s="238"/>
      <c r="H129" s="238"/>
      <c r="I129" s="238"/>
      <c r="J129" s="238"/>
      <c r="K129" s="238"/>
      <c r="L129" s="238"/>
    </row>
    <row r="130" ht="15.75" customHeight="1">
      <c r="B130" s="238"/>
      <c r="C130" s="238"/>
      <c r="D130" s="238"/>
      <c r="E130" s="238"/>
      <c r="F130" s="238"/>
      <c r="G130" s="238"/>
      <c r="H130" s="238"/>
      <c r="I130" s="238"/>
      <c r="J130" s="238"/>
      <c r="K130" s="238"/>
      <c r="L130" s="238"/>
    </row>
    <row r="131" ht="15.75" customHeight="1">
      <c r="B131" s="238"/>
      <c r="C131" s="238"/>
      <c r="D131" s="238"/>
      <c r="E131" s="238"/>
      <c r="F131" s="238"/>
      <c r="G131" s="238"/>
      <c r="H131" s="238"/>
      <c r="I131" s="238"/>
      <c r="J131" s="238"/>
      <c r="K131" s="238"/>
      <c r="L131" s="238"/>
    </row>
    <row r="132" ht="15.75" customHeight="1">
      <c r="B132" s="238"/>
      <c r="C132" s="238"/>
      <c r="D132" s="238"/>
      <c r="E132" s="238"/>
      <c r="F132" s="238"/>
      <c r="G132" s="238"/>
      <c r="H132" s="238"/>
      <c r="I132" s="238"/>
      <c r="J132" s="238"/>
      <c r="K132" s="238"/>
      <c r="L132" s="238"/>
    </row>
    <row r="133" ht="15.75" customHeight="1">
      <c r="B133" s="238"/>
      <c r="C133" s="238"/>
      <c r="D133" s="238"/>
      <c r="E133" s="238"/>
      <c r="F133" s="238"/>
      <c r="G133" s="238"/>
      <c r="H133" s="238"/>
      <c r="I133" s="238"/>
      <c r="J133" s="238"/>
      <c r="K133" s="238"/>
      <c r="L133" s="238"/>
    </row>
    <row r="134" ht="15.75" customHeight="1">
      <c r="B134" s="238"/>
      <c r="C134" s="238"/>
      <c r="D134" s="238"/>
      <c r="E134" s="238"/>
      <c r="F134" s="238"/>
      <c r="G134" s="238"/>
      <c r="H134" s="238"/>
      <c r="I134" s="238"/>
      <c r="J134" s="238"/>
      <c r="K134" s="238"/>
      <c r="L134" s="238"/>
    </row>
    <row r="135" ht="15.75" customHeight="1">
      <c r="B135" s="238"/>
      <c r="C135" s="238"/>
      <c r="D135" s="238"/>
      <c r="E135" s="238"/>
      <c r="F135" s="238"/>
      <c r="G135" s="238"/>
      <c r="H135" s="238"/>
      <c r="I135" s="238"/>
      <c r="J135" s="238"/>
      <c r="K135" s="238"/>
      <c r="L135" s="238"/>
    </row>
    <row r="136" ht="15.75" customHeight="1">
      <c r="B136" s="238"/>
      <c r="C136" s="238"/>
      <c r="D136" s="238"/>
      <c r="E136" s="238"/>
      <c r="F136" s="238"/>
      <c r="G136" s="238"/>
      <c r="H136" s="238"/>
      <c r="I136" s="238"/>
      <c r="J136" s="238"/>
      <c r="K136" s="238"/>
      <c r="L136" s="238"/>
    </row>
    <row r="137" ht="15.75" customHeight="1">
      <c r="B137" s="238"/>
      <c r="C137" s="238"/>
      <c r="D137" s="238"/>
      <c r="E137" s="238"/>
      <c r="F137" s="238"/>
      <c r="G137" s="238"/>
      <c r="H137" s="238"/>
      <c r="I137" s="238"/>
      <c r="J137" s="238"/>
      <c r="K137" s="238"/>
      <c r="L137" s="238"/>
    </row>
    <row r="138" ht="15.75" customHeight="1">
      <c r="B138" s="238"/>
      <c r="C138" s="238"/>
      <c r="D138" s="238"/>
      <c r="E138" s="238"/>
      <c r="F138" s="238"/>
      <c r="G138" s="238"/>
      <c r="H138" s="238"/>
      <c r="I138" s="238"/>
      <c r="J138" s="238"/>
      <c r="K138" s="238"/>
      <c r="L138" s="238"/>
    </row>
    <row r="139" ht="15.75" customHeight="1">
      <c r="B139" s="238"/>
      <c r="C139" s="238"/>
      <c r="D139" s="238"/>
      <c r="E139" s="238"/>
      <c r="F139" s="238"/>
      <c r="G139" s="238"/>
      <c r="H139" s="238"/>
      <c r="I139" s="238"/>
      <c r="J139" s="238"/>
      <c r="K139" s="238"/>
      <c r="L139" s="238"/>
    </row>
    <row r="140" ht="15.75" customHeight="1">
      <c r="B140" s="238"/>
      <c r="C140" s="238"/>
      <c r="D140" s="238"/>
      <c r="E140" s="238"/>
      <c r="F140" s="238"/>
      <c r="G140" s="238"/>
      <c r="H140" s="238"/>
      <c r="I140" s="238"/>
      <c r="J140" s="238"/>
      <c r="K140" s="238"/>
      <c r="L140" s="238"/>
    </row>
    <row r="141" ht="15.75" customHeight="1">
      <c r="B141" s="238"/>
      <c r="C141" s="238"/>
      <c r="D141" s="238"/>
      <c r="E141" s="238"/>
      <c r="F141" s="238"/>
      <c r="G141" s="238"/>
      <c r="H141" s="238"/>
      <c r="I141" s="238"/>
      <c r="J141" s="238"/>
      <c r="K141" s="238"/>
      <c r="L141" s="238"/>
    </row>
    <row r="142" ht="15.75" customHeight="1">
      <c r="B142" s="238"/>
      <c r="C142" s="238"/>
      <c r="D142" s="238"/>
      <c r="E142" s="238"/>
      <c r="F142" s="238"/>
      <c r="G142" s="238"/>
      <c r="H142" s="238"/>
      <c r="I142" s="238"/>
      <c r="J142" s="238"/>
      <c r="K142" s="238"/>
      <c r="L142" s="238"/>
    </row>
    <row r="143" ht="15.75" customHeight="1">
      <c r="B143" s="238"/>
      <c r="C143" s="238"/>
      <c r="D143" s="238"/>
      <c r="E143" s="238"/>
      <c r="F143" s="238"/>
      <c r="G143" s="238"/>
      <c r="H143" s="238"/>
      <c r="I143" s="238"/>
      <c r="J143" s="238"/>
      <c r="K143" s="238"/>
      <c r="L143" s="238"/>
    </row>
    <row r="144" ht="15.75" customHeight="1">
      <c r="B144" s="238"/>
      <c r="C144" s="238"/>
      <c r="D144" s="238"/>
      <c r="E144" s="238"/>
      <c r="F144" s="238"/>
      <c r="G144" s="238"/>
      <c r="H144" s="238"/>
      <c r="I144" s="238"/>
      <c r="J144" s="238"/>
      <c r="K144" s="238"/>
      <c r="L144" s="238"/>
    </row>
    <row r="145" ht="15.75" customHeight="1">
      <c r="B145" s="238"/>
      <c r="C145" s="238"/>
      <c r="D145" s="238"/>
      <c r="E145" s="238"/>
      <c r="F145" s="238"/>
      <c r="G145" s="238"/>
      <c r="H145" s="238"/>
      <c r="I145" s="238"/>
      <c r="J145" s="238"/>
      <c r="K145" s="238"/>
      <c r="L145" s="238"/>
    </row>
    <row r="146" ht="15.75" customHeight="1">
      <c r="B146" s="238"/>
      <c r="C146" s="238"/>
      <c r="D146" s="238"/>
      <c r="E146" s="238"/>
      <c r="F146" s="238"/>
      <c r="G146" s="238"/>
      <c r="H146" s="238"/>
      <c r="I146" s="238"/>
      <c r="J146" s="238"/>
      <c r="K146" s="238"/>
      <c r="L146" s="238"/>
    </row>
    <row r="147" ht="15.75" customHeight="1">
      <c r="B147" s="238"/>
      <c r="C147" s="238"/>
      <c r="D147" s="238"/>
      <c r="E147" s="238"/>
      <c r="F147" s="238"/>
      <c r="G147" s="238"/>
      <c r="H147" s="238"/>
      <c r="I147" s="238"/>
      <c r="J147" s="238"/>
      <c r="K147" s="238"/>
      <c r="L147" s="238"/>
    </row>
    <row r="148" ht="15.75" customHeight="1">
      <c r="B148" s="238"/>
      <c r="C148" s="238"/>
      <c r="D148" s="238"/>
      <c r="E148" s="238"/>
      <c r="F148" s="238"/>
      <c r="G148" s="238"/>
      <c r="H148" s="238"/>
      <c r="I148" s="238"/>
      <c r="J148" s="238"/>
      <c r="K148" s="238"/>
      <c r="L148" s="238"/>
    </row>
    <row r="149" ht="15.75" customHeight="1">
      <c r="B149" s="238"/>
      <c r="C149" s="238"/>
      <c r="D149" s="238"/>
      <c r="E149" s="238"/>
      <c r="F149" s="238"/>
      <c r="G149" s="238"/>
      <c r="H149" s="238"/>
      <c r="I149" s="238"/>
      <c r="J149" s="238"/>
      <c r="K149" s="238"/>
      <c r="L149" s="238"/>
    </row>
    <row r="150" ht="15.75" customHeight="1">
      <c r="B150" s="238"/>
      <c r="C150" s="238"/>
      <c r="D150" s="238"/>
      <c r="E150" s="238"/>
      <c r="F150" s="238"/>
      <c r="G150" s="238"/>
      <c r="H150" s="238"/>
      <c r="I150" s="238"/>
      <c r="J150" s="238"/>
      <c r="K150" s="238"/>
      <c r="L150" s="238"/>
    </row>
    <row r="151" ht="15.75" customHeight="1">
      <c r="B151" s="238"/>
      <c r="C151" s="238"/>
      <c r="D151" s="238"/>
      <c r="E151" s="238"/>
      <c r="F151" s="238"/>
      <c r="G151" s="238"/>
      <c r="H151" s="238"/>
      <c r="I151" s="238"/>
      <c r="J151" s="238"/>
      <c r="K151" s="238"/>
      <c r="L151" s="238"/>
    </row>
    <row r="152" ht="15.75" customHeight="1">
      <c r="B152" s="238"/>
      <c r="C152" s="238"/>
      <c r="D152" s="238"/>
      <c r="E152" s="238"/>
      <c r="F152" s="238"/>
      <c r="G152" s="238"/>
      <c r="H152" s="238"/>
      <c r="I152" s="238"/>
      <c r="J152" s="238"/>
      <c r="K152" s="238"/>
      <c r="L152" s="238"/>
    </row>
    <row r="153" ht="15.75" customHeight="1"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238"/>
    </row>
    <row r="154" ht="15.75" customHeight="1">
      <c r="B154" s="238"/>
      <c r="C154" s="238"/>
      <c r="D154" s="238"/>
      <c r="E154" s="238"/>
      <c r="F154" s="238"/>
      <c r="G154" s="238"/>
      <c r="H154" s="238"/>
      <c r="I154" s="238"/>
      <c r="J154" s="238"/>
      <c r="K154" s="238"/>
      <c r="L154" s="238"/>
    </row>
    <row r="155" ht="15.75" customHeight="1">
      <c r="B155" s="238"/>
      <c r="C155" s="238"/>
      <c r="D155" s="238"/>
      <c r="E155" s="238"/>
      <c r="F155" s="238"/>
      <c r="G155" s="238"/>
      <c r="H155" s="238"/>
      <c r="I155" s="238"/>
      <c r="J155" s="238"/>
      <c r="K155" s="238"/>
      <c r="L155" s="238"/>
    </row>
    <row r="156" ht="15.75" customHeight="1">
      <c r="B156" s="238"/>
      <c r="C156" s="238"/>
      <c r="D156" s="238"/>
      <c r="E156" s="238"/>
      <c r="F156" s="238"/>
      <c r="G156" s="238"/>
      <c r="H156" s="238"/>
      <c r="I156" s="238"/>
      <c r="J156" s="238"/>
      <c r="K156" s="238"/>
      <c r="L156" s="238"/>
    </row>
    <row r="157" ht="15.75" customHeight="1">
      <c r="B157" s="238"/>
      <c r="C157" s="238"/>
      <c r="D157" s="238"/>
      <c r="E157" s="238"/>
      <c r="F157" s="238"/>
      <c r="G157" s="238"/>
      <c r="H157" s="238"/>
      <c r="I157" s="238"/>
      <c r="J157" s="238"/>
      <c r="K157" s="238"/>
      <c r="L157" s="238"/>
    </row>
    <row r="158" ht="15.75" customHeight="1">
      <c r="B158" s="238"/>
      <c r="C158" s="238"/>
      <c r="D158" s="238"/>
      <c r="E158" s="238"/>
      <c r="F158" s="238"/>
      <c r="G158" s="238"/>
      <c r="H158" s="238"/>
      <c r="I158" s="238"/>
      <c r="J158" s="238"/>
      <c r="K158" s="238"/>
      <c r="L158" s="238"/>
    </row>
    <row r="159" ht="15.75" customHeight="1">
      <c r="B159" s="238"/>
      <c r="C159" s="238"/>
      <c r="D159" s="238"/>
      <c r="E159" s="238"/>
      <c r="F159" s="238"/>
      <c r="G159" s="238"/>
      <c r="H159" s="238"/>
      <c r="I159" s="238"/>
      <c r="J159" s="238"/>
      <c r="K159" s="238"/>
      <c r="L159" s="238"/>
    </row>
    <row r="160" ht="15.75" customHeight="1">
      <c r="B160" s="238"/>
      <c r="C160" s="238"/>
      <c r="D160" s="238"/>
      <c r="E160" s="238"/>
      <c r="F160" s="238"/>
      <c r="G160" s="238"/>
      <c r="H160" s="238"/>
      <c r="I160" s="238"/>
      <c r="J160" s="238"/>
      <c r="K160" s="238"/>
      <c r="L160" s="238"/>
    </row>
    <row r="161" ht="15.75" customHeight="1">
      <c r="B161" s="238"/>
      <c r="C161" s="238"/>
      <c r="D161" s="238"/>
      <c r="E161" s="238"/>
      <c r="F161" s="238"/>
      <c r="G161" s="238"/>
      <c r="H161" s="238"/>
      <c r="I161" s="238"/>
      <c r="J161" s="238"/>
      <c r="K161" s="238"/>
      <c r="L161" s="238"/>
    </row>
    <row r="162" ht="15.75" customHeight="1">
      <c r="B162" s="238"/>
      <c r="C162" s="238"/>
      <c r="D162" s="238"/>
      <c r="E162" s="238"/>
      <c r="F162" s="238"/>
      <c r="G162" s="238"/>
      <c r="H162" s="238"/>
      <c r="I162" s="238"/>
      <c r="J162" s="238"/>
      <c r="K162" s="238"/>
      <c r="L162" s="238"/>
    </row>
    <row r="163" ht="15.75" customHeight="1">
      <c r="B163" s="238"/>
      <c r="C163" s="238"/>
      <c r="D163" s="238"/>
      <c r="E163" s="238"/>
      <c r="F163" s="238"/>
      <c r="G163" s="238"/>
      <c r="H163" s="238"/>
      <c r="I163" s="238"/>
      <c r="J163" s="238"/>
      <c r="K163" s="238"/>
      <c r="L163" s="238"/>
    </row>
    <row r="164" ht="15.75" customHeight="1">
      <c r="B164" s="238"/>
      <c r="C164" s="238"/>
      <c r="D164" s="238"/>
      <c r="E164" s="238"/>
      <c r="F164" s="238"/>
      <c r="G164" s="238"/>
      <c r="H164" s="238"/>
      <c r="I164" s="238"/>
      <c r="J164" s="238"/>
      <c r="K164" s="238"/>
      <c r="L164" s="238"/>
    </row>
    <row r="165" ht="15.75" customHeight="1">
      <c r="B165" s="238"/>
      <c r="C165" s="238"/>
      <c r="D165" s="238"/>
      <c r="E165" s="238"/>
      <c r="F165" s="238"/>
      <c r="G165" s="238"/>
      <c r="H165" s="238"/>
      <c r="I165" s="238"/>
      <c r="J165" s="238"/>
      <c r="K165" s="238"/>
      <c r="L165" s="238"/>
    </row>
    <row r="166" ht="15.75" customHeight="1">
      <c r="B166" s="238"/>
      <c r="C166" s="238"/>
      <c r="D166" s="238"/>
      <c r="E166" s="238"/>
      <c r="F166" s="238"/>
      <c r="G166" s="238"/>
      <c r="H166" s="238"/>
      <c r="I166" s="238"/>
      <c r="J166" s="238"/>
      <c r="K166" s="238"/>
      <c r="L166" s="238"/>
    </row>
    <row r="167" ht="15.75" customHeight="1">
      <c r="B167" s="238"/>
      <c r="C167" s="238"/>
      <c r="D167" s="238"/>
      <c r="E167" s="238"/>
      <c r="F167" s="238"/>
      <c r="G167" s="238"/>
      <c r="H167" s="238"/>
      <c r="I167" s="238"/>
      <c r="J167" s="238"/>
      <c r="K167" s="238"/>
      <c r="L167" s="238"/>
    </row>
    <row r="168" ht="15.75" customHeight="1">
      <c r="B168" s="238"/>
      <c r="C168" s="238"/>
      <c r="D168" s="238"/>
      <c r="E168" s="238"/>
      <c r="F168" s="238"/>
      <c r="G168" s="238"/>
      <c r="H168" s="238"/>
      <c r="I168" s="238"/>
      <c r="J168" s="238"/>
      <c r="K168" s="238"/>
      <c r="L168" s="238"/>
    </row>
    <row r="169" ht="15.75" customHeight="1">
      <c r="B169" s="238"/>
      <c r="C169" s="238"/>
      <c r="D169" s="238"/>
      <c r="E169" s="238"/>
      <c r="F169" s="238"/>
      <c r="G169" s="238"/>
      <c r="H169" s="238"/>
      <c r="I169" s="238"/>
      <c r="J169" s="238"/>
      <c r="K169" s="238"/>
      <c r="L169" s="238"/>
    </row>
    <row r="170" ht="15.75" customHeight="1">
      <c r="B170" s="238"/>
      <c r="C170" s="238"/>
      <c r="D170" s="238"/>
      <c r="E170" s="238"/>
      <c r="F170" s="238"/>
      <c r="G170" s="238"/>
      <c r="H170" s="238"/>
      <c r="I170" s="238"/>
      <c r="J170" s="238"/>
      <c r="K170" s="238"/>
      <c r="L170" s="238"/>
    </row>
    <row r="171" ht="15.75" customHeight="1">
      <c r="B171" s="238"/>
      <c r="C171" s="238"/>
      <c r="D171" s="238"/>
      <c r="E171" s="238"/>
      <c r="F171" s="238"/>
      <c r="G171" s="238"/>
      <c r="H171" s="238"/>
      <c r="I171" s="238"/>
      <c r="J171" s="238"/>
      <c r="K171" s="238"/>
      <c r="L171" s="238"/>
    </row>
    <row r="172" ht="15.75" customHeight="1">
      <c r="B172" s="238"/>
      <c r="C172" s="238"/>
      <c r="D172" s="238"/>
      <c r="E172" s="238"/>
      <c r="F172" s="238"/>
      <c r="G172" s="238"/>
      <c r="H172" s="238"/>
      <c r="I172" s="238"/>
      <c r="J172" s="238"/>
      <c r="K172" s="238"/>
      <c r="L172" s="238"/>
    </row>
    <row r="173" ht="15.75" customHeight="1">
      <c r="B173" s="238"/>
      <c r="C173" s="238"/>
      <c r="D173" s="238"/>
      <c r="E173" s="238"/>
      <c r="F173" s="238"/>
      <c r="G173" s="238"/>
      <c r="H173" s="238"/>
      <c r="I173" s="238"/>
      <c r="J173" s="238"/>
      <c r="K173" s="238"/>
      <c r="L173" s="238"/>
    </row>
    <row r="174" ht="15.75" customHeight="1">
      <c r="B174" s="238"/>
      <c r="C174" s="238"/>
      <c r="D174" s="238"/>
      <c r="E174" s="238"/>
      <c r="F174" s="238"/>
      <c r="G174" s="238"/>
      <c r="H174" s="238"/>
      <c r="I174" s="238"/>
      <c r="J174" s="238"/>
      <c r="K174" s="238"/>
      <c r="L174" s="238"/>
    </row>
    <row r="175" ht="15.75" customHeight="1">
      <c r="B175" s="238"/>
      <c r="C175" s="238"/>
      <c r="D175" s="238"/>
      <c r="E175" s="238"/>
      <c r="F175" s="238"/>
      <c r="G175" s="238"/>
      <c r="H175" s="238"/>
      <c r="I175" s="238"/>
      <c r="J175" s="238"/>
      <c r="K175" s="238"/>
      <c r="L175" s="238"/>
    </row>
    <row r="176" ht="15.75" customHeight="1">
      <c r="B176" s="238"/>
      <c r="C176" s="238"/>
      <c r="D176" s="238"/>
      <c r="E176" s="238"/>
      <c r="F176" s="238"/>
      <c r="G176" s="238"/>
      <c r="H176" s="238"/>
      <c r="I176" s="238"/>
      <c r="J176" s="238"/>
      <c r="K176" s="238"/>
      <c r="L176" s="238"/>
    </row>
    <row r="177" ht="15.75" customHeight="1">
      <c r="B177" s="238"/>
      <c r="C177" s="238"/>
      <c r="D177" s="238"/>
      <c r="E177" s="238"/>
      <c r="F177" s="238"/>
      <c r="G177" s="238"/>
      <c r="H177" s="238"/>
      <c r="I177" s="238"/>
      <c r="J177" s="238"/>
      <c r="K177" s="238"/>
      <c r="L177" s="238"/>
    </row>
    <row r="178" ht="15.75" customHeight="1">
      <c r="B178" s="238"/>
      <c r="C178" s="238"/>
      <c r="D178" s="238"/>
      <c r="E178" s="238"/>
      <c r="F178" s="238"/>
      <c r="G178" s="238"/>
      <c r="H178" s="238"/>
      <c r="I178" s="238"/>
      <c r="J178" s="238"/>
      <c r="K178" s="238"/>
      <c r="L178" s="238"/>
    </row>
    <row r="179" ht="15.75" customHeight="1">
      <c r="B179" s="238"/>
      <c r="C179" s="238"/>
      <c r="D179" s="238"/>
      <c r="E179" s="238"/>
      <c r="F179" s="238"/>
      <c r="G179" s="238"/>
      <c r="H179" s="238"/>
      <c r="I179" s="238"/>
      <c r="J179" s="238"/>
      <c r="K179" s="238"/>
      <c r="L179" s="238"/>
    </row>
    <row r="180" ht="15.75" customHeight="1">
      <c r="B180" s="238"/>
      <c r="C180" s="238"/>
      <c r="D180" s="238"/>
      <c r="E180" s="238"/>
      <c r="F180" s="238"/>
      <c r="G180" s="238"/>
      <c r="H180" s="238"/>
      <c r="I180" s="238"/>
      <c r="J180" s="238"/>
      <c r="K180" s="238"/>
      <c r="L180" s="238"/>
    </row>
    <row r="181" ht="15.75" customHeight="1">
      <c r="B181" s="238"/>
      <c r="C181" s="238"/>
      <c r="D181" s="238"/>
      <c r="E181" s="238"/>
      <c r="F181" s="238"/>
      <c r="G181" s="238"/>
      <c r="H181" s="238"/>
      <c r="I181" s="238"/>
      <c r="J181" s="238"/>
      <c r="K181" s="238"/>
      <c r="L181" s="238"/>
    </row>
    <row r="182" ht="15.75" customHeight="1">
      <c r="B182" s="238"/>
      <c r="C182" s="238"/>
      <c r="D182" s="238"/>
      <c r="E182" s="238"/>
      <c r="F182" s="238"/>
      <c r="G182" s="238"/>
      <c r="H182" s="238"/>
      <c r="I182" s="238"/>
      <c r="J182" s="238"/>
      <c r="K182" s="238"/>
      <c r="L182" s="238"/>
    </row>
    <row r="183" ht="15.75" customHeight="1">
      <c r="B183" s="238"/>
      <c r="C183" s="238"/>
      <c r="D183" s="238"/>
      <c r="E183" s="238"/>
      <c r="F183" s="238"/>
      <c r="G183" s="238"/>
      <c r="H183" s="238"/>
      <c r="I183" s="238"/>
      <c r="J183" s="238"/>
      <c r="K183" s="238"/>
      <c r="L183" s="238"/>
    </row>
    <row r="184" ht="15.75" customHeight="1">
      <c r="B184" s="238"/>
      <c r="C184" s="238"/>
      <c r="D184" s="238"/>
      <c r="E184" s="238"/>
      <c r="F184" s="238"/>
      <c r="G184" s="238"/>
      <c r="H184" s="238"/>
      <c r="I184" s="238"/>
      <c r="J184" s="238"/>
      <c r="K184" s="238"/>
      <c r="L184" s="238"/>
    </row>
    <row r="185" ht="15.75" customHeight="1">
      <c r="B185" s="238"/>
      <c r="C185" s="238"/>
      <c r="D185" s="238"/>
      <c r="E185" s="238"/>
      <c r="F185" s="238"/>
      <c r="G185" s="238"/>
      <c r="H185" s="238"/>
      <c r="I185" s="238"/>
      <c r="J185" s="238"/>
      <c r="K185" s="238"/>
      <c r="L185" s="238"/>
    </row>
    <row r="186" ht="15.75" customHeight="1">
      <c r="B186" s="238"/>
      <c r="C186" s="238"/>
      <c r="D186" s="238"/>
      <c r="E186" s="238"/>
      <c r="F186" s="238"/>
      <c r="G186" s="238"/>
      <c r="H186" s="238"/>
      <c r="I186" s="238"/>
      <c r="J186" s="238"/>
      <c r="K186" s="238"/>
      <c r="L186" s="238"/>
    </row>
    <row r="187" ht="15.75" customHeight="1">
      <c r="B187" s="238"/>
      <c r="C187" s="238"/>
      <c r="D187" s="238"/>
      <c r="E187" s="238"/>
      <c r="F187" s="238"/>
      <c r="G187" s="238"/>
      <c r="H187" s="238"/>
      <c r="I187" s="238"/>
      <c r="J187" s="238"/>
      <c r="K187" s="238"/>
      <c r="L187" s="238"/>
    </row>
    <row r="188" ht="15.75" customHeight="1">
      <c r="B188" s="238"/>
      <c r="C188" s="238"/>
      <c r="D188" s="238"/>
      <c r="E188" s="238"/>
      <c r="F188" s="238"/>
      <c r="G188" s="238"/>
      <c r="H188" s="238"/>
      <c r="I188" s="238"/>
      <c r="J188" s="238"/>
      <c r="K188" s="238"/>
      <c r="L188" s="238"/>
    </row>
    <row r="189" ht="15.75" customHeight="1">
      <c r="B189" s="238"/>
      <c r="C189" s="238"/>
      <c r="D189" s="238"/>
      <c r="E189" s="238"/>
      <c r="F189" s="238"/>
      <c r="G189" s="238"/>
      <c r="H189" s="238"/>
      <c r="I189" s="238"/>
      <c r="J189" s="238"/>
      <c r="K189" s="238"/>
      <c r="L189" s="238"/>
    </row>
    <row r="190" ht="15.75" customHeight="1">
      <c r="B190" s="238"/>
      <c r="C190" s="238"/>
      <c r="D190" s="238"/>
      <c r="E190" s="238"/>
      <c r="F190" s="238"/>
      <c r="G190" s="238"/>
      <c r="H190" s="238"/>
      <c r="I190" s="238"/>
      <c r="J190" s="238"/>
      <c r="K190" s="238"/>
      <c r="L190" s="238"/>
    </row>
    <row r="191" ht="15.75" customHeight="1">
      <c r="B191" s="238"/>
      <c r="C191" s="238"/>
      <c r="D191" s="238"/>
      <c r="E191" s="238"/>
      <c r="F191" s="238"/>
      <c r="G191" s="238"/>
      <c r="H191" s="238"/>
      <c r="I191" s="238"/>
      <c r="J191" s="238"/>
      <c r="K191" s="238"/>
      <c r="L191" s="238"/>
    </row>
    <row r="192" ht="15.75" customHeight="1">
      <c r="B192" s="238"/>
      <c r="C192" s="238"/>
      <c r="D192" s="238"/>
      <c r="E192" s="238"/>
      <c r="F192" s="238"/>
      <c r="G192" s="238"/>
      <c r="H192" s="238"/>
      <c r="I192" s="238"/>
      <c r="J192" s="238"/>
      <c r="K192" s="238"/>
      <c r="L192" s="238"/>
    </row>
    <row r="193" ht="15.75" customHeight="1">
      <c r="B193" s="238"/>
      <c r="C193" s="238"/>
      <c r="D193" s="238"/>
      <c r="E193" s="238"/>
      <c r="F193" s="238"/>
      <c r="G193" s="238"/>
      <c r="H193" s="238"/>
      <c r="I193" s="238"/>
      <c r="J193" s="238"/>
      <c r="K193" s="238"/>
      <c r="L193" s="238"/>
    </row>
    <row r="194" ht="15.75" customHeight="1">
      <c r="B194" s="238"/>
      <c r="C194" s="238"/>
      <c r="D194" s="238"/>
      <c r="E194" s="238"/>
      <c r="F194" s="238"/>
      <c r="G194" s="238"/>
      <c r="H194" s="238"/>
      <c r="I194" s="238"/>
      <c r="J194" s="238"/>
      <c r="K194" s="238"/>
      <c r="L194" s="238"/>
    </row>
    <row r="195" ht="15.75" customHeight="1">
      <c r="B195" s="238"/>
      <c r="C195" s="238"/>
      <c r="D195" s="238"/>
      <c r="E195" s="238"/>
      <c r="F195" s="238"/>
      <c r="G195" s="238"/>
      <c r="H195" s="238"/>
      <c r="I195" s="238"/>
      <c r="J195" s="238"/>
      <c r="K195" s="238"/>
      <c r="L195" s="238"/>
    </row>
    <row r="196" ht="15.75" customHeight="1">
      <c r="B196" s="238"/>
      <c r="C196" s="238"/>
      <c r="D196" s="238"/>
      <c r="E196" s="238"/>
      <c r="F196" s="238"/>
      <c r="G196" s="238"/>
      <c r="H196" s="238"/>
      <c r="I196" s="238"/>
      <c r="J196" s="238"/>
      <c r="K196" s="238"/>
      <c r="L196" s="238"/>
    </row>
    <row r="197" ht="15.75" customHeight="1">
      <c r="B197" s="238"/>
      <c r="C197" s="238"/>
      <c r="D197" s="238"/>
      <c r="E197" s="238"/>
      <c r="F197" s="238"/>
      <c r="G197" s="238"/>
      <c r="H197" s="238"/>
      <c r="I197" s="238"/>
      <c r="J197" s="238"/>
      <c r="K197" s="238"/>
      <c r="L197" s="238"/>
    </row>
    <row r="198" ht="15.75" customHeight="1">
      <c r="B198" s="238"/>
      <c r="C198" s="238"/>
      <c r="D198" s="238"/>
      <c r="E198" s="238"/>
      <c r="F198" s="238"/>
      <c r="G198" s="238"/>
      <c r="H198" s="238"/>
      <c r="I198" s="238"/>
      <c r="J198" s="238"/>
      <c r="K198" s="238"/>
      <c r="L198" s="238"/>
    </row>
    <row r="199" ht="15.75" customHeight="1">
      <c r="B199" s="238"/>
      <c r="C199" s="238"/>
      <c r="D199" s="238"/>
      <c r="E199" s="238"/>
      <c r="F199" s="238"/>
      <c r="G199" s="238"/>
      <c r="H199" s="238"/>
      <c r="I199" s="238"/>
      <c r="J199" s="238"/>
      <c r="K199" s="238"/>
      <c r="L199" s="238"/>
    </row>
    <row r="200" ht="15.75" customHeight="1">
      <c r="B200" s="238"/>
      <c r="C200" s="238"/>
      <c r="D200" s="238"/>
      <c r="E200" s="238"/>
      <c r="F200" s="238"/>
      <c r="G200" s="238"/>
      <c r="H200" s="238"/>
      <c r="I200" s="238"/>
      <c r="J200" s="238"/>
      <c r="K200" s="238"/>
      <c r="L200" s="238"/>
    </row>
    <row r="201" ht="15.75" customHeight="1">
      <c r="B201" s="238"/>
      <c r="C201" s="238"/>
      <c r="D201" s="238"/>
      <c r="E201" s="238"/>
      <c r="F201" s="238"/>
      <c r="G201" s="238"/>
      <c r="H201" s="238"/>
      <c r="I201" s="238"/>
      <c r="J201" s="238"/>
      <c r="K201" s="238"/>
      <c r="L201" s="238"/>
    </row>
    <row r="202" ht="15.75" customHeight="1">
      <c r="B202" s="238"/>
      <c r="C202" s="238"/>
      <c r="D202" s="238"/>
      <c r="E202" s="238"/>
      <c r="F202" s="238"/>
      <c r="G202" s="238"/>
      <c r="H202" s="238"/>
      <c r="I202" s="238"/>
      <c r="J202" s="238"/>
      <c r="K202" s="238"/>
      <c r="L202" s="238"/>
    </row>
    <row r="203" ht="15.75" customHeight="1">
      <c r="B203" s="238"/>
      <c r="C203" s="238"/>
      <c r="D203" s="238"/>
      <c r="E203" s="238"/>
      <c r="F203" s="238"/>
      <c r="G203" s="238"/>
      <c r="H203" s="238"/>
      <c r="I203" s="238"/>
      <c r="J203" s="238"/>
      <c r="K203" s="238"/>
      <c r="L203" s="238"/>
    </row>
    <row r="204" ht="15.75" customHeight="1">
      <c r="B204" s="238"/>
      <c r="C204" s="238"/>
      <c r="D204" s="238"/>
      <c r="E204" s="238"/>
      <c r="F204" s="238"/>
      <c r="G204" s="238"/>
      <c r="H204" s="238"/>
      <c r="I204" s="238"/>
      <c r="J204" s="238"/>
      <c r="K204" s="238"/>
      <c r="L204" s="238"/>
    </row>
    <row r="205" ht="15.75" customHeight="1">
      <c r="B205" s="238"/>
      <c r="C205" s="238"/>
      <c r="D205" s="238"/>
      <c r="E205" s="238"/>
      <c r="F205" s="238"/>
      <c r="G205" s="238"/>
      <c r="H205" s="238"/>
      <c r="I205" s="238"/>
      <c r="J205" s="238"/>
      <c r="K205" s="238"/>
      <c r="L205" s="238"/>
    </row>
    <row r="206" ht="15.75" customHeight="1">
      <c r="B206" s="238"/>
      <c r="C206" s="238"/>
      <c r="D206" s="238"/>
      <c r="E206" s="238"/>
      <c r="F206" s="238"/>
      <c r="G206" s="238"/>
      <c r="H206" s="238"/>
      <c r="I206" s="238"/>
      <c r="J206" s="238"/>
      <c r="K206" s="238"/>
      <c r="L206" s="238"/>
    </row>
    <row r="207" ht="15.75" customHeight="1">
      <c r="B207" s="238"/>
      <c r="C207" s="238"/>
      <c r="D207" s="238"/>
      <c r="E207" s="238"/>
      <c r="F207" s="238"/>
      <c r="G207" s="238"/>
      <c r="H207" s="238"/>
      <c r="I207" s="238"/>
      <c r="J207" s="238"/>
      <c r="K207" s="238"/>
      <c r="L207" s="238"/>
    </row>
    <row r="208" ht="15.75" customHeight="1">
      <c r="B208" s="238"/>
      <c r="C208" s="238"/>
      <c r="D208" s="238"/>
      <c r="E208" s="238"/>
      <c r="F208" s="238"/>
      <c r="G208" s="238"/>
      <c r="H208" s="238"/>
      <c r="I208" s="238"/>
      <c r="J208" s="238"/>
      <c r="K208" s="238"/>
      <c r="L208" s="238"/>
    </row>
    <row r="209" ht="15.75" customHeight="1">
      <c r="B209" s="238"/>
      <c r="C209" s="238"/>
      <c r="D209" s="238"/>
      <c r="E209" s="238"/>
      <c r="F209" s="238"/>
      <c r="G209" s="238"/>
      <c r="H209" s="238"/>
      <c r="I209" s="238"/>
      <c r="J209" s="238"/>
      <c r="K209" s="238"/>
      <c r="L209" s="238"/>
    </row>
    <row r="210" ht="15.75" customHeight="1">
      <c r="B210" s="238"/>
      <c r="C210" s="238"/>
      <c r="D210" s="238"/>
      <c r="E210" s="238"/>
      <c r="F210" s="238"/>
      <c r="G210" s="238"/>
      <c r="H210" s="238"/>
      <c r="I210" s="238"/>
      <c r="J210" s="238"/>
      <c r="K210" s="238"/>
      <c r="L210" s="238"/>
    </row>
    <row r="211" ht="15.75" customHeight="1">
      <c r="B211" s="238"/>
      <c r="C211" s="238"/>
      <c r="D211" s="238"/>
      <c r="E211" s="238"/>
      <c r="F211" s="238"/>
      <c r="G211" s="238"/>
      <c r="H211" s="238"/>
      <c r="I211" s="238"/>
      <c r="J211" s="238"/>
      <c r="K211" s="238"/>
      <c r="L211" s="238"/>
    </row>
    <row r="212" ht="15.75" customHeight="1">
      <c r="B212" s="238"/>
      <c r="C212" s="238"/>
      <c r="D212" s="238"/>
      <c r="E212" s="238"/>
      <c r="F212" s="238"/>
      <c r="G212" s="238"/>
      <c r="H212" s="238"/>
      <c r="I212" s="238"/>
      <c r="J212" s="238"/>
      <c r="K212" s="238"/>
      <c r="L212" s="238"/>
    </row>
    <row r="213" ht="15.75" customHeight="1">
      <c r="B213" s="238"/>
      <c r="C213" s="238"/>
      <c r="D213" s="238"/>
      <c r="E213" s="238"/>
      <c r="F213" s="238"/>
      <c r="G213" s="238"/>
      <c r="H213" s="238"/>
      <c r="I213" s="238"/>
      <c r="J213" s="238"/>
      <c r="K213" s="238"/>
      <c r="L213" s="238"/>
    </row>
    <row r="214" ht="15.75" customHeight="1">
      <c r="B214" s="238"/>
      <c r="C214" s="238"/>
      <c r="D214" s="238"/>
      <c r="E214" s="238"/>
      <c r="F214" s="238"/>
      <c r="G214" s="238"/>
      <c r="H214" s="238"/>
      <c r="I214" s="238"/>
      <c r="J214" s="238"/>
      <c r="K214" s="238"/>
      <c r="L214" s="238"/>
    </row>
    <row r="215" ht="15.75" customHeight="1">
      <c r="B215" s="238"/>
      <c r="C215" s="238"/>
      <c r="D215" s="238"/>
      <c r="E215" s="238"/>
      <c r="F215" s="238"/>
      <c r="G215" s="238"/>
      <c r="H215" s="238"/>
      <c r="I215" s="238"/>
      <c r="J215" s="238"/>
      <c r="K215" s="238"/>
      <c r="L215" s="238"/>
    </row>
    <row r="216" ht="15.75" customHeight="1">
      <c r="B216" s="238"/>
      <c r="C216" s="238"/>
      <c r="D216" s="238"/>
      <c r="E216" s="238"/>
      <c r="F216" s="238"/>
      <c r="G216" s="238"/>
      <c r="H216" s="238"/>
      <c r="I216" s="238"/>
      <c r="J216" s="238"/>
      <c r="K216" s="238"/>
      <c r="L216" s="238"/>
    </row>
    <row r="217" ht="15.75" customHeight="1">
      <c r="B217" s="238"/>
      <c r="C217" s="238"/>
      <c r="D217" s="238"/>
      <c r="E217" s="238"/>
      <c r="F217" s="238"/>
      <c r="G217" s="238"/>
      <c r="H217" s="238"/>
      <c r="I217" s="238"/>
      <c r="J217" s="238"/>
      <c r="K217" s="238"/>
      <c r="L217" s="238"/>
    </row>
    <row r="218" ht="15.75" customHeight="1">
      <c r="B218" s="238"/>
      <c r="C218" s="238"/>
      <c r="D218" s="238"/>
      <c r="E218" s="238"/>
      <c r="F218" s="238"/>
      <c r="G218" s="238"/>
      <c r="H218" s="238"/>
      <c r="I218" s="238"/>
      <c r="J218" s="238"/>
      <c r="K218" s="238"/>
      <c r="L218" s="238"/>
    </row>
    <row r="219" ht="15.75" customHeight="1">
      <c r="B219" s="238"/>
      <c r="C219" s="238"/>
      <c r="D219" s="238"/>
      <c r="E219" s="238"/>
      <c r="F219" s="238"/>
      <c r="G219" s="238"/>
      <c r="H219" s="238"/>
      <c r="I219" s="238"/>
      <c r="J219" s="238"/>
      <c r="K219" s="238"/>
      <c r="L219" s="238"/>
    </row>
    <row r="220" ht="15.75" customHeight="1">
      <c r="B220" s="238"/>
      <c r="C220" s="238"/>
      <c r="D220" s="238"/>
      <c r="E220" s="238"/>
      <c r="F220" s="238"/>
      <c r="G220" s="238"/>
      <c r="H220" s="238"/>
      <c r="I220" s="238"/>
      <c r="J220" s="238"/>
      <c r="K220" s="238"/>
      <c r="L220" s="238"/>
    </row>
    <row r="221" ht="15.75" customHeight="1">
      <c r="B221" s="238"/>
      <c r="C221" s="238"/>
      <c r="D221" s="238"/>
      <c r="E221" s="238"/>
      <c r="F221" s="238"/>
      <c r="G221" s="238"/>
      <c r="H221" s="238"/>
      <c r="I221" s="238"/>
      <c r="J221" s="238"/>
      <c r="K221" s="238"/>
      <c r="L221" s="238"/>
    </row>
    <row r="222" ht="15.75" customHeight="1">
      <c r="B222" s="238"/>
      <c r="C222" s="238"/>
      <c r="D222" s="238"/>
      <c r="E222" s="238"/>
      <c r="F222" s="238"/>
      <c r="G222" s="238"/>
      <c r="H222" s="238"/>
      <c r="I222" s="238"/>
      <c r="J222" s="238"/>
      <c r="K222" s="238"/>
      <c r="L222" s="238"/>
    </row>
    <row r="223" ht="15.75" customHeight="1">
      <c r="B223" s="238"/>
      <c r="C223" s="238"/>
      <c r="D223" s="238"/>
      <c r="E223" s="238"/>
      <c r="F223" s="238"/>
      <c r="G223" s="238"/>
      <c r="H223" s="238"/>
      <c r="I223" s="238"/>
      <c r="J223" s="238"/>
      <c r="K223" s="238"/>
      <c r="L223" s="238"/>
    </row>
    <row r="224" ht="15.75" customHeight="1">
      <c r="B224" s="238"/>
      <c r="C224" s="238"/>
      <c r="D224" s="238"/>
      <c r="E224" s="238"/>
      <c r="F224" s="238"/>
      <c r="G224" s="238"/>
      <c r="H224" s="238"/>
      <c r="I224" s="238"/>
      <c r="J224" s="238"/>
      <c r="K224" s="238"/>
      <c r="L224" s="238"/>
    </row>
    <row r="225" ht="15.75" customHeight="1">
      <c r="B225" s="238"/>
      <c r="C225" s="238"/>
      <c r="D225" s="238"/>
      <c r="E225" s="238"/>
      <c r="F225" s="238"/>
      <c r="G225" s="238"/>
      <c r="H225" s="238"/>
      <c r="I225" s="238"/>
      <c r="J225" s="238"/>
      <c r="K225" s="238"/>
      <c r="L225" s="238"/>
    </row>
    <row r="226" ht="15.75" customHeight="1">
      <c r="B226" s="238"/>
      <c r="C226" s="238"/>
      <c r="D226" s="238"/>
      <c r="E226" s="238"/>
      <c r="F226" s="238"/>
      <c r="G226" s="238"/>
      <c r="H226" s="238"/>
      <c r="I226" s="238"/>
      <c r="J226" s="238"/>
      <c r="K226" s="238"/>
      <c r="L226" s="238"/>
    </row>
    <row r="227" ht="15.75" customHeight="1">
      <c r="B227" s="238"/>
      <c r="C227" s="238"/>
      <c r="D227" s="238"/>
      <c r="E227" s="238"/>
      <c r="F227" s="238"/>
      <c r="G227" s="238"/>
      <c r="H227" s="238"/>
      <c r="I227" s="238"/>
      <c r="J227" s="238"/>
      <c r="K227" s="238"/>
      <c r="L227" s="238"/>
    </row>
    <row r="228" ht="15.75" customHeight="1">
      <c r="B228" s="238"/>
      <c r="C228" s="238"/>
      <c r="D228" s="238"/>
      <c r="E228" s="238"/>
      <c r="F228" s="238"/>
      <c r="G228" s="238"/>
      <c r="H228" s="238"/>
      <c r="I228" s="238"/>
      <c r="J228" s="238"/>
      <c r="K228" s="238"/>
      <c r="L228" s="238"/>
    </row>
    <row r="229" ht="15.75" customHeight="1">
      <c r="B229" s="238"/>
      <c r="C229" s="238"/>
      <c r="D229" s="238"/>
      <c r="E229" s="238"/>
      <c r="F229" s="238"/>
      <c r="G229" s="238"/>
      <c r="H229" s="238"/>
      <c r="I229" s="238"/>
      <c r="J229" s="238"/>
      <c r="K229" s="238"/>
      <c r="L229" s="23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