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1.IS" sheetId="2" r:id="rId5"/>
    <sheet state="visible" name="2.FCF" sheetId="3" r:id="rId6"/>
    <sheet state="visible" name="3.ROIC" sheetId="4" r:id="rId7"/>
    <sheet state="visible" name="4.Valoración" sheetId="5" r:id="rId8"/>
    <sheet state="visible" name="5.Red Flags" sheetId="6" r:id="rId9"/>
    <sheet state="visible" name="6.Gráficos" sheetId="7" r:id="rId10"/>
    <sheet state="visible" name="7.TIKR_IS" sheetId="8" r:id="rId11"/>
    <sheet state="visible" name="8.TIKR_BS" sheetId="9" r:id="rId12"/>
    <sheet state="visible" name="9.TIKR_CF" sheetId="10" r:id="rId13"/>
    <sheet state="visible" name="10.Glosario" sheetId="11" r:id="rId14"/>
    <sheet state="hidden" name="TIKR_Cálculos"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Sales = Revenue = Net Revenue = Ventas =  Ventas Netas = Cifra de negocio
</t>
      </text>
    </comment>
    <comment authorId="0" ref="A5">
      <text>
        <t xml:space="preserve">Earnings Before Interests, Taxes, Depreciation &amp; Amortization
Forma rápida de calcularlo: EBIT + D&amp;A* 
* La D&amp;A debemos obtenerla en los Cash Flows from Operations</t>
      </text>
    </comment>
    <comment authorId="0" ref="R6">
      <text>
        <t xml:space="preserve">Autor:
Si es negativo, implica que la empresa ha recomprado más acciones de las que emite</t>
      </text>
    </comment>
    <comment authorId="0" ref="A8">
      <text>
        <t xml:space="preserve">La obtenemos de los flujos de caja operativos (Cash flows from operations)
Se introduce en negativo, es un gasto contable</t>
      </text>
    </comment>
    <comment authorId="0" ref="A9">
      <text>
        <t xml:space="preserve">Earnings Before Interests and Taxes
Puede aparecer como: Beneficio operativo, operating income, operating profit, income from operations...
</t>
      </text>
    </comment>
    <comment authorId="0" ref="A12">
      <text>
        <t xml:space="preserve">Autor:
Se introduce en negativo, es un gasto</t>
      </text>
    </comment>
    <comment authorId="0" ref="A13">
      <text>
        <t xml:space="preserve">Autor:
En positivo, es un ingreso</t>
      </text>
    </comment>
    <comment authorId="0" ref="A14">
      <text>
        <t xml:space="preserve">IDC: 
Total Interest Expense = Interest Expense + Interest Income
Número Negativo = gasto // Positivo = ingreso</t>
      </text>
    </comment>
    <comment authorId="0" ref="A15">
      <text>
        <t xml:space="preserve">Earnings Before Taxes = Pretax Income = Bneficio antes de impuestos (BAI)</t>
      </text>
    </comment>
    <comment authorId="0" ref="A16">
      <text>
        <t xml:space="preserve">Introducir en negativo si es un ingreso (devolución de impuestos)
Taxes Paid = Tax Expense = Impuesto sobre beneficio</t>
      </text>
    </comment>
    <comment authorId="0" ref="A17">
      <text>
        <t xml:space="preserve">Effective Tax Rate = Tasa impositiva efectiva = Impuesto sobre beneficio = Impuesto de sociedades</t>
      </text>
    </comment>
    <comment authorId="0" ref="A18">
      <text>
        <t xml:space="preserve">Autor:
Consolidated Net Income = Beneficio Neto Consolidado (antes de descontar intereses minoritarios)</t>
      </text>
    </comment>
    <comment authorId="0" ref="A20">
      <text>
        <t xml:space="preserve">Net Income = Net Income to the company = Net income to common shareholders = Profit after taxes = Beneficio neto = beneficio después de impuestos = resultado neto</t>
      </text>
    </comment>
    <comment authorId="0" ref="A21">
      <text>
        <t xml:space="preserve">Autor:
Margen de beneficio neto</t>
      </text>
    </comment>
    <comment authorId="0" ref="A23">
      <text>
        <t xml:space="preserve">EPS = Earnings Per Share = Net income per share = Beneficio por acción = Beneficio neto por acción</t>
      </text>
    </comment>
    <comment authorId="0" ref="A25">
      <text>
        <t xml:space="preserve">Número total de acciones diluidas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text>
    </comment>
    <comment authorId="0" ref="A7">
      <text>
        <t xml:space="preserve">Inventarios</t>
      </text>
    </comment>
    <comment authorId="0" ref="A8">
      <text>
        <t xml:space="preserve">Receivables, customer accounts, cuentas a cobrar</t>
      </text>
    </comment>
    <comment authorId="0" ref="A9">
      <text>
        <t xml:space="preserve">Payables, supplier accounts, cuentas a pagar</t>
      </text>
    </comment>
    <comment authorId="0" ref="A10">
      <text>
        <t xml:space="preserve">Autor:
Ingresos diferidos
Corresponde a dinero que la compañía ya ha ingresado en la caja fuerte, pero que todavía no ha podido contabilizar
Ejemplos: Cuota del gimnasio, pagas 12 meses por adelantado, pero la compañía solo ha podido contabilizar el 1º trimestre (3 meses de ventas). Los restantes 9 meses, aparecerán en el balance como "Unearned revenue", a pesar de que ya tienen el dinero en la caja fuerte.
Ocurre lo mismo con modelos de negocios basados en suscripciones: Spotify, Amazon/AWS, Microsoft/Azure...</t>
      </text>
    </comment>
    <comment authorId="0" ref="B12">
      <text>
        <t xml:space="preserve">No se pueden calcular las variaciones de WC ya que no hay datos del año fiscal anterior</t>
      </text>
    </comment>
    <comment authorId="0" ref="A13">
      <text>
        <t xml:space="preserve">Por defecto obtiene los valores de "Minority Interests" desde la hoja "1. Income Statement". 
SE PUEDE CAMBIAR
Si es un ingreso, va en POSITIVO</t>
      </text>
    </comment>
    <comment authorId="0" ref="A14">
      <text>
        <t xml:space="preserve">IDC:
FCF = EBITDA - Intereses - Impuestos - CapEx Mantenimiento - Cambios en Working Capital</t>
      </text>
    </comment>
    <comment authorId="0" ref="A19">
      <text>
        <t xml:space="preserve">IDC:
Cambio neto en la posición de caja
Este campo es la suma del resultado de las tres clases de flujos de caja:
     Net change in cash = Cash from Operations + Cash from Investing + Cash from Financing
Es el movimiento REAL de caja de la empresa, incluye el dinero que generan (o que "queman") las operaciones, las inversiones y la financiación
- Si la partida es negativa refleja cuanto dinero ha QUEMADO de la caja fuerte la empresa 
- Si la partida es positiva refleja cuanto dinero ha INGRESADO en la caja fuerte la empresa 
</t>
      </text>
    </comment>
    <comment authorId="0" ref="A25">
      <text>
        <t xml:space="preserve">IDC:
"Cash conversion"</t>
      </text>
    </comment>
    <comment authorId="0" ref="A28">
      <text>
        <t xml:space="preserve">IDC:
Crecimiento orgánico</t>
      </text>
    </comment>
    <comment authorId="0" ref="A29">
      <text>
        <t xml:space="preserve">IDC:
Crecimiento inorgánico. Usamos la partida neta:
Adquisiciones = Cash acquisitions - Divestitures
Si el % es negativo, implica que las desinversiones son superiores a las adquisiciones, es decir, la empresa ingresó más dinero del que invirtió en adquisiiciones</t>
      </text>
    </comment>
    <comment authorId="0" ref="A30">
      <text>
        <t xml:space="preserve">IDC:
Equivale al Payout ratio, pero en lugar de dividir los dividendos entre el Net Income, lo dividimos entre el FCF, que es MUCHO más exacto</t>
      </text>
    </comment>
    <comment authorId="0" ref="A33">
      <text>
        <t xml:space="preserve">Autor:
Nos indica qué % del FCF dedican a estos fines
Si es superior al 100%, implica que la compañía ha reducido su posición de caja, o bien ha necesitado emitir deuda para financiarse
Si es negativo, podría ser debido a que hubo una desinversión importante (venta de activos, subsidiaria....), o a que simplemente el FCF fue negativo ese año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Ojo, no se usa para el cálculo para el cálculo del Invested Capital pero se usará en la Hoja 4 para el cálculo de la "Net Debt"
NO debemos incluir la partida "Restricted cash", salvo que tengamos la certeza de que esa caja se va a desbloquear a muy corto plazo.</t>
      </text>
    </comment>
    <comment authorId="0" ref="A5">
      <text>
        <t xml:space="preserve">Solo los incluimos si aparecen dentro de "Current Assets", también pueden aparecer como "Short-term investments" o similar</t>
      </text>
    </comment>
    <comment authorId="0" ref="A6">
      <text>
        <t xml:space="preserve">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text>
    </comment>
    <comment authorId="0" ref="A7">
      <text>
        <t xml:space="preserve">Long-Term Debt, Financial Debt, Borrowings, Loans, Non-Current portion of long-term debt, préstamos a largo plazo, deuda financiera no corriente
Debemos incluir solo la deuda financiera como préstamos, bonos o instrumentos similares (obligaciones, notas), ya que a nivel legal
Solo incluímos la deuda que conlleve el pago de intereses y pueda hacer quebrar la empresa</t>
      </text>
    </comment>
    <comment authorId="0" ref="A8">
      <text>
        <t xml:space="preserve">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9">
      <text>
        <t xml:space="preserve">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10">
      <text>
        <t xml:space="preserve">Shareholder's Equity = Shareholder's Investment = Equity attributable to the owners of the company = Patrimonio Neto = Fondos Propios = Valor Contable</t>
      </text>
    </comment>
    <comment authorId="0" ref="A11">
      <text>
        <t xml:space="preserve">Incluye:
(-) Marketable securities
(+) Deuda financiera total
(+) Operating Leases
(+) Equity</t>
      </text>
    </comment>
    <comment authorId="0" ref="A16">
      <text>
        <t xml:space="preserve">IDC:
Tasa de reinversión (orgánica + inorgánica)
Orgánica = CapEx Expansión
Inorgánica = Importet pagado por adquisiciones
Tasa de reinversión = ((Capex neto - Capex mantenimiento) + Importe pagado por adquisiciones) / FCF
Ojo, es posible que la compañía invierta en crecimiento orgánico a través de su P&amp;L, pero esto no es posible automatizarlo y habría que hacer estimaciones para esa compañía en concreto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Autor:
Si es caja neta, va en NEGATIVO</t>
      </text>
    </comment>
    <comment authorId="0" ref="B14">
      <text>
        <t xml:space="preserve">Last Twelve Months - Últimos 12 meses
Estos múltiplos se calculan con los datos financieros del último año fiscal disponible
</t>
      </text>
    </comment>
    <comment authorId="0" ref="C14">
      <text>
        <t xml:space="preserve">Se calculan con las estimaciones del primer año disponible</t>
      </text>
    </comment>
    <comment authorId="0" ref="H20">
      <text>
        <t xml:space="preserve">IDC:
CAGR = Compounded Annual Growth Rate
Es decir, el porcentaje de retorno anualizado esperado para la inversión</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IDC:
Conviene revisar los en los que hay porcentajes marcados en rojo
El % de emisión de acciones hay que ponerlo en contexto ya que varía según el sector. Lo mejor es compararlo con competidores dirrectos ¿abusan o es lo habitual en el sector?
Si el campo está en blanco, es porque esa partida no existe en ese año fiscal</t>
      </text>
    </comment>
    <comment authorId="0" ref="A4">
      <text>
        <t xml:space="preserve">Autor:
Deterioro contable de un activo real o intangible. Podría indicar que la empresa ha malgastado capital de los accionistas
Debemos investigar porqué se ha contabilizado ese impairmentt
En muchas ocasiones está relacionado con sobrepagar por una adquisición, como vimos en el curso avanzado cuando Kraft compró Heinzz</t>
      </text>
    </comment>
    <comment authorId="0" ref="A5">
      <text>
        <t xml:space="preserve">Autor:
También puede estar relacionado con adquisiciones
Si una empresa vende una empresa que había comprado con anterioridad, es porque cometieron un error all comprarla
Algunas empresas son buenas vendiendo activos a múltiplos elevados, pero este tipo de compañías son la excepción</t>
      </text>
    </comment>
    <comment authorId="0" ref="A7">
      <text>
        <t xml:space="preserve">Autor:
Corresponde a pagos en acciones Y amplilaciones de capital</t>
      </text>
    </comment>
    <comment authorId="0" ref="A14">
      <text>
        <t xml:space="preserve">IDC:
El ROIC promedio del S&amp;P 500 durantte el primer trimestre de 2023 fue del 9,9%
No tiene sentido invertir en empresas que vayan a generar un ROIC del 10% (para eso nos compramos el S&amp;P 500), salvo que veamos que la empresa va a mejorar su ROIC (p.ej. aumentando su margen operativo o reduciendo su capital invertido =&gt; repagando deuda, recomprando acciones y/o pagando un dividendo especial)</t>
      </text>
    </comment>
    <comment authorId="0" ref="A15">
      <text>
        <t xml:space="preserve">IDC:
Este ratio es MUY relativo, ya que para una empresa cíclica un nivel &gt;1x podría ser excesivo, mientras que para ottra empresa muy estable, como una cadena de supermercados, podría aguantar &gt;4x sin problemas
Como referencia, el ratio deuda Neta / EBITDA medio de las empresas que componen ell S&amp;P 500 en 2022 fue de 2,2x</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Ojo, hay que incluir TODOS los gastos de ventas y operativos del negocio:
- Costes de ventas (Cost of sales o Costs of goods sold)
- Operating Costs (incluyendo SG&amp;A, R&amp;D y todos los gastos operativos que correspondan)</t>
      </text>
    </comment>
    <comment authorId="0" ref="B10">
      <text>
        <t xml:space="preserve">Si el resultado es negativo, implica que la compañía tiene caja neta (más caja que deuda)</t>
      </text>
    </comment>
    <comment authorId="0" ref="C10">
      <text>
        <t xml:space="preserve">Para la deuda SOLO incluímos la deuda financiera que conlleve el pago de intereses y pueda hacer quebrar la empresa.
Normalmente este tipo de deuda son préstamos bancarios, bonos y notas.
Para el "Cash" incluimos las siguientes partidas dentro de "Current Assets" (Activo Corriente):
Cash = Cash + Cash &amp; Equivalents + Marketable Securities
Algunas empresas usan un nombre similar para "Marketable Securities" como "short-term investments".</t>
      </text>
    </comment>
    <comment authorId="0" ref="C12">
      <text>
        <t xml:space="preserve">En caso de existir acciones preferentes y/o intereses minoritarios, también hay que incluir la valoración a mercado de estas partidas y sumárselas al EV</t>
      </text>
    </comment>
    <comment authorId="0" ref="D12">
      <text>
        <t xml:space="preserve">Solo para empresas con posición de caja neta (Caja &gt; Deuda financiera neta)
La caja neta REDUCE el EV de la empresa</t>
      </text>
    </comment>
    <comment authorId="0" ref="C25">
      <text>
        <t xml:space="preserve">T = Tax Rate = Effective Tax Rate</t>
      </text>
    </comment>
    <comment authorId="0" ref="D25">
      <text>
        <t xml:space="preserve">Deuda financiera total = Short Term Debt + Long Term Debt
Los operating leases también incluimos tanto a Corto Plazo como a Largo Plazo, en los casos que aparezcan detallados en el balance</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2">
      <text>
        <t xml:space="preserve">Autor:
Sumatorio de TODA la deuda financiera: Corto Plazo + Largo Plazo</t>
      </text>
    </comment>
    <comment authorId="0" ref="A44">
      <text>
        <t xml:space="preserve">Autor:
Número positivo = repago neto de deuda
Número negativo = emisión neta de deuda</t>
      </text>
    </comment>
  </commentList>
</comments>
</file>

<file path=xl/sharedStrings.xml><?xml version="1.0" encoding="utf-8"?>
<sst xmlns="http://schemas.openxmlformats.org/spreadsheetml/2006/main" count="636" uniqueCount="512">
  <si>
    <t>Instrucciones de uso</t>
  </si>
  <si>
    <r>
      <rPr>
        <rFont val="Ebrima"/>
        <color rgb="FF1F497D"/>
        <sz val="12.0"/>
      </rPr>
      <t xml:space="preserve">- Los datos "clave" que </t>
    </r>
    <r>
      <rPr>
        <rFont val="Ebrima"/>
        <b/>
        <color rgb="FF1F497D"/>
        <sz val="12.0"/>
      </rPr>
      <t>debes modificar manualmente</t>
    </r>
    <r>
      <rPr>
        <rFont val="Ebrima"/>
        <color rgb="FF1F497D"/>
        <sz val="12.0"/>
      </rPr>
      <t xml:space="preserve"> para la valoración están marcados con números en </t>
    </r>
    <r>
      <rPr>
        <rFont val="Ebrima"/>
        <b/>
        <color rgb="FFE36C09"/>
        <sz val="14.0"/>
      </rPr>
      <t>NARANJA</t>
    </r>
    <r>
      <rPr>
        <rFont val="Ebrima"/>
        <color rgb="FF1F497D"/>
        <sz val="12.0"/>
      </rPr>
      <t xml:space="preserve"> (Hojas 1, 2 y 4). También puedes modificar las celdas con fondo AZUL FLOJO, si así lo crees necesario.</t>
    </r>
  </si>
  <si>
    <r>
      <rPr>
        <rFont val="Ebrima"/>
        <color rgb="FF1F497D"/>
        <sz val="12.0"/>
      </rPr>
      <t xml:space="preserve">- Debes introducir todas las partidas con el </t>
    </r>
    <r>
      <rPr>
        <rFont val="Ebrima"/>
        <b/>
        <color rgb="FF1F497D"/>
        <sz val="12.0"/>
      </rPr>
      <t>MISMO SIGNO QUE EN TIKR</t>
    </r>
    <r>
      <rPr>
        <rFont val="Ebrima"/>
        <color rgb="FF1F497D"/>
        <sz val="12.0"/>
      </rPr>
      <t xml:space="preserve"> (Número negativo = SALIDA DE CAJA. Número positivo = ENTRADA DE CAJA)</t>
    </r>
  </si>
  <si>
    <r>
      <rPr>
        <rFont val="Ebrima"/>
        <color rgb="FF1F497D"/>
        <sz val="12.0"/>
      </rPr>
      <t xml:space="preserve">- Opcional: Para que la plantilla obtenga los datos desde </t>
    </r>
    <r>
      <rPr>
        <rFont val="Ebrima"/>
        <b/>
        <color rgb="FF1F497D"/>
        <sz val="14.0"/>
      </rPr>
      <t>TIKR</t>
    </r>
    <r>
      <rPr>
        <rFont val="Ebrima"/>
        <color rgb="FF1F497D"/>
        <sz val="12.0"/>
      </rPr>
      <t xml:space="preserve"> debes copiar cada uno de los estados financieros y pegarlos en la celda A1 de las </t>
    </r>
    <r>
      <rPr>
        <rFont val="Ebrima"/>
        <b/>
        <color rgb="FF1F497D"/>
        <sz val="12.0"/>
      </rPr>
      <t>hojas 7 (IS), 8 (BS) y 9 (CF)</t>
    </r>
  </si>
  <si>
    <r>
      <rPr>
        <rFont val="Ebrima"/>
        <color rgb="FF1F497D"/>
        <sz val="12.0"/>
      </rPr>
      <t xml:space="preserve">- </t>
    </r>
    <r>
      <rPr>
        <rFont val="Ebrima"/>
        <b/>
        <color rgb="FF1F497D"/>
        <sz val="12.0"/>
      </rPr>
      <t>OJO</t>
    </r>
    <r>
      <rPr>
        <rFont val="Ebrima"/>
        <color rgb="FF1F497D"/>
        <sz val="12.0"/>
      </rPr>
      <t xml:space="preserve">: Solo es válido para </t>
    </r>
    <r>
      <rPr>
        <rFont val="Ebrima"/>
        <b/>
        <color rgb="FF1F497D"/>
        <sz val="12.0"/>
      </rPr>
      <t>TIKR en INGLÉS</t>
    </r>
    <r>
      <rPr>
        <rFont val="Ebrima"/>
        <color rgb="FF1F497D"/>
        <sz val="12.0"/>
      </rPr>
      <t>, y es recomendable pegar los datos con "formato de destino"</t>
    </r>
  </si>
  <si>
    <t>- Si no te aparece el botón "Copy table", debes seleccionar a mano los datos. Te sitúas con el cursor en la esquina izquierda superior de la tabla de TIKR y desde la franja negra "Income Statement | TIKR.com", arrastras hacia abajo para seleccionar todos los datos de la tabla. Después copias y pegas en la plantilla, como siempre.</t>
  </si>
  <si>
    <t>- Si no captura bien los datos, revisa que el separador decimal de tu aplicación de hoja de cálculo coincida con TIKR. También puedes probar a  ocultar los decimales en TIKR ("Decimals to display" =&gt;  0) y pegar de nuevo los datos</t>
  </si>
  <si>
    <t xml:space="preserve"> </t>
  </si>
  <si>
    <t>Novedades plantilla v2024.3 (9ª edición curso avanzado)</t>
  </si>
  <si>
    <r>
      <rPr>
        <rFont val="Ebrima"/>
        <color rgb="FF1F497D"/>
        <sz val="12.0"/>
      </rPr>
      <t>- Hoja 1</t>
    </r>
    <r>
      <rPr>
        <rFont val="Ebrima"/>
        <b/>
        <color rgb="FF1F497D"/>
        <sz val="12.0"/>
      </rPr>
      <t>.IS</t>
    </r>
    <r>
      <rPr>
        <rFont val="Ebrima"/>
        <color rgb="FF1F497D"/>
        <sz val="12.0"/>
      </rPr>
      <t>: Las estimaciones pasan a ser anuales, de manera independiente (Crecimiento ventas, Margen EBIT, Tax Rate y Recompras); Se ha añadido el campo YoY Growth % al EBITDA, EBIT y Net Income</t>
    </r>
  </si>
  <si>
    <r>
      <rPr>
        <rFont val="Ebrima"/>
        <color rgb="FF1F497D"/>
        <sz val="12.0"/>
      </rPr>
      <t>- Hoja 2</t>
    </r>
    <r>
      <rPr>
        <rFont val="Ebrima"/>
        <b/>
        <color rgb="FF1F497D"/>
        <sz val="12.0"/>
      </rPr>
      <t>.FCF</t>
    </r>
    <r>
      <rPr>
        <rFont val="Ebrima"/>
        <color rgb="FF1F497D"/>
        <sz val="12.0"/>
      </rPr>
      <t>: Se ha desglosado la partida "Unearned Revenue" en el WC. Anteriormente, se sumaba a la partida Payables. Esto es meramente informativo, el resultado del WC y de las Variaciones de WC NO cambian</t>
    </r>
  </si>
  <si>
    <r>
      <rPr>
        <rFont val="Ebrima"/>
        <color rgb="FF1F497D"/>
        <sz val="12.0"/>
      </rPr>
      <t>- Hoja 3</t>
    </r>
    <r>
      <rPr>
        <rFont val="Ebrima"/>
        <b/>
        <color rgb="FF1F497D"/>
        <sz val="12.0"/>
      </rPr>
      <t>.ROIC</t>
    </r>
    <r>
      <rPr>
        <rFont val="Ebrima"/>
        <color rgb="FF1F497D"/>
        <sz val="12.0"/>
      </rPr>
      <t>: Hemos incluido en la deuda las partidas correspondientes a la división financiera de las compañías. Ejemplos: Deere &amp; Co, fabricantes de automóviles... ("Finance division debt"). Se ha mejorado la estimación del mix de cash + deuda</t>
    </r>
  </si>
  <si>
    <r>
      <rPr>
        <rFont val="Ebrima"/>
        <color rgb="FF1F497D"/>
        <sz val="12.0"/>
      </rPr>
      <t>- Hoja 4.</t>
    </r>
    <r>
      <rPr>
        <rFont val="Ebrima"/>
        <b/>
        <color rgb="FF1F497D"/>
        <sz val="12.0"/>
      </rPr>
      <t>Valoración:</t>
    </r>
    <r>
      <rPr>
        <rFont val="Ebrima"/>
        <color rgb="FF1F497D"/>
        <sz val="12.0"/>
      </rPr>
      <t xml:space="preserve"> Hemos añadido un campo para calcular el precio de compra según la rentabilidad anual objetivo</t>
    </r>
  </si>
  <si>
    <t>Income Statement</t>
  </si>
  <si>
    <t>#VALUE!</t>
  </si>
  <si>
    <t>(millones, excepto EPS)</t>
  </si>
  <si>
    <t>Sales</t>
  </si>
  <si>
    <t>Crecimiento de Ventas</t>
  </si>
  <si>
    <t xml:space="preserve">    Y/Y Growth %</t>
  </si>
  <si>
    <t>Margen EBIT</t>
  </si>
  <si>
    <t>EBITDA</t>
  </si>
  <si>
    <t>Tax Rate</t>
  </si>
  <si>
    <t xml:space="preserve">    EBITDA margin %</t>
  </si>
  <si>
    <t>Aumento nº acciones</t>
  </si>
  <si>
    <t>Depreciation &amp; Amortization</t>
  </si>
  <si>
    <t xml:space="preserve">EBIT </t>
  </si>
  <si>
    <t xml:space="preserve">    EBIT margin %</t>
  </si>
  <si>
    <t>Interest Expense</t>
  </si>
  <si>
    <t>Interest Income</t>
  </si>
  <si>
    <t>AJUSTAR MANUALMENTE</t>
  </si>
  <si>
    <t>Total Interest expense</t>
  </si>
  <si>
    <t>EBT</t>
  </si>
  <si>
    <r>
      <rPr>
        <rFont val="Ebrima"/>
        <color rgb="FF1F497D"/>
        <sz val="12.0"/>
      </rPr>
      <t xml:space="preserve">Tax Expense - en </t>
    </r>
    <r>
      <rPr>
        <rFont val="Ebrima"/>
        <color rgb="FFFF0000"/>
        <sz val="12.0"/>
      </rPr>
      <t>negativo</t>
    </r>
  </si>
  <si>
    <t xml:space="preserve">    Tax rate %</t>
  </si>
  <si>
    <t>Consolidated Net Income</t>
  </si>
  <si>
    <t>Minority Interests</t>
  </si>
  <si>
    <t>Net Income</t>
  </si>
  <si>
    <t xml:space="preserve">    Net margin %</t>
  </si>
  <si>
    <t>EPS</t>
  </si>
  <si>
    <t>Fully diluted shares - millones</t>
  </si>
  <si>
    <t>Cash Flow Statement</t>
  </si>
  <si>
    <t>(millones, excepto FCF per share)</t>
  </si>
  <si>
    <r>
      <rPr>
        <rFont val="Ebrima"/>
        <color rgb="FF1F497D"/>
        <sz val="12.0"/>
      </rPr>
      <t xml:space="preserve">(-) CapEx Mantenimiento - en </t>
    </r>
    <r>
      <rPr>
        <rFont val="Ebrima"/>
        <color rgb="FFFF0000"/>
        <sz val="12.0"/>
      </rPr>
      <t>negativo</t>
    </r>
  </si>
  <si>
    <t>(-) Total interest expense</t>
  </si>
  <si>
    <t>(-) Taxes paid</t>
  </si>
  <si>
    <t>(+) Inventories</t>
  </si>
  <si>
    <t>(+) Accounts Receivable</t>
  </si>
  <si>
    <t>(-) Accounts Payable</t>
  </si>
  <si>
    <t>(-) Unearned Revenue</t>
  </si>
  <si>
    <t>Working Capital - WC</t>
  </si>
  <si>
    <t xml:space="preserve">AJUSTAR MANUALMENTE </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</si>
  <si>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</si>
  <si>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</si>
  <si>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</si>
  <si>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</si>
  <si>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</si>
  <si>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</si>
  <si>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</si>
  <si>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</si>
  <si>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</si>
  <si>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</si>
  <si>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</si>
  <si>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</si>
  <si>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 (crecimiento orgánico)</t>
  </si>
  <si>
    <t>Adquisiciones (crecimiento inorgánico)</t>
  </si>
  <si>
    <t>Dividendos</t>
  </si>
  <si>
    <t>Recompras</t>
  </si>
  <si>
    <t>Amortización neta de deuda</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</si>
  <si>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</si>
  <si>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</si>
  <si>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</si>
  <si>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</si>
  <si>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</si>
  <si>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</si>
  <si>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</si>
  <si>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</si>
  <si>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</si>
  <si>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</si>
  <si>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</si>
  <si>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</si>
  <si>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</si>
  <si>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</si>
  <si>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</si>
  <si>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</si>
  <si>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t>
  </si>
  <si>
    <t>Valoración</t>
  </si>
  <si>
    <t>Valoración (millones)</t>
  </si>
  <si>
    <t>Market cap</t>
  </si>
  <si>
    <t>Deuda Neta</t>
  </si>
  <si>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</si>
  <si>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</si>
  <si>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</si>
  <si>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</si>
  <si>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</si>
  <si>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</si>
  <si>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</si>
  <si>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</si>
  <si>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</si>
  <si>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</si>
  <si>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</si>
  <si>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</si>
  <si>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</si>
  <si>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</si>
  <si>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</si>
  <si>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</si>
  <si>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</si>
  <si>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</si>
  <si>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 (EV/FCF)</t>
  </si>
  <si>
    <t>Precio de compra</t>
  </si>
  <si>
    <t>Diferencia vs precio actual</t>
  </si>
  <si>
    <t>Retorno anual objetivo</t>
  </si>
  <si>
    <t>Posibles "Red Flags"</t>
  </si>
  <si>
    <t>Posibles "red flags" (1)</t>
  </si>
  <si>
    <t>Como % de ventas...</t>
  </si>
  <si>
    <t>Impairments</t>
  </si>
  <si>
    <t>Desinversiones</t>
  </si>
  <si>
    <t>Pagos en acciones</t>
  </si>
  <si>
    <t>Emisión de acciones</t>
  </si>
  <si>
    <t>Posibles "red flags" (2)</t>
  </si>
  <si>
    <t># de años con...</t>
  </si>
  <si>
    <t>Decrecimiento de ventas</t>
  </si>
  <si>
    <t>Decrecimiento de margen operativo</t>
  </si>
  <si>
    <t>FCF negativo</t>
  </si>
  <si>
    <t>ROIC "Pobre" (&lt;10%)</t>
  </si>
  <si>
    <t>Ratio Deuda Neta / EBITDA elevado (&gt;2,5x)</t>
  </si>
  <si>
    <t>Evolución histórica</t>
  </si>
  <si>
    <t>Income Statement | TIKR.com</t>
  </si>
  <si>
    <t>Revenues</t>
  </si>
  <si>
    <t>Total Revenues</t>
  </si>
  <si>
    <t>% Change YoY</t>
  </si>
  <si>
    <t>37,9 %</t>
  </si>
  <si>
    <t>40,6 %</t>
  </si>
  <si>
    <t>20,6 %</t>
  </si>
  <si>
    <t>(6,8 %)</t>
  </si>
  <si>
    <t>52,7 %</t>
  </si>
  <si>
    <t>61,4 %</t>
  </si>
  <si>
    <t>0,2 %</t>
  </si>
  <si>
    <t>125,9 %</t>
  </si>
  <si>
    <t>114,2 %</t>
  </si>
  <si>
    <t>Cost of Goods Sold</t>
  </si>
  <si>
    <t>Gross Profit</t>
  </si>
  <si>
    <t>44,5 %</t>
  </si>
  <si>
    <t>43,3 %</t>
  </si>
  <si>
    <t>23,2 %</t>
  </si>
  <si>
    <t>(5,6 %)</t>
  </si>
  <si>
    <t>56,0 %</t>
  </si>
  <si>
    <t>65,5 %</t>
  </si>
  <si>
    <t>(12,1 %)</t>
  </si>
  <si>
    <t>188,5 %</t>
  </si>
  <si>
    <t>120,9 %</t>
  </si>
  <si>
    <t>% Gross Margins</t>
  </si>
  <si>
    <t>56,1 %</t>
  </si>
  <si>
    <t>58,8 %</t>
  </si>
  <si>
    <t>59,9 %</t>
  </si>
  <si>
    <t>61,2 %</t>
  </si>
  <si>
    <t>62,0 %</t>
  </si>
  <si>
    <t>63,3 %</t>
  </si>
  <si>
    <t>64,9 %</t>
  </si>
  <si>
    <t>56,9 %</t>
  </si>
  <si>
    <t>72,7 %</t>
  </si>
  <si>
    <t>75,0 %</t>
  </si>
  <si>
    <t>Selling General &amp; Admin Expenses</t>
  </si>
  <si>
    <t>Stock-Based Compensation</t>
  </si>
  <si>
    <t>R&amp;D Expenses</t>
  </si>
  <si>
    <t>Amortization of Goodwill and Intangible Assets</t>
  </si>
  <si>
    <t>Other Operating Expenses</t>
  </si>
  <si>
    <t>Total Operating Expenses</t>
  </si>
  <si>
    <t>Operating Income</t>
  </si>
  <si>
    <t>120,6 %</t>
  </si>
  <si>
    <t>65,7 %</t>
  </si>
  <si>
    <t>18,5 %</t>
  </si>
  <si>
    <t>(25,2 %)</t>
  </si>
  <si>
    <t>65,9 %</t>
  </si>
  <si>
    <t>112,7 %</t>
  </si>
  <si>
    <t>(44,5 %)</t>
  </si>
  <si>
    <t>491,2 %</t>
  </si>
  <si>
    <t>147,0 %</t>
  </si>
  <si>
    <t>% Operating Margins</t>
  </si>
  <si>
    <t>17,5 %</t>
  </si>
  <si>
    <t>28,0 %</t>
  </si>
  <si>
    <t>33,0 %</t>
  </si>
  <si>
    <t>32,5 %</t>
  </si>
  <si>
    <t>26,1 %</t>
  </si>
  <si>
    <t>28,3 %</t>
  </si>
  <si>
    <t>37,3 %</t>
  </si>
  <si>
    <t>20,7 %</t>
  </si>
  <si>
    <t>54,1 %</t>
  </si>
  <si>
    <t>62,4 %</t>
  </si>
  <si>
    <t>Interest And Investment Income</t>
  </si>
  <si>
    <t>Currency Exchange Gains (Loss)</t>
  </si>
  <si>
    <t>Other Non Operating Income (Expenses)</t>
  </si>
  <si>
    <t>EBT Excl. Unusual Items</t>
  </si>
  <si>
    <t>Merger &amp; Restructuring Charges</t>
  </si>
  <si>
    <t>Gain (Loss) On Sale Of Investments</t>
  </si>
  <si>
    <t>Asset Writedown</t>
  </si>
  <si>
    <t>In Process R&amp;D Expenses</t>
  </si>
  <si>
    <t>Legal Settlements</t>
  </si>
  <si>
    <t>Other Unusual Items</t>
  </si>
  <si>
    <t>EBT Incl. Unusual Items</t>
  </si>
  <si>
    <t>Income Tax Expense</t>
  </si>
  <si>
    <t>Earnings From Continuing Operations</t>
  </si>
  <si>
    <t>Extraordinary Item &amp; Accounting Change</t>
  </si>
  <si>
    <t>Net Income to Company</t>
  </si>
  <si>
    <t>Net Income to Common Incl Extra Items</t>
  </si>
  <si>
    <t>% Net Income to Common Incl Extra Items Margins</t>
  </si>
  <si>
    <t>12,3 %</t>
  </si>
  <si>
    <t>24,1 %</t>
  </si>
  <si>
    <t>31,4 %</t>
  </si>
  <si>
    <t>35,3 %</t>
  </si>
  <si>
    <t>25,6 %</t>
  </si>
  <si>
    <t>26,0 %</t>
  </si>
  <si>
    <t>36,2 %</t>
  </si>
  <si>
    <t>16,2 %</t>
  </si>
  <si>
    <t>48,8 %</t>
  </si>
  <si>
    <t>55,8 %</t>
  </si>
  <si>
    <t>Net Income to Common Excl. Extra Items</t>
  </si>
  <si>
    <t>% Net Income to Common Excl. Extra Items Margins</t>
  </si>
  <si>
    <t>Supplementary Data:</t>
  </si>
  <si>
    <t>Diluted EPS Excl Extra Items</t>
  </si>
  <si>
    <t>138,1 %</t>
  </si>
  <si>
    <t>87,4 %</t>
  </si>
  <si>
    <t>37,6 %</t>
  </si>
  <si>
    <t>(31,8 %)</t>
  </si>
  <si>
    <t>53,1 %</t>
  </si>
  <si>
    <t>122,5 %</t>
  </si>
  <si>
    <t>(55,8 %)</t>
  </si>
  <si>
    <t>600,0 %</t>
  </si>
  <si>
    <t>147,1 %</t>
  </si>
  <si>
    <t>Weighted Average Diluted Shares Outstanding</t>
  </si>
  <si>
    <t>14,1 %</t>
  </si>
  <si>
    <t>(2,6 %)</t>
  </si>
  <si>
    <t>(1,1 %)</t>
  </si>
  <si>
    <t>1,5 %</t>
  </si>
  <si>
    <t>1,0 %</t>
  </si>
  <si>
    <t>(0,5 %)</t>
  </si>
  <si>
    <t>Weighted Average Basic Shares Outstanding</t>
  </si>
  <si>
    <t>(0,4 %)</t>
  </si>
  <si>
    <t>10,7 %</t>
  </si>
  <si>
    <t>0,3 %</t>
  </si>
  <si>
    <t>1,1 %</t>
  </si>
  <si>
    <t>1,2 %</t>
  </si>
  <si>
    <t>(0,7 %)</t>
  </si>
  <si>
    <t>Dividends Per Share</t>
  </si>
  <si>
    <t>22,2 %</t>
  </si>
  <si>
    <t>18,2 %</t>
  </si>
  <si>
    <t>7,0 %</t>
  </si>
  <si>
    <t>4,6 %</t>
  </si>
  <si>
    <t>112,5 %</t>
  </si>
  <si>
    <t>Payout Ratio %</t>
  </si>
  <si>
    <t>34,7 %</t>
  </si>
  <si>
    <t>15,7 %</t>
  </si>
  <si>
    <t>11,2 %</t>
  </si>
  <si>
    <t>9,0 %</t>
  </si>
  <si>
    <t>13,9 %</t>
  </si>
  <si>
    <t>9,1 %</t>
  </si>
  <si>
    <t>4,1 %</t>
  </si>
  <si>
    <t>1,3 %</t>
  </si>
  <si>
    <t>Basic EPS</t>
  </si>
  <si>
    <t>97,6 %</t>
  </si>
  <si>
    <t>60,5 %</t>
  </si>
  <si>
    <t>19,3 %</t>
  </si>
  <si>
    <t>(20,6 %)</t>
  </si>
  <si>
    <t>80,3 %</t>
  </si>
  <si>
    <t>92,7 %</t>
  </si>
  <si>
    <t>(36,5 %)</t>
  </si>
  <si>
    <t>384,2 %</t>
  </si>
  <si>
    <t>141,6 %</t>
  </si>
  <si>
    <t>EBITDAR</t>
  </si>
  <si>
    <t>R&amp;D Expense</t>
  </si>
  <si>
    <t>Selling and Marketing Expense</t>
  </si>
  <si>
    <t>Effective Tax Rate %</t>
  </si>
  <si>
    <t>17,4 %</t>
  </si>
  <si>
    <t>12,5 %</t>
  </si>
  <si>
    <t>4,7 %</t>
  </si>
  <si>
    <t>(6,3 %)</t>
  </si>
  <si>
    <t>5,9 %</t>
  </si>
  <si>
    <t>1,7 %</t>
  </si>
  <si>
    <t>1,9 %</t>
  </si>
  <si>
    <t>(4,5 %)</t>
  </si>
  <si>
    <t>12,0 %</t>
  </si>
  <si>
    <t>13,3 %</t>
  </si>
  <si>
    <t>Price Factors:</t>
  </si>
  <si>
    <t>Market Cap</t>
  </si>
  <si>
    <t>Price Close</t>
  </si>
  <si>
    <t>0,71 US$</t>
  </si>
  <si>
    <t>1,76 US$</t>
  </si>
  <si>
    <t>5,05 US$</t>
  </si>
  <si>
    <t>4,96 US$</t>
  </si>
  <si>
    <t>5,11 US$</t>
  </si>
  <si>
    <t>13,59 US$</t>
  </si>
  <si>
    <t>25,57 US$</t>
  </si>
  <si>
    <t>13,83 US$</t>
  </si>
  <si>
    <t>40,50 US$</t>
  </si>
  <si>
    <t>141,54 US$</t>
  </si>
  <si>
    <t>TEV</t>
  </si>
  <si>
    <t>Active Watchlist: First Watchlist</t>
  </si>
  <si>
    <t>© 2019 - 2025, TIKR Inc.</t>
  </si>
  <si>
    <r>
      <rPr>
        <rFont val="Roboto, sans-serif"/>
        <b/>
        <color rgb="FF1155CC"/>
        <u/>
      </rPr>
      <t>Terms</t>
    </r>
  </si>
  <si>
    <r>
      <rPr>
        <rFont val="Roboto, sans-serif"/>
        <b/>
        <color rgb="FF1155CC"/>
        <u/>
      </rPr>
      <t>Privacy</t>
    </r>
  </si>
  <si>
    <t>Balance Sheet | TIKR.com</t>
  </si>
  <si>
    <t>Cash And Equivalents</t>
  </si>
  <si>
    <t>Short Term Investments</t>
  </si>
  <si>
    <t>Total Cash And Short Term Investments</t>
  </si>
  <si>
    <t>Accounts Receivable</t>
  </si>
  <si>
    <t>Total Receivables</t>
  </si>
  <si>
    <t>Inventory</t>
  </si>
  <si>
    <t>Prepaid Expenses</t>
  </si>
  <si>
    <t>Deferred Tax Assets Current</t>
  </si>
  <si>
    <t>Restricted Cash</t>
  </si>
  <si>
    <t>Other Current Assets</t>
  </si>
  <si>
    <t>Total Current Assets</t>
  </si>
  <si>
    <t>Gross Property Plant And Equipment</t>
  </si>
  <si>
    <t>Accumulated Depreciation</t>
  </si>
  <si>
    <t>Net Property Plant And Equipment</t>
  </si>
  <si>
    <t>Long-term Investments</t>
  </si>
  <si>
    <t>Goodwill</t>
  </si>
  <si>
    <t>Other Intangibles</t>
  </si>
  <si>
    <t>Deferred Tax Assets Long-Term</t>
  </si>
  <si>
    <t>Other Long-Term Assets</t>
  </si>
  <si>
    <t>Total Assets</t>
  </si>
  <si>
    <t>Accounts Payable</t>
  </si>
  <si>
    <t>Accrued Expenses</t>
  </si>
  <si>
    <t>Current Portion of Long-Term Debt</t>
  </si>
  <si>
    <t>Current Portion of Capital Lease Obligations</t>
  </si>
  <si>
    <t>Current Income Taxes Payable</t>
  </si>
  <si>
    <t>Unearned Revenue Current</t>
  </si>
  <si>
    <t>Other Current Liabilities</t>
  </si>
  <si>
    <t>Total Current Liabilities</t>
  </si>
  <si>
    <t>Long-Term Debt</t>
  </si>
  <si>
    <t>Capital Leases</t>
  </si>
  <si>
    <t>Unearned Revenue Non Current</t>
  </si>
  <si>
    <t>Pension &amp; Other Post Retirement Benefits</t>
  </si>
  <si>
    <t>Deferred Tax Liability Non Current</t>
  </si>
  <si>
    <t>Other Non Current Liabilities</t>
  </si>
  <si>
    <t>Total Liabilities</t>
  </si>
  <si>
    <t>Common Stock</t>
  </si>
  <si>
    <t>Additional Paid In Capital</t>
  </si>
  <si>
    <t>Retained Earnings</t>
  </si>
  <si>
    <t>Treasury Stock</t>
  </si>
  <si>
    <t>Comprehensive Income and Other</t>
  </si>
  <si>
    <t>Total Common Equity</t>
  </si>
  <si>
    <t>Total Equity</t>
  </si>
  <si>
    <t>Total Liabilities And Equity</t>
  </si>
  <si>
    <t>Total Shares Out. on Filing Date</t>
  </si>
  <si>
    <t>Book Value / Share</t>
  </si>
  <si>
    <t>Tangible Book Value</t>
  </si>
  <si>
    <t>Tangible Book Value / Share</t>
  </si>
  <si>
    <t>Total Debt</t>
  </si>
  <si>
    <t>Net Debt</t>
  </si>
  <si>
    <t>Land</t>
  </si>
  <si>
    <t>Buildings</t>
  </si>
  <si>
    <t>Construction In Progress</t>
  </si>
  <si>
    <t>Full Time Employees</t>
  </si>
  <si>
    <r>
      <rPr>
        <rFont val="Roboto, sans-serif"/>
        <b/>
        <color rgb="FF1155CC"/>
        <u/>
      </rPr>
      <t>Terms</t>
    </r>
  </si>
  <si>
    <r>
      <rPr>
        <rFont val="Roboto, sans-serif"/>
        <b/>
        <color rgb="FF1155CC"/>
        <u/>
      </rPr>
      <t>Privacy</t>
    </r>
  </si>
  <si>
    <t>Cash Flow Statement | TIKR.com</t>
  </si>
  <si>
    <t>Total Depreciation &amp; Amortization</t>
  </si>
  <si>
    <t>Amortization of Deferred Charges</t>
  </si>
  <si>
    <t>(Gain) Loss From Sale Of Asset</t>
  </si>
  <si>
    <t>(Gain) Loss on Sale of Investments</t>
  </si>
  <si>
    <t>Asset Writedown &amp; Restructuring Costs</t>
  </si>
  <si>
    <t>Tax Benefit from Stock Options</t>
  </si>
  <si>
    <t>Provision and Write-off of Bad Debts</t>
  </si>
  <si>
    <t>Other Operating Activities</t>
  </si>
  <si>
    <t>Change In Accounts Receivable</t>
  </si>
  <si>
    <t>Change In Inventories</t>
  </si>
  <si>
    <t>Change In Accounts Payable</t>
  </si>
  <si>
    <t>Change in Unearned Revenues</t>
  </si>
  <si>
    <t>Change In Income Taxes</t>
  </si>
  <si>
    <t>Change in Other Net Operating Assets</t>
  </si>
  <si>
    <t>Cash from Operations</t>
  </si>
  <si>
    <t>Memo: Change in Net Working Capital</t>
  </si>
  <si>
    <t>Capital Expenditure</t>
  </si>
  <si>
    <t>Sale of Property, Plant, and Equipment</t>
  </si>
  <si>
    <t>Cash Acquisitions</t>
  </si>
  <si>
    <t>Investment in Marketable and Equity Securities</t>
  </si>
  <si>
    <t>Other Investing Activities</t>
  </si>
  <si>
    <t>Cash from Investing</t>
  </si>
  <si>
    <t>Total Debt Issued</t>
  </si>
  <si>
    <t>Total Debt Repaid</t>
  </si>
  <si>
    <t>Issuance of Common Stock</t>
  </si>
  <si>
    <t>Repurchase of Common Stock</t>
  </si>
  <si>
    <t>Common Dividends Paid</t>
  </si>
  <si>
    <t>Common &amp; Preferred Stock Dividends Paid</t>
  </si>
  <si>
    <t>Other Financing Activities</t>
  </si>
  <si>
    <t>Cash from Financing</t>
  </si>
  <si>
    <t>Free Cash Flow</t>
  </si>
  <si>
    <t>37,4 %</t>
  </si>
  <si>
    <t>94,5 %</t>
  </si>
  <si>
    <t>8,0 %</t>
  </si>
  <si>
    <t>35,9 %</t>
  </si>
  <si>
    <t>9,9 %</t>
  </si>
  <si>
    <t>73,2 %</t>
  </si>
  <si>
    <t>(53,2 %)</t>
  </si>
  <si>
    <t>609,6 %</t>
  </si>
  <si>
    <t>125,2 %</t>
  </si>
  <si>
    <t>% Free Cash Flow Margins</t>
  </si>
  <si>
    <t>21,7 %</t>
  </si>
  <si>
    <t>21,6 %</t>
  </si>
  <si>
    <t>29,9 %</t>
  </si>
  <si>
    <t>26,8 %</t>
  </si>
  <si>
    <t>39,1 %</t>
  </si>
  <si>
    <t>28,1 %</t>
  </si>
  <si>
    <t>30,2 %</t>
  </si>
  <si>
    <t>44,4 %</t>
  </si>
  <si>
    <t>46,6 %</t>
  </si>
  <si>
    <t>Cash and Cash Equivalents, Beginning of Period</t>
  </si>
  <si>
    <t>Cash and Cash Equivalents, End of Period</t>
  </si>
  <si>
    <t>Cash Interest Paid</t>
  </si>
  <si>
    <t>Cash Taxes Paid</t>
  </si>
  <si>
    <t>Cash Flow per Share</t>
  </si>
  <si>
    <r>
      <rPr>
        <rFont val="Roboto, sans-serif"/>
        <b/>
        <color rgb="FF1155CC"/>
        <u/>
      </rPr>
      <t>Terms</t>
    </r>
  </si>
  <si>
    <r>
      <rPr>
        <rFont val="Roboto, sans-serif"/>
        <b/>
        <color rgb="FF1155CC"/>
        <u/>
      </rPr>
      <t>Privacy</t>
    </r>
  </si>
  <si>
    <t>P&amp;L - Beneficio "contable"</t>
  </si>
  <si>
    <t>Fórmula #1</t>
  </si>
  <si>
    <t>Fórmula #2</t>
  </si>
  <si>
    <t>Fórmula #3</t>
  </si>
  <si>
    <t>Net Income + Interests (net) + Taxes + Depreciation + Amortization</t>
  </si>
  <si>
    <t>Ingresos - Gastos de Explotación</t>
  </si>
  <si>
    <t>EBIT + D&amp;A</t>
  </si>
  <si>
    <t>Net Income + Interests (net) + Taxes</t>
  </si>
  <si>
    <t>Ingresos - Gastos de Explotación - D&amp;A</t>
  </si>
  <si>
    <t>EBITDA - D&amp;A</t>
  </si>
  <si>
    <t>Net Income + Interests (net)</t>
  </si>
  <si>
    <t>Ingresos - Gastos de Explotación - D&amp;A - Interests (net) - Other financial items</t>
  </si>
  <si>
    <t>EBIT - Interests (net) - Other financial items</t>
  </si>
  <si>
    <t>Ingresos - Gastos de Explotación - D&amp;A - Interests (net) - Other financial items - taxes</t>
  </si>
  <si>
    <t>EBT - Taxes</t>
  </si>
  <si>
    <t>Net Income / Nº total de acciones diluídas</t>
  </si>
  <si>
    <t>Net Debt (Deuda Financiera Neta)</t>
  </si>
  <si>
    <t>Short-Term Debt + Short-Term Borrowings + Long-Term Debt + Long-Term Borrowings - Cash</t>
  </si>
  <si>
    <t>Market Cap.</t>
  </si>
  <si>
    <t>Nº de acciones totales diluídas x Precio por acción</t>
  </si>
  <si>
    <t>Market Cap + Net Debt</t>
  </si>
  <si>
    <t>Market Cap - Caja Neta</t>
  </si>
  <si>
    <t>Enterprise Value / EBITDA</t>
  </si>
  <si>
    <t>Enterprise Value / EBIT</t>
  </si>
  <si>
    <t>Enterprise Value / FCF</t>
  </si>
  <si>
    <t>Market Cap. / Beneficio Neto</t>
  </si>
  <si>
    <t>Precio por acción / EPS</t>
  </si>
  <si>
    <t>Márgenes %</t>
  </si>
  <si>
    <t>EBITDA / Ventas x 100</t>
  </si>
  <si>
    <t>EBIT / Ventas  x 100</t>
  </si>
  <si>
    <t>Neto</t>
  </si>
  <si>
    <t>Net Income / Ventas  x 100</t>
  </si>
  <si>
    <t>FCF / Ventas x 100</t>
  </si>
  <si>
    <t>Rentabilidad %</t>
  </si>
  <si>
    <t>EBIT * (1 - T) / Capital Invertido</t>
  </si>
  <si>
    <t>Capital Invertido = Equity + Deuda financiera total + Operating Leases Total – Marketable Securities</t>
  </si>
  <si>
    <t>Net Income / Total Shareholders' Equity</t>
  </si>
  <si>
    <t>ROA</t>
  </si>
  <si>
    <t>Net Income / Total Assets</t>
  </si>
  <si>
    <t>Working Capital (WC)</t>
  </si>
  <si>
    <t>Inventarios + Cuentas a Cobrar de Clientes - Cuentas a pagar a proveedores</t>
  </si>
  <si>
    <t>Inventories + Accounts Receivable + Accounts Payable</t>
  </si>
  <si>
    <r>
      <rPr>
        <rFont val="Ebrima"/>
        <color rgb="FF1F497D"/>
        <sz val="12.0"/>
      </rPr>
      <t xml:space="preserve">En empresas </t>
    </r>
    <r>
      <rPr>
        <rFont val="Ebrima"/>
        <b/>
        <color rgb="FF1F497D"/>
        <sz val="12.0"/>
      </rPr>
      <t>ligeras de activo</t>
    </r>
    <r>
      <rPr>
        <rFont val="Ebrima"/>
        <color rgb="FF1F497D"/>
        <sz val="12.0"/>
      </rPr>
      <t>s podemos restar también la partida "</t>
    </r>
    <r>
      <rPr>
        <rFont val="Ebrima"/>
        <b/>
        <color rgb="FF1F497D"/>
        <sz val="12.0"/>
      </rPr>
      <t>Unearned revenue</t>
    </r>
    <r>
      <rPr>
        <rFont val="Ebrima"/>
        <color rgb="FF1F497D"/>
        <sz val="12.0"/>
      </rPr>
      <t>", tanto "Current" como "Non-current"</t>
    </r>
  </si>
  <si>
    <t>Variación de WC (CWC)</t>
  </si>
  <si>
    <t>WC año más reciente - WC año anterior. (P.ej.: WC 2021 - WC 2020)</t>
  </si>
  <si>
    <r>
      <rPr>
        <rFont val="Ebrima"/>
        <color rgb="FF1F497D"/>
        <sz val="12.0"/>
      </rPr>
      <t xml:space="preserve">Si la </t>
    </r>
    <r>
      <rPr>
        <rFont val="Ebrima"/>
        <b/>
        <color rgb="FF1F497D"/>
        <sz val="12.0"/>
      </rPr>
      <t>CWC es positiva DISMINUYE el FCF</t>
    </r>
    <r>
      <rPr>
        <rFont val="Ebrima"/>
        <color rgb="FF1F497D"/>
        <sz val="12.0"/>
      </rPr>
      <t xml:space="preserve"> ya que la empresa tiene que financiar ese aumento de inventarios y/o de cuentas a cobrar</t>
    </r>
  </si>
  <si>
    <r>
      <rPr>
        <rFont val="Ebrima"/>
        <color rgb="FF1F497D"/>
        <sz val="12.0"/>
      </rPr>
      <t xml:space="preserve">Si la </t>
    </r>
    <r>
      <rPr>
        <rFont val="Ebrima"/>
        <b/>
        <color rgb="FF1F497D"/>
        <sz val="12.0"/>
      </rPr>
      <t>CWC es negativa AUMENTA el FCF</t>
    </r>
    <r>
      <rPr>
        <rFont val="Ebrima"/>
        <color rgb="FF1F497D"/>
        <sz val="12.0"/>
      </rPr>
      <t>, ya que se 'libera'' capital, es como si la empresa vendiese inventarios y/o cobrase más facturas a clientes</t>
    </r>
  </si>
  <si>
    <t>CapEx de Mantenimiento</t>
  </si>
  <si>
    <t>Si la directiva no proporciona un capex de mantenimiento exacto, usaremos la D&amp;A como "atajo" para el capex de mantenimiento en los casos que el capex total sea notablemente superior a la D&amp;A</t>
  </si>
  <si>
    <t>Otra opción es usar el % CapEx / Sales del sector, pero esto lleva trabajo, no hay una página que recoja este ratio para todas y cada una de los cientos de industrias que componen todos los sectores</t>
  </si>
  <si>
    <t>EBITDA - Interests (net) - Taxes - CapEx Mantenimiento - Variación de WC</t>
  </si>
  <si>
    <t>Cálculos CF</t>
  </si>
  <si>
    <t>Capital Expenditure*</t>
  </si>
  <si>
    <t>Sale (Purchase) of Intangible assets*</t>
  </si>
  <si>
    <t>Sale of Property, Plant, and Equipment*</t>
  </si>
  <si>
    <t>CapEx Neto</t>
  </si>
  <si>
    <t>Depreciation &amp; Amortization*</t>
  </si>
  <si>
    <t>CapEx Mantenimiento</t>
  </si>
  <si>
    <t>Reinversión</t>
  </si>
  <si>
    <t>CapEx Expansión</t>
  </si>
  <si>
    <t>Adquisiciones</t>
  </si>
  <si>
    <t>Inversión en crecimiento</t>
  </si>
  <si>
    <t>Precio actual</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</si>
  <si>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</si>
  <si>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</si>
  <si>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</si>
  <si>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</si>
  <si>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</si>
  <si>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</si>
  <si>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</si>
  <si>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</si>
  <si>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</si>
  <si>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</si>
  <si>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Estimación Caja y Deuda a futuro</t>
  </si>
  <si>
    <t>Cash + Marketable securities</t>
  </si>
  <si>
    <t>Cash</t>
  </si>
  <si>
    <t>Marketable securities</t>
  </si>
  <si>
    <t>Deuda Total</t>
  </si>
  <si>
    <t>Deuda CP</t>
  </si>
  <si>
    <t>Deuda LP</t>
  </si>
  <si>
    <t>Asignación de capital (2. FCF)</t>
  </si>
  <si>
    <t>Acumulado</t>
  </si>
  <si>
    <t>CapEx Expansión (Crecimiento orgánico)</t>
  </si>
  <si>
    <t>Adquisiciones (Crecimiento inorgánico)</t>
  </si>
  <si>
    <t>% Cash + Marketable Securities / Ventas</t>
  </si>
  <si>
    <t>Crecimiento (Gráficos)</t>
  </si>
  <si>
    <t>Ventas</t>
  </si>
  <si>
    <t>FCF per share</t>
  </si>
  <si>
    <t>Márgenes (Gráficos)</t>
  </si>
  <si>
    <t>FCF vs ROIC (Gráficos)</t>
  </si>
  <si>
    <t>Costes (Gráficos)</t>
  </si>
  <si>
    <t>Costes de ventas y operativos</t>
  </si>
  <si>
    <t>CapEx Mant.</t>
  </si>
  <si>
    <t>Intereses</t>
  </si>
  <si>
    <t>Impuestos y otros</t>
  </si>
  <si>
    <t>Cambios de WC</t>
  </si>
  <si>
    <t>Posibles red flags</t>
  </si>
  <si>
    <t>Decrecimiento ventas</t>
  </si>
  <si>
    <t>Decrecimiento margen operativo</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</si>
</sst>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
    <numFmt numFmtId="165" formatCode="#,##0;[Red]\(#,##0\)"/>
    <numFmt numFmtId="166" formatCode="#,##0.00;[Red]\(#,##0.00\)"/>
    <numFmt numFmtId="167" formatCode="#,##0;\(#,##0\)"/>
    <numFmt numFmtId="168" formatCode="0.0"/>
    <numFmt numFmtId="169" formatCode="#,##0.0;\(#,##0.0\)"/>
    <numFmt numFmtId="170" formatCode="#,##0.0"/>
    <numFmt numFmtId="171" formatCode="d/m/yy"/>
    <numFmt numFmtId="172" formatCode="D/M/YYYY"/>
    <numFmt numFmtId="173" formatCode="_-[$€-2]\ * #,##0_-;\-[$€-2]\ * #,##0_-;_-[$€-2]\ * &quot;-&quot;??_-;_-@"/>
  </numFmts>
  <fonts count="40">
    <font>
      <sz val="11.0"/>
      <color theme="1"/>
      <name val="Calibri"/>
      <scheme val="minor"/>
    </font>
    <font>
      <color theme="1"/>
      <name val="Calibri"/>
    </font>
    <font>
      <b/>
      <sz val="16.0"/>
      <color theme="0"/>
      <name val="Ebrima"/>
    </font>
    <font>
      <sz val="12.0"/>
      <color theme="1"/>
      <name val="Ebrima"/>
    </font>
    <font>
      <sz val="12.0"/>
      <color rgb="FF1F497D"/>
      <name val="Ebrima"/>
    </font>
    <font>
      <sz val="40.0"/>
      <color theme="4"/>
      <name val="Ebrima"/>
    </font>
    <font>
      <sz val="11.0"/>
      <color theme="1"/>
      <name val="Calibri"/>
    </font>
    <font>
      <b/>
      <sz val="12.0"/>
      <color theme="0"/>
      <name val="Ebrima"/>
    </font>
    <font>
      <b/>
      <sz val="12.0"/>
      <color rgb="FF1F497D"/>
      <name val="Ebrima"/>
    </font>
    <font>
      <sz val="12.0"/>
      <color rgb="FF366092"/>
      <name val="Ebrima"/>
    </font>
    <font>
      <b/>
      <sz val="12.0"/>
      <color rgb="FFE36C09"/>
      <name val="Arial"/>
    </font>
    <font>
      <b/>
      <sz val="12.0"/>
      <color rgb="FFE36C09"/>
      <name val="Ebrima"/>
    </font>
    <font>
      <b/>
      <sz val="12.0"/>
      <color rgb="FF1F497D"/>
      <name val="Arial"/>
    </font>
    <font>
      <sz val="12.0"/>
      <color rgb="FF366092"/>
      <name val="Arial"/>
    </font>
    <font/>
    <font>
      <b/>
      <sz val="12.0"/>
      <color theme="1"/>
      <name val="Ebrima"/>
    </font>
    <font>
      <i/>
      <sz val="12.0"/>
      <color rgb="FF1F497D"/>
      <name val="Ebrima"/>
    </font>
    <font>
      <b/>
      <i/>
      <sz val="12.0"/>
      <color rgb="FF1F497D"/>
      <name val="Ebrima"/>
    </font>
    <font>
      <b/>
      <sz val="11.0"/>
      <color rgb="FFFFFFFF"/>
      <name val="Roboto"/>
    </font>
    <font>
      <b/>
      <sz val="11.0"/>
      <color theme="1"/>
      <name val="Calibri"/>
    </font>
    <font>
      <sz val="11.0"/>
      <color rgb="FFFFFFFF"/>
      <name val="Roboto"/>
    </font>
    <font>
      <sz val="11.0"/>
      <color rgb="FFE1E4EA"/>
      <name val="Roboto"/>
    </font>
    <font>
      <b/>
      <sz val="11.0"/>
      <color rgb="FFE1E4EA"/>
      <name val="Roboto"/>
    </font>
    <font>
      <b/>
      <i/>
      <sz val="11.0"/>
      <color rgb="FFFFFFFF"/>
      <name val="Roboto"/>
    </font>
    <font>
      <b/>
      <i/>
      <u/>
      <sz val="11.0"/>
      <color rgb="FF0000FF"/>
      <name val="Roboto"/>
    </font>
    <font>
      <b/>
      <i/>
      <sz val="11.0"/>
      <color rgb="FFE1E4EA"/>
      <name val="Roboto"/>
    </font>
    <font>
      <b/>
      <i/>
      <sz val="11.0"/>
      <color rgb="FFF44336"/>
      <name val="Roboto"/>
    </font>
    <font>
      <b/>
      <i/>
      <sz val="11.0"/>
      <color rgb="FF000000"/>
      <name val="Roboto"/>
    </font>
    <font>
      <sz val="11.0"/>
      <color rgb="FFF44336"/>
      <name val="Roboto"/>
    </font>
    <font>
      <sz val="11.0"/>
      <color rgb="FF000000"/>
      <name val="Roboto"/>
    </font>
    <font>
      <b/>
      <sz val="11.0"/>
      <color rgb="FFF44336"/>
      <name val="Roboto"/>
    </font>
    <font>
      <i/>
      <sz val="11.0"/>
      <color rgb="FFFFFFFF"/>
      <name val="Roboto"/>
    </font>
    <font>
      <i/>
      <u/>
      <sz val="11.0"/>
      <color rgb="FF0000FF"/>
      <name val="Roboto"/>
    </font>
    <font>
      <i/>
      <sz val="11.0"/>
      <color rgb="FFE1E4EA"/>
      <name val="Roboto"/>
    </font>
    <font>
      <i/>
      <sz val="11.0"/>
      <color rgb="FFF44336"/>
      <name val="Roboto"/>
    </font>
    <font>
      <i/>
      <sz val="11.0"/>
      <color rgb="FF000000"/>
      <name val="Roboto"/>
    </font>
    <font>
      <b/>
      <color rgb="FFE1E4EA"/>
      <name val="Roboto"/>
    </font>
    <font>
      <b/>
      <u/>
      <color rgb="FFE1E4EA"/>
      <name val="Roboto"/>
    </font>
    <font>
      <u/>
      <sz val="11.0"/>
      <color rgb="FF0000FF"/>
      <name val="Roboto"/>
    </font>
    <font>
      <b/>
      <i/>
      <sz val="12.0"/>
      <color theme="1"/>
      <name val="Ebrima"/>
    </font>
  </fonts>
  <fills count="14">
    <fill>
      <patternFill patternType="none"/>
    </fill>
    <fill>
      <patternFill patternType="lightGray"/>
    </fill>
    <fill>
      <patternFill patternType="solid">
        <fgColor rgb="FF95B3D7"/>
        <bgColor rgb="FF95B3D7"/>
      </patternFill>
    </fill>
    <fill>
      <patternFill patternType="solid">
        <fgColor theme="0"/>
        <bgColor theme="0"/>
      </patternFill>
    </fill>
    <fill>
      <patternFill patternType="solid">
        <fgColor rgb="FF366092"/>
        <bgColor rgb="FF366092"/>
      </patternFill>
    </fill>
    <fill>
      <patternFill patternType="solid">
        <fgColor rgb="FFDBE5F1"/>
        <bgColor rgb="FFDBE5F1"/>
      </patternFill>
    </fill>
    <fill>
      <patternFill patternType="solid">
        <fgColor rgb="FFC6D9F0"/>
        <bgColor rgb="FFC6D9F0"/>
      </patternFill>
    </fill>
    <fill>
      <patternFill patternType="solid">
        <fgColor rgb="FFF2F2F2"/>
        <bgColor rgb="FFF2F2F2"/>
      </patternFill>
    </fill>
    <fill>
      <patternFill patternType="solid">
        <fgColor rgb="FFDAEEF3"/>
        <bgColor rgb="FFDAEEF3"/>
      </patternFill>
    </fill>
    <fill>
      <patternFill patternType="solid">
        <fgColor rgb="FF333333"/>
        <bgColor rgb="FF333333"/>
      </patternFill>
    </fill>
    <fill>
      <patternFill patternType="solid">
        <fgColor rgb="FF1E1E1E"/>
        <bgColor rgb="FF1E1E1E"/>
      </patternFill>
    </fill>
    <fill>
      <patternFill patternType="solid">
        <fgColor rgb="FF654F32"/>
        <bgColor rgb="FF654F32"/>
      </patternFill>
    </fill>
    <fill>
      <patternFill patternType="solid">
        <fgColor rgb="FF2F3033"/>
        <bgColor rgb="FF2F3033"/>
      </patternFill>
    </fill>
    <fill>
      <patternFill patternType="solid">
        <fgColor rgb="FFD8D8D8"/>
        <bgColor rgb="FFD8D8D8"/>
      </patternFill>
    </fill>
  </fills>
  <borders count="63">
    <border/>
    <border>
      <left/>
      <right/>
      <top style="thin">
        <color theme="4"/>
      </top>
      <bottom/>
    </border>
    <border>
      <left/>
      <right/>
      <top/>
      <bottom/>
    </border>
    <border>
      <left style="thin">
        <color rgb="FF1F497D"/>
      </left>
      <right/>
      <top style="thin">
        <color rgb="FF1F497D"/>
      </top>
      <bottom style="thin">
        <color rgb="FF1F497D"/>
      </bottom>
    </border>
    <border>
      <left/>
      <right style="thin">
        <color rgb="FF1F497D"/>
      </right>
      <top style="thin">
        <color rgb="FF1F497D"/>
      </top>
      <bottom style="thin">
        <color rgb="FF1F497D"/>
      </bottom>
    </border>
    <border>
      <left style="thin">
        <color theme="4"/>
      </left>
      <right/>
      <top/>
      <bottom/>
    </border>
    <border>
      <left/>
      <right style="thin">
        <color theme="4"/>
      </right>
      <top/>
      <bottom/>
    </border>
    <border>
      <left style="thin">
        <color rgb="FF1F497D"/>
      </left>
      <right style="thin">
        <color rgb="FF1F497D"/>
      </right>
      <top/>
      <bottom/>
    </border>
    <border>
      <left style="thick">
        <color rgb="FFE36C09"/>
      </left>
      <right/>
      <top style="thick">
        <color rgb="FFE36C09"/>
      </top>
      <bottom style="thick">
        <color rgb="FFE36C09"/>
      </bottom>
    </border>
    <border>
      <left/>
      <right/>
      <top style="thick">
        <color rgb="FFE36C09"/>
      </top>
      <bottom style="thick">
        <color rgb="FFE36C09"/>
      </bottom>
    </border>
    <border>
      <left/>
      <right style="thick">
        <color rgb="FFE36C09"/>
      </right>
      <top style="thick">
        <color rgb="FFE36C09"/>
      </top>
      <bottom style="thick">
        <color rgb="FFE36C09"/>
      </bottom>
    </border>
    <border>
      <left style="thin">
        <color rgb="FF1F497D"/>
      </left>
      <right style="thin">
        <color rgb="FF1F497D"/>
      </right>
      <top/>
      <bottom style="thin">
        <color rgb="FF1F497D"/>
      </bottom>
    </border>
    <border>
      <left style="thick">
        <color rgb="FFE36C09"/>
      </left>
    </border>
    <border>
      <left style="thin">
        <color theme="4"/>
      </left>
    </border>
    <border>
      <right style="thin">
        <color theme="4"/>
      </right>
    </border>
    <border>
      <left/>
      <right/>
      <top/>
      <bottom style="thin">
        <color theme="4"/>
      </bottom>
    </border>
    <border>
      <left style="thin">
        <color theme="4"/>
      </left>
      <right/>
      <top/>
      <bottom style="thin">
        <color theme="4"/>
      </bottom>
    </border>
    <border>
      <left/>
      <right style="thin">
        <color theme="4"/>
      </right>
      <top/>
      <bottom style="thin">
        <color theme="4"/>
      </bottom>
    </border>
    <border>
      <left style="thin">
        <color theme="4"/>
      </left>
      <right style="thin">
        <color theme="4"/>
      </right>
    </border>
    <border>
      <left style="thin">
        <color theme="4"/>
      </left>
      <right style="thin">
        <color theme="4"/>
      </right>
      <top/>
      <bottom style="thin">
        <color theme="4"/>
      </bottom>
    </border>
    <border>
      <left style="thin">
        <color theme="4"/>
      </left>
      <right style="thin">
        <color theme="4"/>
      </right>
      <top style="thin">
        <color theme="4"/>
      </top>
      <bottom/>
    </border>
    <border>
      <left style="thin">
        <color theme="4"/>
      </left>
      <right style="thin">
        <color theme="4"/>
      </right>
      <top/>
      <bottom/>
    </border>
    <border>
      <bottom style="thin">
        <color theme="4"/>
      </bottom>
    </border>
    <border>
      <left style="thin">
        <color theme="4"/>
      </left>
      <bottom style="thin">
        <color theme="4"/>
      </bottom>
    </border>
    <border>
      <left style="thin">
        <color rgb="FF1F497D"/>
      </left>
    </border>
    <border>
      <left style="thin">
        <color rgb="FF1F497D"/>
      </left>
      <right/>
      <top/>
      <bottom/>
    </border>
    <border>
      <left style="thin">
        <color rgb="FF1F497D"/>
      </left>
      <bottom style="thin">
        <color theme="4"/>
      </bottom>
    </border>
    <border>
      <left style="thin">
        <color rgb="FF1F497D"/>
      </left>
      <right/>
      <top style="thin">
        <color rgb="FF1F497D"/>
      </top>
      <bottom/>
    </border>
    <border>
      <left/>
      <right/>
      <top style="thin">
        <color rgb="FF1F497D"/>
      </top>
      <bottom/>
    </border>
    <border>
      <left style="thin">
        <color rgb="FF1F497D"/>
      </left>
      <right style="thin">
        <color rgb="FF1F497D"/>
      </right>
      <top style="thin">
        <color rgb="FF1F497D"/>
      </top>
      <bottom/>
    </border>
    <border>
      <left style="thin">
        <color theme="4"/>
      </left>
      <right/>
      <top style="thin">
        <color theme="4"/>
      </top>
      <bottom/>
    </border>
    <border>
      <top style="thin">
        <color theme="4"/>
      </top>
    </border>
    <border>
      <right style="thin">
        <color theme="4"/>
      </right>
      <top style="thin">
        <color theme="4"/>
      </top>
    </border>
    <border>
      <right style="thin">
        <color theme="4"/>
      </right>
      <bottom style="thin">
        <color theme="4"/>
      </bottom>
    </border>
    <border>
      <left style="thin">
        <color theme="4"/>
      </left>
      <right style="thin">
        <color theme="4"/>
      </right>
      <bottom style="thin">
        <color theme="4"/>
      </bottom>
    </border>
    <border>
      <left style="thin">
        <color theme="4"/>
      </left>
      <top style="thin">
        <color theme="8"/>
      </top>
    </border>
    <border>
      <top style="thin">
        <color theme="8"/>
      </top>
    </border>
    <border>
      <left/>
      <right/>
      <top style="thin">
        <color theme="8"/>
      </top>
      <bottom/>
    </border>
    <border>
      <left style="thin">
        <color rgb="FF1F497D"/>
      </left>
      <right/>
      <top/>
      <bottom style="thin">
        <color theme="4"/>
      </bottom>
    </border>
    <border>
      <left style="thin">
        <color rgb="FF548DD4"/>
      </left>
      <right/>
      <top/>
      <bottom/>
    </border>
    <border>
      <left style="thin">
        <color theme="4"/>
      </left>
      <top style="thin">
        <color theme="4"/>
      </top>
      <bottom style="thin">
        <color theme="4"/>
      </bottom>
    </border>
    <border>
      <top style="thin">
        <color theme="4"/>
      </top>
      <bottom style="thin">
        <color theme="4"/>
      </bottom>
    </border>
    <border>
      <left style="thick">
        <color rgb="FFE36C09"/>
      </left>
      <right style="thick">
        <color rgb="FFE36C09"/>
      </right>
      <top style="thick">
        <color rgb="FFE36C09"/>
      </top>
      <bottom style="thick">
        <color rgb="FFE36C09"/>
      </bottom>
    </border>
    <border>
      <left style="thick">
        <color rgb="FFE36C09"/>
      </left>
      <right style="thick">
        <color rgb="FFE36C09"/>
      </right>
      <top style="thick">
        <color rgb="FFE36C09"/>
      </top>
      <bottom/>
    </border>
    <border>
      <left style="thick">
        <color rgb="FFE36C09"/>
      </left>
      <right style="thick">
        <color rgb="FFE36C09"/>
      </right>
      <top/>
      <bottom/>
    </border>
    <border>
      <left style="thick">
        <color rgb="FFE36C09"/>
      </left>
      <right style="thick">
        <color rgb="FFE36C09"/>
      </right>
      <top/>
      <bottom style="thick">
        <color rgb="FFE36C09"/>
      </bottom>
    </border>
    <border>
      <left style="thick">
        <color theme="4"/>
      </left>
      <right style="thick">
        <color theme="4"/>
      </right>
      <top style="thick">
        <color theme="4"/>
      </top>
      <bottom/>
    </border>
    <border>
      <left/>
      <top/>
      <bottom/>
    </border>
    <border>
      <top/>
      <bottom/>
    </border>
    <border>
      <left style="thick">
        <color theme="4"/>
      </left>
      <right style="thick">
        <color theme="4"/>
      </right>
      <top/>
      <bottom/>
    </border>
    <border>
      <left style="medium">
        <color theme="4"/>
      </left>
      <right/>
      <top style="medium">
        <color theme="4"/>
      </top>
      <bottom style="medium">
        <color theme="4"/>
      </bottom>
    </border>
    <border>
      <top style="medium">
        <color theme="4"/>
      </top>
      <bottom style="medium">
        <color theme="4"/>
      </bottom>
    </border>
    <border>
      <left style="thick">
        <color theme="4"/>
      </left>
      <right style="thick">
        <color theme="4"/>
      </right>
      <top style="medium">
        <color theme="4"/>
      </top>
      <bottom style="medium">
        <color theme="4"/>
      </bottom>
    </border>
    <border>
      <left/>
      <right/>
      <top style="medium">
        <color theme="4"/>
      </top>
      <bottom style="medium">
        <color theme="4"/>
      </bottom>
    </border>
    <border>
      <left style="thin">
        <color theme="4"/>
      </left>
      <right style="medium">
        <color theme="4"/>
      </right>
      <top style="medium">
        <color theme="4"/>
      </top>
      <bottom style="medium">
        <color theme="4"/>
      </bottom>
    </border>
    <border>
      <left style="thick">
        <color theme="4"/>
      </left>
      <right style="thick">
        <color theme="4"/>
      </right>
      <top/>
      <bottom style="thick">
        <color theme="4"/>
      </bottom>
    </border>
    <border>
      <left style="thin">
        <color theme="4"/>
      </left>
      <right/>
      <top style="thin">
        <color theme="4"/>
      </top>
      <bottom style="thin">
        <color theme="4"/>
      </bottom>
    </border>
    <border>
      <left/>
      <top style="thin">
        <color rgb="FF1F497D"/>
      </top>
      <bottom style="thin">
        <color rgb="FF1F497D"/>
      </bottom>
    </border>
    <border>
      <right style="thin">
        <color rgb="FF1F497D"/>
      </right>
      <top style="thin">
        <color rgb="FF1F497D"/>
      </top>
      <bottom style="thin">
        <color rgb="FF1F497D"/>
      </bottom>
    </border>
    <border>
      <left style="thin">
        <color theme="4"/>
      </left>
      <right style="thin">
        <color theme="4"/>
      </right>
      <top style="thin">
        <color theme="4"/>
      </top>
    </border>
    <border>
      <left style="thin">
        <color theme="4"/>
      </left>
      <top style="thin">
        <color theme="4"/>
      </top>
    </border>
    <border>
      <top style="thin">
        <color rgb="FFFFFFFF"/>
      </top>
    </border>
    <border>
      <bottom style="thin">
        <color rgb="FF000000"/>
      </bottom>
    </border>
  </borders>
  <cellStyleXfs count="1">
    <xf borderId="0" fillId="0" fontId="0" numFmtId="0" applyAlignment="1" applyFont="1"/>
  </cellStyleXfs>
  <cellXfs count="323">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left" vertical="center"/>
    </xf>
    <xf borderId="0" fillId="0" fontId="3" numFmtId="0" xfId="0" applyAlignment="1" applyFont="1">
      <alignment horizontal="left"/>
    </xf>
    <xf borderId="0" fillId="0" fontId="4" numFmtId="0" xfId="0" applyAlignment="1" applyFont="1">
      <alignment horizontal="left" vertical="center"/>
    </xf>
    <xf quotePrefix="1" borderId="0" fillId="0" fontId="4" numFmtId="0" xfId="0" applyAlignment="1" applyFont="1">
      <alignment horizontal="left" shrinkToFit="0" vertical="center" wrapText="1"/>
    </xf>
    <xf quotePrefix="1" borderId="0" fillId="0" fontId="4" numFmtId="0" xfId="0" applyAlignment="1" applyFont="1">
      <alignment horizontal="left" vertical="center"/>
    </xf>
    <xf quotePrefix="1"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shrinkToFit="0" vertical="center" wrapText="1"/>
    </xf>
    <xf borderId="0" fillId="0" fontId="5" numFmtId="0" xfId="0" applyAlignment="1" applyFont="1">
      <alignment horizontal="left" vertical="center"/>
    </xf>
    <xf borderId="0" fillId="0" fontId="6" numFmtId="0" xfId="0" applyAlignment="1" applyFont="1">
      <alignment horizontal="center"/>
    </xf>
    <xf borderId="2" fillId="3" fontId="6" numFmtId="0" xfId="0" applyAlignment="1" applyBorder="1" applyFill="1" applyFont="1">
      <alignment vertical="center"/>
    </xf>
    <xf borderId="0" fillId="0" fontId="6" numFmtId="0" xfId="0" applyAlignment="1" applyFont="1">
      <alignment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ill="1" applyFont="1">
      <alignment horizontal="center" vertical="center"/>
    </xf>
    <xf borderId="0" fillId="0" fontId="3" numFmtId="0" xfId="0" applyFont="1"/>
    <xf borderId="3" fillId="2" fontId="7" numFmtId="0" xfId="0" applyAlignment="1" applyBorder="1" applyFont="1">
      <alignment horizontal="center" shrinkToFit="0" vertical="center" wrapText="1"/>
    </xf>
    <xf borderId="4" fillId="2" fontId="7" numFmtId="0" xfId="0" applyAlignment="1" applyBorder="1" applyFont="1">
      <alignment horizontal="center" shrinkToFit="0" vertical="center" wrapText="1"/>
    </xf>
    <xf borderId="2" fillId="3" fontId="3" numFmtId="0" xfId="0" applyAlignment="1" applyBorder="1" applyFont="1">
      <alignment vertical="center"/>
    </xf>
    <xf borderId="0" fillId="0" fontId="3" numFmtId="0" xfId="0" applyAlignment="1" applyFont="1">
      <alignment vertical="center"/>
    </xf>
    <xf borderId="2" fillId="5" fontId="8" numFmtId="0" xfId="0" applyAlignment="1" applyBorder="1" applyFill="1" applyFont="1">
      <alignment horizontal="left" vertical="center"/>
    </xf>
    <xf borderId="5" fillId="5" fontId="8" numFmtId="3" xfId="0" applyAlignment="1" applyBorder="1" applyFont="1" applyNumberFormat="1">
      <alignment horizontal="center" vertical="center"/>
    </xf>
    <xf borderId="2" fillId="5" fontId="8" numFmtId="3" xfId="0" applyAlignment="1" applyBorder="1" applyFont="1" applyNumberFormat="1">
      <alignment horizontal="center" vertical="center"/>
    </xf>
    <xf borderId="5" fillId="3" fontId="8" numFmtId="3" xfId="0" applyAlignment="1" applyBorder="1" applyFont="1" applyNumberFormat="1">
      <alignment horizontal="center" vertical="center"/>
    </xf>
    <xf borderId="2" fillId="3" fontId="8" numFmtId="3" xfId="0" applyAlignment="1" applyBorder="1" applyFont="1" applyNumberFormat="1">
      <alignment horizontal="center" vertical="center"/>
    </xf>
    <xf borderId="6" fillId="3" fontId="8" numFmtId="3" xfId="0" applyAlignment="1" applyBorder="1" applyFont="1" applyNumberFormat="1">
      <alignment horizontal="center" vertical="center"/>
    </xf>
    <xf borderId="7" fillId="5" fontId="9" numFmtId="0" xfId="0" applyAlignment="1" applyBorder="1" applyFont="1">
      <alignment vertical="center"/>
    </xf>
    <xf borderId="7" fillId="3" fontId="9" numFmtId="164" xfId="0" applyAlignment="1" applyBorder="1" applyFont="1" applyNumberFormat="1">
      <alignment horizontal="center" vertical="center"/>
    </xf>
    <xf borderId="2" fillId="3" fontId="4" numFmtId="0" xfId="0" applyAlignment="1" applyBorder="1" applyFont="1">
      <alignment horizontal="left"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2" fillId="3" fontId="4" numFmtId="164" xfId="0" applyAlignment="1" applyBorder="1" applyFont="1" applyNumberFormat="1">
      <alignment horizontal="center" vertical="center"/>
    </xf>
    <xf borderId="8" fillId="3" fontId="10" numFmtId="164" xfId="0" applyAlignment="1" applyBorder="1" applyFont="1" applyNumberFormat="1">
      <alignment horizontal="center" vertical="center"/>
    </xf>
    <xf borderId="9" fillId="3" fontId="10" numFmtId="164" xfId="0" applyAlignment="1" applyBorder="1" applyFont="1" applyNumberFormat="1">
      <alignment horizontal="center" vertical="center"/>
    </xf>
    <xf borderId="9" fillId="3" fontId="10" numFmtId="164" xfId="0" applyAlignment="1" applyBorder="1" applyFont="1" applyNumberFormat="1">
      <alignment horizontal="center" readingOrder="0" vertical="center"/>
    </xf>
    <xf borderId="10" fillId="3" fontId="11" numFmtId="164" xfId="0" applyAlignment="1" applyBorder="1" applyFont="1" applyNumberForma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5" fillId="3" fontId="12" numFmtId="165" xfId="0" applyAlignment="1" applyBorder="1" applyFont="1" applyNumberFormat="1">
      <alignment horizontal="center" vertical="center"/>
    </xf>
    <xf borderId="2" fillId="3" fontId="12" numFmtId="165" xfId="0" applyAlignment="1" applyBorder="1" applyFont="1" applyNumberFormat="1">
      <alignment horizontal="center" vertical="center"/>
    </xf>
    <xf borderId="2" fillId="3" fontId="12" numFmtId="165" xfId="0" applyAlignment="1" applyBorder="1" applyFont="1" applyNumberFormat="1">
      <alignment horizontal="center" readingOrder="0" vertical="center"/>
    </xf>
    <xf borderId="6" fillId="3" fontId="12" numFmtId="165" xfId="0" applyAlignment="1" applyBorder="1" applyFont="1" applyNumberFormat="1">
      <alignment horizontal="center" readingOrder="0" vertical="center"/>
    </xf>
    <xf borderId="5" fillId="3" fontId="4" numFmtId="164" xfId="0" applyAlignment="1" applyBorder="1" applyFont="1" applyNumberFormat="1">
      <alignment horizontal="center" vertical="center"/>
    </xf>
    <xf borderId="6" fillId="3" fontId="4" numFmtId="164" xfId="0" applyAlignment="1" applyBorder="1" applyFont="1" applyNumberFormat="1">
      <alignment horizontal="center" vertical="center"/>
    </xf>
    <xf borderId="11" fillId="5" fontId="9" numFmtId="0" xfId="0" applyAlignment="1" applyBorder="1" applyFont="1">
      <alignment vertical="center"/>
    </xf>
    <xf borderId="11" fillId="3" fontId="13" numFmtId="164" xfId="0" applyAlignment="1" applyBorder="1" applyFont="1" applyNumberFormat="1">
      <alignment horizontal="center" vertical="center"/>
    </xf>
    <xf borderId="6" fillId="3" fontId="4" numFmtId="9" xfId="0" applyAlignment="1" applyBorder="1" applyFont="1" applyNumberFormat="1">
      <alignment horizontal="center" vertical="center"/>
    </xf>
    <xf borderId="2" fillId="3" fontId="9" numFmtId="9"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0" fillId="0" fontId="3" numFmtId="0" xfId="0" applyAlignment="1" applyFont="1">
      <alignment horizontal="center" vertical="center"/>
    </xf>
    <xf borderId="5" fillId="5" fontId="8" numFmtId="165" xfId="0" applyAlignment="1" applyBorder="1" applyFont="1" applyNumberFormat="1">
      <alignment horizontal="center" vertical="center"/>
    </xf>
    <xf borderId="2" fillId="5"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0" fillId="0" fontId="3" numFmtId="0" xfId="0" applyAlignment="1" applyFont="1">
      <alignment horizontal="center"/>
    </xf>
    <xf borderId="10" fillId="3" fontId="10" numFmtId="164" xfId="0" applyAlignment="1" applyBorder="1" applyFont="1" applyNumberFormat="1">
      <alignment horizontal="center" readingOrder="0" vertical="center"/>
    </xf>
    <xf borderId="12" fillId="0" fontId="3" numFmtId="0" xfId="0" applyAlignment="1" applyBorder="1" applyFont="1">
      <alignment vertical="center"/>
    </xf>
    <xf borderId="0" fillId="0" fontId="11" numFmtId="0" xfId="0" applyAlignment="1" applyFont="1">
      <alignment horizontal="center" shrinkToFit="0" vertical="center" wrapText="1"/>
    </xf>
    <xf borderId="0" fillId="0" fontId="11" numFmtId="0" xfId="0" applyAlignment="1" applyFont="1">
      <alignment horizontal="left" shrinkToFit="0" vertical="center" wrapText="1"/>
    </xf>
    <xf borderId="9" fillId="3" fontId="11" numFmtId="164" xfId="0" applyAlignment="1" applyBorder="1" applyFont="1" applyNumberFormat="1">
      <alignment horizontal="center" vertical="center"/>
    </xf>
    <xf borderId="5" fillId="3" fontId="8" numFmtId="166" xfId="0" applyAlignment="1" applyBorder="1" applyFont="1" applyNumberFormat="1">
      <alignment horizontal="center" vertical="center"/>
    </xf>
    <xf borderId="2" fillId="3" fontId="8" numFmtId="166" xfId="0" applyAlignment="1" applyBorder="1" applyFont="1" applyNumberFormat="1">
      <alignment horizontal="center" vertical="center"/>
    </xf>
    <xf borderId="6" fillId="3" fontId="8" numFmtId="166" xfId="0" applyAlignment="1" applyBorder="1" applyFont="1" applyNumberFormat="1">
      <alignment horizontal="center" vertical="center"/>
    </xf>
    <xf borderId="5" fillId="5" fontId="4" numFmtId="3" xfId="0" applyAlignment="1" applyBorder="1" applyFont="1" applyNumberFormat="1">
      <alignment horizontal="center" vertical="center"/>
    </xf>
    <xf borderId="2" fillId="5" fontId="4" numFmtId="3" xfId="0" applyAlignment="1" applyBorder="1" applyFont="1" applyNumberFormat="1">
      <alignment horizontal="center" vertical="center"/>
    </xf>
    <xf borderId="5" fillId="3" fontId="4" numFmtId="3" xfId="0" applyAlignment="1" applyBorder="1" applyFont="1" applyNumberFormat="1">
      <alignment horizontal="center" vertical="center"/>
    </xf>
    <xf borderId="2" fillId="3" fontId="4" numFmtId="3" xfId="0" applyAlignment="1" applyBorder="1" applyFont="1" applyNumberFormat="1">
      <alignment horizontal="center" vertical="center"/>
    </xf>
    <xf borderId="6" fillId="3" fontId="4" numFmtId="3" xfId="0" applyAlignment="1" applyBorder="1" applyFont="1" applyNumberFormat="1">
      <alignment horizontal="center" vertical="center"/>
    </xf>
    <xf borderId="8" fillId="3" fontId="11" numFmtId="164" xfId="0" applyAlignment="1" applyBorder="1" applyFont="1" applyNumberFormat="1">
      <alignment horizontal="center" vertical="center"/>
    </xf>
    <xf borderId="0" fillId="0" fontId="3" numFmtId="0" xfId="0" applyAlignment="1" applyFont="1">
      <alignment horizontal="left" vertical="center"/>
    </xf>
    <xf borderId="2" fillId="3" fontId="3" numFmtId="0" xfId="0" applyAlignment="1" applyBorder="1" applyFont="1">
      <alignment horizontal="left" vertical="center"/>
    </xf>
    <xf borderId="0" fillId="0" fontId="6" numFmtId="0" xfId="0" applyAlignment="1" applyFont="1">
      <alignment horizontal="center"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ont="1">
      <alignment horizontal="center" vertical="center"/>
    </xf>
    <xf borderId="2" fillId="3" fontId="7" numFmtId="0" xfId="0" applyAlignment="1" applyBorder="1" applyFon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2" fillId="3" fontId="8" numFmtId="3"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13" fillId="0" fontId="4" numFmtId="165" xfId="0" applyAlignment="1" applyBorder="1" applyFont="1" applyNumberFormat="1">
      <alignment horizontal="center" vertical="center"/>
    </xf>
    <xf borderId="0" fillId="0" fontId="4" numFmtId="165" xfId="0" applyAlignment="1" applyFont="1" applyNumberFormat="1">
      <alignment horizontal="center" vertical="center"/>
    </xf>
    <xf borderId="14" fillId="0" fontId="4" numFmtId="165" xfId="0" applyAlignment="1" applyBorder="1" applyFont="1" applyNumberFormat="1">
      <alignment horizontal="center" vertical="center"/>
    </xf>
    <xf borderId="0" fillId="0" fontId="4" numFmtId="3" xfId="0" applyAlignment="1" applyFont="1" applyNumberFormat="1">
      <alignment horizontal="center" vertical="center"/>
    </xf>
    <xf borderId="8" fillId="5" fontId="11" numFmtId="167" xfId="0" applyAlignment="1" applyBorder="1" applyFont="1" applyNumberFormat="1">
      <alignment horizontal="center" vertical="center"/>
    </xf>
    <xf borderId="9" fillId="5" fontId="11" numFmtId="167" xfId="0" applyAlignment="1" applyBorder="1" applyFont="1" applyNumberFormat="1">
      <alignment horizontal="center" vertical="center"/>
    </xf>
    <xf borderId="10" fillId="5" fontId="11" numFmtId="167" xfId="0" applyAlignment="1" applyBorder="1" applyFont="1" applyNumberFormat="1">
      <alignment horizontal="center" vertical="center"/>
    </xf>
    <xf borderId="0" fillId="0" fontId="8" numFmtId="0" xfId="0" applyAlignment="1" applyFont="1">
      <alignment horizontal="left" vertical="center"/>
    </xf>
    <xf borderId="13" fillId="0" fontId="8" numFmtId="165" xfId="0" applyAlignment="1" applyBorder="1" applyFont="1" applyNumberFormat="1">
      <alignment horizontal="center" vertical="center"/>
    </xf>
    <xf borderId="0" fillId="0" fontId="8" numFmtId="165" xfId="0" applyAlignment="1" applyFont="1" applyNumberFormat="1">
      <alignment horizontal="center" vertical="center"/>
    </xf>
    <xf borderId="14" fillId="0" fontId="8" numFmtId="165" xfId="0" applyAlignment="1" applyBorder="1" applyFont="1" applyNumberFormat="1">
      <alignment horizontal="center" vertical="center"/>
    </xf>
    <xf borderId="2" fillId="3" fontId="4" numFmtId="0" xfId="0" applyAlignment="1" applyBorder="1" applyFont="1">
      <alignment horizontal="left" vertical="center"/>
    </xf>
    <xf borderId="13" fillId="0" fontId="4" numFmtId="9" xfId="0" applyAlignment="1" applyBorder="1" applyFont="1" applyNumberFormat="1">
      <alignment horizontal="center" vertical="center"/>
    </xf>
    <xf borderId="0" fillId="0" fontId="4" numFmtId="9" xfId="0" applyAlignment="1" applyFont="1" applyNumberFormat="1">
      <alignment horizontal="center" vertical="center"/>
    </xf>
    <xf borderId="14" fillId="0" fontId="4" numFmtId="9" xfId="0" applyAlignment="1" applyBorder="1" applyFont="1" applyNumberFormat="1">
      <alignment horizontal="center" vertical="center"/>
    </xf>
    <xf borderId="13" fillId="0" fontId="4" numFmtId="3" xfId="0" applyAlignment="1" applyBorder="1" applyFont="1" applyNumberFormat="1">
      <alignment horizontal="center" vertical="center"/>
    </xf>
    <xf borderId="5" fillId="3" fontId="4" numFmtId="166" xfId="0" applyAlignment="1" applyBorder="1" applyFont="1" applyNumberFormat="1">
      <alignment horizontal="center" vertical="center"/>
    </xf>
    <xf borderId="2" fillId="3" fontId="4" numFmtId="166" xfId="0" applyAlignment="1" applyBorder="1" applyFont="1" applyNumberFormat="1">
      <alignment horizontal="center" vertical="center"/>
    </xf>
    <xf borderId="6" fillId="3" fontId="4" numFmtId="166" xfId="0" applyAlignment="1" applyBorder="1" applyFont="1" applyNumberFormat="1">
      <alignment horizontal="center" vertical="center"/>
    </xf>
    <xf borderId="0" fillId="0" fontId="4" numFmtId="4" xfId="0" applyAlignment="1" applyFont="1" applyNumberFormat="1">
      <alignment horizontal="center"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6" fillId="3" fontId="4" numFmtId="9" xfId="0" applyAlignment="1" applyBorder="1" applyFont="1" applyNumberFormat="1">
      <alignment horizontal="center" vertical="center"/>
    </xf>
    <xf borderId="15" fillId="3" fontId="8" numFmtId="0" xfId="0" applyAlignment="1" applyBorder="1" applyFont="1">
      <alignment horizontal="left" vertical="center"/>
    </xf>
    <xf borderId="16" fillId="3" fontId="8" numFmtId="165" xfId="0" applyAlignment="1" applyBorder="1" applyFont="1" applyNumberFormat="1">
      <alignment horizontal="center" vertical="center"/>
    </xf>
    <xf borderId="15" fillId="3" fontId="8" numFmtId="165" xfId="0" applyAlignment="1" applyBorder="1" applyFont="1" applyNumberFormat="1">
      <alignment horizontal="center" vertical="center"/>
    </xf>
    <xf borderId="17" fillId="3" fontId="8" numFmtId="165" xfId="0" applyAlignment="1" applyBorder="1" applyFont="1" applyNumberFormat="1">
      <alignment horizontal="center" vertical="center"/>
    </xf>
    <xf borderId="0" fillId="0" fontId="4" numFmtId="0" xfId="0" applyAlignment="1" applyFont="1">
      <alignment horizontal="center" vertical="center"/>
    </xf>
    <xf borderId="2" fillId="4" fontId="7" numFmtId="0" xfId="0" applyAlignment="1" applyBorder="1" applyFont="1">
      <alignment horizontal="center" shrinkToFit="0" vertical="center" wrapText="1"/>
    </xf>
    <xf borderId="0" fillId="0" fontId="4" numFmtId="164" xfId="0" applyAlignment="1" applyFont="1" applyNumberFormat="1">
      <alignment horizontal="center" vertical="center"/>
    </xf>
    <xf borderId="8" fillId="5" fontId="11" numFmtId="164" xfId="0" applyAlignment="1" applyBorder="1" applyFont="1" applyNumberFormat="1">
      <alignment horizontal="center" vertical="center"/>
    </xf>
    <xf borderId="9" fillId="5" fontId="11" numFmtId="164" xfId="0" applyAlignment="1" applyBorder="1" applyFont="1" applyNumberFormat="1">
      <alignment horizontal="center" vertical="center"/>
    </xf>
    <xf borderId="10" fillId="5" fontId="11" numFmtId="164" xfId="0" applyAlignment="1" applyBorder="1" applyFont="1" applyNumberFormat="1">
      <alignment horizontal="center" vertical="center"/>
    </xf>
    <xf borderId="18" fillId="0" fontId="8" numFmtId="9" xfId="0" applyAlignment="1" applyBorder="1" applyFont="1" applyNumberFormat="1">
      <alignment horizontal="center" vertical="center"/>
    </xf>
    <xf borderId="13" fillId="0" fontId="4" numFmtId="164" xfId="0" applyAlignment="1" applyBorder="1" applyFont="1" applyNumberFormat="1">
      <alignment horizontal="center" vertical="center"/>
    </xf>
    <xf borderId="15" fillId="3" fontId="4" numFmtId="0" xfId="0" applyAlignment="1" applyBorder="1" applyFont="1">
      <alignment horizontal="left" vertical="center"/>
    </xf>
    <xf borderId="16" fillId="3" fontId="4" numFmtId="9" xfId="0" applyAlignment="1" applyBorder="1" applyFont="1" applyNumberFormat="1">
      <alignment horizontal="center" vertical="center"/>
    </xf>
    <xf borderId="15" fillId="3" fontId="4" numFmtId="9" xfId="0" applyAlignment="1" applyBorder="1" applyFont="1" applyNumberFormat="1">
      <alignment horizontal="center" vertical="center"/>
    </xf>
    <xf borderId="19" fillId="3" fontId="8" numFmtId="9" xfId="0" applyAlignment="1" applyBorder="1" applyFont="1" applyNumberFormat="1">
      <alignment horizontal="center" vertical="center"/>
    </xf>
    <xf borderId="2" fillId="3" fontId="8" numFmtId="9" xfId="0" applyAlignment="1" applyBorder="1" applyFont="1" applyNumberFormat="1">
      <alignment horizontal="center" vertical="center"/>
    </xf>
    <xf borderId="17" fillId="4"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20" fillId="3" fontId="8" numFmtId="9" xfId="0" applyAlignment="1" applyBorder="1" applyFont="1" applyNumberFormat="1">
      <alignment horizontal="center" vertical="center"/>
    </xf>
    <xf borderId="13" fillId="0" fontId="8" numFmtId="9" xfId="0" applyAlignment="1" applyBorder="1" applyFont="1" applyNumberFormat="1">
      <alignment horizontal="center" vertical="center"/>
    </xf>
    <xf borderId="21" fillId="3" fontId="8" numFmtId="9" xfId="0" applyAlignment="1" applyBorder="1" applyFont="1" applyNumberFormat="1">
      <alignment horizontal="center" vertical="center"/>
    </xf>
    <xf borderId="22" fillId="0" fontId="4" numFmtId="0" xfId="0" applyAlignment="1" applyBorder="1" applyFont="1">
      <alignment horizontal="left" vertical="center"/>
    </xf>
    <xf borderId="23" fillId="0" fontId="4" numFmtId="9" xfId="0" applyAlignment="1" applyBorder="1" applyFont="1" applyNumberFormat="1">
      <alignment horizontal="center" vertical="center"/>
    </xf>
    <xf borderId="22" fillId="0" fontId="4" numFmtId="9" xfId="0" applyAlignment="1" applyBorder="1" applyFont="1" applyNumberFormat="1">
      <alignment horizontal="center" vertical="center"/>
    </xf>
    <xf borderId="0" fillId="0" fontId="8" numFmtId="9" xfId="0" applyAlignment="1" applyFont="1" applyNumberFormat="1">
      <alignment horizontal="center" vertical="center"/>
    </xf>
    <xf borderId="2" fillId="3" fontId="3" numFmtId="0" xfId="0" applyAlignment="1" applyBorder="1" applyFont="1">
      <alignment horizontal="center"/>
    </xf>
    <xf borderId="24" fillId="0" fontId="4" numFmtId="0" xfId="0" applyAlignment="1" applyBorder="1" applyFont="1">
      <alignment horizontal="left"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2" fillId="3" fontId="4" numFmtId="3" xfId="0" applyAlignment="1" applyBorder="1" applyFont="1" applyNumberFormat="1">
      <alignment horizontal="center" vertical="center"/>
    </xf>
    <xf borderId="25" fillId="5" fontId="4" numFmtId="0" xfId="0" applyAlignment="1" applyBorder="1" applyFont="1">
      <alignment horizontal="left" vertical="center"/>
    </xf>
    <xf borderId="26" fillId="0" fontId="4" numFmtId="0" xfId="0" applyAlignment="1" applyBorder="1" applyFont="1">
      <alignment horizontal="left" vertical="center"/>
    </xf>
    <xf borderId="23" fillId="0" fontId="4" numFmtId="165" xfId="0" applyAlignment="1" applyBorder="1" applyFont="1" applyNumberFormat="1">
      <alignment horizontal="center" vertical="center"/>
    </xf>
    <xf borderId="22" fillId="0" fontId="4" numFmtId="165" xfId="0" applyAlignment="1" applyBorder="1" applyFont="1" applyNumberFormat="1">
      <alignment horizontal="center" vertical="center"/>
    </xf>
    <xf borderId="16" fillId="3" fontId="4" numFmtId="165" xfId="0" applyAlignment="1" applyBorder="1" applyFont="1" applyNumberFormat="1">
      <alignment horizontal="center" vertical="center"/>
    </xf>
    <xf borderId="15" fillId="3" fontId="4" numFmtId="165" xfId="0" applyAlignment="1" applyBorder="1" applyFont="1" applyNumberFormat="1">
      <alignment horizontal="center" vertical="center"/>
    </xf>
    <xf borderId="17" fillId="3" fontId="4" numFmtId="165" xfId="0" applyAlignment="1" applyBorder="1" applyFont="1" applyNumberFormat="1">
      <alignment horizontal="center" vertical="center"/>
    </xf>
    <xf borderId="27" fillId="2" fontId="7" numFmtId="0" xfId="0" applyAlignment="1" applyBorder="1" applyFont="1">
      <alignment horizontal="left" vertical="center"/>
    </xf>
    <xf borderId="28" fillId="2" fontId="7" numFmtId="0" xfId="0" applyAlignment="1" applyBorder="1" applyFont="1">
      <alignment horizontal="center" vertical="center"/>
    </xf>
    <xf borderId="28" fillId="4" fontId="7" numFmtId="0" xfId="0" applyAlignment="1" applyBorder="1" applyFont="1">
      <alignment horizontal="center" vertical="center"/>
    </xf>
    <xf borderId="29" fillId="4" fontId="7" numFmtId="0" xfId="0" applyAlignment="1" applyBorder="1" applyFont="1">
      <alignment horizontal="center" shrinkToFit="0" vertical="center" wrapText="1"/>
    </xf>
    <xf borderId="0" fillId="0" fontId="4" numFmtId="0" xfId="0" applyFont="1"/>
    <xf borderId="24" fillId="0" fontId="8" numFmtId="0" xfId="0" applyAlignment="1" applyBorder="1" applyFont="1">
      <alignment horizontal="left" vertical="center"/>
    </xf>
    <xf borderId="30" fillId="3" fontId="4" numFmtId="9" xfId="0" applyAlignment="1" applyBorder="1" applyFont="1" applyNumberFormat="1">
      <alignment horizontal="center" vertical="center"/>
    </xf>
    <xf borderId="31" fillId="0" fontId="4" numFmtId="9" xfId="0" applyAlignment="1" applyBorder="1" applyFont="1" applyNumberFormat="1">
      <alignment horizontal="center" vertical="center"/>
    </xf>
    <xf borderId="32" fillId="0" fontId="4" numFmtId="9" xfId="0" applyAlignment="1" applyBorder="1" applyFont="1" applyNumberFormat="1">
      <alignment horizontal="center" vertical="center"/>
    </xf>
    <xf borderId="26" fillId="0" fontId="8" numFmtId="0" xfId="0" applyAlignment="1" applyBorder="1" applyFont="1">
      <alignment horizontal="left" vertical="center"/>
    </xf>
    <xf borderId="33" fillId="0" fontId="4" numFmtId="9" xfId="0" applyAlignment="1" applyBorder="1" applyFont="1" applyNumberFormat="1">
      <alignment horizontal="center" vertical="center"/>
    </xf>
    <xf borderId="34" fillId="0" fontId="8" numFmtId="9" xfId="0" applyAlignment="1" applyBorder="1" applyFont="1" applyNumberFormat="1">
      <alignment horizontal="center" vertical="center"/>
    </xf>
    <xf borderId="0" fillId="0" fontId="3" numFmtId="9" xfId="0" applyAlignment="1" applyFont="1" applyNumberFormat="1">
      <alignment horizontal="center"/>
    </xf>
    <xf borderId="0" fillId="0" fontId="3" numFmtId="164" xfId="0" applyAlignment="1" applyFont="1" applyNumberFormat="1">
      <alignment horizontal="center"/>
    </xf>
    <xf borderId="0" fillId="0" fontId="3" numFmtId="165" xfId="0" applyAlignment="1" applyFont="1" applyNumberFormat="1">
      <alignment horizontal="center"/>
    </xf>
    <xf borderId="35" fillId="0" fontId="4" numFmtId="165" xfId="0" applyAlignment="1" applyBorder="1" applyFont="1" applyNumberFormat="1">
      <alignment horizontal="center" vertical="center"/>
    </xf>
    <xf borderId="36" fillId="0" fontId="4" numFmtId="165" xfId="0" applyAlignment="1" applyBorder="1" applyFont="1" applyNumberFormat="1">
      <alignment horizontal="center" vertical="center"/>
    </xf>
    <xf borderId="36" fillId="0" fontId="3" numFmtId="0" xfId="0" applyAlignment="1" applyBorder="1" applyFont="1">
      <alignment vertical="center"/>
    </xf>
    <xf borderId="37" fillId="3" fontId="4" numFmtId="165" xfId="0" applyAlignment="1" applyBorder="1" applyFont="1" applyNumberFormat="1">
      <alignment horizontal="center" vertical="center"/>
    </xf>
    <xf borderId="30" fillId="3" fontId="4" numFmtId="165" xfId="0" applyAlignment="1" applyBorder="1" applyFont="1" applyNumberFormat="1">
      <alignment horizontal="center" vertical="center"/>
    </xf>
    <xf borderId="31" fillId="0" fontId="4" numFmtId="165" xfId="0" applyAlignment="1" applyBorder="1" applyFont="1" applyNumberFormat="1">
      <alignment horizontal="center" vertical="center"/>
    </xf>
    <xf borderId="32" fillId="0" fontId="4" numFmtId="165" xfId="0" applyAlignment="1" applyBorder="1" applyFont="1" applyNumberFormat="1">
      <alignment horizontal="center" vertical="center"/>
    </xf>
    <xf borderId="13" fillId="0" fontId="4" numFmtId="168" xfId="0" applyAlignment="1" applyBorder="1" applyFont="1" applyNumberFormat="1">
      <alignment horizontal="center" vertical="center"/>
    </xf>
    <xf borderId="0" fillId="0" fontId="4" numFmtId="168" xfId="0" applyAlignment="1" applyFont="1" applyNumberFormat="1">
      <alignment horizontal="center" vertical="center"/>
    </xf>
    <xf borderId="8" fillId="6" fontId="10" numFmtId="169" xfId="0" applyAlignment="1" applyBorder="1" applyFill="1" applyFont="1" applyNumberFormat="1">
      <alignment horizontal="center" vertical="center"/>
    </xf>
    <xf borderId="9" fillId="6" fontId="11" numFmtId="169" xfId="0" applyAlignment="1" applyBorder="1" applyFont="1" applyNumberFormat="1">
      <alignment horizontal="center" vertical="center"/>
    </xf>
    <xf borderId="10" fillId="6" fontId="11" numFmtId="169" xfId="0" applyAlignment="1" applyBorder="1" applyFont="1" applyNumberFormat="1">
      <alignment horizontal="center" vertical="center"/>
    </xf>
    <xf borderId="0" fillId="0" fontId="11" numFmtId="170" xfId="0" applyAlignment="1" applyFont="1" applyNumberFormat="1">
      <alignment horizontal="right" vertical="center"/>
    </xf>
    <xf borderId="38" fillId="3" fontId="4" numFmtId="0" xfId="0" applyAlignment="1" applyBorder="1" applyFont="1">
      <alignment horizontal="left" vertical="center"/>
    </xf>
    <xf borderId="33" fillId="0" fontId="4" numFmtId="165" xfId="0" applyAlignment="1" applyBorder="1" applyFont="1" applyNumberFormat="1">
      <alignment horizontal="center" vertical="center"/>
    </xf>
    <xf borderId="39" fillId="3" fontId="4" numFmtId="165" xfId="0" applyAlignment="1" applyBorder="1" applyFont="1" applyNumberFormat="1">
      <alignment horizontal="center" vertical="center"/>
    </xf>
    <xf borderId="40" fillId="5" fontId="8" numFmtId="0" xfId="0" applyAlignment="1" applyBorder="1" applyFont="1">
      <alignment horizontal="left" vertical="center"/>
    </xf>
    <xf borderId="41" fillId="0" fontId="14" numFmtId="0" xfId="0" applyBorder="1" applyFont="1"/>
    <xf borderId="42" fillId="5" fontId="10" numFmtId="4" xfId="0" applyAlignment="1" applyBorder="1" applyFont="1" applyNumberFormat="1">
      <alignment horizontal="center" vertical="center"/>
    </xf>
    <xf borderId="0" fillId="0" fontId="3" numFmtId="165" xfId="0" applyAlignment="1" applyFont="1" applyNumberFormat="1">
      <alignment vertical="center"/>
    </xf>
    <xf borderId="2" fillId="2" fontId="7" numFmtId="0" xfId="0" applyAlignment="1" applyBorder="1" applyFont="1">
      <alignment horizontal="left" shrinkToFit="0" vertical="center" wrapText="1"/>
    </xf>
    <xf borderId="2" fillId="2" fontId="7" numFmtId="0" xfId="0" applyAlignment="1" applyBorder="1" applyFont="1">
      <alignment horizontal="center" shrinkToFit="0" vertical="center" wrapText="1"/>
    </xf>
    <xf borderId="25" fillId="3" fontId="4" numFmtId="0" xfId="0" applyAlignment="1" applyBorder="1" applyFont="1">
      <alignment horizontal="left" vertical="center"/>
    </xf>
    <xf borderId="0" fillId="0" fontId="4" numFmtId="170" xfId="0" applyAlignment="1" applyFont="1" applyNumberFormat="1">
      <alignment horizontal="center" vertical="center"/>
    </xf>
    <xf borderId="43" fillId="5" fontId="10" numFmtId="170" xfId="0" applyAlignment="1" applyBorder="1" applyFont="1" applyNumberFormat="1">
      <alignment horizontal="center" vertical="center"/>
    </xf>
    <xf borderId="0" fillId="0" fontId="3" numFmtId="168" xfId="0" applyAlignment="1" applyFont="1" applyNumberFormat="1">
      <alignment horizontal="center" vertical="center"/>
    </xf>
    <xf borderId="0" fillId="0" fontId="8" numFmtId="170" xfId="0" applyAlignment="1" applyFont="1" applyNumberFormat="1">
      <alignment horizontal="center" vertical="center"/>
    </xf>
    <xf borderId="44" fillId="5" fontId="11" numFmtId="170" xfId="0" applyAlignment="1" applyBorder="1" applyFont="1" applyNumberFormat="1">
      <alignment horizontal="center" vertical="center"/>
    </xf>
    <xf borderId="0" fillId="0" fontId="15" numFmtId="168" xfId="0" applyAlignment="1" applyFont="1" applyNumberFormat="1">
      <alignment horizontal="center" vertical="center"/>
    </xf>
    <xf borderId="0" fillId="0" fontId="11" numFmtId="0" xfId="0" applyAlignment="1" applyFont="1">
      <alignment horizontal="left" vertical="center"/>
    </xf>
    <xf borderId="2" fillId="3" fontId="4" numFmtId="170" xfId="0" applyAlignment="1" applyBorder="1" applyFont="1" applyNumberFormat="1">
      <alignment horizontal="center" vertical="center"/>
    </xf>
    <xf borderId="22" fillId="0" fontId="4" numFmtId="168" xfId="0" applyAlignment="1" applyBorder="1" applyFont="1" applyNumberFormat="1">
      <alignment horizontal="center" vertical="center"/>
    </xf>
    <xf borderId="15" fillId="3" fontId="4" numFmtId="170" xfId="0" applyAlignment="1" applyBorder="1" applyFont="1" applyNumberFormat="1">
      <alignment horizontal="center" vertical="center"/>
    </xf>
    <xf borderId="45" fillId="5" fontId="11" numFmtId="170" xfId="0" applyAlignment="1" applyBorder="1" applyFont="1" applyNumberFormat="1">
      <alignment horizontal="center" vertical="center"/>
    </xf>
    <xf borderId="0" fillId="0" fontId="11" numFmtId="170" xfId="0" applyAlignment="1" applyFont="1" applyNumberFormat="1">
      <alignment horizontal="center" vertical="center"/>
    </xf>
    <xf borderId="46" fillId="4" fontId="7" numFmtId="0" xfId="0" applyAlignment="1" applyBorder="1" applyFont="1">
      <alignment horizontal="center" shrinkToFit="0" vertical="center" wrapText="1"/>
    </xf>
    <xf borderId="47" fillId="2" fontId="7" numFmtId="0" xfId="0" applyAlignment="1" applyBorder="1" applyFont="1">
      <alignment horizontal="center" shrinkToFit="0" vertical="center" wrapText="1"/>
    </xf>
    <xf borderId="48" fillId="0" fontId="14" numFmtId="0" xfId="0" applyBorder="1" applyFont="1"/>
    <xf borderId="49" fillId="3" fontId="8" numFmtId="4" xfId="0" applyAlignment="1" applyBorder="1" applyFont="1" applyNumberFormat="1">
      <alignment horizontal="center" vertical="center"/>
    </xf>
    <xf borderId="18" fillId="0" fontId="4" numFmtId="9" xfId="0" applyAlignment="1" applyBorder="1" applyFont="1" applyNumberFormat="1">
      <alignment horizontal="center" vertical="center"/>
    </xf>
    <xf borderId="50" fillId="3" fontId="8" numFmtId="0" xfId="0" applyAlignment="1" applyBorder="1" applyFont="1">
      <alignment horizontal="left" vertical="center"/>
    </xf>
    <xf borderId="51" fillId="0" fontId="8" numFmtId="4" xfId="0" applyAlignment="1" applyBorder="1" applyFont="1" applyNumberFormat="1">
      <alignment horizontal="center" vertical="center"/>
    </xf>
    <xf borderId="52" fillId="3" fontId="8" numFmtId="4" xfId="0" applyAlignment="1" applyBorder="1" applyFont="1" applyNumberFormat="1">
      <alignment horizontal="center" vertical="center"/>
    </xf>
    <xf borderId="53" fillId="3" fontId="8" numFmtId="0" xfId="0" applyAlignment="1" applyBorder="1" applyFont="1">
      <alignment horizontal="left" vertical="center"/>
    </xf>
    <xf borderId="54" fillId="0" fontId="8" numFmtId="164" xfId="0" applyAlignment="1" applyBorder="1" applyFont="1" applyNumberFormat="1">
      <alignment horizontal="center" vertical="center"/>
    </xf>
    <xf borderId="2" fillId="7" fontId="16" numFmtId="0" xfId="0" applyAlignment="1" applyBorder="1" applyFill="1" applyFont="1">
      <alignment horizontal="left" vertical="center"/>
    </xf>
    <xf borderId="2" fillId="7" fontId="16" numFmtId="4" xfId="0" applyAlignment="1" applyBorder="1" applyFont="1" applyNumberFormat="1">
      <alignment horizontal="center" vertical="center"/>
    </xf>
    <xf borderId="49" fillId="7" fontId="17" numFmtId="4" xfId="0" applyAlignment="1" applyBorder="1" applyFont="1" applyNumberFormat="1">
      <alignment horizontal="center" vertical="center"/>
    </xf>
    <xf borderId="15" fillId="7" fontId="16" numFmtId="0" xfId="0" applyAlignment="1" applyBorder="1" applyFont="1">
      <alignment horizontal="left" vertical="center"/>
    </xf>
    <xf borderId="34" fillId="0" fontId="16" numFmtId="9" xfId="0" applyAlignment="1" applyBorder="1" applyFont="1" applyNumberFormat="1">
      <alignment horizontal="center" vertical="center"/>
    </xf>
    <xf borderId="15" fillId="7" fontId="16" numFmtId="9" xfId="0" applyAlignment="1" applyBorder="1" applyFont="1" applyNumberFormat="1">
      <alignment horizontal="center" vertical="center"/>
    </xf>
    <xf borderId="55" fillId="7" fontId="17" numFmtId="9" xfId="0" applyAlignment="1" applyBorder="1" applyFont="1" applyNumberFormat="1">
      <alignment horizontal="center" vertical="center"/>
    </xf>
    <xf borderId="56" fillId="8" fontId="8" numFmtId="0" xfId="0" applyAlignment="1" applyBorder="1" applyFill="1" applyFont="1">
      <alignment horizontal="left" vertical="center"/>
    </xf>
    <xf borderId="42" fillId="5" fontId="11" numFmtId="9" xfId="0" applyAlignment="1" applyBorder="1" applyFont="1" applyNumberFormat="1">
      <alignment horizontal="center" vertical="center"/>
    </xf>
    <xf borderId="56" fillId="3" fontId="8" numFmtId="4" xfId="0" applyAlignment="1" applyBorder="1" applyFont="1" applyNumberFormat="1">
      <alignment horizontal="center" vertical="center"/>
    </xf>
    <xf borderId="57" fillId="3" fontId="8" numFmtId="9" xfId="0" applyAlignment="1" applyBorder="1" applyFont="1" applyNumberFormat="1">
      <alignment horizontal="center" vertical="center"/>
    </xf>
    <xf borderId="58" fillId="0" fontId="14" numFmtId="0" xfId="0" applyBorder="1" applyFont="1"/>
    <xf borderId="0" fillId="0" fontId="6" numFmtId="9" xfId="0" applyAlignment="1" applyFont="1" applyNumberFormat="1">
      <alignment horizontal="center"/>
    </xf>
    <xf borderId="0" fillId="0" fontId="6" numFmtId="0" xfId="0" applyAlignment="1" applyFont="1">
      <alignment horizontal="left"/>
    </xf>
    <xf borderId="59" fillId="0" fontId="16" numFmtId="0" xfId="0" applyAlignment="1" applyBorder="1" applyFont="1">
      <alignment horizontal="left" vertical="center"/>
    </xf>
    <xf borderId="60" fillId="0" fontId="4" numFmtId="9" xfId="0" applyAlignment="1" applyBorder="1" applyFont="1" applyNumberFormat="1">
      <alignment horizontal="center" vertical="center"/>
    </xf>
    <xf borderId="18" fillId="0" fontId="4" numFmtId="0" xfId="0" applyAlignment="1" applyBorder="1" applyFont="1">
      <alignment horizontal="left" vertical="center"/>
    </xf>
    <xf borderId="34" fillId="0" fontId="4" numFmtId="0" xfId="0" applyAlignment="1" applyBorder="1" applyFont="1">
      <alignment horizontal="left" vertical="center"/>
    </xf>
    <xf borderId="0" fillId="0" fontId="7" numFmtId="0" xfId="0" applyAlignment="1" applyFont="1">
      <alignment horizontal="center" vertical="center"/>
    </xf>
    <xf borderId="59" fillId="0" fontId="3" numFmtId="0" xfId="0" applyBorder="1" applyFont="1"/>
    <xf borderId="18" fillId="0" fontId="4" numFmtId="3" xfId="0" applyAlignment="1" applyBorder="1" applyFont="1" applyNumberFormat="1">
      <alignment horizontal="center" vertical="center"/>
    </xf>
    <xf borderId="34" fillId="0" fontId="4" numFmtId="3" xfId="0" applyAlignment="1" applyBorder="1" applyFont="1" applyNumberFormat="1">
      <alignment horizontal="center" vertical="center"/>
    </xf>
    <xf borderId="0" fillId="0" fontId="3" numFmtId="9" xfId="0" applyAlignment="1" applyFont="1" applyNumberFormat="1">
      <alignment horizontal="center" vertical="center"/>
    </xf>
    <xf borderId="0" fillId="9" fontId="18" numFmtId="0" xfId="0" applyAlignment="1" applyFill="1" applyFont="1">
      <alignment horizontal="left" shrinkToFit="0" wrapText="0"/>
    </xf>
    <xf borderId="0" fillId="9" fontId="18" numFmtId="171" xfId="0" applyAlignment="1" applyFont="1" applyNumberFormat="1">
      <alignment horizontal="right" shrinkToFit="0" wrapText="0"/>
    </xf>
    <xf borderId="0" fillId="9" fontId="18" numFmtId="0" xfId="0" applyAlignment="1" applyFont="1">
      <alignment horizontal="right" shrinkToFit="0" wrapText="0"/>
    </xf>
    <xf borderId="0" fillId="0" fontId="19" numFmtId="0" xfId="0" applyFont="1"/>
    <xf borderId="0" fillId="0" fontId="19" numFmtId="172" xfId="0" applyAlignment="1" applyFont="1" applyNumberFormat="1">
      <alignment horizontal="center"/>
    </xf>
    <xf borderId="0" fillId="10" fontId="20" numFmtId="0" xfId="0" applyAlignment="1" applyFill="1" applyFont="1">
      <alignment horizontal="left" shrinkToFit="0" wrapText="0"/>
    </xf>
    <xf borderId="0" fillId="10" fontId="21" numFmtId="4" xfId="0" applyAlignment="1" applyFont="1" applyNumberFormat="1">
      <alignment horizontal="right" shrinkToFit="0" wrapText="0"/>
    </xf>
    <xf borderId="0" fillId="10" fontId="18" numFmtId="0" xfId="0" applyAlignment="1" applyFont="1">
      <alignment horizontal="left" shrinkToFit="0" wrapText="0"/>
    </xf>
    <xf borderId="0" fillId="10" fontId="22" numFmtId="4" xfId="0" applyAlignment="1" applyFont="1" applyNumberFormat="1">
      <alignment horizontal="right" shrinkToFit="0" wrapText="0"/>
    </xf>
    <xf borderId="0" fillId="10" fontId="23" numFmtId="0" xfId="0" applyAlignment="1" applyFont="1">
      <alignment horizontal="left" shrinkToFit="0" wrapText="0"/>
    </xf>
    <xf borderId="0" fillId="0" fontId="24" numFmtId="4" xfId="0" applyAlignment="1" applyFont="1" applyNumberFormat="1">
      <alignment horizontal="right" shrinkToFit="0" wrapText="0"/>
    </xf>
    <xf borderId="0" fillId="10" fontId="25" numFmtId="4" xfId="0" applyAlignment="1" applyFont="1" applyNumberFormat="1">
      <alignment horizontal="right" shrinkToFit="0" wrapText="0"/>
    </xf>
    <xf borderId="0" fillId="10" fontId="26" numFmtId="4" xfId="0" applyAlignment="1" applyFont="1" applyNumberFormat="1">
      <alignment horizontal="right" shrinkToFit="0" wrapText="0"/>
    </xf>
    <xf borderId="0" fillId="10" fontId="27" numFmtId="4" xfId="0" applyAlignment="1" applyFont="1" applyNumberFormat="1">
      <alignment horizontal="right" shrinkToFit="0" wrapText="0"/>
    </xf>
    <xf borderId="0" fillId="10" fontId="28" numFmtId="4" xfId="0" applyAlignment="1" applyFont="1" applyNumberFormat="1">
      <alignment horizontal="right" shrinkToFit="0" wrapText="0"/>
    </xf>
    <xf borderId="61" fillId="10" fontId="18" numFmtId="0" xfId="0" applyAlignment="1" applyBorder="1" applyFont="1">
      <alignment horizontal="left" shrinkToFit="0" wrapText="0"/>
    </xf>
    <xf borderId="61" fillId="10" fontId="22" numFmtId="4" xfId="0" applyAlignment="1" applyBorder="1" applyFont="1" applyNumberFormat="1">
      <alignment horizontal="right" shrinkToFit="0" wrapText="0"/>
    </xf>
    <xf borderId="0" fillId="10" fontId="29" numFmtId="4" xfId="0" applyAlignment="1" applyFont="1" applyNumberFormat="1">
      <alignment horizontal="right" shrinkToFit="0" wrapText="0"/>
    </xf>
    <xf borderId="61" fillId="10" fontId="30" numFmtId="4" xfId="0" applyAlignment="1" applyBorder="1" applyFont="1" applyNumberFormat="1">
      <alignment horizontal="right" shrinkToFit="0" wrapText="0"/>
    </xf>
    <xf borderId="0" fillId="10" fontId="25" numFmtId="0" xfId="0" applyAlignment="1" applyFont="1">
      <alignment horizontal="right" shrinkToFit="0" wrapText="0"/>
    </xf>
    <xf borderId="0" fillId="0" fontId="6" numFmtId="4" xfId="0" applyAlignment="1" applyFont="1" applyNumberFormat="1">
      <alignment horizontal="center"/>
    </xf>
    <xf borderId="0" fillId="10" fontId="31" numFmtId="0" xfId="0" applyAlignment="1" applyFont="1">
      <alignment horizontal="left" shrinkToFit="0" wrapText="0"/>
    </xf>
    <xf borderId="0" fillId="0" fontId="32" numFmtId="4" xfId="0" applyAlignment="1" applyFont="1" applyNumberFormat="1">
      <alignment horizontal="right" shrinkToFit="0" wrapText="0"/>
    </xf>
    <xf borderId="0" fillId="10" fontId="33" numFmtId="4" xfId="0" applyAlignment="1" applyFont="1" applyNumberFormat="1">
      <alignment horizontal="right" shrinkToFit="0" wrapText="0"/>
    </xf>
    <xf borderId="0" fillId="10" fontId="34" numFmtId="4" xfId="0" applyAlignment="1" applyFont="1" applyNumberFormat="1">
      <alignment horizontal="right" shrinkToFit="0" wrapText="0"/>
    </xf>
    <xf borderId="0" fillId="10" fontId="35" numFmtId="4" xfId="0" applyAlignment="1" applyFont="1" applyNumberFormat="1">
      <alignment horizontal="right" shrinkToFit="0" wrapText="0"/>
    </xf>
    <xf borderId="0" fillId="11" fontId="20" numFmtId="0" xfId="0" applyAlignment="1" applyFill="1" applyFont="1">
      <alignment horizontal="left" shrinkToFit="0" wrapText="0"/>
    </xf>
    <xf borderId="0" fillId="0" fontId="21" numFmtId="4" xfId="0" applyAlignment="1" applyFont="1" applyNumberFormat="1">
      <alignment horizontal="right" shrinkToFit="0" wrapText="0"/>
    </xf>
    <xf borderId="0" fillId="12" fontId="36" numFmtId="0" xfId="0" applyAlignment="1" applyFill="1" applyFont="1">
      <alignment shrinkToFit="0" wrapText="1"/>
    </xf>
    <xf borderId="0" fillId="12" fontId="37" numFmtId="0" xfId="0" applyAlignment="1" applyFont="1">
      <alignment shrinkToFit="0" wrapText="1"/>
    </xf>
    <xf borderId="0" fillId="10" fontId="21" numFmtId="0" xfId="0" applyAlignment="1" applyFont="1">
      <alignment horizontal="right" shrinkToFit="0" wrapText="0"/>
    </xf>
    <xf borderId="0" fillId="0" fontId="38" numFmtId="4" xfId="0" applyAlignment="1" applyFont="1" applyNumberFormat="1">
      <alignment horizontal="right" shrinkToFit="0" wrapText="0"/>
    </xf>
    <xf borderId="0" fillId="10" fontId="22" numFmtId="0" xfId="0" applyAlignment="1" applyFont="1">
      <alignment horizontal="right" shrinkToFit="0" wrapText="0"/>
    </xf>
    <xf borderId="0" fillId="10" fontId="29" numFmtId="0" xfId="0" applyAlignment="1" applyFont="1">
      <alignment horizontal="right" shrinkToFit="0" wrapText="0"/>
    </xf>
    <xf borderId="0" fillId="10" fontId="28" numFmtId="0" xfId="0" applyAlignment="1" applyFont="1">
      <alignment horizontal="right" shrinkToFit="0" wrapText="0"/>
    </xf>
    <xf borderId="0" fillId="0" fontId="6" numFmtId="0" xfId="0" applyFont="1"/>
    <xf borderId="2" fillId="3" fontId="15" numFmtId="2" xfId="0" applyAlignment="1" applyBorder="1" applyFont="1" applyNumberFormat="1">
      <alignment vertical="center"/>
    </xf>
    <xf borderId="2" fillId="3" fontId="3" numFmtId="0" xfId="0" applyAlignment="1" applyBorder="1" applyFont="1">
      <alignment horizontal="center" shrinkToFit="0" vertical="center" wrapText="1"/>
    </xf>
    <xf borderId="2" fillId="3" fontId="15" numFmtId="0" xfId="0" applyAlignment="1" applyBorder="1" applyFont="1">
      <alignment vertical="center"/>
    </xf>
    <xf borderId="2" fillId="3" fontId="4" numFmtId="2" xfId="0" applyAlignment="1" applyBorder="1" applyFont="1" applyNumberFormat="1">
      <alignment horizontal="left" vertical="center"/>
    </xf>
    <xf borderId="2" fillId="3" fontId="4" numFmtId="2" xfId="0" applyAlignment="1" applyBorder="1" applyFont="1" applyNumberFormat="1">
      <alignment horizontal="left" shrinkToFit="0" vertical="center" wrapText="1"/>
    </xf>
    <xf borderId="2" fillId="3" fontId="15" numFmtId="1" xfId="0" applyAlignment="1" applyBorder="1" applyFont="1" applyNumberFormat="1">
      <alignment horizontal="center" vertical="center"/>
    </xf>
    <xf borderId="2" fillId="5" fontId="4" numFmtId="2" xfId="0" applyAlignment="1" applyBorder="1" applyFont="1" applyNumberFormat="1">
      <alignment horizontal="left" vertical="center"/>
    </xf>
    <xf borderId="2" fillId="5" fontId="4" numFmtId="2" xfId="0" applyAlignment="1" applyBorder="1" applyFont="1" applyNumberFormat="1">
      <alignment horizontal="left" shrinkToFit="0" vertical="center" wrapText="1"/>
    </xf>
    <xf borderId="2" fillId="3" fontId="4" numFmtId="1" xfId="0" applyAlignment="1" applyBorder="1" applyFont="1" applyNumberFormat="1">
      <alignment horizontal="left" vertical="center"/>
    </xf>
    <xf borderId="1" fillId="2" fontId="7" numFmtId="0" xfId="0" applyAlignment="1" applyBorder="1" applyFont="1">
      <alignment horizontal="left" vertical="center"/>
    </xf>
    <xf borderId="2" fillId="3" fontId="8" numFmtId="1" xfId="0" applyAlignment="1" applyBorder="1" applyFont="1" applyNumberFormat="1">
      <alignment horizontal="left" vertical="center"/>
    </xf>
    <xf borderId="2" fillId="5" fontId="4" numFmtId="1" xfId="0" applyAlignment="1" applyBorder="1" applyFont="1" applyNumberFormat="1">
      <alignment horizontal="left" vertical="center"/>
    </xf>
    <xf borderId="2" fillId="5" fontId="8" numFmtId="1" xfId="0" applyAlignment="1" applyBorder="1" applyFont="1" applyNumberFormat="1">
      <alignment horizontal="left" vertical="center"/>
    </xf>
    <xf borderId="2" fillId="3" fontId="8" numFmtId="2" xfId="0" applyAlignment="1" applyBorder="1" applyFont="1" applyNumberFormat="1">
      <alignment horizontal="left" shrinkToFit="0" vertical="center" wrapText="1"/>
    </xf>
    <xf borderId="2" fillId="3" fontId="15" numFmtId="2" xfId="0" applyAlignment="1" applyBorder="1" applyFont="1" applyNumberFormat="1">
      <alignment horizontal="center" shrinkToFit="0" vertical="center" wrapText="1"/>
    </xf>
    <xf borderId="2" fillId="3" fontId="15" numFmtId="0" xfId="0" applyAlignment="1" applyBorder="1" applyFont="1">
      <alignment horizontal="left" vertical="center"/>
    </xf>
    <xf borderId="2" fillId="3" fontId="15" numFmtId="1" xfId="0" applyAlignment="1" applyBorder="1" applyFont="1" applyNumberFormat="1">
      <alignment horizontal="center" shrinkToFit="0" vertical="center" wrapText="1"/>
    </xf>
    <xf borderId="2" fillId="3" fontId="4" numFmtId="9" xfId="0" applyAlignment="1" applyBorder="1" applyFont="1" applyNumberFormat="1">
      <alignment horizontal="left" shrinkToFit="0" vertical="center" wrapText="1"/>
    </xf>
    <xf borderId="2" fillId="3" fontId="4" numFmtId="0" xfId="0" applyAlignment="1" applyBorder="1" applyFont="1">
      <alignment horizontal="left" shrinkToFit="0" vertical="center" wrapText="1"/>
    </xf>
    <xf borderId="47" fillId="3" fontId="15" numFmtId="0" xfId="0" applyAlignment="1" applyBorder="1" applyFont="1">
      <alignment horizontal="left" vertical="center"/>
    </xf>
    <xf borderId="2" fillId="3" fontId="39" numFmtId="173" xfId="0" applyAlignment="1" applyBorder="1" applyFont="1" applyNumberFormat="1">
      <alignment horizontal="center" shrinkToFit="0" vertical="center" wrapText="1"/>
    </xf>
    <xf borderId="2" fillId="5" fontId="4" numFmtId="9" xfId="0" applyAlignment="1" applyBorder="1" applyFont="1" applyNumberFormat="1">
      <alignment horizontal="left" shrinkToFit="0" vertical="center" wrapText="1"/>
    </xf>
    <xf borderId="2" fillId="5" fontId="4" numFmtId="0" xfId="0" applyAlignment="1" applyBorder="1" applyFont="1">
      <alignment horizontal="left" shrinkToFit="0" vertical="center" wrapText="1"/>
    </xf>
    <xf borderId="2" fillId="3" fontId="8" numFmtId="9" xfId="0" applyAlignment="1" applyBorder="1" applyFont="1" applyNumberFormat="1">
      <alignment horizontal="left" shrinkToFit="0" vertical="center" wrapText="1"/>
    </xf>
    <xf borderId="2" fillId="3" fontId="8" numFmtId="2" xfId="0" applyAlignment="1" applyBorder="1" applyFont="1" applyNumberFormat="1">
      <alignment horizontal="left" vertical="center"/>
    </xf>
    <xf borderId="2" fillId="3" fontId="4" numFmtId="0" xfId="0" applyAlignment="1" applyBorder="1" applyFont="1">
      <alignment vertical="center"/>
    </xf>
    <xf borderId="0" fillId="0" fontId="4" numFmtId="0" xfId="0" applyAlignment="1" applyFont="1">
      <alignment vertical="center"/>
    </xf>
    <xf borderId="2" fillId="7" fontId="19" numFmtId="0" xfId="0" applyBorder="1" applyFont="1"/>
    <xf borderId="2" fillId="7" fontId="19" numFmtId="1" xfId="0" applyAlignment="1" applyBorder="1" applyFont="1" applyNumberFormat="1">
      <alignment horizontal="right"/>
    </xf>
    <xf borderId="0" fillId="0" fontId="6" numFmtId="0" xfId="0" applyAlignment="1" applyFont="1">
      <alignment horizontal="right"/>
    </xf>
    <xf borderId="0" fillId="0" fontId="6" numFmtId="3" xfId="0" applyAlignment="1" applyFont="1" applyNumberFormat="1">
      <alignment horizontal="right"/>
    </xf>
    <xf borderId="62" fillId="0" fontId="6" numFmtId="0" xfId="0" applyBorder="1" applyFont="1"/>
    <xf borderId="62" fillId="0" fontId="6" numFmtId="3" xfId="0" applyAlignment="1" applyBorder="1" applyFont="1" applyNumberFormat="1">
      <alignment horizontal="right"/>
    </xf>
    <xf borderId="62" fillId="0" fontId="6" numFmtId="0" xfId="0" applyAlignment="1" applyBorder="1" applyFont="1">
      <alignment horizontal="right"/>
    </xf>
    <xf borderId="0" fillId="0" fontId="19" numFmtId="3" xfId="0" applyAlignment="1" applyFont="1" applyNumberFormat="1">
      <alignment horizontal="right"/>
    </xf>
    <xf borderId="62" fillId="0" fontId="6" numFmtId="1" xfId="0" applyAlignment="1" applyBorder="1" applyFont="1" applyNumberFormat="1">
      <alignment horizontal="right"/>
    </xf>
    <xf borderId="0" fillId="0" fontId="19" numFmtId="1" xfId="0" applyAlignment="1" applyFont="1" applyNumberFormat="1">
      <alignment horizontal="right"/>
    </xf>
    <xf borderId="0" fillId="0" fontId="6" numFmtId="4" xfId="0" applyAlignment="1" applyFont="1" applyNumberFormat="1">
      <alignment horizontal="right"/>
    </xf>
    <xf borderId="2" fillId="7" fontId="19" numFmtId="0" xfId="0" applyAlignment="1" applyBorder="1" applyFont="1">
      <alignment horizontal="right"/>
    </xf>
    <xf borderId="0" fillId="0" fontId="6" numFmtId="9" xfId="0" applyAlignment="1" applyFont="1" applyNumberFormat="1">
      <alignment horizontal="right"/>
    </xf>
    <xf borderId="2" fillId="13" fontId="19" numFmtId="1" xfId="0" applyAlignment="1" applyBorder="1" applyFill="1" applyFont="1" applyNumberFormat="1">
      <alignment horizontal="right"/>
    </xf>
    <xf borderId="2" fillId="13" fontId="6" numFmtId="3" xfId="0" applyAlignment="1" applyBorder="1" applyFont="1" applyNumberFormat="1">
      <alignment horizontal="right"/>
    </xf>
    <xf borderId="2" fillId="13" fontId="19" numFmtId="0" xfId="0" applyAlignment="1" applyBorder="1" applyFont="1">
      <alignment horizontal="right"/>
    </xf>
    <xf borderId="0" fillId="0" fontId="6" numFmtId="9" xfId="0" applyFont="1" applyNumberFormat="1"/>
    <xf borderId="0" fillId="0" fontId="6" numFmtId="0" xfId="0" applyAlignment="1" applyFont="1">
      <alignment horizontal="left" vertical="center"/>
    </xf>
    <xf borderId="0" fillId="0" fontId="6" numFmtId="9" xfId="0" applyAlignment="1" applyFont="1" applyNumberFormat="1">
      <alignment horizontal="right" vertical="center"/>
    </xf>
    <xf borderId="0" fillId="0" fontId="6" numFmtId="0" xfId="0" applyAlignment="1" applyFont="1">
      <alignment horizontal="right" vertical="center"/>
    </xf>
    <xf borderId="0" fillId="0" fontId="19" numFmtId="0" xfId="0" applyAlignment="1" applyFont="1">
      <alignment vertical="center"/>
    </xf>
    <xf borderId="0" fillId="0" fontId="6" numFmtId="164" xfId="0" applyAlignment="1" applyFont="1" applyNumberFormat="1">
      <alignment horizontal="right" vertical="center"/>
    </xf>
    <xf borderId="0" fillId="0" fontId="6" numFmtId="3" xfId="0" applyAlignment="1" applyFont="1" applyNumberFormat="1">
      <alignment horizontal="right" vertical="center"/>
    </xf>
    <xf borderId="2" fillId="13" fontId="6" numFmtId="0" xfId="0" applyAlignment="1" applyBorder="1" applyFont="1">
      <alignment horizontal="right"/>
    </xf>
  </cellXfs>
  <cellStyles count="1">
    <cellStyle xfId="0" name="Normal" builtinId="0"/>
  </cellStyles>
  <dxfs count="9">
    <dxf>
      <font>
        <color rgb="FFFF0000"/>
      </font>
      <fill>
        <patternFill patternType="none"/>
      </fill>
      <border/>
    </dxf>
    <dxf>
      <font>
        <color rgb="FF008F00"/>
      </font>
      <fill>
        <patternFill patternType="none"/>
      </fill>
      <border/>
    </dxf>
    <dxf>
      <font/>
      <fill>
        <patternFill patternType="none"/>
      </fill>
      <border/>
    </dxf>
    <dxf>
      <font/>
      <fill>
        <patternFill patternType="solid">
          <fgColor rgb="FFDBE5F1"/>
          <bgColor rgb="FFDBE5F1"/>
        </patternFill>
      </fill>
      <border/>
    </dxf>
    <dxf>
      <font/>
      <fill>
        <patternFill patternType="solid">
          <fgColor rgb="FFB8CCE4"/>
          <bgColor rgb="FFB8CCE4"/>
        </patternFill>
      </fill>
      <border/>
    </dxf>
    <dxf>
      <font>
        <b/>
        <color rgb="FF008F00"/>
      </font>
      <fill>
        <patternFill patternType="none"/>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s>
  <tableStyles count="1">
    <tableStyle count="2" pivot="0" name="1.IS-style">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Valor Intrínseco</a:t>
            </a:r>
          </a:p>
        </c:rich>
      </c:tx>
      <c:overlay val="0"/>
    </c:title>
    <c:plotArea>
      <c:layout/>
      <c:lineChart>
        <c:ser>
          <c:idx val="0"/>
          <c:order val="0"/>
          <c:tx>
            <c:v>EV / FCF </c:v>
          </c:tx>
          <c:spPr>
            <a:ln cmpd="sng" w="28575">
              <a:solidFill>
                <a:schemeClr val="accent1"/>
              </a:solidFill>
            </a:ln>
          </c:spPr>
          <c:marker>
            <c:symbol val="circle"/>
            <c:size val="10"/>
            <c:spPr>
              <a:solidFill>
                <a:schemeClr val="accent1"/>
              </a:solidFill>
              <a:ln cmpd="sng">
                <a:solidFill>
                  <a:schemeClr val="accent1"/>
                </a:solidFill>
              </a:ln>
            </c:spPr>
          </c:marker>
          <c:dLbls>
            <c:numFmt formatCode="General" sourceLinked="1"/>
            <c:txPr>
              <a:bodyPr/>
              <a:lstStyle/>
              <a:p>
                <a:pPr lvl="0">
                  <a:defRPr b="0" i="0" sz="900">
                    <a:latin typeface="+mn-lt"/>
                  </a:defRPr>
                </a:pPr>
              </a:p>
            </c:txPr>
            <c:showLegendKey val="0"/>
            <c:showVal val="1"/>
            <c:showCatName val="0"/>
            <c:showSerName val="0"/>
            <c:showPercent val="0"/>
            <c:showBubbleSize val="0"/>
          </c:dLbls>
          <c:cat>
            <c:strRef>
              <c:f>'4.Valoración'!$B$20:$F$20</c:f>
            </c:strRef>
          </c:cat>
          <c:val>
            <c:numRef>
              <c:f>'4.Valoración'!$B$22:$F$22</c:f>
              <c:numCache/>
            </c:numRef>
          </c:val>
          <c:smooth val="1"/>
        </c:ser>
        <c:ser>
          <c:idx val="1"/>
          <c:order val="1"/>
          <c:tx>
            <c:v>Precio actual</c:v>
          </c:tx>
          <c:spPr>
            <a:ln cmpd="sng" w="28575">
              <a:solidFill>
                <a:schemeClr val="accent6"/>
              </a:solidFill>
              <a:prstDash val="dash"/>
            </a:ln>
          </c:spPr>
          <c:marker>
            <c:symbol val="none"/>
          </c:marker>
          <c:cat>
            <c:strRef>
              <c:f>'4.Valoración'!$B$20:$F$20</c:f>
            </c:strRef>
          </c:cat>
          <c:val>
            <c:numRef>
              <c:f>'TIKR_Cálculos'!$B$15:$F$15</c:f>
              <c:numCache/>
            </c:numRef>
          </c:val>
          <c:smooth val="1"/>
        </c:ser>
        <c:axId val="818744423"/>
        <c:axId val="2138101761"/>
      </c:lineChart>
      <c:catAx>
        <c:axId val="8187444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138101761"/>
      </c:catAx>
      <c:valAx>
        <c:axId val="213810176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sz="900">
                <a:solidFill>
                  <a:srgbClr val="000000"/>
                </a:solidFill>
                <a:latin typeface="+mn-lt"/>
              </a:defRPr>
            </a:pPr>
          </a:p>
        </c:txPr>
        <c:crossAx val="818744423"/>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Márgenes</a:t>
            </a:r>
          </a:p>
        </c:rich>
      </c:tx>
      <c:overlay val="0"/>
    </c:title>
    <c:plotArea>
      <c:layout/>
      <c:lineChart>
        <c:ser>
          <c:idx val="0"/>
          <c:order val="0"/>
          <c:tx>
            <c:v>EBITDA</c:v>
          </c:tx>
          <c:spPr>
            <a:ln cmpd="sng" w="28575">
              <a:solidFill>
                <a:schemeClr val="accent1"/>
              </a:solidFill>
            </a:ln>
          </c:spPr>
          <c:marker>
            <c:symbol val="none"/>
          </c:marker>
          <c:cat>
            <c:strRef>
              <c:f>'TIKR_Cálculos'!$B$54:$K$54</c:f>
            </c:strRef>
          </c:cat>
          <c:val>
            <c:numRef>
              <c:f>'TIKR_Cálculos'!$B$55:$K$55</c:f>
              <c:numCache/>
            </c:numRef>
          </c:val>
          <c:smooth val="1"/>
        </c:ser>
        <c:ser>
          <c:idx val="1"/>
          <c:order val="1"/>
          <c:tx>
            <c:v>EBIT</c:v>
          </c:tx>
          <c:spPr>
            <a:ln cmpd="sng" w="28575">
              <a:solidFill>
                <a:schemeClr val="accent6"/>
              </a:solidFill>
            </a:ln>
          </c:spPr>
          <c:marker>
            <c:symbol val="none"/>
          </c:marker>
          <c:cat>
            <c:strRef>
              <c:f>'TIKR_Cálculos'!$B$54:$K$54</c:f>
            </c:strRef>
          </c:cat>
          <c:val>
            <c:numRef>
              <c:f>'TIKR_Cálculos'!$B$56:$K$56</c:f>
              <c:numCache/>
            </c:numRef>
          </c:val>
          <c:smooth val="1"/>
        </c:ser>
        <c:ser>
          <c:idx val="2"/>
          <c:order val="2"/>
          <c:tx>
            <c:v>FCF</c:v>
          </c:tx>
          <c:spPr>
            <a:ln cmpd="sng" w="28575">
              <a:solidFill>
                <a:schemeClr val="accent3"/>
              </a:solidFill>
            </a:ln>
          </c:spPr>
          <c:marker>
            <c:symbol val="none"/>
          </c:marker>
          <c:cat>
            <c:strRef>
              <c:f>'TIKR_Cálculos'!$B$54:$K$54</c:f>
            </c:strRef>
          </c:cat>
          <c:val>
            <c:numRef>
              <c:f>'TIKR_Cálculos'!$B$57:$K$57</c:f>
              <c:numCache/>
            </c:numRef>
          </c:val>
          <c:smooth val="1"/>
        </c:ser>
        <c:axId val="1347282495"/>
        <c:axId val="1538881713"/>
      </c:lineChart>
      <c:catAx>
        <c:axId val="13472824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538881713"/>
      </c:catAx>
      <c:valAx>
        <c:axId val="153888171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347282495"/>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Crecimiento</a:t>
            </a:r>
          </a:p>
        </c:rich>
      </c:tx>
      <c:overlay val="0"/>
    </c:title>
    <c:plotArea>
      <c:layout/>
      <c:lineChart>
        <c:ser>
          <c:idx val="0"/>
          <c:order val="0"/>
          <c:tx>
            <c:v>Ventas</c:v>
          </c:tx>
          <c:spPr>
            <a:ln cmpd="sng" w="28575">
              <a:solidFill>
                <a:schemeClr val="accent1"/>
              </a:solidFill>
            </a:ln>
          </c:spPr>
          <c:marker>
            <c:symbol val="none"/>
          </c:marker>
          <c:cat>
            <c:strRef>
              <c:f>'TIKR_Cálculos'!$B$48:$J$48</c:f>
            </c:strRef>
          </c:cat>
          <c:val>
            <c:numRef>
              <c:f>'TIKR_Cálculos'!$B$49:$J$49</c:f>
              <c:numCache/>
            </c:numRef>
          </c:val>
          <c:smooth val="1"/>
        </c:ser>
        <c:ser>
          <c:idx val="1"/>
          <c:order val="1"/>
          <c:tx>
            <c:v>EPS</c:v>
          </c:tx>
          <c:spPr>
            <a:ln cmpd="sng" w="28575">
              <a:solidFill>
                <a:schemeClr val="accent6"/>
              </a:solidFill>
            </a:ln>
          </c:spPr>
          <c:marker>
            <c:symbol val="none"/>
          </c:marker>
          <c:cat>
            <c:strRef>
              <c:f>'TIKR_Cálculos'!$B$48:$J$48</c:f>
            </c:strRef>
          </c:cat>
          <c:val>
            <c:numRef>
              <c:f>'TIKR_Cálculos'!$B$50:$J$50</c:f>
              <c:numCache/>
            </c:numRef>
          </c:val>
          <c:smooth val="1"/>
        </c:ser>
        <c:ser>
          <c:idx val="2"/>
          <c:order val="2"/>
          <c:tx>
            <c:v>FCF per share</c:v>
          </c:tx>
          <c:spPr>
            <a:ln cmpd="sng" w="28575">
              <a:solidFill>
                <a:schemeClr val="accent3"/>
              </a:solidFill>
            </a:ln>
          </c:spPr>
          <c:marker>
            <c:symbol val="none"/>
          </c:marker>
          <c:cat>
            <c:strRef>
              <c:f>'TIKR_Cálculos'!$B$48:$J$48</c:f>
            </c:strRef>
          </c:cat>
          <c:val>
            <c:numRef>
              <c:f>'TIKR_Cálculos'!$B$51:$J$51</c:f>
              <c:numCache/>
            </c:numRef>
          </c:val>
          <c:smooth val="1"/>
        </c:ser>
        <c:axId val="249818356"/>
        <c:axId val="1279094469"/>
      </c:lineChart>
      <c:catAx>
        <c:axId val="2498183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279094469"/>
      </c:catAx>
      <c:valAx>
        <c:axId val="1279094469"/>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49818356"/>
      </c:valAx>
    </c:plotArea>
    <c:legend>
      <c:legendPos val="b"/>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FCF vs ROIC</a:t>
            </a:r>
          </a:p>
        </c:rich>
      </c:tx>
      <c:overlay val="0"/>
    </c:title>
    <c:plotArea>
      <c:layout/>
      <c:barChart>
        <c:barDir val="col"/>
        <c:ser>
          <c:idx val="0"/>
          <c:order val="0"/>
          <c:tx>
            <c:v>FCF</c:v>
          </c:tx>
          <c:spPr>
            <a:solidFill>
              <a:schemeClr val="accent1"/>
            </a:solidFill>
            <a:ln cmpd="sng">
              <a:solidFill>
                <a:srgbClr val="000000"/>
              </a:solidFill>
            </a:ln>
          </c:spPr>
          <c:cat>
            <c:strRef>
              <c:f>'TIKR_Cálculos'!$B$60:$K$60</c:f>
            </c:strRef>
          </c:cat>
          <c:val>
            <c:numRef>
              <c:f>'TIKR_Cálculos'!$B$61:$K$61</c:f>
              <c:numCache/>
            </c:numRef>
          </c:val>
        </c:ser>
        <c:axId val="1979408407"/>
        <c:axId val="1069561508"/>
      </c:barChart>
      <c:lineChart>
        <c:varyColors val="0"/>
        <c:ser>
          <c:idx val="1"/>
          <c:order val="1"/>
          <c:tx>
            <c:v>ROIC</c:v>
          </c:tx>
          <c:spPr>
            <a:ln cmpd="sng" w="28575">
              <a:solidFill>
                <a:schemeClr val="accent6"/>
              </a:solidFill>
            </a:ln>
          </c:spPr>
          <c:marker>
            <c:symbol val="none"/>
          </c:marker>
          <c:dLbls>
            <c:numFmt formatCode="General" sourceLinked="1"/>
            <c:txPr>
              <a:bodyPr/>
              <a:lstStyle/>
              <a:p>
                <a:pPr lvl="0">
                  <a:defRPr b="0" i="0" sz="900">
                    <a:latin typeface="+mn-lt"/>
                  </a:defRPr>
                </a:pPr>
              </a:p>
            </c:txPr>
            <c:showLegendKey val="0"/>
            <c:showVal val="1"/>
            <c:showCatName val="0"/>
            <c:showSerName val="0"/>
            <c:showPercent val="0"/>
            <c:showBubbleSize val="0"/>
          </c:dLbls>
          <c:cat>
            <c:strRef>
              <c:f>'TIKR_Cálculos'!$B$60:$K$60</c:f>
            </c:strRef>
          </c:cat>
          <c:val>
            <c:numRef>
              <c:f>'TIKR_Cálculos'!$B$62:$K$62</c:f>
              <c:numCache/>
            </c:numRef>
          </c:val>
          <c:smooth val="1"/>
        </c:ser>
        <c:axId val="1979408407"/>
        <c:axId val="1069561508"/>
      </c:lineChart>
      <c:catAx>
        <c:axId val="19794084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069561508"/>
      </c:catAx>
      <c:valAx>
        <c:axId val="106956150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979408407"/>
      </c:valAx>
    </c:plotArea>
    <c:legend>
      <c:legendPos val="b"/>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Costes como % de ventas</a:t>
            </a:r>
          </a:p>
        </c:rich>
      </c:tx>
      <c:overlay val="0"/>
    </c:title>
    <c:plotArea>
      <c:layout/>
      <c:barChart>
        <c:barDir val="col"/>
        <c:grouping val="stacked"/>
        <c:ser>
          <c:idx val="0"/>
          <c:order val="0"/>
          <c:tx>
            <c:v>Costes de ventas y operativos</c:v>
          </c:tx>
          <c:spPr>
            <a:solidFill>
              <a:schemeClr val="accent1"/>
            </a:solidFill>
            <a:ln cmpd="sng">
              <a:solidFill>
                <a:srgbClr val="000000"/>
              </a:solidFill>
            </a:ln>
          </c:spPr>
          <c:cat>
            <c:strRef>
              <c:f>'TIKR_Cálculos'!$B$64:$K$64</c:f>
            </c:strRef>
          </c:cat>
          <c:val>
            <c:numRef>
              <c:f>'TIKR_Cálculos'!$B$65:$K$65</c:f>
              <c:numCache/>
            </c:numRef>
          </c:val>
        </c:ser>
        <c:ser>
          <c:idx val="1"/>
          <c:order val="1"/>
          <c:tx>
            <c:v>CapEx Mant.</c:v>
          </c:tx>
          <c:spPr>
            <a:solidFill>
              <a:schemeClr val="accent6"/>
            </a:solidFill>
            <a:ln cmpd="sng">
              <a:solidFill>
                <a:srgbClr val="000000"/>
              </a:solidFill>
            </a:ln>
          </c:spPr>
          <c:cat>
            <c:strRef>
              <c:f>'TIKR_Cálculos'!$B$64:$K$64</c:f>
            </c:strRef>
          </c:cat>
          <c:val>
            <c:numRef>
              <c:f>'TIKR_Cálculos'!$B$66:$K$66</c:f>
              <c:numCache/>
            </c:numRef>
          </c:val>
        </c:ser>
        <c:ser>
          <c:idx val="2"/>
          <c:order val="2"/>
          <c:tx>
            <c:v>Intereses</c:v>
          </c:tx>
          <c:spPr>
            <a:solidFill>
              <a:schemeClr val="accent3"/>
            </a:solidFill>
            <a:ln cmpd="sng">
              <a:solidFill>
                <a:srgbClr val="000000"/>
              </a:solidFill>
            </a:ln>
          </c:spPr>
          <c:cat>
            <c:strRef>
              <c:f>'TIKR_Cálculos'!$B$64:$K$64</c:f>
            </c:strRef>
          </c:cat>
          <c:val>
            <c:numRef>
              <c:f>'TIKR_Cálculos'!$B$67:$K$67</c:f>
              <c:numCache/>
            </c:numRef>
          </c:val>
        </c:ser>
        <c:ser>
          <c:idx val="3"/>
          <c:order val="3"/>
          <c:tx>
            <c:v>Impuestos y otros</c:v>
          </c:tx>
          <c:spPr>
            <a:solidFill>
              <a:schemeClr val="accent4"/>
            </a:solidFill>
            <a:ln cmpd="sng">
              <a:solidFill>
                <a:srgbClr val="000000"/>
              </a:solidFill>
            </a:ln>
          </c:spPr>
          <c:cat>
            <c:strRef>
              <c:f>'TIKR_Cálculos'!$B$64:$K$64</c:f>
            </c:strRef>
          </c:cat>
          <c:val>
            <c:numRef>
              <c:f>'TIKR_Cálculos'!$B$68:$K$68</c:f>
              <c:numCache/>
            </c:numRef>
          </c:val>
        </c:ser>
        <c:ser>
          <c:idx val="4"/>
          <c:order val="4"/>
          <c:tx>
            <c:v>Cambios de WC</c:v>
          </c:tx>
          <c:spPr>
            <a:solidFill>
              <a:schemeClr val="accent5"/>
            </a:solidFill>
            <a:ln cmpd="sng">
              <a:solidFill>
                <a:srgbClr val="000000"/>
              </a:solidFill>
            </a:ln>
          </c:spPr>
          <c:cat>
            <c:strRef>
              <c:f>'TIKR_Cálculos'!$B$64:$K$64</c:f>
            </c:strRef>
          </c:cat>
          <c:val>
            <c:numRef>
              <c:f>'TIKR_Cálculos'!$B$69:$K$69</c:f>
              <c:numCache/>
            </c:numRef>
          </c:val>
        </c:ser>
        <c:overlap val="100"/>
        <c:axId val="505569836"/>
        <c:axId val="1201503592"/>
      </c:barChart>
      <c:catAx>
        <c:axId val="5055698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201503592"/>
      </c:catAx>
      <c:valAx>
        <c:axId val="1201503592"/>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505569836"/>
      </c:valAx>
    </c:plotArea>
    <c:legend>
      <c:legendPos val="b"/>
      <c:overlay val="0"/>
      <c:txPr>
        <a:bodyPr/>
        <a:lstStyle/>
        <a:p>
          <a:pPr lvl="0">
            <a:defRPr b="0" i="0" sz="9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Asignación de capital (% del FCF)</a:t>
            </a:r>
          </a:p>
        </c:rich>
      </c:tx>
      <c:overlay val="0"/>
    </c:title>
    <c:plotArea>
      <c:layout/>
      <c:barChart>
        <c:barDir val="col"/>
        <c:grouping val="stacked"/>
        <c:ser>
          <c:idx val="0"/>
          <c:order val="0"/>
          <c:tx>
            <c:v>CapEx Expansión (crecimiento orgánico)</c:v>
          </c:tx>
          <c:spPr>
            <a:solidFill>
              <a:schemeClr val="accent1"/>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'2.FCF'!$B$28:$K$28</c:f>
              <c:numCache/>
            </c:numRef>
          </c:val>
        </c:ser>
        <c:ser>
          <c:idx val="1"/>
          <c:order val="1"/>
          <c:tx>
            <c:v>Dividendos</c:v>
          </c:tx>
          <c:spPr>
            <a:solidFill>
              <a:schemeClr val="accent6"/>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'2.FCF'!$B$30:$K$30</c:f>
              <c:numCache/>
            </c:numRef>
          </c:val>
        </c:ser>
        <c:ser>
          <c:idx val="2"/>
          <c:order val="2"/>
          <c:tx>
            <c:v>Recompras</c:v>
          </c:tx>
          <c:spPr>
            <a:solidFill>
              <a:schemeClr val="accent3"/>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'2.FCF'!$B$31:$K$31</c:f>
              <c:numCache/>
            </c:numRef>
          </c:val>
        </c:ser>
        <c:ser>
          <c:idx val="3"/>
          <c:order val="3"/>
          <c:tx>
            <c:v>Adquisiciones (crecimiento inorgánico)</c:v>
          </c:tx>
          <c:spPr>
            <a:solidFill>
              <a:schemeClr val="accent4"/>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'2.FCF'!$B$29:$K$29</c:f>
              <c:numCache/>
            </c:numRef>
          </c:val>
        </c:ser>
        <c:overlap val="100"/>
        <c:axId val="1809661324"/>
        <c:axId val="2098406652"/>
      </c:barChart>
      <c:catAx>
        <c:axId val="18096613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098406652"/>
      </c:catAx>
      <c:valAx>
        <c:axId val="2098406652"/>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809661324"/>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3248025" cy="1104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228600</xdr:colOff>
      <xdr:row>0</xdr:row>
      <xdr:rowOff>200025</xdr:rowOff>
    </xdr:from>
    <xdr:ext cx="2809875" cy="1095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9525</xdr:colOff>
      <xdr:row>10</xdr:row>
      <xdr:rowOff>28575</xdr:rowOff>
    </xdr:from>
    <xdr:ext cx="723900" cy="1123950"/>
    <xdr:grpSp>
      <xdr:nvGrpSpPr>
        <xdr:cNvPr id="2" name="Shape 2"/>
        <xdr:cNvGrpSpPr/>
      </xdr:nvGrpSpPr>
      <xdr:grpSpPr>
        <a:xfrm>
          <a:off x="4984050" y="3218025"/>
          <a:ext cx="723900" cy="1123950"/>
          <a:chOff x="4984050" y="3218025"/>
          <a:chExt cx="723900" cy="1123950"/>
        </a:xfrm>
      </xdr:grpSpPr>
      <xdr:grpSp>
        <xdr:nvGrpSpPr>
          <xdr:cNvPr id="3" name="Shape 3"/>
          <xdr:cNvGrpSpPr/>
        </xdr:nvGrpSpPr>
        <xdr:grpSpPr>
          <a:xfrm>
            <a:off x="4984050" y="3218025"/>
            <a:ext cx="723900" cy="1123950"/>
            <a:chOff x="4988813" y="3222788"/>
            <a:chExt cx="714375" cy="1114425"/>
          </a:xfrm>
        </xdr:grpSpPr>
        <xdr:sp>
          <xdr:nvSpPr>
            <xdr:cNvPr id="4" name="Shape 4"/>
            <xdr:cNvSpPr/>
          </xdr:nvSpPr>
          <xdr:spPr>
            <a:xfrm>
              <a:off x="4988813" y="3222788"/>
              <a:ext cx="714375" cy="1114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5" name="Shape 5"/>
            <xdr:cNvCxnSpPr/>
          </xdr:nvCxnSpPr>
          <xdr:spPr>
            <a:xfrm rot="10800000">
              <a:off x="4988813" y="3222788"/>
              <a:ext cx="714375" cy="1114425"/>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oneCellAnchor>
    <xdr:from>
      <xdr:col>16</xdr:col>
      <xdr:colOff>0</xdr:colOff>
      <xdr:row>3</xdr:row>
      <xdr:rowOff>285750</xdr:rowOff>
    </xdr:from>
    <xdr:ext cx="723900" cy="3019425"/>
    <xdr:grpSp>
      <xdr:nvGrpSpPr>
        <xdr:cNvPr id="2" name="Shape 2"/>
        <xdr:cNvGrpSpPr/>
      </xdr:nvGrpSpPr>
      <xdr:grpSpPr>
        <a:xfrm>
          <a:off x="4984050" y="2270288"/>
          <a:ext cx="723900" cy="3019425"/>
          <a:chOff x="4984050" y="2270288"/>
          <a:chExt cx="723900" cy="3019425"/>
        </a:xfrm>
      </xdr:grpSpPr>
      <xdr:grpSp>
        <xdr:nvGrpSpPr>
          <xdr:cNvPr id="6" name="Shape 6"/>
          <xdr:cNvGrpSpPr/>
        </xdr:nvGrpSpPr>
        <xdr:grpSpPr>
          <a:xfrm>
            <a:off x="4984050" y="2270288"/>
            <a:ext cx="723900" cy="3019425"/>
            <a:chOff x="4984050" y="2275050"/>
            <a:chExt cx="723900" cy="3009900"/>
          </a:xfrm>
        </xdr:grpSpPr>
        <xdr:sp>
          <xdr:nvSpPr>
            <xdr:cNvPr id="4" name="Shape 4"/>
            <xdr:cNvSpPr/>
          </xdr:nvSpPr>
          <xdr:spPr>
            <a:xfrm>
              <a:off x="4984050" y="2275050"/>
              <a:ext cx="723900" cy="3009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7" name="Shape 7"/>
            <xdr:cNvCxnSpPr/>
          </xdr:nvCxnSpPr>
          <xdr:spPr>
            <a:xfrm rot="10800000">
              <a:off x="4984050" y="2275050"/>
              <a:ext cx="723900" cy="3009900"/>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oneCellAnchor>
    <xdr:from>
      <xdr:col>16</xdr:col>
      <xdr:colOff>0</xdr:colOff>
      <xdr:row>13</xdr:row>
      <xdr:rowOff>190500</xdr:rowOff>
    </xdr:from>
    <xdr:ext cx="723900" cy="3533775"/>
    <xdr:grpSp>
      <xdr:nvGrpSpPr>
        <xdr:cNvPr id="2" name="Shape 2"/>
        <xdr:cNvGrpSpPr/>
      </xdr:nvGrpSpPr>
      <xdr:grpSpPr>
        <a:xfrm>
          <a:off x="4984050" y="2013113"/>
          <a:ext cx="723900" cy="3533775"/>
          <a:chOff x="4984050" y="2013113"/>
          <a:chExt cx="723900" cy="3533775"/>
        </a:xfrm>
      </xdr:grpSpPr>
      <xdr:grpSp>
        <xdr:nvGrpSpPr>
          <xdr:cNvPr id="8" name="Shape 8"/>
          <xdr:cNvGrpSpPr/>
        </xdr:nvGrpSpPr>
        <xdr:grpSpPr>
          <a:xfrm>
            <a:off x="4984050" y="2013113"/>
            <a:ext cx="723900" cy="3533775"/>
            <a:chOff x="4984050" y="2017875"/>
            <a:chExt cx="723900" cy="3524250"/>
          </a:xfrm>
        </xdr:grpSpPr>
        <xdr:sp>
          <xdr:nvSpPr>
            <xdr:cNvPr id="4" name="Shape 4"/>
            <xdr:cNvSpPr/>
          </xdr:nvSpPr>
          <xdr:spPr>
            <a:xfrm>
              <a:off x="4984050" y="2017875"/>
              <a:ext cx="723900" cy="3524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9" name="Shape 9"/>
            <xdr:cNvCxnSpPr/>
          </xdr:nvCxnSpPr>
          <xdr:spPr>
            <a:xfrm flipH="1">
              <a:off x="4984050" y="2017875"/>
              <a:ext cx="723900" cy="3524250"/>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oneCellAnchor>
    <xdr:from>
      <xdr:col>16</xdr:col>
      <xdr:colOff>0</xdr:colOff>
      <xdr:row>13</xdr:row>
      <xdr:rowOff>190500</xdr:rowOff>
    </xdr:from>
    <xdr:ext cx="723900" cy="752475"/>
    <xdr:grpSp>
      <xdr:nvGrpSpPr>
        <xdr:cNvPr id="2" name="Shape 2"/>
        <xdr:cNvGrpSpPr/>
      </xdr:nvGrpSpPr>
      <xdr:grpSpPr>
        <a:xfrm>
          <a:off x="4984050" y="3403763"/>
          <a:ext cx="723900" cy="752475"/>
          <a:chOff x="4984050" y="3403763"/>
          <a:chExt cx="723900" cy="752475"/>
        </a:xfrm>
      </xdr:grpSpPr>
      <xdr:grpSp>
        <xdr:nvGrpSpPr>
          <xdr:cNvPr id="10" name="Shape 10"/>
          <xdr:cNvGrpSpPr/>
        </xdr:nvGrpSpPr>
        <xdr:grpSpPr>
          <a:xfrm>
            <a:off x="4984050" y="3403763"/>
            <a:ext cx="723900" cy="752475"/>
            <a:chOff x="4988813" y="3408525"/>
            <a:chExt cx="714375" cy="742950"/>
          </a:xfrm>
        </xdr:grpSpPr>
        <xdr:sp>
          <xdr:nvSpPr>
            <xdr:cNvPr id="4" name="Shape 4"/>
            <xdr:cNvSpPr/>
          </xdr:nvSpPr>
          <xdr:spPr>
            <a:xfrm>
              <a:off x="4988813" y="3408525"/>
              <a:ext cx="714375" cy="742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1" name="Shape 11"/>
            <xdr:cNvCxnSpPr/>
          </xdr:nvCxnSpPr>
          <xdr:spPr>
            <a:xfrm flipH="1">
              <a:off x="4988813" y="3408525"/>
              <a:ext cx="714375" cy="742950"/>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619125</xdr:colOff>
      <xdr:row>11</xdr:row>
      <xdr:rowOff>190500</xdr:rowOff>
    </xdr:from>
    <xdr:ext cx="1057275" cy="3028950"/>
    <xdr:grpSp>
      <xdr:nvGrpSpPr>
        <xdr:cNvPr id="2" name="Shape 2"/>
        <xdr:cNvGrpSpPr/>
      </xdr:nvGrpSpPr>
      <xdr:grpSpPr>
        <a:xfrm>
          <a:off x="4817363" y="2265525"/>
          <a:ext cx="1057275" cy="3028950"/>
          <a:chOff x="4817363" y="2265525"/>
          <a:chExt cx="1057275" cy="3028950"/>
        </a:xfrm>
      </xdr:grpSpPr>
      <xdr:grpSp>
        <xdr:nvGrpSpPr>
          <xdr:cNvPr id="12" name="Shape 12"/>
          <xdr:cNvGrpSpPr/>
        </xdr:nvGrpSpPr>
        <xdr:grpSpPr>
          <a:xfrm>
            <a:off x="4817363" y="2265525"/>
            <a:ext cx="1057275" cy="3028950"/>
            <a:chOff x="4822125" y="2270288"/>
            <a:chExt cx="1047750" cy="3019425"/>
          </a:xfrm>
        </xdr:grpSpPr>
        <xdr:sp>
          <xdr:nvSpPr>
            <xdr:cNvPr id="4" name="Shape 4"/>
            <xdr:cNvSpPr/>
          </xdr:nvSpPr>
          <xdr:spPr>
            <a:xfrm>
              <a:off x="4822125" y="2270288"/>
              <a:ext cx="104775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3" name="Shape 13"/>
            <xdr:cNvCxnSpPr/>
          </xdr:nvCxnSpPr>
          <xdr:spPr>
            <a:xfrm flipH="1">
              <a:off x="4822125" y="2270288"/>
              <a:ext cx="1047750" cy="3019425"/>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428625</xdr:colOff>
      <xdr:row>15</xdr:row>
      <xdr:rowOff>19050</xdr:rowOff>
    </xdr:from>
    <xdr:ext cx="5619750" cy="31146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28575</xdr:colOff>
      <xdr:row>11</xdr:row>
      <xdr:rowOff>171450</xdr:rowOff>
    </xdr:from>
    <xdr:ext cx="1552575" cy="1409700"/>
    <xdr:grpSp>
      <xdr:nvGrpSpPr>
        <xdr:cNvPr id="2" name="Shape 2"/>
        <xdr:cNvGrpSpPr/>
      </xdr:nvGrpSpPr>
      <xdr:grpSpPr>
        <a:xfrm>
          <a:off x="4569713" y="3075150"/>
          <a:ext cx="1552575" cy="1409700"/>
          <a:chOff x="4569713" y="3075150"/>
          <a:chExt cx="1552575" cy="1409700"/>
        </a:xfrm>
      </xdr:grpSpPr>
      <xdr:grpSp>
        <xdr:nvGrpSpPr>
          <xdr:cNvPr id="14" name="Shape 14"/>
          <xdr:cNvGrpSpPr/>
        </xdr:nvGrpSpPr>
        <xdr:grpSpPr>
          <a:xfrm>
            <a:off x="4569713" y="3075150"/>
            <a:ext cx="1552575" cy="1409700"/>
            <a:chOff x="4574475" y="3079913"/>
            <a:chExt cx="1543050" cy="1400175"/>
          </a:xfrm>
        </xdr:grpSpPr>
        <xdr:sp>
          <xdr:nvSpPr>
            <xdr:cNvPr id="4" name="Shape 4"/>
            <xdr:cNvSpPr/>
          </xdr:nvSpPr>
          <xdr:spPr>
            <a:xfrm>
              <a:off x="4574475" y="3079913"/>
              <a:ext cx="1543050" cy="1400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5" name="Shape 15"/>
            <xdr:cNvCxnSpPr/>
          </xdr:nvCxnSpPr>
          <xdr:spPr>
            <a:xfrm rot="10800000">
              <a:off x="4574475" y="3079913"/>
              <a:ext cx="1543050" cy="1400175"/>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oneCellAnchor>
    <xdr:from>
      <xdr:col>4</xdr:col>
      <xdr:colOff>28575</xdr:colOff>
      <xdr:row>16</xdr:row>
      <xdr:rowOff>-9525</xdr:rowOff>
    </xdr:from>
    <xdr:ext cx="1552575" cy="38100"/>
    <xdr:grpSp>
      <xdr:nvGrpSpPr>
        <xdr:cNvPr id="2" name="Shape 2"/>
        <xdr:cNvGrpSpPr/>
      </xdr:nvGrpSpPr>
      <xdr:grpSpPr>
        <a:xfrm>
          <a:off x="4569713" y="3760950"/>
          <a:ext cx="1552575" cy="38100"/>
          <a:chOff x="4569713" y="3760950"/>
          <a:chExt cx="1552575" cy="38100"/>
        </a:xfrm>
      </xdr:grpSpPr>
      <xdr:grpSp>
        <xdr:nvGrpSpPr>
          <xdr:cNvPr id="16" name="Shape 16"/>
          <xdr:cNvGrpSpPr/>
        </xdr:nvGrpSpPr>
        <xdr:grpSpPr>
          <a:xfrm>
            <a:off x="4569713" y="3760950"/>
            <a:ext cx="1552575" cy="38100"/>
            <a:chOff x="4569713" y="3775238"/>
            <a:chExt cx="1552575" cy="9525"/>
          </a:xfrm>
        </xdr:grpSpPr>
        <xdr:sp>
          <xdr:nvSpPr>
            <xdr:cNvPr id="4" name="Shape 4"/>
            <xdr:cNvSpPr/>
          </xdr:nvSpPr>
          <xdr:spPr>
            <a:xfrm>
              <a:off x="4569713" y="3775238"/>
              <a:ext cx="1552575" cy="9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7" name="Shape 17"/>
            <xdr:cNvCxnSpPr/>
          </xdr:nvCxnSpPr>
          <xdr:spPr>
            <a:xfrm flipH="1">
              <a:off x="4569713" y="3775238"/>
              <a:ext cx="1552575" cy="9525"/>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152400</xdr:colOff>
      <xdr:row>0</xdr:row>
      <xdr:rowOff>0</xdr:rowOff>
    </xdr:from>
    <xdr:ext cx="2809875" cy="1085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104775</xdr:colOff>
      <xdr:row>0</xdr:row>
      <xdr:rowOff>152400</xdr:rowOff>
    </xdr:from>
    <xdr:ext cx="914400" cy="10191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695325</xdr:colOff>
      <xdr:row>16</xdr:row>
      <xdr:rowOff>66675</xdr:rowOff>
    </xdr:from>
    <xdr:ext cx="5486400" cy="34194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581025</xdr:colOff>
      <xdr:row>1</xdr:row>
      <xdr:rowOff>28575</xdr:rowOff>
    </xdr:from>
    <xdr:ext cx="5648325" cy="3114675"/>
    <xdr:graphicFrame>
      <xdr:nvGraphicFramePr>
        <xdr:cNvPr id="3" name="Chart 3"/>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0</xdr:colOff>
      <xdr:row>1</xdr:row>
      <xdr:rowOff>9525</xdr:rowOff>
    </xdr:from>
    <xdr:ext cx="5467350" cy="3200400"/>
    <xdr:graphicFrame>
      <xdr:nvGraphicFramePr>
        <xdr:cNvPr id="4" name="Chart 4"/>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552450</xdr:colOff>
      <xdr:row>15</xdr:row>
      <xdr:rowOff>76200</xdr:rowOff>
    </xdr:from>
    <xdr:ext cx="5524500" cy="3629025"/>
    <xdr:graphicFrame>
      <xdr:nvGraphicFramePr>
        <xdr:cNvPr id="5" name="Chart 5"/>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695325</xdr:colOff>
      <xdr:row>31</xdr:row>
      <xdr:rowOff>228600</xdr:rowOff>
    </xdr:from>
    <xdr:ext cx="5524500" cy="3190875"/>
    <xdr:graphicFrame>
      <xdr:nvGraphicFramePr>
        <xdr:cNvPr id="6" name="Chart 6"/>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15</xdr:col>
      <xdr:colOff>142875</xdr:colOff>
      <xdr:row>0</xdr:row>
      <xdr:rowOff>0</xdr:rowOff>
    </xdr:from>
    <xdr:ext cx="2667000" cy="1085850"/>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P26" displayName="Table_1" 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terms" TargetMode="External"/><Relationship Id="rId3" Type="http://schemas.openxmlformats.org/officeDocument/2006/relationships/hyperlink" Target="https://app.tikr.com/privacypolicy"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2.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11" Type="http://schemas.openxmlformats.org/officeDocument/2006/relationships/drawing" Target="../drawings/drawing8.xml"/><Relationship Id="rId10" Type="http://schemas.openxmlformats.org/officeDocument/2006/relationships/hyperlink" Target="https://app.tikr.com/privacypolicy" TargetMode="External"/><Relationship Id="rId9" Type="http://schemas.openxmlformats.org/officeDocument/2006/relationships/hyperlink" Target="https://app.tikr.com/terms"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app.tikr.com/account/subs?ref=4v1it1" TargetMode="External"/><Relationship Id="rId20" Type="http://schemas.openxmlformats.org/officeDocument/2006/relationships/hyperlink" Target="https://app.tikr.com/account/subs?ref=4v1it1" TargetMode="External"/><Relationship Id="rId42" Type="http://schemas.openxmlformats.org/officeDocument/2006/relationships/hyperlink" Target="https://app.tikr.com/account/subs?ref=4v1it1" TargetMode="External"/><Relationship Id="rId41" Type="http://schemas.openxmlformats.org/officeDocument/2006/relationships/hyperlink" Target="https://app.tikr.com/account/subs?ref=4v1it1" TargetMode="External"/><Relationship Id="rId22" Type="http://schemas.openxmlformats.org/officeDocument/2006/relationships/hyperlink" Target="https://app.tikr.com/account/subs?ref=4v1it1" TargetMode="External"/><Relationship Id="rId44" Type="http://schemas.openxmlformats.org/officeDocument/2006/relationships/hyperlink" Target="https://app.tikr.com/account/subs?ref=4v1it1" TargetMode="External"/><Relationship Id="rId21" Type="http://schemas.openxmlformats.org/officeDocument/2006/relationships/hyperlink" Target="https://app.tikr.com/account/subs?ref=4v1it1" TargetMode="External"/><Relationship Id="rId43" Type="http://schemas.openxmlformats.org/officeDocument/2006/relationships/hyperlink" Target="https://app.tikr.com/account/subs?ref=4v1it1" TargetMode="External"/><Relationship Id="rId24" Type="http://schemas.openxmlformats.org/officeDocument/2006/relationships/hyperlink" Target="https://app.tikr.com/account/subs?ref=4v1it1" TargetMode="External"/><Relationship Id="rId46" Type="http://schemas.openxmlformats.org/officeDocument/2006/relationships/hyperlink" Target="https://app.tikr.com/privacypolicy" TargetMode="External"/><Relationship Id="rId23" Type="http://schemas.openxmlformats.org/officeDocument/2006/relationships/hyperlink" Target="https://app.tikr.com/account/subs?ref=4v1it1" TargetMode="External"/><Relationship Id="rId45" Type="http://schemas.openxmlformats.org/officeDocument/2006/relationships/hyperlink" Target="https://app.tikr.com/terms" TargetMode="External"/><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9" Type="http://schemas.openxmlformats.org/officeDocument/2006/relationships/hyperlink" Target="https://app.tikr.com/account/subs?ref=4v1it1" TargetMode="External"/><Relationship Id="rId26" Type="http://schemas.openxmlformats.org/officeDocument/2006/relationships/hyperlink" Target="https://app.tikr.com/account/subs?ref=4v1it1" TargetMode="External"/><Relationship Id="rId25" Type="http://schemas.openxmlformats.org/officeDocument/2006/relationships/hyperlink" Target="https://app.tikr.com/account/subs?ref=4v1it1" TargetMode="External"/><Relationship Id="rId47" Type="http://schemas.openxmlformats.org/officeDocument/2006/relationships/drawing" Target="../drawings/drawing9.xml"/><Relationship Id="rId28" Type="http://schemas.openxmlformats.org/officeDocument/2006/relationships/hyperlink" Target="https://app.tikr.com/account/subs?ref=4v1it1" TargetMode="External"/><Relationship Id="rId27" Type="http://schemas.openxmlformats.org/officeDocument/2006/relationships/hyperlink" Target="https://app.tikr.com/account/subs?ref=4v1it1"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29"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 Id="rId31" Type="http://schemas.openxmlformats.org/officeDocument/2006/relationships/hyperlink" Target="https://app.tikr.com/account/subs?ref=4v1it1" TargetMode="External"/><Relationship Id="rId30" Type="http://schemas.openxmlformats.org/officeDocument/2006/relationships/hyperlink" Target="https://app.tikr.com/account/subs?ref=4v1it1" TargetMode="External"/><Relationship Id="rId11" Type="http://schemas.openxmlformats.org/officeDocument/2006/relationships/hyperlink" Target="https://app.tikr.com/account/subs?ref=4v1it1" TargetMode="External"/><Relationship Id="rId33" Type="http://schemas.openxmlformats.org/officeDocument/2006/relationships/hyperlink" Target="https://app.tikr.com/account/subs?ref=4v1it1" TargetMode="External"/><Relationship Id="rId10" Type="http://schemas.openxmlformats.org/officeDocument/2006/relationships/hyperlink" Target="https://app.tikr.com/account/subs?ref=4v1it1" TargetMode="External"/><Relationship Id="rId32" Type="http://schemas.openxmlformats.org/officeDocument/2006/relationships/hyperlink" Target="https://app.tikr.com/account/subs?ref=4v1it1" TargetMode="External"/><Relationship Id="rId13" Type="http://schemas.openxmlformats.org/officeDocument/2006/relationships/hyperlink" Target="https://app.tikr.com/account/subs?ref=4v1it1" TargetMode="External"/><Relationship Id="rId35" Type="http://schemas.openxmlformats.org/officeDocument/2006/relationships/hyperlink" Target="https://app.tikr.com/account/subs?ref=4v1it1" TargetMode="External"/><Relationship Id="rId12" Type="http://schemas.openxmlformats.org/officeDocument/2006/relationships/hyperlink" Target="https://app.tikr.com/account/subs?ref=4v1it1" TargetMode="External"/><Relationship Id="rId34" Type="http://schemas.openxmlformats.org/officeDocument/2006/relationships/hyperlink" Target="https://app.tikr.com/account/subs?ref=4v1it1" TargetMode="External"/><Relationship Id="rId15" Type="http://schemas.openxmlformats.org/officeDocument/2006/relationships/hyperlink" Target="https://app.tikr.com/account/subs?ref=4v1it1" TargetMode="External"/><Relationship Id="rId37" Type="http://schemas.openxmlformats.org/officeDocument/2006/relationships/hyperlink" Target="https://app.tikr.com/account/subs?ref=4v1it1" TargetMode="External"/><Relationship Id="rId14" Type="http://schemas.openxmlformats.org/officeDocument/2006/relationships/hyperlink" Target="https://app.tikr.com/account/subs?ref=4v1it1" TargetMode="External"/><Relationship Id="rId36" Type="http://schemas.openxmlformats.org/officeDocument/2006/relationships/hyperlink" Target="https://app.tikr.com/account/subs?ref=4v1it1" TargetMode="External"/><Relationship Id="rId17" Type="http://schemas.openxmlformats.org/officeDocument/2006/relationships/hyperlink" Target="https://app.tikr.com/account/subs?ref=4v1it1" TargetMode="External"/><Relationship Id="rId39" Type="http://schemas.openxmlformats.org/officeDocument/2006/relationships/hyperlink" Target="https://app.tikr.com/account/subs?ref=4v1it1" TargetMode="External"/><Relationship Id="rId16" Type="http://schemas.openxmlformats.org/officeDocument/2006/relationships/hyperlink" Target="https://app.tikr.com/account/subs?ref=4v1it1" TargetMode="External"/><Relationship Id="rId38" Type="http://schemas.openxmlformats.org/officeDocument/2006/relationships/hyperlink" Target="https://app.tikr.com/account/subs?ref=4v1it1" TargetMode="External"/><Relationship Id="rId19" Type="http://schemas.openxmlformats.org/officeDocument/2006/relationships/hyperlink" Target="https://app.tikr.com/account/subs?ref=4v1it1" TargetMode="External"/><Relationship Id="rId18" Type="http://schemas.openxmlformats.org/officeDocument/2006/relationships/hyperlink" Target="https://app.tikr.com/account/subs?ref=4v1it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29"/>
    <col customWidth="1" min="2" max="2" width="246.43"/>
    <col customWidth="1" min="3" max="3" width="13.43"/>
    <col customWidth="1" hidden="1" min="4" max="6" width="10.71"/>
  </cols>
  <sheetData>
    <row r="1" ht="87.0" customHeight="1">
      <c r="B1" s="1"/>
    </row>
    <row r="2">
      <c r="B2" s="2" t="s">
        <v>0</v>
      </c>
    </row>
    <row r="3" ht="9.75" customHeight="1">
      <c r="B3" s="3"/>
    </row>
    <row r="4" ht="16.5" customHeight="1">
      <c r="B4" s="4" t="s">
        <v>1</v>
      </c>
    </row>
    <row r="5" ht="9.75" customHeight="1">
      <c r="B5" s="4"/>
    </row>
    <row r="6" ht="16.5" customHeight="1">
      <c r="B6" s="4" t="s">
        <v>2</v>
      </c>
    </row>
    <row r="7" ht="9.75" customHeight="1">
      <c r="B7" s="4"/>
    </row>
    <row r="8" ht="16.5" customHeight="1">
      <c r="B8" s="4" t="s">
        <v>3</v>
      </c>
    </row>
    <row r="9" ht="9.75" customHeight="1">
      <c r="B9" s="4"/>
    </row>
    <row r="10" ht="16.5" customHeight="1">
      <c r="B10" s="4" t="s">
        <v>4</v>
      </c>
    </row>
    <row r="11" ht="9.75" customHeight="1">
      <c r="B11" s="4"/>
    </row>
    <row r="12">
      <c r="B12" s="5" t="s">
        <v>5</v>
      </c>
    </row>
    <row r="13" ht="9.75" customHeight="1">
      <c r="B13" s="4"/>
    </row>
    <row r="14" ht="16.5" customHeight="1">
      <c r="B14" s="6" t="s">
        <v>6</v>
      </c>
    </row>
    <row r="15">
      <c r="B15" s="7" t="s">
        <v>7</v>
      </c>
    </row>
    <row r="16">
      <c r="B16" s="2" t="s">
        <v>8</v>
      </c>
    </row>
    <row r="17" ht="9.75" customHeight="1">
      <c r="B17" s="8"/>
    </row>
    <row r="18">
      <c r="B18" s="9" t="s">
        <v>9</v>
      </c>
    </row>
    <row r="19" ht="9.75" customHeight="1">
      <c r="B19" s="9"/>
    </row>
    <row r="20">
      <c r="B20" s="9" t="s">
        <v>10</v>
      </c>
    </row>
    <row r="21" ht="9.75" customHeight="1">
      <c r="B21" s="9"/>
    </row>
    <row r="22" ht="16.5" customHeight="1">
      <c r="B22" s="4" t="s">
        <v>11</v>
      </c>
    </row>
    <row r="23" ht="9.75" customHeight="1">
      <c r="B23" s="8"/>
    </row>
    <row r="24" ht="16.5" customHeight="1">
      <c r="B24" s="4" t="s">
        <v>12</v>
      </c>
    </row>
    <row r="25" ht="7.5" customHeight="1">
      <c r="B25" s="8"/>
    </row>
    <row r="26" ht="16.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3.43"/>
    <col customWidth="1" min="2" max="11" width="14.71"/>
    <col customWidth="1" hidden="1" min="12" max="12" width="14.71"/>
  </cols>
  <sheetData>
    <row r="1">
      <c r="A1" s="236" t="s">
        <v>355</v>
      </c>
      <c r="B1" s="237">
        <v>42400.0</v>
      </c>
      <c r="C1" s="237">
        <v>42764.0</v>
      </c>
      <c r="D1" s="237">
        <v>43128.0</v>
      </c>
      <c r="E1" s="237">
        <v>43492.0</v>
      </c>
      <c r="F1" s="237">
        <v>43856.0</v>
      </c>
      <c r="G1" s="237">
        <v>44227.0</v>
      </c>
      <c r="H1" s="237">
        <v>44591.0</v>
      </c>
      <c r="I1" s="237">
        <v>44955.0</v>
      </c>
      <c r="J1" s="237">
        <v>45319.0</v>
      </c>
      <c r="K1" s="237">
        <v>45683.0</v>
      </c>
      <c r="L1" s="238" t="s">
        <v>96</v>
      </c>
    </row>
    <row r="2">
      <c r="A2" s="239"/>
      <c r="B2" s="240"/>
      <c r="C2" s="240"/>
      <c r="D2" s="240"/>
      <c r="E2" s="240"/>
      <c r="F2" s="240"/>
      <c r="G2" s="240"/>
      <c r="H2" s="240"/>
      <c r="I2" s="240"/>
      <c r="J2" s="240"/>
      <c r="K2" s="240"/>
      <c r="L2" s="240"/>
    </row>
    <row r="3">
      <c r="A3" s="243" t="s">
        <v>36</v>
      </c>
      <c r="B3" s="268">
        <v>614.0</v>
      </c>
      <c r="C3" s="268">
        <v>1666.0</v>
      </c>
      <c r="D3" s="268">
        <v>3047.0</v>
      </c>
      <c r="E3" s="268">
        <v>4141.0</v>
      </c>
      <c r="F3" s="268">
        <v>2796.0</v>
      </c>
      <c r="G3" s="268">
        <v>4332.0</v>
      </c>
      <c r="H3" s="268">
        <v>9752.0</v>
      </c>
      <c r="I3" s="268">
        <v>4368.0</v>
      </c>
      <c r="J3" s="244">
        <v>29760.0</v>
      </c>
      <c r="K3" s="244">
        <v>72880.0</v>
      </c>
      <c r="L3" s="244">
        <v>72880.0</v>
      </c>
    </row>
    <row r="4">
      <c r="A4" s="241" t="s">
        <v>24</v>
      </c>
      <c r="B4" s="242">
        <v>124.0</v>
      </c>
      <c r="C4" s="242">
        <v>119.0</v>
      </c>
      <c r="D4" s="242">
        <v>144.0</v>
      </c>
      <c r="E4" s="242">
        <v>233.0</v>
      </c>
      <c r="F4" s="242">
        <v>356.0</v>
      </c>
      <c r="G4" s="242">
        <v>486.0</v>
      </c>
      <c r="H4" s="242">
        <v>611.0</v>
      </c>
      <c r="I4" s="242">
        <v>845.0</v>
      </c>
      <c r="J4" s="242">
        <v>894.0</v>
      </c>
      <c r="K4" s="242">
        <v>1271.0</v>
      </c>
      <c r="L4" s="242">
        <v>1271.0</v>
      </c>
    </row>
    <row r="5">
      <c r="A5" s="241" t="s">
        <v>164</v>
      </c>
      <c r="B5" s="242">
        <v>73.0</v>
      </c>
      <c r="C5" s="242">
        <v>68.0</v>
      </c>
      <c r="D5" s="242">
        <v>55.0</v>
      </c>
      <c r="E5" s="242">
        <v>29.0</v>
      </c>
      <c r="F5" s="242">
        <v>25.0</v>
      </c>
      <c r="G5" s="242">
        <v>612.0</v>
      </c>
      <c r="H5" s="242">
        <v>563.0</v>
      </c>
      <c r="I5" s="242">
        <v>699.0</v>
      </c>
      <c r="J5" s="242">
        <v>614.0</v>
      </c>
      <c r="K5" s="242">
        <v>593.0</v>
      </c>
      <c r="L5" s="242">
        <v>593.0</v>
      </c>
    </row>
    <row r="6">
      <c r="A6" s="243" t="s">
        <v>356</v>
      </c>
      <c r="B6" s="244">
        <v>197.0</v>
      </c>
      <c r="C6" s="244">
        <v>187.0</v>
      </c>
      <c r="D6" s="244">
        <v>199.0</v>
      </c>
      <c r="E6" s="244">
        <v>262.0</v>
      </c>
      <c r="F6" s="244">
        <v>381.0</v>
      </c>
      <c r="G6" s="244">
        <v>1098.0</v>
      </c>
      <c r="H6" s="244">
        <v>1174.0</v>
      </c>
      <c r="I6" s="244">
        <v>1544.0</v>
      </c>
      <c r="J6" s="244">
        <v>1508.0</v>
      </c>
      <c r="K6" s="244">
        <v>1864.0</v>
      </c>
      <c r="L6" s="244">
        <v>1864.0</v>
      </c>
    </row>
    <row r="7">
      <c r="A7" s="241" t="s">
        <v>357</v>
      </c>
      <c r="B7" s="242">
        <v>29.0</v>
      </c>
      <c r="C7" s="253"/>
      <c r="D7" s="253"/>
      <c r="E7" s="253"/>
      <c r="F7" s="253"/>
      <c r="G7" s="253"/>
      <c r="H7" s="253"/>
      <c r="I7" s="253"/>
      <c r="J7" s="253"/>
      <c r="K7" s="253"/>
      <c r="L7" s="253"/>
    </row>
    <row r="8">
      <c r="A8" s="241" t="s">
        <v>358</v>
      </c>
      <c r="B8" s="250">
        <v>-6.0</v>
      </c>
      <c r="C8" s="253"/>
      <c r="D8" s="253"/>
      <c r="E8" s="253"/>
      <c r="F8" s="253"/>
      <c r="G8" s="253"/>
      <c r="H8" s="253"/>
      <c r="I8" s="253"/>
      <c r="J8" s="253"/>
      <c r="K8" s="253"/>
      <c r="L8" s="253"/>
    </row>
    <row r="9">
      <c r="A9" s="241" t="s">
        <v>359</v>
      </c>
      <c r="B9" s="253"/>
      <c r="C9" s="253"/>
      <c r="D9" s="253"/>
      <c r="E9" s="253"/>
      <c r="F9" s="242">
        <v>1.0</v>
      </c>
      <c r="G9" s="253"/>
      <c r="H9" s="250">
        <v>-100.0</v>
      </c>
      <c r="I9" s="242">
        <v>45.0</v>
      </c>
      <c r="J9" s="250">
        <v>-238.0</v>
      </c>
      <c r="K9" s="250">
        <v>-1030.0</v>
      </c>
      <c r="L9" s="250">
        <v>-1030.0</v>
      </c>
    </row>
    <row r="10">
      <c r="A10" s="241" t="s">
        <v>360</v>
      </c>
      <c r="B10" s="242">
        <v>45.0</v>
      </c>
      <c r="C10" s="253"/>
      <c r="D10" s="253"/>
      <c r="E10" s="253"/>
      <c r="F10" s="253"/>
      <c r="G10" s="253"/>
      <c r="H10" s="253"/>
      <c r="I10" s="253"/>
      <c r="J10" s="253"/>
      <c r="K10" s="253"/>
      <c r="L10" s="253"/>
    </row>
    <row r="11">
      <c r="A11" s="241" t="s">
        <v>162</v>
      </c>
      <c r="B11" s="242">
        <v>204.0</v>
      </c>
      <c r="C11" s="242">
        <v>247.0</v>
      </c>
      <c r="D11" s="242">
        <v>391.0</v>
      </c>
      <c r="E11" s="242">
        <v>557.0</v>
      </c>
      <c r="F11" s="242">
        <v>844.0</v>
      </c>
      <c r="G11" s="242">
        <v>1397.0</v>
      </c>
      <c r="H11" s="242">
        <v>2004.0</v>
      </c>
      <c r="I11" s="242">
        <v>2709.0</v>
      </c>
      <c r="J11" s="242">
        <v>3549.0</v>
      </c>
      <c r="K11" s="242">
        <v>4737.0</v>
      </c>
      <c r="L11" s="242">
        <v>4737.0</v>
      </c>
    </row>
    <row r="12">
      <c r="A12" s="241" t="s">
        <v>361</v>
      </c>
      <c r="B12" s="250">
        <v>-10.0</v>
      </c>
      <c r="C12" s="253"/>
      <c r="D12" s="253"/>
      <c r="E12" s="253"/>
      <c r="F12" s="253"/>
      <c r="G12" s="253"/>
      <c r="H12" s="253"/>
      <c r="I12" s="253"/>
      <c r="J12" s="253"/>
      <c r="K12" s="253"/>
      <c r="L12" s="253"/>
    </row>
    <row r="13">
      <c r="A13" s="241" t="s">
        <v>362</v>
      </c>
      <c r="B13" s="269"/>
      <c r="C13" s="253"/>
      <c r="D13" s="269"/>
      <c r="E13" s="269"/>
      <c r="F13" s="253"/>
      <c r="G13" s="269"/>
      <c r="H13" s="253"/>
      <c r="I13" s="253"/>
      <c r="J13" s="253"/>
      <c r="K13" s="253"/>
      <c r="L13" s="253"/>
    </row>
    <row r="14">
      <c r="A14" s="241" t="s">
        <v>363</v>
      </c>
      <c r="B14" s="266">
        <v>153.0</v>
      </c>
      <c r="C14" s="242">
        <v>251.0</v>
      </c>
      <c r="D14" s="270">
        <v>-320.0</v>
      </c>
      <c r="E14" s="270">
        <v>-360.0</v>
      </c>
      <c r="F14" s="242">
        <v>22.0</v>
      </c>
      <c r="G14" s="270">
        <v>-302.0</v>
      </c>
      <c r="H14" s="250">
        <v>-359.0</v>
      </c>
      <c r="I14" s="250">
        <v>-818.0</v>
      </c>
      <c r="J14" s="250">
        <v>-2767.0</v>
      </c>
      <c r="K14" s="250">
        <v>-4979.0</v>
      </c>
      <c r="L14" s="250">
        <v>-4979.0</v>
      </c>
    </row>
    <row r="15">
      <c r="A15" s="241" t="s">
        <v>364</v>
      </c>
      <c r="B15" s="250">
        <v>-32.0</v>
      </c>
      <c r="C15" s="250">
        <v>-321.0</v>
      </c>
      <c r="D15" s="250">
        <v>-440.0</v>
      </c>
      <c r="E15" s="250">
        <v>-149.0</v>
      </c>
      <c r="F15" s="250">
        <v>-233.0</v>
      </c>
      <c r="G15" s="250">
        <v>-550.0</v>
      </c>
      <c r="H15" s="250">
        <v>-2215.0</v>
      </c>
      <c r="I15" s="242">
        <v>822.0</v>
      </c>
      <c r="J15" s="250">
        <v>-6172.0</v>
      </c>
      <c r="K15" s="250">
        <v>-13063.0</v>
      </c>
      <c r="L15" s="250">
        <v>-13063.0</v>
      </c>
    </row>
    <row r="16">
      <c r="A16" s="241" t="s">
        <v>365</v>
      </c>
      <c r="B16" s="242">
        <v>66.0</v>
      </c>
      <c r="C16" s="250">
        <v>-375.0</v>
      </c>
      <c r="D16" s="253"/>
      <c r="E16" s="250">
        <v>-776.0</v>
      </c>
      <c r="F16" s="242">
        <v>597.0</v>
      </c>
      <c r="G16" s="250">
        <v>-524.0</v>
      </c>
      <c r="H16" s="250">
        <v>-774.0</v>
      </c>
      <c r="I16" s="250">
        <v>-2554.0</v>
      </c>
      <c r="J16" s="250">
        <v>-98.0</v>
      </c>
      <c r="K16" s="250">
        <v>-4781.0</v>
      </c>
      <c r="L16" s="250">
        <v>-4781.0</v>
      </c>
    </row>
    <row r="17">
      <c r="A17" s="241" t="s">
        <v>366</v>
      </c>
      <c r="B17" s="250">
        <v>-11.0</v>
      </c>
      <c r="C17" s="242">
        <v>184.0</v>
      </c>
      <c r="D17" s="242">
        <v>90.0</v>
      </c>
      <c r="E17" s="250">
        <v>-135.0</v>
      </c>
      <c r="F17" s="242">
        <v>194.0</v>
      </c>
      <c r="G17" s="242">
        <v>312.0</v>
      </c>
      <c r="H17" s="242">
        <v>568.0</v>
      </c>
      <c r="I17" s="250">
        <v>-551.0</v>
      </c>
      <c r="J17" s="242">
        <v>1531.0</v>
      </c>
      <c r="K17" s="242">
        <v>3357.0</v>
      </c>
      <c r="L17" s="242">
        <v>3357.0</v>
      </c>
    </row>
    <row r="18">
      <c r="A18" s="241" t="s">
        <v>367</v>
      </c>
      <c r="B18" s="253"/>
      <c r="C18" s="253"/>
      <c r="D18" s="253"/>
      <c r="E18" s="253"/>
      <c r="F18" s="253"/>
      <c r="G18" s="253"/>
      <c r="H18" s="253"/>
      <c r="I18" s="253"/>
      <c r="J18" s="253"/>
      <c r="K18" s="253"/>
      <c r="L18" s="253"/>
    </row>
    <row r="19">
      <c r="A19" s="241" t="s">
        <v>368</v>
      </c>
      <c r="B19" s="253"/>
      <c r="C19" s="253"/>
      <c r="D19" s="253"/>
      <c r="E19" s="253"/>
      <c r="F19" s="253"/>
      <c r="G19" s="253"/>
      <c r="H19" s="253"/>
      <c r="I19" s="253"/>
      <c r="J19" s="253"/>
      <c r="K19" s="253"/>
      <c r="L19" s="253"/>
    </row>
    <row r="20">
      <c r="A20" s="241" t="s">
        <v>369</v>
      </c>
      <c r="B20" s="250">
        <v>-74.0</v>
      </c>
      <c r="C20" s="250">
        <v>-167.0</v>
      </c>
      <c r="D20" s="242">
        <v>535.0</v>
      </c>
      <c r="E20" s="242">
        <v>203.0</v>
      </c>
      <c r="F20" s="242">
        <v>159.0</v>
      </c>
      <c r="G20" s="242">
        <v>59.0</v>
      </c>
      <c r="H20" s="250">
        <v>-942.0</v>
      </c>
      <c r="I20" s="242">
        <v>76.0</v>
      </c>
      <c r="J20" s="242">
        <v>1017.0</v>
      </c>
      <c r="K20" s="242">
        <v>5104.0</v>
      </c>
      <c r="L20" s="242">
        <v>5104.0</v>
      </c>
    </row>
    <row r="21" ht="15.75" customHeight="1">
      <c r="A21" s="251" t="s">
        <v>370</v>
      </c>
      <c r="B21" s="252">
        <v>1175.0</v>
      </c>
      <c r="C21" s="252">
        <v>1672.0</v>
      </c>
      <c r="D21" s="252">
        <v>3502.0</v>
      </c>
      <c r="E21" s="252">
        <v>3743.0</v>
      </c>
      <c r="F21" s="252">
        <v>4761.0</v>
      </c>
      <c r="G21" s="252">
        <v>5822.0</v>
      </c>
      <c r="H21" s="252">
        <v>9108.0</v>
      </c>
      <c r="I21" s="252">
        <v>5641.0</v>
      </c>
      <c r="J21" s="252">
        <v>28090.0</v>
      </c>
      <c r="K21" s="252">
        <v>64089.0</v>
      </c>
      <c r="L21" s="252">
        <v>64089.0</v>
      </c>
    </row>
    <row r="22" ht="15.75" customHeight="1">
      <c r="A22" s="257" t="s">
        <v>371</v>
      </c>
      <c r="B22" s="260">
        <v>-51.0</v>
      </c>
      <c r="C22" s="260">
        <v>-679.0</v>
      </c>
      <c r="D22" s="259">
        <v>185.0</v>
      </c>
      <c r="E22" s="260">
        <v>-857.0</v>
      </c>
      <c r="F22" s="259">
        <v>717.0</v>
      </c>
      <c r="G22" s="260">
        <v>-703.0</v>
      </c>
      <c r="H22" s="260">
        <v>-3363.0</v>
      </c>
      <c r="I22" s="260">
        <v>-2207.0</v>
      </c>
      <c r="J22" s="260">
        <v>-3722.0</v>
      </c>
      <c r="K22" s="260">
        <v>-9383.0</v>
      </c>
      <c r="L22" s="260">
        <v>-9383.0</v>
      </c>
    </row>
    <row r="23" ht="15.75" customHeight="1">
      <c r="A23" s="241" t="s">
        <v>372</v>
      </c>
      <c r="B23" s="250">
        <v>-86.0</v>
      </c>
      <c r="C23" s="250">
        <v>-176.0</v>
      </c>
      <c r="D23" s="250">
        <v>-593.0</v>
      </c>
      <c r="E23" s="250">
        <v>-600.0</v>
      </c>
      <c r="F23" s="250">
        <v>-489.0</v>
      </c>
      <c r="G23" s="250">
        <v>-1128.0</v>
      </c>
      <c r="H23" s="250">
        <v>-976.0</v>
      </c>
      <c r="I23" s="250">
        <v>-1833.0</v>
      </c>
      <c r="J23" s="250">
        <v>-1069.0</v>
      </c>
      <c r="K23" s="250">
        <v>-3236.0</v>
      </c>
      <c r="L23" s="250">
        <v>-3236.0</v>
      </c>
    </row>
    <row r="24" ht="15.75" customHeight="1">
      <c r="A24" s="241" t="s">
        <v>373</v>
      </c>
      <c r="B24" s="242">
        <v>7.0</v>
      </c>
      <c r="C24" s="242">
        <v>7.0</v>
      </c>
      <c r="D24" s="242">
        <v>2.0</v>
      </c>
      <c r="E24" s="253"/>
      <c r="F24" s="253"/>
      <c r="G24" s="253"/>
      <c r="H24" s="253"/>
      <c r="I24" s="253"/>
      <c r="J24" s="253"/>
      <c r="K24" s="253"/>
      <c r="L24" s="253"/>
    </row>
    <row r="25" ht="15.75" customHeight="1">
      <c r="A25" s="241" t="s">
        <v>374</v>
      </c>
      <c r="B25" s="253"/>
      <c r="C25" s="253"/>
      <c r="D25" s="253"/>
      <c r="E25" s="253"/>
      <c r="F25" s="250">
        <v>-4.0</v>
      </c>
      <c r="G25" s="250">
        <v>-8524.0</v>
      </c>
      <c r="H25" s="250">
        <v>-263.0</v>
      </c>
      <c r="I25" s="250">
        <v>-49.0</v>
      </c>
      <c r="J25" s="250">
        <v>-83.0</v>
      </c>
      <c r="K25" s="250">
        <v>-1007.0</v>
      </c>
      <c r="L25" s="250">
        <v>-1007.0</v>
      </c>
    </row>
    <row r="26" ht="15.75" customHeight="1">
      <c r="A26" s="241" t="s">
        <v>375</v>
      </c>
      <c r="B26" s="250">
        <v>-345.0</v>
      </c>
      <c r="C26" s="250">
        <v>-624.0</v>
      </c>
      <c r="D26" s="242">
        <v>1869.0</v>
      </c>
      <c r="E26" s="250">
        <v>-3497.0</v>
      </c>
      <c r="F26" s="242">
        <v>6638.0</v>
      </c>
      <c r="G26" s="250">
        <v>-10023.0</v>
      </c>
      <c r="H26" s="250">
        <v>-8591.0</v>
      </c>
      <c r="I26" s="242">
        <v>9257.0</v>
      </c>
      <c r="J26" s="250">
        <v>-9290.0</v>
      </c>
      <c r="K26" s="250">
        <v>-16200.0</v>
      </c>
      <c r="L26" s="250">
        <v>-16200.0</v>
      </c>
    </row>
    <row r="27" ht="15.75" customHeight="1">
      <c r="A27" s="241" t="s">
        <v>376</v>
      </c>
      <c r="B27" s="242">
        <v>24.0</v>
      </c>
      <c r="C27" s="253"/>
      <c r="D27" s="253"/>
      <c r="E27" s="253"/>
      <c r="F27" s="253"/>
      <c r="G27" s="253"/>
      <c r="H27" s="253"/>
      <c r="I27" s="253"/>
      <c r="J27" s="250">
        <v>-124.0</v>
      </c>
      <c r="K27" s="242">
        <v>22.0</v>
      </c>
      <c r="L27" s="242">
        <v>22.0</v>
      </c>
    </row>
    <row r="28" ht="15.75" customHeight="1">
      <c r="A28" s="251" t="s">
        <v>377</v>
      </c>
      <c r="B28" s="254">
        <v>-400.0</v>
      </c>
      <c r="C28" s="254">
        <v>-793.0</v>
      </c>
      <c r="D28" s="252">
        <v>1278.0</v>
      </c>
      <c r="E28" s="254">
        <v>-4097.0</v>
      </c>
      <c r="F28" s="252">
        <v>6145.0</v>
      </c>
      <c r="G28" s="254">
        <v>-19675.0</v>
      </c>
      <c r="H28" s="254">
        <v>-9830.0</v>
      </c>
      <c r="I28" s="252">
        <v>7375.0</v>
      </c>
      <c r="J28" s="254">
        <v>-10566.0</v>
      </c>
      <c r="K28" s="254">
        <v>-20421.0</v>
      </c>
      <c r="L28" s="254">
        <v>-20421.0</v>
      </c>
    </row>
    <row r="29" ht="15.75" customHeight="1">
      <c r="A29" s="241" t="s">
        <v>378</v>
      </c>
      <c r="B29" s="253"/>
      <c r="C29" s="242">
        <v>1988.0</v>
      </c>
      <c r="D29" s="253"/>
      <c r="E29" s="253"/>
      <c r="F29" s="253"/>
      <c r="G29" s="242">
        <v>4968.0</v>
      </c>
      <c r="H29" s="242">
        <v>4977.0</v>
      </c>
      <c r="I29" s="253"/>
      <c r="J29" s="253"/>
      <c r="K29" s="253"/>
      <c r="L29" s="253"/>
    </row>
    <row r="30" ht="15.75" customHeight="1">
      <c r="A30" s="241" t="s">
        <v>379</v>
      </c>
      <c r="B30" s="253"/>
      <c r="C30" s="250">
        <v>-673.0</v>
      </c>
      <c r="D30" s="250">
        <v>-812.0</v>
      </c>
      <c r="E30" s="250">
        <v>-16.0</v>
      </c>
      <c r="F30" s="253"/>
      <c r="G30" s="253"/>
      <c r="H30" s="250">
        <v>-1000.0</v>
      </c>
      <c r="I30" s="253"/>
      <c r="J30" s="250">
        <v>-1250.0</v>
      </c>
      <c r="K30" s="250">
        <v>-1250.0</v>
      </c>
      <c r="L30" s="250">
        <v>-1250.0</v>
      </c>
    </row>
    <row r="31" ht="15.75" customHeight="1">
      <c r="A31" s="241" t="s">
        <v>380</v>
      </c>
      <c r="B31" s="242">
        <v>186.0</v>
      </c>
      <c r="C31" s="242">
        <v>167.0</v>
      </c>
      <c r="D31" s="242">
        <v>139.0</v>
      </c>
      <c r="E31" s="242">
        <v>137.0</v>
      </c>
      <c r="F31" s="242">
        <v>149.0</v>
      </c>
      <c r="G31" s="242">
        <v>194.0</v>
      </c>
      <c r="H31" s="242">
        <v>281.0</v>
      </c>
      <c r="I31" s="242">
        <v>355.0</v>
      </c>
      <c r="J31" s="242">
        <v>403.0</v>
      </c>
      <c r="K31" s="242">
        <v>490.0</v>
      </c>
      <c r="L31" s="242">
        <v>490.0</v>
      </c>
    </row>
    <row r="32" ht="15.75" customHeight="1">
      <c r="A32" s="241" t="s">
        <v>381</v>
      </c>
      <c r="B32" s="250">
        <v>-653.0</v>
      </c>
      <c r="C32" s="250">
        <v>-915.0</v>
      </c>
      <c r="D32" s="250">
        <v>-1521.0</v>
      </c>
      <c r="E32" s="250">
        <v>-2611.0</v>
      </c>
      <c r="F32" s="250">
        <v>-551.0</v>
      </c>
      <c r="G32" s="250">
        <v>-942.0</v>
      </c>
      <c r="H32" s="250">
        <v>-1904.0</v>
      </c>
      <c r="I32" s="250">
        <v>-11514.0</v>
      </c>
      <c r="J32" s="250">
        <v>-12316.0</v>
      </c>
      <c r="K32" s="250">
        <v>-40636.0</v>
      </c>
      <c r="L32" s="250">
        <v>-40636.0</v>
      </c>
    </row>
    <row r="33" ht="15.75" customHeight="1">
      <c r="A33" s="241" t="s">
        <v>382</v>
      </c>
      <c r="B33" s="250">
        <v>-213.0</v>
      </c>
      <c r="C33" s="250">
        <v>-261.0</v>
      </c>
      <c r="D33" s="250">
        <v>-341.0</v>
      </c>
      <c r="E33" s="250">
        <v>-371.0</v>
      </c>
      <c r="F33" s="250">
        <v>-390.0</v>
      </c>
      <c r="G33" s="250">
        <v>-395.0</v>
      </c>
      <c r="H33" s="250">
        <v>-399.0</v>
      </c>
      <c r="I33" s="250">
        <v>-398.0</v>
      </c>
      <c r="J33" s="250">
        <v>-395.0</v>
      </c>
      <c r="K33" s="250">
        <v>-834.0</v>
      </c>
      <c r="L33" s="250">
        <v>-834.0</v>
      </c>
    </row>
    <row r="34" ht="15.75" customHeight="1">
      <c r="A34" s="241" t="s">
        <v>383</v>
      </c>
      <c r="B34" s="250">
        <v>-213.0</v>
      </c>
      <c r="C34" s="250">
        <v>-261.0</v>
      </c>
      <c r="D34" s="250">
        <v>-341.0</v>
      </c>
      <c r="E34" s="250">
        <v>-371.0</v>
      </c>
      <c r="F34" s="250">
        <v>-390.0</v>
      </c>
      <c r="G34" s="250">
        <v>-395.0</v>
      </c>
      <c r="H34" s="250">
        <v>-399.0</v>
      </c>
      <c r="I34" s="250">
        <v>-398.0</v>
      </c>
      <c r="J34" s="250">
        <v>-395.0</v>
      </c>
      <c r="K34" s="250">
        <v>-834.0</v>
      </c>
      <c r="L34" s="250">
        <v>-834.0</v>
      </c>
    </row>
    <row r="35" ht="15.75" customHeight="1">
      <c r="A35" s="241" t="s">
        <v>384</v>
      </c>
      <c r="B35" s="242">
        <v>4.0</v>
      </c>
      <c r="C35" s="250">
        <v>-15.0</v>
      </c>
      <c r="D35" s="250">
        <v>-9.0</v>
      </c>
      <c r="E35" s="250">
        <v>-5.0</v>
      </c>
      <c r="F35" s="253"/>
      <c r="G35" s="250">
        <v>-21.0</v>
      </c>
      <c r="H35" s="250">
        <v>-90.0</v>
      </c>
      <c r="I35" s="250">
        <v>-60.0</v>
      </c>
      <c r="J35" s="250">
        <v>-75.0</v>
      </c>
      <c r="K35" s="250">
        <v>-129.0</v>
      </c>
      <c r="L35" s="250">
        <v>-129.0</v>
      </c>
    </row>
    <row r="36" ht="15.75" customHeight="1">
      <c r="A36" s="251" t="s">
        <v>385</v>
      </c>
      <c r="B36" s="254">
        <v>-676.0</v>
      </c>
      <c r="C36" s="252">
        <v>291.0</v>
      </c>
      <c r="D36" s="254">
        <v>-2544.0</v>
      </c>
      <c r="E36" s="254">
        <v>-2866.0</v>
      </c>
      <c r="F36" s="254">
        <v>-792.0</v>
      </c>
      <c r="G36" s="252">
        <v>3804.0</v>
      </c>
      <c r="H36" s="252">
        <v>1865.0</v>
      </c>
      <c r="I36" s="254">
        <v>-11617.0</v>
      </c>
      <c r="J36" s="254">
        <v>-13633.0</v>
      </c>
      <c r="K36" s="254">
        <v>-42359.0</v>
      </c>
      <c r="L36" s="254">
        <v>-42359.0</v>
      </c>
    </row>
    <row r="37" ht="15.75" customHeight="1">
      <c r="A37" s="251" t="s">
        <v>56</v>
      </c>
      <c r="B37" s="252">
        <v>99.0</v>
      </c>
      <c r="C37" s="252">
        <v>1170.0</v>
      </c>
      <c r="D37" s="252">
        <v>2236.0</v>
      </c>
      <c r="E37" s="254">
        <v>-3220.0</v>
      </c>
      <c r="F37" s="252">
        <v>10114.0</v>
      </c>
      <c r="G37" s="254">
        <v>-10049.0</v>
      </c>
      <c r="H37" s="252">
        <v>1143.0</v>
      </c>
      <c r="I37" s="252">
        <v>1399.0</v>
      </c>
      <c r="J37" s="252">
        <v>3891.0</v>
      </c>
      <c r="K37" s="252">
        <v>1309.0</v>
      </c>
      <c r="L37" s="252">
        <v>1309.0</v>
      </c>
    </row>
    <row r="38" ht="15.75" customHeight="1">
      <c r="A38" s="245" t="s">
        <v>217</v>
      </c>
      <c r="B38" s="256"/>
      <c r="C38" s="256"/>
      <c r="D38" s="256"/>
      <c r="E38" s="256"/>
      <c r="F38" s="256"/>
      <c r="G38" s="256"/>
      <c r="H38" s="256"/>
      <c r="I38" s="256"/>
      <c r="J38" s="256"/>
      <c r="K38" s="256"/>
      <c r="L38" s="256"/>
    </row>
    <row r="39" ht="15.75" customHeight="1">
      <c r="A39" s="243" t="s">
        <v>386</v>
      </c>
      <c r="B39" s="244">
        <v>1089.0</v>
      </c>
      <c r="C39" s="244">
        <v>1496.0</v>
      </c>
      <c r="D39" s="244">
        <v>2909.0</v>
      </c>
      <c r="E39" s="244">
        <v>3143.0</v>
      </c>
      <c r="F39" s="244">
        <v>4272.0</v>
      </c>
      <c r="G39" s="244">
        <v>4694.0</v>
      </c>
      <c r="H39" s="244">
        <v>8132.0</v>
      </c>
      <c r="I39" s="244">
        <v>3808.0</v>
      </c>
      <c r="J39" s="244">
        <v>27021.0</v>
      </c>
      <c r="K39" s="244">
        <v>60853.0</v>
      </c>
      <c r="L39" s="244">
        <v>60853.0</v>
      </c>
    </row>
    <row r="40" ht="15.75" customHeight="1">
      <c r="A40" s="245" t="s">
        <v>129</v>
      </c>
      <c r="B40" s="246"/>
      <c r="C40" s="247" t="s">
        <v>387</v>
      </c>
      <c r="D40" s="247" t="s">
        <v>388</v>
      </c>
      <c r="E40" s="247" t="s">
        <v>389</v>
      </c>
      <c r="F40" s="247" t="s">
        <v>390</v>
      </c>
      <c r="G40" s="247" t="s">
        <v>391</v>
      </c>
      <c r="H40" s="247" t="s">
        <v>392</v>
      </c>
      <c r="I40" s="248" t="s">
        <v>393</v>
      </c>
      <c r="J40" s="247" t="s">
        <v>394</v>
      </c>
      <c r="K40" s="247" t="s">
        <v>395</v>
      </c>
      <c r="L40" s="249"/>
    </row>
    <row r="41" ht="15.75" customHeight="1">
      <c r="A41" s="245" t="s">
        <v>396</v>
      </c>
      <c r="B41" s="247" t="s">
        <v>397</v>
      </c>
      <c r="C41" s="247" t="s">
        <v>398</v>
      </c>
      <c r="D41" s="247" t="s">
        <v>399</v>
      </c>
      <c r="E41" s="247" t="s">
        <v>400</v>
      </c>
      <c r="F41" s="247" t="s">
        <v>401</v>
      </c>
      <c r="G41" s="247" t="s">
        <v>402</v>
      </c>
      <c r="H41" s="247" t="s">
        <v>403</v>
      </c>
      <c r="I41" s="247" t="s">
        <v>229</v>
      </c>
      <c r="J41" s="247" t="s">
        <v>404</v>
      </c>
      <c r="K41" s="247" t="s">
        <v>405</v>
      </c>
      <c r="L41" s="247" t="s">
        <v>405</v>
      </c>
    </row>
    <row r="42" ht="15.75" customHeight="1">
      <c r="A42" s="241" t="s">
        <v>406</v>
      </c>
      <c r="B42" s="242">
        <v>497.0</v>
      </c>
      <c r="C42" s="242">
        <v>596.0</v>
      </c>
      <c r="D42" s="242">
        <v>1766.0</v>
      </c>
      <c r="E42" s="242">
        <v>4002.0</v>
      </c>
      <c r="F42" s="242">
        <v>782.0</v>
      </c>
      <c r="G42" s="242">
        <v>10896.0</v>
      </c>
      <c r="H42" s="242">
        <v>847.0</v>
      </c>
      <c r="I42" s="242">
        <v>1990.0</v>
      </c>
      <c r="J42" s="242">
        <v>3389.0</v>
      </c>
      <c r="K42" s="242">
        <v>7280.0</v>
      </c>
      <c r="L42" s="242">
        <v>7280.0</v>
      </c>
    </row>
    <row r="43" ht="15.75" customHeight="1">
      <c r="A43" s="241" t="s">
        <v>407</v>
      </c>
      <c r="B43" s="242">
        <v>596.0</v>
      </c>
      <c r="C43" s="242">
        <v>1766.0</v>
      </c>
      <c r="D43" s="242">
        <v>4002.0</v>
      </c>
      <c r="E43" s="242">
        <v>782.0</v>
      </c>
      <c r="F43" s="242">
        <v>10896.0</v>
      </c>
      <c r="G43" s="242">
        <v>847.0</v>
      </c>
      <c r="H43" s="242">
        <v>1990.0</v>
      </c>
      <c r="I43" s="242">
        <v>3389.0</v>
      </c>
      <c r="J43" s="242">
        <v>7280.0</v>
      </c>
      <c r="K43" s="242">
        <v>8589.0</v>
      </c>
      <c r="L43" s="242">
        <v>8589.0</v>
      </c>
    </row>
    <row r="44" ht="15.75" customHeight="1">
      <c r="A44" s="241" t="s">
        <v>408</v>
      </c>
      <c r="B44" s="242">
        <v>17.0</v>
      </c>
      <c r="C44" s="242">
        <v>13.0</v>
      </c>
      <c r="D44" s="242">
        <v>55.0</v>
      </c>
      <c r="E44" s="242">
        <v>55.0</v>
      </c>
      <c r="F44" s="242">
        <v>54.0</v>
      </c>
      <c r="G44" s="242">
        <v>138.0</v>
      </c>
      <c r="H44" s="242">
        <v>246.0</v>
      </c>
      <c r="I44" s="242">
        <v>254.0</v>
      </c>
      <c r="J44" s="242">
        <v>252.0</v>
      </c>
      <c r="K44" s="242">
        <v>246.0</v>
      </c>
      <c r="L44" s="242">
        <v>246.0</v>
      </c>
    </row>
    <row r="45" ht="15.75" customHeight="1">
      <c r="A45" s="241" t="s">
        <v>409</v>
      </c>
      <c r="B45" s="242">
        <v>14.0</v>
      </c>
      <c r="C45" s="242">
        <v>14.0</v>
      </c>
      <c r="D45" s="242">
        <v>22.0</v>
      </c>
      <c r="E45" s="242">
        <v>61.0</v>
      </c>
      <c r="F45" s="242">
        <v>176.0</v>
      </c>
      <c r="G45" s="242">
        <v>249.0</v>
      </c>
      <c r="H45" s="242">
        <v>396.0</v>
      </c>
      <c r="I45" s="242">
        <v>1404.0</v>
      </c>
      <c r="J45" s="242">
        <v>6549.0</v>
      </c>
      <c r="K45" s="242">
        <v>15118.0</v>
      </c>
      <c r="L45" s="242">
        <v>15118.0</v>
      </c>
    </row>
    <row r="46" ht="15.75" customHeight="1">
      <c r="A46" s="241" t="s">
        <v>410</v>
      </c>
      <c r="B46" s="242">
        <v>0.05</v>
      </c>
      <c r="C46" s="242">
        <v>0.07</v>
      </c>
      <c r="D46" s="242">
        <v>0.12</v>
      </c>
      <c r="E46" s="242">
        <v>0.13</v>
      </c>
      <c r="F46" s="242">
        <v>0.18</v>
      </c>
      <c r="G46" s="242">
        <v>0.19</v>
      </c>
      <c r="H46" s="242">
        <v>0.33</v>
      </c>
      <c r="I46" s="242">
        <v>0.15</v>
      </c>
      <c r="J46" s="242">
        <v>1.09</v>
      </c>
      <c r="K46" s="242">
        <v>2.48</v>
      </c>
      <c r="L46" s="242">
        <v>2.48</v>
      </c>
    </row>
    <row r="47" ht="15.75" customHeight="1">
      <c r="A47" s="264" t="s">
        <v>295</v>
      </c>
      <c r="B47" s="256"/>
      <c r="C47" s="256"/>
      <c r="D47" s="256"/>
      <c r="E47" s="256"/>
      <c r="F47" s="256"/>
      <c r="G47" s="256"/>
      <c r="H47" s="256"/>
      <c r="I47" s="256"/>
      <c r="J47" s="256"/>
      <c r="K47" s="256"/>
      <c r="L47" s="256"/>
    </row>
    <row r="48" ht="15.75" customHeight="1">
      <c r="A48" s="264" t="s">
        <v>296</v>
      </c>
      <c r="B48" s="11"/>
      <c r="C48" s="11"/>
      <c r="D48" s="11"/>
      <c r="E48" s="11"/>
      <c r="F48" s="11"/>
      <c r="G48" s="11"/>
      <c r="H48" s="11"/>
      <c r="I48" s="256"/>
      <c r="J48" s="256"/>
      <c r="K48" s="256"/>
      <c r="L48" s="256"/>
    </row>
    <row r="49" ht="15.75" customHeight="1">
      <c r="A49" s="265" t="s">
        <v>411</v>
      </c>
      <c r="B49" s="256"/>
      <c r="C49" s="256"/>
      <c r="D49" s="256"/>
      <c r="E49" s="256"/>
      <c r="F49" s="256"/>
      <c r="G49" s="256"/>
      <c r="H49" s="256"/>
      <c r="I49" s="256"/>
      <c r="J49" s="256"/>
      <c r="K49" s="256"/>
      <c r="L49" s="256"/>
    </row>
    <row r="50" ht="15.75" customHeight="1">
      <c r="A50" s="265" t="s">
        <v>412</v>
      </c>
      <c r="B50" s="256"/>
      <c r="C50" s="256"/>
      <c r="D50" s="256"/>
      <c r="E50" s="256"/>
      <c r="F50" s="256"/>
      <c r="G50" s="256"/>
      <c r="H50" s="256"/>
      <c r="I50" s="256"/>
      <c r="J50" s="256"/>
      <c r="K50" s="256"/>
      <c r="L50" s="256"/>
    </row>
    <row r="51" ht="15.75" customHeight="1">
      <c r="A51" s="271"/>
      <c r="B51" s="256"/>
      <c r="C51" s="256"/>
      <c r="D51" s="256"/>
      <c r="E51" s="256"/>
      <c r="F51" s="256"/>
      <c r="G51" s="256"/>
      <c r="H51" s="256"/>
      <c r="I51" s="256"/>
      <c r="J51" s="256"/>
      <c r="K51" s="256"/>
      <c r="L51" s="256"/>
    </row>
    <row r="52" ht="15.75" customHeight="1">
      <c r="A52" s="271"/>
      <c r="B52" s="11"/>
      <c r="C52" s="11"/>
      <c r="D52" s="11"/>
      <c r="E52" s="11"/>
      <c r="F52" s="11"/>
      <c r="G52" s="11"/>
      <c r="H52" s="11"/>
      <c r="I52" s="11"/>
      <c r="J52" s="11"/>
      <c r="K52" s="11"/>
      <c r="L52" s="11"/>
    </row>
    <row r="53" ht="15.75" customHeight="1">
      <c r="A53" s="271"/>
      <c r="B53" s="256"/>
      <c r="C53" s="256"/>
      <c r="D53" s="256"/>
      <c r="E53" s="256"/>
      <c r="F53" s="256"/>
      <c r="G53" s="256"/>
      <c r="H53" s="256"/>
      <c r="I53" s="256"/>
      <c r="J53" s="256"/>
      <c r="K53" s="256"/>
      <c r="L53" s="256"/>
    </row>
    <row r="54" ht="15.75" customHeight="1">
      <c r="A54" s="271"/>
      <c r="B54" s="256"/>
      <c r="C54" s="256"/>
      <c r="D54" s="256"/>
      <c r="E54" s="256"/>
      <c r="F54" s="256"/>
      <c r="G54" s="256"/>
      <c r="H54" s="256"/>
      <c r="I54" s="256"/>
      <c r="J54" s="256"/>
      <c r="K54" s="256"/>
      <c r="L54" s="256"/>
    </row>
    <row r="55" ht="15.75" customHeight="1">
      <c r="A55" s="271"/>
      <c r="B55" s="256"/>
      <c r="C55" s="256"/>
      <c r="D55" s="256"/>
      <c r="E55" s="256"/>
      <c r="F55" s="256"/>
      <c r="G55" s="256"/>
      <c r="H55" s="256"/>
      <c r="I55" s="256"/>
      <c r="J55" s="256"/>
      <c r="K55" s="256"/>
      <c r="L55" s="256"/>
    </row>
    <row r="56" ht="15.75" customHeight="1">
      <c r="A56" s="271"/>
      <c r="B56" s="256"/>
      <c r="C56" s="256"/>
      <c r="D56" s="256"/>
      <c r="E56" s="256"/>
      <c r="F56" s="256"/>
      <c r="G56" s="256"/>
      <c r="H56" s="256"/>
      <c r="I56" s="256"/>
      <c r="J56" s="256"/>
      <c r="K56" s="256"/>
      <c r="L56" s="256"/>
    </row>
    <row r="57" ht="15.75" customHeight="1">
      <c r="A57" s="271"/>
      <c r="B57" s="256"/>
      <c r="C57" s="256"/>
      <c r="D57" s="256"/>
      <c r="E57" s="256"/>
      <c r="F57" s="256"/>
      <c r="G57" s="256"/>
      <c r="H57" s="256"/>
      <c r="I57" s="256"/>
      <c r="J57" s="256"/>
      <c r="K57" s="256"/>
      <c r="L57" s="256"/>
    </row>
    <row r="58" ht="15.75" customHeight="1">
      <c r="A58" s="271"/>
      <c r="B58" s="256"/>
      <c r="C58" s="256"/>
      <c r="D58" s="256"/>
      <c r="E58" s="256"/>
      <c r="F58" s="256"/>
      <c r="G58" s="256"/>
      <c r="H58" s="256"/>
      <c r="I58" s="256"/>
      <c r="J58" s="256"/>
      <c r="K58" s="256"/>
      <c r="L58" s="256"/>
    </row>
    <row r="59" ht="15.75" customHeight="1">
      <c r="A59" s="271"/>
      <c r="B59" s="256"/>
      <c r="C59" s="256"/>
      <c r="D59" s="256"/>
      <c r="E59" s="256"/>
      <c r="F59" s="256"/>
      <c r="G59" s="256"/>
      <c r="H59" s="256"/>
      <c r="I59" s="256"/>
      <c r="J59" s="256"/>
      <c r="K59" s="256"/>
      <c r="L59" s="256"/>
    </row>
    <row r="60" ht="15.75" customHeight="1">
      <c r="A60" s="271"/>
      <c r="B60" s="256"/>
      <c r="C60" s="256"/>
      <c r="D60" s="256"/>
      <c r="E60" s="256"/>
      <c r="F60" s="256"/>
      <c r="G60" s="256"/>
      <c r="H60" s="256"/>
      <c r="I60" s="256"/>
      <c r="J60" s="256"/>
      <c r="K60" s="256"/>
      <c r="L60" s="256"/>
    </row>
    <row r="61" ht="15.75" customHeight="1">
      <c r="A61" s="271"/>
      <c r="B61" s="11"/>
      <c r="C61" s="11"/>
      <c r="D61" s="11"/>
      <c r="E61" s="11"/>
      <c r="F61" s="11"/>
      <c r="G61" s="11"/>
      <c r="H61" s="11"/>
      <c r="I61" s="11"/>
      <c r="J61" s="11"/>
      <c r="K61" s="11"/>
      <c r="L61" s="11"/>
    </row>
    <row r="62" ht="15.75" customHeight="1">
      <c r="A62" s="271"/>
      <c r="B62" s="256"/>
      <c r="C62" s="256"/>
      <c r="D62" s="256"/>
      <c r="E62" s="256"/>
      <c r="F62" s="256"/>
      <c r="G62" s="256"/>
      <c r="H62" s="256"/>
      <c r="I62" s="256"/>
      <c r="J62" s="256"/>
      <c r="K62" s="256"/>
      <c r="L62" s="256"/>
    </row>
    <row r="63" ht="15.75" customHeight="1">
      <c r="A63" s="271"/>
      <c r="B63" s="256"/>
      <c r="C63" s="256"/>
      <c r="D63" s="256"/>
      <c r="E63" s="256"/>
      <c r="F63" s="256"/>
      <c r="G63" s="256"/>
      <c r="H63" s="256"/>
      <c r="I63" s="256"/>
      <c r="J63" s="256"/>
      <c r="K63" s="256"/>
      <c r="L63" s="256"/>
    </row>
    <row r="64" ht="15.75" customHeight="1">
      <c r="A64" s="271"/>
      <c r="B64" s="11"/>
      <c r="C64" s="11"/>
      <c r="D64" s="11"/>
      <c r="E64" s="11"/>
      <c r="F64" s="11"/>
      <c r="G64" s="11"/>
      <c r="H64" s="11"/>
      <c r="I64" s="11"/>
      <c r="J64" s="11"/>
      <c r="K64" s="256"/>
      <c r="L64" s="256"/>
    </row>
    <row r="65" ht="15.75" customHeight="1">
      <c r="A65" s="271"/>
      <c r="B65" s="256"/>
      <c r="C65" s="256"/>
      <c r="D65" s="256"/>
      <c r="E65" s="256"/>
      <c r="F65" s="256"/>
      <c r="G65" s="256"/>
      <c r="H65" s="256"/>
      <c r="I65" s="256"/>
      <c r="J65" s="256"/>
      <c r="K65" s="256"/>
      <c r="L65" s="256"/>
    </row>
    <row r="66" ht="15.75" customHeight="1">
      <c r="A66" s="271"/>
      <c r="B66" s="11"/>
      <c r="C66" s="11"/>
      <c r="D66" s="11"/>
      <c r="E66" s="11"/>
      <c r="F66" s="11"/>
      <c r="G66" s="11"/>
      <c r="H66" s="11"/>
      <c r="I66" s="11"/>
      <c r="J66" s="11"/>
      <c r="K66" s="11"/>
      <c r="L66" s="11"/>
    </row>
    <row r="67" ht="15.75" customHeight="1">
      <c r="A67" s="271"/>
      <c r="B67" s="11"/>
      <c r="C67" s="11"/>
      <c r="D67" s="11"/>
      <c r="E67" s="11"/>
      <c r="F67" s="11"/>
      <c r="G67" s="11"/>
      <c r="H67" s="11"/>
      <c r="I67" s="11"/>
      <c r="J67" s="11"/>
      <c r="K67" s="11"/>
      <c r="L67" s="11"/>
    </row>
    <row r="68" ht="15.75" customHeight="1">
      <c r="A68" s="271"/>
      <c r="B68" s="11"/>
      <c r="C68" s="11"/>
      <c r="D68" s="11"/>
      <c r="E68" s="11"/>
      <c r="F68" s="11"/>
      <c r="G68" s="11"/>
      <c r="H68" s="11"/>
      <c r="I68" s="11"/>
      <c r="J68" s="11"/>
      <c r="K68" s="256"/>
      <c r="L68" s="256"/>
    </row>
    <row r="69" ht="15.75" customHeight="1">
      <c r="A69" s="271"/>
      <c r="B69" s="11"/>
      <c r="C69" s="11"/>
      <c r="D69" s="11"/>
      <c r="E69" s="11"/>
      <c r="F69" s="11"/>
      <c r="G69" s="11"/>
      <c r="H69" s="11"/>
      <c r="I69" s="11"/>
      <c r="J69" s="11"/>
      <c r="K69" s="256"/>
      <c r="L69" s="256"/>
    </row>
    <row r="70" ht="15.75" customHeight="1">
      <c r="A70" s="271"/>
      <c r="B70" s="256"/>
      <c r="C70" s="256"/>
      <c r="D70" s="256"/>
      <c r="E70" s="256"/>
      <c r="F70" s="256"/>
      <c r="G70" s="256"/>
      <c r="H70" s="256"/>
      <c r="I70" s="256"/>
      <c r="J70" s="256"/>
      <c r="K70" s="256"/>
      <c r="L70" s="256"/>
    </row>
    <row r="71" ht="15.75" customHeight="1">
      <c r="A71" s="271"/>
      <c r="B71" s="11"/>
      <c r="C71" s="11"/>
      <c r="D71" s="11"/>
      <c r="E71" s="11"/>
      <c r="F71" s="11"/>
      <c r="G71" s="11"/>
      <c r="H71" s="11"/>
      <c r="I71" s="11"/>
      <c r="J71" s="11"/>
      <c r="K71" s="11"/>
      <c r="L71" s="11"/>
    </row>
    <row r="72" ht="15.75" customHeight="1">
      <c r="A72" s="271"/>
      <c r="B72" s="11"/>
      <c r="C72" s="11"/>
      <c r="D72" s="11"/>
      <c r="E72" s="11"/>
      <c r="F72" s="11"/>
      <c r="G72" s="11"/>
      <c r="H72" s="11"/>
      <c r="I72" s="11"/>
      <c r="J72" s="11"/>
      <c r="K72" s="11"/>
      <c r="L72" s="11"/>
    </row>
    <row r="73" ht="15.75" customHeight="1">
      <c r="A73" s="271"/>
      <c r="B73" s="11"/>
      <c r="C73" s="11"/>
      <c r="D73" s="11"/>
      <c r="E73" s="11"/>
      <c r="F73" s="11"/>
      <c r="G73" s="11"/>
      <c r="H73" s="11"/>
      <c r="I73" s="11"/>
      <c r="J73" s="11"/>
      <c r="K73" s="11"/>
      <c r="L73" s="11"/>
    </row>
    <row r="74" ht="15.75" customHeight="1">
      <c r="A74" s="271"/>
      <c r="B74" s="11"/>
      <c r="C74" s="11"/>
      <c r="D74" s="11"/>
      <c r="E74" s="11"/>
      <c r="F74" s="11"/>
      <c r="G74" s="11"/>
      <c r="H74" s="11"/>
      <c r="I74" s="11"/>
      <c r="J74" s="11"/>
      <c r="K74" s="11"/>
      <c r="L74" s="11"/>
    </row>
    <row r="75" ht="15.75" customHeight="1">
      <c r="A75" s="271"/>
      <c r="B75" s="11"/>
      <c r="C75" s="11"/>
      <c r="D75" s="11"/>
      <c r="E75" s="11"/>
      <c r="F75" s="11"/>
      <c r="G75" s="11"/>
      <c r="H75" s="11"/>
      <c r="I75" s="11"/>
      <c r="J75" s="11"/>
      <c r="K75" s="11"/>
      <c r="L75" s="11"/>
    </row>
    <row r="76" ht="15.75" customHeight="1">
      <c r="A76" s="271"/>
      <c r="B76" s="11"/>
      <c r="C76" s="11"/>
      <c r="D76" s="11"/>
      <c r="E76" s="11"/>
      <c r="F76" s="11"/>
      <c r="G76" s="11"/>
      <c r="H76" s="11"/>
      <c r="I76" s="11"/>
      <c r="J76" s="11"/>
      <c r="K76" s="11"/>
      <c r="L76" s="11"/>
    </row>
    <row r="77" ht="15.75" customHeight="1">
      <c r="A77" s="271"/>
      <c r="B77" s="11"/>
      <c r="C77" s="11"/>
      <c r="D77" s="11"/>
      <c r="E77" s="11"/>
      <c r="F77" s="11"/>
      <c r="G77" s="11"/>
      <c r="H77" s="11"/>
      <c r="I77" s="11"/>
      <c r="J77" s="11"/>
      <c r="K77" s="11"/>
      <c r="L77" s="11"/>
    </row>
    <row r="78" ht="15.75" customHeight="1">
      <c r="A78" s="271"/>
      <c r="B78" s="11"/>
      <c r="C78" s="11"/>
      <c r="D78" s="11"/>
      <c r="E78" s="11"/>
      <c r="F78" s="11"/>
      <c r="G78" s="11"/>
      <c r="H78" s="11"/>
      <c r="I78" s="11"/>
      <c r="J78" s="11"/>
      <c r="K78" s="11"/>
      <c r="L78" s="11"/>
    </row>
    <row r="79" ht="15.75" customHeight="1">
      <c r="A79" s="271"/>
      <c r="B79" s="11"/>
      <c r="C79" s="11"/>
      <c r="D79" s="11"/>
      <c r="E79" s="11"/>
      <c r="F79" s="11"/>
      <c r="G79" s="11"/>
      <c r="H79" s="11"/>
      <c r="I79" s="11"/>
      <c r="J79" s="11"/>
      <c r="K79" s="11"/>
      <c r="L79" s="11"/>
    </row>
    <row r="80" ht="15.75" customHeight="1">
      <c r="A80" s="271"/>
      <c r="B80" s="11"/>
      <c r="C80" s="11"/>
      <c r="D80" s="11"/>
      <c r="E80" s="11"/>
      <c r="F80" s="11"/>
      <c r="G80" s="11"/>
      <c r="H80" s="11"/>
      <c r="I80" s="11"/>
      <c r="J80" s="11"/>
      <c r="K80" s="11"/>
      <c r="L80" s="11"/>
    </row>
    <row r="81" ht="15.75" customHeight="1">
      <c r="A81" s="271"/>
      <c r="B81" s="11"/>
      <c r="C81" s="11"/>
      <c r="D81" s="11"/>
      <c r="E81" s="11"/>
      <c r="F81" s="11"/>
      <c r="G81" s="11"/>
      <c r="H81" s="11"/>
      <c r="I81" s="11"/>
      <c r="J81" s="11"/>
      <c r="K81" s="11"/>
      <c r="L81" s="11"/>
    </row>
    <row r="82" ht="15.75" customHeight="1">
      <c r="A82" s="271"/>
      <c r="B82" s="11"/>
      <c r="C82" s="11"/>
      <c r="D82" s="11"/>
      <c r="E82" s="11"/>
      <c r="F82" s="11"/>
      <c r="G82" s="11"/>
      <c r="H82" s="11"/>
      <c r="I82" s="11"/>
      <c r="J82" s="11"/>
      <c r="K82" s="11"/>
      <c r="L82" s="11"/>
    </row>
    <row r="83" ht="15.75" customHeight="1">
      <c r="A83" s="271"/>
      <c r="B83" s="11"/>
      <c r="C83" s="11"/>
      <c r="D83" s="11"/>
      <c r="E83" s="11"/>
      <c r="F83" s="11"/>
      <c r="G83" s="11"/>
      <c r="H83" s="11"/>
      <c r="I83" s="11"/>
      <c r="J83" s="11"/>
      <c r="K83" s="11"/>
      <c r="L83" s="11"/>
    </row>
    <row r="84" ht="15.75" customHeight="1">
      <c r="A84" s="271"/>
      <c r="B84" s="11"/>
      <c r="C84" s="11"/>
      <c r="D84" s="11"/>
      <c r="E84" s="11"/>
      <c r="F84" s="11"/>
      <c r="G84" s="11"/>
      <c r="H84" s="11"/>
      <c r="I84" s="11"/>
      <c r="J84" s="11"/>
      <c r="K84" s="11"/>
      <c r="L84" s="11"/>
    </row>
    <row r="85" ht="15.75" customHeight="1">
      <c r="A85" s="271"/>
      <c r="B85" s="11"/>
      <c r="C85" s="11"/>
      <c r="D85" s="11"/>
      <c r="E85" s="11"/>
      <c r="F85" s="11"/>
      <c r="G85" s="11"/>
      <c r="H85" s="11"/>
      <c r="I85" s="11"/>
      <c r="J85" s="11"/>
      <c r="K85" s="11"/>
      <c r="L85" s="11"/>
    </row>
    <row r="86" ht="15.75" customHeight="1">
      <c r="A86" s="271"/>
      <c r="B86" s="11"/>
      <c r="C86" s="11"/>
      <c r="D86" s="11"/>
      <c r="E86" s="11"/>
      <c r="F86" s="11"/>
      <c r="G86" s="11"/>
      <c r="H86" s="11"/>
      <c r="I86" s="11"/>
      <c r="J86" s="11"/>
      <c r="K86" s="11"/>
      <c r="L86" s="11"/>
    </row>
    <row r="87" ht="15.75" customHeight="1">
      <c r="A87" s="271"/>
      <c r="B87" s="11"/>
      <c r="C87" s="11"/>
      <c r="D87" s="11"/>
      <c r="E87" s="11"/>
      <c r="F87" s="11"/>
      <c r="G87" s="11"/>
      <c r="H87" s="11"/>
      <c r="I87" s="11"/>
      <c r="J87" s="11"/>
      <c r="K87" s="11"/>
      <c r="L87" s="11"/>
    </row>
    <row r="88" ht="15.75" customHeight="1">
      <c r="A88" s="271"/>
      <c r="B88" s="11"/>
      <c r="C88" s="11"/>
      <c r="D88" s="11"/>
      <c r="E88" s="11"/>
      <c r="F88" s="11"/>
      <c r="G88" s="11"/>
      <c r="H88" s="11"/>
      <c r="I88" s="11"/>
      <c r="J88" s="11"/>
      <c r="K88" s="11"/>
      <c r="L88" s="11"/>
    </row>
    <row r="89" ht="15.75" customHeight="1">
      <c r="A89" s="271"/>
      <c r="B89" s="11"/>
      <c r="C89" s="11"/>
      <c r="D89" s="11"/>
      <c r="E89" s="11"/>
      <c r="F89" s="11"/>
      <c r="G89" s="11"/>
      <c r="H89" s="11"/>
      <c r="I89" s="11"/>
      <c r="J89" s="11"/>
      <c r="K89" s="11"/>
      <c r="L89" s="11"/>
    </row>
    <row r="90" ht="15.75" customHeight="1">
      <c r="A90" s="271"/>
      <c r="B90" s="11"/>
      <c r="C90" s="11"/>
      <c r="D90" s="11"/>
      <c r="E90" s="11"/>
      <c r="F90" s="11"/>
      <c r="G90" s="11"/>
      <c r="H90" s="11"/>
      <c r="I90" s="11"/>
      <c r="J90" s="11"/>
      <c r="K90" s="11"/>
      <c r="L90" s="11"/>
    </row>
    <row r="91" ht="15.75" customHeight="1">
      <c r="A91" s="271"/>
      <c r="B91" s="11"/>
      <c r="C91" s="11"/>
      <c r="D91" s="11"/>
      <c r="E91" s="11"/>
      <c r="F91" s="11"/>
      <c r="G91" s="11"/>
      <c r="H91" s="11"/>
      <c r="I91" s="11"/>
      <c r="J91" s="11"/>
      <c r="K91" s="11"/>
      <c r="L91" s="11"/>
    </row>
    <row r="92" ht="15.75" customHeight="1">
      <c r="A92" s="271"/>
      <c r="B92" s="11"/>
      <c r="C92" s="11"/>
      <c r="D92" s="11"/>
      <c r="E92" s="11"/>
      <c r="F92" s="11"/>
      <c r="G92" s="11"/>
      <c r="H92" s="11"/>
      <c r="I92" s="11"/>
      <c r="J92" s="11"/>
      <c r="K92" s="11"/>
      <c r="L92" s="11"/>
    </row>
    <row r="93" ht="15.75" customHeight="1">
      <c r="A93" s="271"/>
      <c r="B93" s="11"/>
      <c r="C93" s="11"/>
      <c r="D93" s="11"/>
      <c r="E93" s="11"/>
      <c r="F93" s="11"/>
      <c r="G93" s="11"/>
      <c r="H93" s="11"/>
      <c r="I93" s="11"/>
      <c r="J93" s="11"/>
      <c r="K93" s="11"/>
      <c r="L93" s="11"/>
    </row>
    <row r="94" ht="15.75" customHeight="1">
      <c r="A94" s="271"/>
      <c r="B94" s="11"/>
      <c r="C94" s="11"/>
      <c r="D94" s="11"/>
      <c r="E94" s="11"/>
      <c r="F94" s="11"/>
      <c r="G94" s="11"/>
      <c r="H94" s="11"/>
      <c r="I94" s="11"/>
      <c r="J94" s="11"/>
      <c r="K94" s="11"/>
      <c r="L94" s="11"/>
    </row>
    <row r="95" ht="15.75" customHeight="1">
      <c r="A95" s="271"/>
      <c r="B95" s="11"/>
      <c r="C95" s="11"/>
      <c r="D95" s="11"/>
      <c r="E95" s="11"/>
      <c r="F95" s="11"/>
      <c r="G95" s="11"/>
      <c r="H95" s="11"/>
      <c r="I95" s="11"/>
      <c r="J95" s="11"/>
      <c r="K95" s="11"/>
      <c r="L95" s="11"/>
    </row>
    <row r="96" ht="15.75" customHeight="1">
      <c r="A96" s="271"/>
      <c r="B96" s="11"/>
      <c r="C96" s="11"/>
      <c r="D96" s="11"/>
      <c r="E96" s="11"/>
      <c r="F96" s="11"/>
      <c r="G96" s="11"/>
      <c r="H96" s="11"/>
      <c r="I96" s="11"/>
      <c r="J96" s="11"/>
      <c r="K96" s="11"/>
      <c r="L96" s="11"/>
    </row>
    <row r="97" ht="15.75" customHeight="1">
      <c r="A97" s="271"/>
      <c r="B97" s="11"/>
      <c r="C97" s="11"/>
      <c r="D97" s="11"/>
      <c r="E97" s="11"/>
      <c r="F97" s="11"/>
      <c r="G97" s="11"/>
      <c r="H97" s="11"/>
      <c r="I97" s="11"/>
      <c r="J97" s="11"/>
      <c r="K97" s="11"/>
      <c r="L97" s="11"/>
    </row>
    <row r="98" ht="15.75" customHeight="1">
      <c r="A98" s="271"/>
      <c r="B98" s="11"/>
      <c r="C98" s="11"/>
      <c r="D98" s="11"/>
      <c r="E98" s="11"/>
      <c r="F98" s="11"/>
      <c r="G98" s="11"/>
      <c r="H98" s="11"/>
      <c r="I98" s="11"/>
      <c r="J98" s="11"/>
      <c r="K98" s="11"/>
      <c r="L98" s="11"/>
    </row>
    <row r="99" ht="15.75" customHeight="1">
      <c r="A99" s="27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40"/>
    <hyperlink r:id="rId2" ref="A49"/>
    <hyperlink r:id="rId3" ref="A50"/>
  </hyperlinks>
  <printOptions/>
  <pageMargins bottom="0.75" footer="0.0" header="0.0" left="0.7" right="0.7" top="0.75"/>
  <pageSetup paperSize="9" orientation="portrait"/>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41.43"/>
    <col customWidth="1" min="3" max="3" width="79.0"/>
    <col customWidth="1" min="4" max="4" width="83.43"/>
    <col customWidth="1" min="5" max="5" width="69.43"/>
    <col customWidth="1" min="6" max="6" width="56.43"/>
    <col customWidth="1" hidden="1" min="7" max="8" width="13.86"/>
    <col customWidth="1" hidden="1" min="9" max="14" width="16.86"/>
    <col customWidth="1" hidden="1" min="15" max="15" width="1.86"/>
    <col customWidth="1" hidden="1" min="16" max="18" width="10.71"/>
    <col customWidth="1" hidden="1" min="19" max="20" width="9.14"/>
    <col customWidth="1" min="21" max="25" width="10.71"/>
  </cols>
  <sheetData>
    <row r="1" ht="17.25" customHeight="1">
      <c r="A1" s="20"/>
      <c r="B1" s="20"/>
      <c r="C1" s="77"/>
      <c r="D1" s="77"/>
      <c r="E1" s="77"/>
      <c r="F1" s="20"/>
      <c r="G1" s="20"/>
      <c r="H1" s="20"/>
      <c r="I1" s="20"/>
      <c r="J1" s="20"/>
      <c r="K1" s="20"/>
      <c r="L1" s="20"/>
      <c r="M1" s="20"/>
      <c r="N1" s="20"/>
      <c r="O1" s="20"/>
      <c r="P1" s="20"/>
      <c r="Q1" s="20"/>
      <c r="R1" s="20"/>
      <c r="S1" s="21"/>
      <c r="T1" s="21"/>
      <c r="U1" s="21"/>
      <c r="V1" s="21"/>
      <c r="W1" s="21"/>
      <c r="X1" s="21"/>
      <c r="Y1" s="21"/>
      <c r="Z1" s="21"/>
    </row>
    <row r="2" ht="30.0" customHeight="1">
      <c r="A2" s="20"/>
      <c r="B2" s="79" t="s">
        <v>413</v>
      </c>
      <c r="C2" s="79" t="s">
        <v>414</v>
      </c>
      <c r="D2" s="79" t="s">
        <v>415</v>
      </c>
      <c r="E2" s="79" t="s">
        <v>416</v>
      </c>
      <c r="F2" s="272"/>
      <c r="G2" s="272"/>
      <c r="H2" s="272"/>
      <c r="I2" s="272"/>
      <c r="J2" s="272"/>
      <c r="K2" s="272"/>
      <c r="L2" s="272"/>
      <c r="M2" s="273"/>
      <c r="N2" s="273"/>
      <c r="O2" s="274"/>
      <c r="P2" s="20"/>
      <c r="Q2" s="20"/>
      <c r="R2" s="20"/>
      <c r="S2" s="20"/>
      <c r="T2" s="20"/>
      <c r="U2" s="21"/>
      <c r="V2" s="21"/>
      <c r="W2" s="21"/>
      <c r="X2" s="21"/>
      <c r="Y2" s="21"/>
      <c r="Z2" s="21"/>
    </row>
    <row r="3" ht="30.0" customHeight="1">
      <c r="A3" s="20"/>
      <c r="B3" s="275" t="s">
        <v>20</v>
      </c>
      <c r="C3" s="276" t="s">
        <v>417</v>
      </c>
      <c r="D3" s="276" t="s">
        <v>418</v>
      </c>
      <c r="E3" s="276" t="s">
        <v>419</v>
      </c>
      <c r="F3" s="277"/>
      <c r="G3" s="277"/>
      <c r="H3" s="277"/>
      <c r="I3" s="277"/>
      <c r="J3" s="277"/>
      <c r="K3" s="277"/>
      <c r="L3" s="277"/>
      <c r="M3" s="277"/>
      <c r="N3" s="277"/>
      <c r="O3" s="77"/>
      <c r="P3" s="20"/>
      <c r="Q3" s="20"/>
      <c r="R3" s="20"/>
      <c r="S3" s="20"/>
      <c r="T3" s="20"/>
      <c r="U3" s="21"/>
      <c r="V3" s="21"/>
      <c r="W3" s="21"/>
      <c r="X3" s="21"/>
      <c r="Y3" s="21"/>
      <c r="Z3" s="21"/>
    </row>
    <row r="4" ht="30.0" customHeight="1">
      <c r="A4" s="20"/>
      <c r="B4" s="278" t="s">
        <v>91</v>
      </c>
      <c r="C4" s="279" t="s">
        <v>420</v>
      </c>
      <c r="D4" s="279" t="s">
        <v>421</v>
      </c>
      <c r="E4" s="279" t="s">
        <v>422</v>
      </c>
      <c r="F4" s="277"/>
      <c r="G4" s="277"/>
      <c r="H4" s="277"/>
      <c r="I4" s="277"/>
      <c r="J4" s="277"/>
      <c r="K4" s="277"/>
      <c r="L4" s="277"/>
      <c r="M4" s="277"/>
      <c r="N4" s="277"/>
      <c r="O4" s="77"/>
      <c r="P4" s="20"/>
      <c r="Q4" s="20"/>
      <c r="R4" s="20"/>
      <c r="S4" s="20"/>
      <c r="T4" s="20"/>
      <c r="U4" s="21"/>
      <c r="V4" s="21"/>
      <c r="W4" s="21"/>
      <c r="X4" s="21"/>
      <c r="Y4" s="21"/>
      <c r="Z4" s="21"/>
    </row>
    <row r="5" ht="30.0" customHeight="1">
      <c r="A5" s="20"/>
      <c r="B5" s="275" t="s">
        <v>31</v>
      </c>
      <c r="C5" s="276" t="s">
        <v>423</v>
      </c>
      <c r="D5" s="276" t="s">
        <v>424</v>
      </c>
      <c r="E5" s="276" t="s">
        <v>425</v>
      </c>
      <c r="F5" s="277"/>
      <c r="G5" s="277"/>
      <c r="H5" s="277"/>
      <c r="I5" s="277"/>
      <c r="J5" s="277"/>
      <c r="K5" s="277"/>
      <c r="L5" s="277"/>
      <c r="M5" s="277"/>
      <c r="N5" s="277"/>
      <c r="O5" s="77"/>
      <c r="P5" s="20"/>
      <c r="Q5" s="20"/>
      <c r="R5" s="20"/>
      <c r="S5" s="20"/>
      <c r="T5" s="20"/>
      <c r="U5" s="21"/>
      <c r="V5" s="21"/>
      <c r="W5" s="21"/>
      <c r="X5" s="21"/>
      <c r="Y5" s="21"/>
      <c r="Z5" s="21"/>
    </row>
    <row r="6" ht="30.0" customHeight="1">
      <c r="A6" s="20"/>
      <c r="B6" s="278" t="s">
        <v>36</v>
      </c>
      <c r="C6" s="279" t="s">
        <v>426</v>
      </c>
      <c r="D6" s="279" t="s">
        <v>427</v>
      </c>
      <c r="E6" s="279"/>
      <c r="F6" s="277"/>
      <c r="G6" s="277"/>
      <c r="H6" s="277"/>
      <c r="I6" s="277"/>
      <c r="J6" s="277"/>
      <c r="K6" s="277"/>
      <c r="L6" s="277"/>
      <c r="M6" s="277"/>
      <c r="N6" s="277"/>
      <c r="O6" s="77"/>
      <c r="P6" s="20"/>
      <c r="Q6" s="20"/>
      <c r="R6" s="20"/>
      <c r="S6" s="20"/>
      <c r="T6" s="20"/>
      <c r="U6" s="21"/>
      <c r="V6" s="21"/>
      <c r="W6" s="21"/>
      <c r="X6" s="21"/>
      <c r="Y6" s="21"/>
      <c r="Z6" s="21"/>
    </row>
    <row r="7" ht="30.0" customHeight="1">
      <c r="A7" s="20"/>
      <c r="B7" s="275" t="s">
        <v>38</v>
      </c>
      <c r="C7" s="280" t="s">
        <v>428</v>
      </c>
      <c r="D7" s="276"/>
      <c r="E7" s="276"/>
      <c r="F7" s="277"/>
      <c r="G7" s="277"/>
      <c r="H7" s="277"/>
      <c r="I7" s="277"/>
      <c r="J7" s="277"/>
      <c r="K7" s="277"/>
      <c r="L7" s="277"/>
      <c r="M7" s="277"/>
      <c r="N7" s="277"/>
      <c r="O7" s="77"/>
      <c r="P7" s="20"/>
      <c r="Q7" s="20"/>
      <c r="R7" s="20"/>
      <c r="S7" s="20"/>
      <c r="T7" s="20"/>
      <c r="U7" s="21"/>
      <c r="V7" s="21"/>
      <c r="W7" s="21"/>
      <c r="X7" s="21"/>
      <c r="Y7" s="21"/>
      <c r="Z7" s="21"/>
    </row>
    <row r="8" ht="24.75" customHeight="1">
      <c r="A8" s="20"/>
      <c r="B8" s="21"/>
      <c r="C8" s="21"/>
      <c r="D8" s="21"/>
      <c r="E8" s="21"/>
      <c r="F8" s="277"/>
      <c r="G8" s="277"/>
      <c r="H8" s="277"/>
      <c r="I8" s="277"/>
      <c r="J8" s="277"/>
      <c r="K8" s="277"/>
      <c r="L8" s="277"/>
      <c r="M8" s="277"/>
      <c r="N8" s="277"/>
      <c r="O8" s="77"/>
      <c r="P8" s="20"/>
      <c r="Q8" s="20"/>
      <c r="R8" s="20"/>
      <c r="S8" s="20"/>
      <c r="T8" s="20"/>
      <c r="U8" s="21"/>
      <c r="V8" s="21"/>
      <c r="W8" s="21"/>
      <c r="X8" s="21"/>
      <c r="Y8" s="21"/>
      <c r="Z8" s="21"/>
    </row>
    <row r="9" ht="30.0" customHeight="1">
      <c r="A9" s="20"/>
      <c r="B9" s="281" t="s">
        <v>85</v>
      </c>
      <c r="C9" s="79" t="s">
        <v>414</v>
      </c>
      <c r="D9" s="79" t="s">
        <v>415</v>
      </c>
      <c r="E9" s="79" t="s">
        <v>416</v>
      </c>
      <c r="F9" s="277"/>
      <c r="G9" s="277"/>
      <c r="H9" s="277"/>
      <c r="I9" s="277"/>
      <c r="J9" s="277"/>
      <c r="K9" s="277"/>
      <c r="L9" s="277"/>
      <c r="M9" s="277"/>
      <c r="N9" s="277"/>
      <c r="O9" s="77"/>
      <c r="P9" s="20"/>
      <c r="Q9" s="20"/>
      <c r="R9" s="20"/>
      <c r="S9" s="20"/>
      <c r="T9" s="20"/>
      <c r="U9" s="21"/>
      <c r="V9" s="21"/>
      <c r="W9" s="21"/>
      <c r="X9" s="21"/>
      <c r="Y9" s="21"/>
      <c r="Z9" s="21"/>
    </row>
    <row r="10" ht="30.0" customHeight="1">
      <c r="A10" s="20"/>
      <c r="B10" s="275" t="s">
        <v>429</v>
      </c>
      <c r="C10" s="276" t="s">
        <v>430</v>
      </c>
      <c r="D10" s="280"/>
      <c r="E10" s="282"/>
      <c r="F10" s="277"/>
      <c r="G10" s="277"/>
      <c r="H10" s="277"/>
      <c r="I10" s="277"/>
      <c r="J10" s="277"/>
      <c r="K10" s="277"/>
      <c r="L10" s="277"/>
      <c r="M10" s="277"/>
      <c r="N10" s="277"/>
      <c r="O10" s="77"/>
      <c r="P10" s="20"/>
      <c r="Q10" s="20"/>
      <c r="R10" s="20"/>
      <c r="S10" s="20"/>
      <c r="T10" s="20"/>
      <c r="U10" s="21"/>
      <c r="V10" s="21"/>
      <c r="W10" s="21"/>
      <c r="X10" s="21"/>
      <c r="Y10" s="21"/>
      <c r="Z10" s="21"/>
    </row>
    <row r="11" ht="30.0" customHeight="1">
      <c r="A11" s="20"/>
      <c r="B11" s="278" t="s">
        <v>431</v>
      </c>
      <c r="C11" s="283" t="s">
        <v>432</v>
      </c>
      <c r="D11" s="283"/>
      <c r="E11" s="284"/>
      <c r="F11" s="277"/>
      <c r="G11" s="277"/>
      <c r="H11" s="277"/>
      <c r="I11" s="277"/>
      <c r="J11" s="277"/>
      <c r="K11" s="277"/>
      <c r="L11" s="277"/>
      <c r="M11" s="277"/>
      <c r="N11" s="277"/>
      <c r="O11" s="77"/>
      <c r="P11" s="20"/>
      <c r="Q11" s="20"/>
      <c r="R11" s="20"/>
      <c r="S11" s="20"/>
      <c r="T11" s="20"/>
      <c r="U11" s="21"/>
      <c r="V11" s="21"/>
      <c r="W11" s="21"/>
      <c r="X11" s="21"/>
      <c r="Y11" s="21"/>
      <c r="Z11" s="21"/>
    </row>
    <row r="12" ht="30.0" customHeight="1">
      <c r="A12" s="20"/>
      <c r="B12" s="275" t="s">
        <v>90</v>
      </c>
      <c r="C12" s="276" t="s">
        <v>433</v>
      </c>
      <c r="D12" s="276" t="s">
        <v>434</v>
      </c>
      <c r="E12" s="285"/>
      <c r="F12" s="277"/>
      <c r="G12" s="277"/>
      <c r="H12" s="277"/>
      <c r="I12" s="277"/>
      <c r="J12" s="277"/>
      <c r="K12" s="277"/>
      <c r="L12" s="277"/>
      <c r="M12" s="277"/>
      <c r="N12" s="277"/>
      <c r="O12" s="77"/>
      <c r="P12" s="20"/>
      <c r="Q12" s="20"/>
      <c r="R12" s="20"/>
      <c r="S12" s="20"/>
      <c r="T12" s="20"/>
      <c r="U12" s="21"/>
      <c r="V12" s="21"/>
      <c r="W12" s="21"/>
      <c r="X12" s="21"/>
      <c r="Y12" s="21"/>
      <c r="Z12" s="21"/>
    </row>
    <row r="13" ht="30.0" customHeight="1">
      <c r="A13" s="20"/>
      <c r="B13" s="278" t="s">
        <v>101</v>
      </c>
      <c r="C13" s="283" t="s">
        <v>435</v>
      </c>
      <c r="D13" s="283"/>
      <c r="E13" s="284"/>
      <c r="F13" s="277"/>
      <c r="G13" s="277"/>
      <c r="H13" s="277"/>
      <c r="I13" s="277"/>
      <c r="J13" s="277"/>
      <c r="K13" s="277"/>
      <c r="L13" s="277"/>
      <c r="M13" s="277"/>
      <c r="N13" s="277"/>
      <c r="O13" s="77"/>
      <c r="P13" s="20"/>
      <c r="Q13" s="20"/>
      <c r="R13" s="20"/>
      <c r="S13" s="20"/>
      <c r="T13" s="20"/>
      <c r="U13" s="21"/>
      <c r="V13" s="21"/>
      <c r="W13" s="21"/>
      <c r="X13" s="21"/>
      <c r="Y13" s="21"/>
      <c r="Z13" s="21"/>
    </row>
    <row r="14" ht="30.0" customHeight="1">
      <c r="A14" s="20"/>
      <c r="B14" s="275" t="s">
        <v>102</v>
      </c>
      <c r="C14" s="280" t="s">
        <v>436</v>
      </c>
      <c r="D14" s="280"/>
      <c r="E14" s="282"/>
      <c r="F14" s="277"/>
      <c r="G14" s="277"/>
      <c r="H14" s="277"/>
      <c r="I14" s="277"/>
      <c r="J14" s="277"/>
      <c r="K14" s="277"/>
      <c r="L14" s="277"/>
      <c r="M14" s="277"/>
      <c r="N14" s="277"/>
      <c r="O14" s="77"/>
      <c r="P14" s="20"/>
      <c r="Q14" s="20"/>
      <c r="R14" s="20"/>
      <c r="S14" s="20"/>
      <c r="T14" s="20"/>
      <c r="U14" s="21"/>
      <c r="V14" s="21"/>
      <c r="W14" s="21"/>
      <c r="X14" s="21"/>
      <c r="Y14" s="21"/>
      <c r="Z14" s="21"/>
    </row>
    <row r="15" ht="30.0" customHeight="1">
      <c r="A15" s="20"/>
      <c r="B15" s="278" t="s">
        <v>100</v>
      </c>
      <c r="C15" s="283" t="s">
        <v>437</v>
      </c>
      <c r="D15" s="283"/>
      <c r="E15" s="284"/>
      <c r="F15" s="277"/>
      <c r="G15" s="277"/>
      <c r="H15" s="277"/>
      <c r="I15" s="277"/>
      <c r="J15" s="277"/>
      <c r="K15" s="277"/>
      <c r="L15" s="277"/>
      <c r="M15" s="277"/>
      <c r="N15" s="277"/>
      <c r="O15" s="77"/>
      <c r="P15" s="20"/>
      <c r="Q15" s="20"/>
      <c r="R15" s="20"/>
      <c r="S15" s="20"/>
      <c r="T15" s="20"/>
      <c r="U15" s="21"/>
      <c r="V15" s="21"/>
      <c r="W15" s="21"/>
      <c r="X15" s="21"/>
      <c r="Y15" s="21"/>
      <c r="Z15" s="21"/>
    </row>
    <row r="16" ht="30.0" customHeight="1">
      <c r="A16" s="20"/>
      <c r="B16" s="275" t="s">
        <v>99</v>
      </c>
      <c r="C16" s="280" t="s">
        <v>438</v>
      </c>
      <c r="D16" s="280" t="s">
        <v>439</v>
      </c>
      <c r="E16" s="282"/>
      <c r="F16" s="277"/>
      <c r="G16" s="277"/>
      <c r="H16" s="277"/>
      <c r="I16" s="277"/>
      <c r="J16" s="277"/>
      <c r="K16" s="277"/>
      <c r="L16" s="277"/>
      <c r="M16" s="277"/>
      <c r="N16" s="277"/>
      <c r="O16" s="77"/>
      <c r="P16" s="20"/>
      <c r="Q16" s="20"/>
      <c r="R16" s="20"/>
      <c r="S16" s="20"/>
      <c r="T16" s="20"/>
      <c r="U16" s="21"/>
      <c r="V16" s="21"/>
      <c r="W16" s="21"/>
      <c r="X16" s="21"/>
      <c r="Y16" s="21"/>
      <c r="Z16" s="21"/>
    </row>
    <row r="17" ht="24.75" customHeight="1">
      <c r="A17" s="20"/>
      <c r="B17" s="21"/>
      <c r="C17" s="21"/>
      <c r="D17" s="21"/>
      <c r="E17" s="21"/>
      <c r="F17" s="286"/>
      <c r="G17" s="286"/>
      <c r="H17" s="286"/>
      <c r="I17" s="286"/>
      <c r="J17" s="286"/>
      <c r="K17" s="286"/>
      <c r="L17" s="286"/>
      <c r="M17" s="286"/>
      <c r="N17" s="286"/>
      <c r="O17" s="287"/>
      <c r="P17" s="20"/>
      <c r="Q17" s="20"/>
      <c r="R17" s="20"/>
      <c r="S17" s="20"/>
      <c r="T17" s="20"/>
      <c r="U17" s="21"/>
      <c r="V17" s="21"/>
      <c r="W17" s="21"/>
      <c r="X17" s="21"/>
      <c r="Y17" s="21"/>
      <c r="Z17" s="21"/>
    </row>
    <row r="18" ht="30.0" customHeight="1">
      <c r="A18" s="20"/>
      <c r="B18" s="281" t="s">
        <v>440</v>
      </c>
      <c r="C18" s="79" t="s">
        <v>414</v>
      </c>
      <c r="D18" s="79" t="s">
        <v>415</v>
      </c>
      <c r="E18" s="79" t="s">
        <v>416</v>
      </c>
      <c r="F18" s="288"/>
      <c r="G18" s="288"/>
      <c r="H18" s="288"/>
      <c r="I18" s="288"/>
      <c r="J18" s="288"/>
      <c r="K18" s="288"/>
      <c r="L18" s="288"/>
      <c r="M18" s="288"/>
      <c r="N18" s="288"/>
      <c r="O18" s="287"/>
      <c r="P18" s="20"/>
      <c r="Q18" s="20"/>
      <c r="R18" s="20"/>
      <c r="S18" s="20"/>
      <c r="T18" s="20"/>
      <c r="U18" s="21"/>
      <c r="V18" s="21"/>
      <c r="W18" s="21"/>
      <c r="X18" s="21"/>
      <c r="Y18" s="21"/>
      <c r="Z18" s="21"/>
    </row>
    <row r="19" ht="30.0" customHeight="1">
      <c r="A19" s="20"/>
      <c r="B19" s="275" t="s">
        <v>20</v>
      </c>
      <c r="C19" s="280" t="s">
        <v>441</v>
      </c>
      <c r="D19" s="280"/>
      <c r="E19" s="282"/>
      <c r="F19" s="277"/>
      <c r="G19" s="277"/>
      <c r="H19" s="277"/>
      <c r="I19" s="277"/>
      <c r="J19" s="277"/>
      <c r="K19" s="277"/>
      <c r="L19" s="277"/>
      <c r="M19" s="277"/>
      <c r="N19" s="277"/>
      <c r="O19" s="287"/>
      <c r="P19" s="20"/>
      <c r="Q19" s="20"/>
      <c r="R19" s="20"/>
      <c r="S19" s="20"/>
      <c r="T19" s="20"/>
      <c r="U19" s="21"/>
      <c r="V19" s="21"/>
      <c r="W19" s="21"/>
      <c r="X19" s="21"/>
      <c r="Y19" s="21"/>
      <c r="Z19" s="21"/>
    </row>
    <row r="20" ht="30.0" customHeight="1">
      <c r="A20" s="20"/>
      <c r="B20" s="278" t="s">
        <v>91</v>
      </c>
      <c r="C20" s="283" t="s">
        <v>442</v>
      </c>
      <c r="D20" s="283"/>
      <c r="E20" s="284"/>
      <c r="F20" s="277"/>
      <c r="G20" s="277"/>
      <c r="H20" s="277"/>
      <c r="I20" s="277"/>
      <c r="J20" s="277"/>
      <c r="K20" s="277"/>
      <c r="L20" s="277"/>
      <c r="M20" s="277"/>
      <c r="N20" s="277"/>
      <c r="O20" s="287"/>
      <c r="P20" s="20"/>
      <c r="Q20" s="20"/>
      <c r="R20" s="20"/>
      <c r="S20" s="20"/>
      <c r="T20" s="20"/>
      <c r="U20" s="21"/>
      <c r="V20" s="21"/>
      <c r="W20" s="21"/>
      <c r="X20" s="21"/>
      <c r="Y20" s="21"/>
      <c r="Z20" s="21"/>
    </row>
    <row r="21" ht="30.0" customHeight="1">
      <c r="A21" s="20"/>
      <c r="B21" s="275" t="s">
        <v>443</v>
      </c>
      <c r="C21" s="280" t="s">
        <v>444</v>
      </c>
      <c r="D21" s="280"/>
      <c r="E21" s="282"/>
      <c r="F21" s="277"/>
      <c r="G21" s="277"/>
      <c r="H21" s="277"/>
      <c r="I21" s="277"/>
      <c r="J21" s="277"/>
      <c r="K21" s="277"/>
      <c r="L21" s="277"/>
      <c r="M21" s="277"/>
      <c r="N21" s="277"/>
      <c r="O21" s="287"/>
      <c r="P21" s="20"/>
      <c r="Q21" s="20"/>
      <c r="R21" s="20"/>
      <c r="S21" s="20"/>
      <c r="T21" s="20"/>
      <c r="U21" s="21"/>
      <c r="V21" s="21"/>
      <c r="W21" s="21"/>
      <c r="X21" s="21"/>
      <c r="Y21" s="21"/>
      <c r="Z21" s="21"/>
    </row>
    <row r="22" ht="30.0" customHeight="1">
      <c r="A22" s="20"/>
      <c r="B22" s="278" t="s">
        <v>93</v>
      </c>
      <c r="C22" s="283" t="s">
        <v>445</v>
      </c>
      <c r="D22" s="283"/>
      <c r="E22" s="284"/>
      <c r="F22" s="277"/>
      <c r="G22" s="277"/>
      <c r="H22" s="277"/>
      <c r="I22" s="277"/>
      <c r="J22" s="277"/>
      <c r="K22" s="277"/>
      <c r="L22" s="277"/>
      <c r="M22" s="277"/>
      <c r="N22" s="277"/>
      <c r="O22" s="287"/>
      <c r="P22" s="20"/>
      <c r="Q22" s="20"/>
      <c r="R22" s="20"/>
      <c r="S22" s="20"/>
      <c r="T22" s="20"/>
      <c r="U22" s="21"/>
      <c r="V22" s="21"/>
      <c r="W22" s="21"/>
      <c r="X22" s="21"/>
      <c r="Y22" s="21"/>
      <c r="Z22" s="21"/>
    </row>
    <row r="23" ht="24.75" customHeight="1">
      <c r="A23" s="20"/>
      <c r="B23" s="275"/>
      <c r="C23" s="280"/>
      <c r="D23" s="280"/>
      <c r="E23" s="282"/>
      <c r="F23" s="277"/>
      <c r="G23" s="277"/>
      <c r="H23" s="277"/>
      <c r="I23" s="277"/>
      <c r="J23" s="277"/>
      <c r="K23" s="277"/>
      <c r="L23" s="277"/>
      <c r="M23" s="277"/>
      <c r="N23" s="277"/>
      <c r="O23" s="287"/>
      <c r="P23" s="20"/>
      <c r="Q23" s="20"/>
      <c r="R23" s="20"/>
      <c r="S23" s="20"/>
      <c r="T23" s="20"/>
      <c r="U23" s="21"/>
      <c r="V23" s="21"/>
      <c r="W23" s="21"/>
      <c r="X23" s="21"/>
      <c r="Y23" s="21"/>
      <c r="Z23" s="21"/>
    </row>
    <row r="24" ht="30.0" customHeight="1">
      <c r="A24" s="20"/>
      <c r="B24" s="281" t="s">
        <v>446</v>
      </c>
      <c r="C24" s="79" t="s">
        <v>414</v>
      </c>
      <c r="D24" s="79" t="s">
        <v>415</v>
      </c>
      <c r="E24" s="79" t="s">
        <v>416</v>
      </c>
      <c r="F24" s="273"/>
      <c r="G24" s="273"/>
      <c r="H24" s="273"/>
      <c r="I24" s="273"/>
      <c r="J24" s="273"/>
      <c r="K24" s="273"/>
      <c r="L24" s="273"/>
      <c r="M24" s="273"/>
      <c r="N24" s="273"/>
      <c r="O24" s="77"/>
      <c r="P24" s="20"/>
      <c r="Q24" s="20"/>
      <c r="R24" s="20"/>
      <c r="S24" s="20"/>
      <c r="T24" s="20"/>
      <c r="U24" s="21"/>
      <c r="V24" s="21"/>
      <c r="W24" s="21"/>
      <c r="X24" s="21"/>
      <c r="Y24" s="21"/>
      <c r="Z24" s="21"/>
    </row>
    <row r="25" ht="17.25" customHeight="1">
      <c r="A25" s="20"/>
      <c r="B25" s="275" t="s">
        <v>82</v>
      </c>
      <c r="C25" s="289" t="s">
        <v>447</v>
      </c>
      <c r="D25" s="289" t="s">
        <v>448</v>
      </c>
      <c r="E25" s="290"/>
      <c r="F25" s="291"/>
      <c r="G25" s="205"/>
      <c r="H25" s="205"/>
      <c r="I25" s="292"/>
      <c r="J25" s="292"/>
      <c r="K25" s="292"/>
      <c r="L25" s="292"/>
      <c r="M25" s="292"/>
      <c r="N25" s="292"/>
      <c r="O25" s="287"/>
      <c r="P25" s="20"/>
      <c r="Q25" s="20"/>
      <c r="R25" s="20"/>
      <c r="S25" s="20"/>
      <c r="T25" s="20"/>
      <c r="U25" s="21"/>
      <c r="V25" s="21"/>
      <c r="W25" s="21"/>
      <c r="X25" s="21"/>
      <c r="Y25" s="21"/>
      <c r="Z25" s="21"/>
    </row>
    <row r="26" ht="30.0" customHeight="1">
      <c r="A26" s="20"/>
      <c r="B26" s="278" t="s">
        <v>81</v>
      </c>
      <c r="C26" s="293" t="s">
        <v>449</v>
      </c>
      <c r="D26" s="293"/>
      <c r="E26" s="294"/>
      <c r="F26" s="291"/>
      <c r="G26" s="205"/>
      <c r="H26" s="205"/>
      <c r="I26" s="292"/>
      <c r="J26" s="292"/>
      <c r="K26" s="292"/>
      <c r="L26" s="292"/>
      <c r="M26" s="292"/>
      <c r="N26" s="292"/>
      <c r="O26" s="287"/>
      <c r="P26" s="20"/>
      <c r="Q26" s="20"/>
      <c r="R26" s="20"/>
      <c r="S26" s="20"/>
      <c r="T26" s="20"/>
      <c r="U26" s="21"/>
      <c r="V26" s="21"/>
      <c r="W26" s="21"/>
      <c r="X26" s="21"/>
      <c r="Y26" s="21"/>
      <c r="Z26" s="21"/>
    </row>
    <row r="27" ht="30.0" customHeight="1">
      <c r="A27" s="20"/>
      <c r="B27" s="275" t="s">
        <v>450</v>
      </c>
      <c r="C27" s="289" t="s">
        <v>451</v>
      </c>
      <c r="D27" s="295"/>
      <c r="E27" s="290"/>
      <c r="F27" s="291"/>
      <c r="G27" s="205"/>
      <c r="H27" s="205"/>
      <c r="I27" s="292"/>
      <c r="J27" s="292"/>
      <c r="K27" s="292"/>
      <c r="L27" s="292"/>
      <c r="M27" s="292"/>
      <c r="N27" s="292"/>
      <c r="O27" s="274"/>
      <c r="P27" s="20"/>
      <c r="Q27" s="20"/>
      <c r="R27" s="20"/>
      <c r="S27" s="20"/>
      <c r="T27" s="20"/>
      <c r="U27" s="21"/>
      <c r="V27" s="21"/>
      <c r="W27" s="21"/>
      <c r="X27" s="21"/>
      <c r="Y27" s="21"/>
      <c r="Z27" s="21"/>
    </row>
    <row r="28" ht="24.75" customHeight="1">
      <c r="A28" s="20"/>
      <c r="B28" s="275"/>
      <c r="C28" s="289"/>
      <c r="D28" s="295"/>
      <c r="E28" s="290"/>
      <c r="F28" s="287"/>
      <c r="G28" s="287"/>
      <c r="H28" s="287"/>
      <c r="I28" s="292"/>
      <c r="J28" s="292"/>
      <c r="K28" s="292"/>
      <c r="L28" s="292"/>
      <c r="M28" s="292"/>
      <c r="N28" s="292"/>
      <c r="O28" s="274"/>
      <c r="P28" s="20"/>
      <c r="Q28" s="20"/>
      <c r="R28" s="20"/>
      <c r="S28" s="20"/>
      <c r="T28" s="20"/>
      <c r="U28" s="21"/>
      <c r="V28" s="21"/>
      <c r="W28" s="21"/>
      <c r="X28" s="21"/>
      <c r="Y28" s="21"/>
      <c r="Z28" s="21"/>
    </row>
    <row r="29" ht="30.0" customHeight="1">
      <c r="A29" s="20"/>
      <c r="B29" s="281" t="s">
        <v>93</v>
      </c>
      <c r="C29" s="79" t="s">
        <v>414</v>
      </c>
      <c r="D29" s="79" t="s">
        <v>415</v>
      </c>
      <c r="E29" s="79" t="s">
        <v>416</v>
      </c>
      <c r="F29" s="291"/>
      <c r="G29" s="205"/>
      <c r="H29" s="205"/>
      <c r="I29" s="292"/>
      <c r="J29" s="292"/>
      <c r="K29" s="292"/>
      <c r="L29" s="292"/>
      <c r="M29" s="292"/>
      <c r="N29" s="292"/>
      <c r="O29" s="274"/>
      <c r="P29" s="20"/>
      <c r="Q29" s="20"/>
      <c r="R29" s="20"/>
      <c r="S29" s="20"/>
      <c r="T29" s="20"/>
      <c r="U29" s="21"/>
      <c r="V29" s="21"/>
      <c r="W29" s="21"/>
      <c r="X29" s="21"/>
      <c r="Y29" s="21"/>
      <c r="Z29" s="21"/>
    </row>
    <row r="30" ht="51.75" customHeight="1">
      <c r="A30" s="20"/>
      <c r="B30" s="275" t="s">
        <v>452</v>
      </c>
      <c r="C30" s="276" t="s">
        <v>453</v>
      </c>
      <c r="D30" s="290" t="s">
        <v>454</v>
      </c>
      <c r="E30" s="290" t="s">
        <v>455</v>
      </c>
      <c r="F30" s="273"/>
      <c r="G30" s="273"/>
      <c r="H30" s="273"/>
      <c r="I30" s="273"/>
      <c r="J30" s="273"/>
      <c r="K30" s="273"/>
      <c r="L30" s="273"/>
      <c r="M30" s="273"/>
      <c r="N30" s="273"/>
      <c r="O30" s="20"/>
      <c r="P30" s="20"/>
      <c r="Q30" s="20"/>
      <c r="R30" s="20"/>
      <c r="S30" s="20"/>
      <c r="T30" s="20"/>
      <c r="U30" s="21"/>
      <c r="V30" s="21"/>
      <c r="W30" s="21"/>
      <c r="X30" s="21"/>
      <c r="Y30" s="21"/>
      <c r="Z30" s="21"/>
    </row>
    <row r="31" ht="17.25" customHeight="1">
      <c r="A31" s="20"/>
      <c r="B31" s="278" t="s">
        <v>456</v>
      </c>
      <c r="C31" s="279" t="s">
        <v>457</v>
      </c>
      <c r="D31" s="293" t="s">
        <v>458</v>
      </c>
      <c r="E31" s="294" t="s">
        <v>459</v>
      </c>
      <c r="F31" s="273"/>
      <c r="G31" s="273"/>
      <c r="H31" s="273"/>
      <c r="I31" s="273"/>
      <c r="J31" s="273"/>
      <c r="K31" s="273"/>
      <c r="L31" s="273"/>
      <c r="M31" s="273"/>
      <c r="N31" s="273"/>
      <c r="O31" s="20"/>
      <c r="P31" s="20"/>
      <c r="Q31" s="20"/>
      <c r="R31" s="20"/>
      <c r="S31" s="20"/>
      <c r="T31" s="20"/>
      <c r="U31" s="21"/>
      <c r="V31" s="21"/>
      <c r="W31" s="21"/>
      <c r="X31" s="21"/>
      <c r="Y31" s="21"/>
      <c r="Z31" s="21"/>
    </row>
    <row r="32" ht="17.25" customHeight="1">
      <c r="A32" s="20"/>
      <c r="B32" s="275" t="s">
        <v>460</v>
      </c>
      <c r="C32" s="276" t="s">
        <v>461</v>
      </c>
      <c r="D32" s="276" t="s">
        <v>462</v>
      </c>
      <c r="E32" s="290"/>
      <c r="F32" s="273"/>
      <c r="G32" s="273"/>
      <c r="H32" s="273"/>
      <c r="I32" s="273"/>
      <c r="J32" s="273"/>
      <c r="K32" s="273"/>
      <c r="L32" s="273"/>
      <c r="M32" s="273"/>
      <c r="N32" s="273"/>
      <c r="O32" s="20"/>
      <c r="P32" s="20"/>
      <c r="Q32" s="20"/>
      <c r="R32" s="20"/>
      <c r="S32" s="20"/>
      <c r="T32" s="20"/>
      <c r="U32" s="21"/>
      <c r="V32" s="21"/>
      <c r="W32" s="21"/>
      <c r="X32" s="21"/>
      <c r="Y32" s="21"/>
      <c r="Z32" s="21"/>
    </row>
    <row r="33" ht="51.75" customHeight="1">
      <c r="A33" s="20"/>
      <c r="B33" s="278" t="s">
        <v>93</v>
      </c>
      <c r="C33" s="279" t="s">
        <v>463</v>
      </c>
      <c r="D33" s="294"/>
      <c r="E33" s="294"/>
      <c r="F33" s="273"/>
      <c r="G33" s="273"/>
      <c r="H33" s="273"/>
      <c r="I33" s="273"/>
      <c r="J33" s="273"/>
      <c r="K33" s="273"/>
      <c r="L33" s="273"/>
      <c r="M33" s="273"/>
      <c r="N33" s="273"/>
      <c r="O33" s="20"/>
      <c r="P33" s="20"/>
      <c r="Q33" s="20"/>
      <c r="R33" s="20"/>
      <c r="S33" s="20"/>
      <c r="T33" s="20"/>
      <c r="U33" s="21"/>
      <c r="V33" s="21"/>
      <c r="W33" s="21"/>
      <c r="X33" s="21"/>
      <c r="Y33" s="21"/>
      <c r="Z33" s="21"/>
    </row>
    <row r="34" ht="25.5" hidden="1" customHeight="1">
      <c r="A34" s="20"/>
      <c r="B34" s="296"/>
      <c r="C34" s="102"/>
      <c r="D34" s="102"/>
      <c r="E34" s="102"/>
      <c r="F34" s="20"/>
      <c r="G34" s="20"/>
      <c r="H34" s="20"/>
      <c r="I34" s="20"/>
      <c r="J34" s="20"/>
      <c r="K34" s="20"/>
      <c r="L34" s="20"/>
      <c r="M34" s="20"/>
      <c r="N34" s="20"/>
      <c r="O34" s="20"/>
      <c r="P34" s="20"/>
      <c r="Q34" s="20"/>
      <c r="R34" s="20"/>
      <c r="S34" s="20"/>
      <c r="T34" s="20"/>
      <c r="U34" s="21"/>
      <c r="V34" s="21"/>
      <c r="W34" s="21"/>
      <c r="X34" s="21"/>
      <c r="Y34" s="21"/>
      <c r="Z34" s="21"/>
    </row>
    <row r="35" ht="25.5" hidden="1" customHeight="1">
      <c r="A35" s="20"/>
      <c r="B35" s="296"/>
      <c r="C35" s="102"/>
      <c r="D35" s="102"/>
      <c r="E35" s="102"/>
      <c r="F35" s="20"/>
      <c r="G35" s="20"/>
      <c r="H35" s="20"/>
      <c r="I35" s="20"/>
      <c r="J35" s="20"/>
      <c r="K35" s="20"/>
      <c r="L35" s="20"/>
      <c r="M35" s="20"/>
      <c r="N35" s="20"/>
      <c r="O35" s="20"/>
      <c r="P35" s="20"/>
      <c r="Q35" s="20"/>
      <c r="R35" s="20"/>
      <c r="S35" s="20"/>
      <c r="T35" s="20"/>
      <c r="U35" s="21"/>
      <c r="V35" s="21"/>
      <c r="W35" s="21"/>
      <c r="X35" s="21"/>
      <c r="Y35" s="21"/>
      <c r="Z35" s="21"/>
    </row>
    <row r="36" ht="25.5" hidden="1" customHeight="1">
      <c r="A36" s="20"/>
      <c r="B36" s="297"/>
      <c r="C36" s="102"/>
      <c r="D36" s="102"/>
      <c r="E36" s="102"/>
      <c r="F36" s="20"/>
      <c r="G36" s="20"/>
      <c r="H36" s="20"/>
      <c r="I36" s="20"/>
      <c r="J36" s="20"/>
      <c r="K36" s="20"/>
      <c r="L36" s="20"/>
      <c r="M36" s="20"/>
      <c r="N36" s="20"/>
      <c r="O36" s="20"/>
      <c r="P36" s="20"/>
      <c r="Q36" s="20"/>
      <c r="R36" s="20"/>
      <c r="S36" s="20"/>
      <c r="T36" s="20"/>
      <c r="U36" s="21"/>
      <c r="V36" s="21"/>
      <c r="W36" s="21"/>
      <c r="X36" s="21"/>
      <c r="Y36" s="21"/>
      <c r="Z36" s="21"/>
    </row>
    <row r="37" ht="25.5" hidden="1" customHeight="1">
      <c r="A37" s="20"/>
      <c r="B37" s="297"/>
      <c r="C37" s="102"/>
      <c r="D37" s="102"/>
      <c r="E37" s="102"/>
      <c r="F37" s="20"/>
      <c r="G37" s="20"/>
      <c r="H37" s="20"/>
      <c r="I37" s="20"/>
      <c r="J37" s="20"/>
      <c r="K37" s="20"/>
      <c r="L37" s="20"/>
      <c r="M37" s="20"/>
      <c r="N37" s="20"/>
      <c r="O37" s="20"/>
      <c r="P37" s="20"/>
      <c r="Q37" s="20"/>
      <c r="R37" s="20"/>
      <c r="S37" s="20"/>
      <c r="T37" s="20"/>
      <c r="U37" s="21"/>
      <c r="V37" s="21"/>
      <c r="W37" s="21"/>
      <c r="X37" s="21"/>
      <c r="Y37" s="21"/>
      <c r="Z37" s="21"/>
    </row>
    <row r="38" ht="25.5" hidden="1" customHeight="1">
      <c r="A38" s="20"/>
      <c r="B38" s="297"/>
      <c r="C38" s="102"/>
      <c r="D38" s="102"/>
      <c r="E38" s="102"/>
      <c r="F38" s="20"/>
      <c r="G38" s="20"/>
      <c r="H38" s="20"/>
      <c r="I38" s="20"/>
      <c r="J38" s="20"/>
      <c r="K38" s="20"/>
      <c r="L38" s="20"/>
      <c r="M38" s="20"/>
      <c r="N38" s="20"/>
      <c r="O38" s="20"/>
      <c r="P38" s="20"/>
      <c r="Q38" s="20"/>
      <c r="R38" s="20"/>
      <c r="S38" s="20"/>
      <c r="T38" s="20"/>
      <c r="U38" s="21"/>
      <c r="V38" s="21"/>
      <c r="W38" s="21"/>
      <c r="X38" s="21"/>
      <c r="Y38" s="21"/>
      <c r="Z38" s="21"/>
    </row>
    <row r="39" ht="17.25" hidden="1" customHeight="1">
      <c r="A39" s="20"/>
      <c r="B39" s="297"/>
      <c r="C39" s="102"/>
      <c r="D39" s="102"/>
      <c r="E39" s="102"/>
      <c r="F39" s="20"/>
      <c r="G39" s="20"/>
      <c r="H39" s="20"/>
      <c r="I39" s="20"/>
      <c r="J39" s="20"/>
      <c r="K39" s="20"/>
      <c r="L39" s="20"/>
      <c r="M39" s="20"/>
      <c r="N39" s="20"/>
      <c r="O39" s="20"/>
      <c r="P39" s="20"/>
      <c r="Q39" s="20"/>
      <c r="R39" s="20"/>
      <c r="S39" s="20"/>
      <c r="T39" s="20"/>
      <c r="U39" s="21"/>
      <c r="V39" s="21"/>
      <c r="W39" s="21"/>
      <c r="X39" s="21"/>
      <c r="Y39" s="21"/>
      <c r="Z39" s="21"/>
    </row>
    <row r="40" ht="17.25" hidden="1" customHeight="1">
      <c r="A40" s="20"/>
      <c r="B40" s="297"/>
      <c r="C40" s="102"/>
      <c r="D40" s="102"/>
      <c r="E40" s="102"/>
      <c r="F40" s="20"/>
      <c r="G40" s="20"/>
      <c r="H40" s="20"/>
      <c r="I40" s="20"/>
      <c r="J40" s="20"/>
      <c r="K40" s="20"/>
      <c r="L40" s="20"/>
      <c r="M40" s="20"/>
      <c r="N40" s="20"/>
      <c r="O40" s="20"/>
      <c r="P40" s="20"/>
      <c r="Q40" s="20"/>
      <c r="R40" s="20"/>
      <c r="S40" s="20"/>
      <c r="T40" s="20"/>
      <c r="U40" s="21"/>
      <c r="V40" s="21"/>
      <c r="W40" s="21"/>
      <c r="X40" s="21"/>
      <c r="Y40" s="21"/>
      <c r="Z40" s="21"/>
    </row>
    <row r="41" ht="17.25" hidden="1" customHeight="1">
      <c r="A41" s="20"/>
      <c r="B41" s="297"/>
      <c r="C41" s="102"/>
      <c r="D41" s="102"/>
      <c r="E41" s="102"/>
      <c r="F41" s="20"/>
      <c r="G41" s="20"/>
      <c r="H41" s="20"/>
      <c r="I41" s="20"/>
      <c r="J41" s="20"/>
      <c r="K41" s="20"/>
      <c r="L41" s="20"/>
      <c r="M41" s="20"/>
      <c r="N41" s="20"/>
      <c r="O41" s="20"/>
      <c r="P41" s="20"/>
      <c r="Q41" s="20"/>
      <c r="R41" s="20"/>
      <c r="S41" s="20"/>
      <c r="T41" s="20"/>
      <c r="U41" s="21"/>
      <c r="V41" s="21"/>
      <c r="W41" s="21"/>
      <c r="X41" s="21"/>
      <c r="Y41" s="21"/>
      <c r="Z41" s="21"/>
    </row>
    <row r="42" ht="17.25" hidden="1" customHeight="1">
      <c r="A42" s="20"/>
      <c r="B42" s="297"/>
      <c r="C42" s="102"/>
      <c r="D42" s="102"/>
      <c r="E42" s="102"/>
      <c r="F42" s="20"/>
      <c r="G42" s="20"/>
      <c r="H42" s="20"/>
      <c r="I42" s="20"/>
      <c r="J42" s="20"/>
      <c r="K42" s="20"/>
      <c r="L42" s="20"/>
      <c r="M42" s="20"/>
      <c r="N42" s="20"/>
      <c r="O42" s="20"/>
      <c r="P42" s="20"/>
      <c r="Q42" s="20"/>
      <c r="R42" s="20"/>
      <c r="S42" s="20"/>
      <c r="T42" s="20"/>
      <c r="U42" s="21"/>
      <c r="V42" s="21"/>
      <c r="W42" s="21"/>
      <c r="X42" s="21"/>
      <c r="Y42" s="21"/>
      <c r="Z42" s="21"/>
    </row>
    <row r="43" ht="17.25" hidden="1" customHeight="1">
      <c r="A43" s="20"/>
      <c r="B43" s="297"/>
      <c r="C43" s="102"/>
      <c r="D43" s="102"/>
      <c r="E43" s="102"/>
      <c r="F43" s="20"/>
      <c r="G43" s="20"/>
      <c r="H43" s="20"/>
      <c r="I43" s="20"/>
      <c r="J43" s="20"/>
      <c r="K43" s="20"/>
      <c r="L43" s="20"/>
      <c r="M43" s="20"/>
      <c r="N43" s="20"/>
      <c r="O43" s="20"/>
      <c r="P43" s="20"/>
      <c r="Q43" s="20"/>
      <c r="R43" s="20"/>
      <c r="S43" s="20"/>
      <c r="T43" s="20"/>
      <c r="U43" s="21"/>
      <c r="V43" s="21"/>
      <c r="W43" s="21"/>
      <c r="X43" s="21"/>
      <c r="Y43" s="21"/>
      <c r="Z43" s="21"/>
    </row>
    <row r="44" ht="17.25" hidden="1" customHeight="1">
      <c r="A44" s="20"/>
      <c r="B44" s="297"/>
      <c r="C44" s="102"/>
      <c r="D44" s="102"/>
      <c r="E44" s="102"/>
      <c r="F44" s="20"/>
      <c r="G44" s="20"/>
      <c r="H44" s="20"/>
      <c r="I44" s="20"/>
      <c r="J44" s="20"/>
      <c r="K44" s="20"/>
      <c r="L44" s="20"/>
      <c r="M44" s="20"/>
      <c r="N44" s="20"/>
      <c r="O44" s="20"/>
      <c r="P44" s="20"/>
      <c r="Q44" s="20"/>
      <c r="R44" s="20"/>
      <c r="S44" s="20"/>
      <c r="T44" s="20"/>
      <c r="U44" s="21"/>
      <c r="V44" s="21"/>
      <c r="W44" s="21"/>
      <c r="X44" s="21"/>
      <c r="Y44" s="21"/>
      <c r="Z44" s="21"/>
    </row>
    <row r="45" ht="17.25" hidden="1" customHeight="1">
      <c r="A45" s="20"/>
      <c r="B45" s="297"/>
      <c r="C45" s="102"/>
      <c r="D45" s="102"/>
      <c r="E45" s="102"/>
      <c r="F45" s="20"/>
      <c r="G45" s="20"/>
      <c r="H45" s="20"/>
      <c r="I45" s="20"/>
      <c r="J45" s="20"/>
      <c r="K45" s="20"/>
      <c r="L45" s="20"/>
      <c r="M45" s="20"/>
      <c r="N45" s="20"/>
      <c r="O45" s="20"/>
      <c r="P45" s="20"/>
      <c r="Q45" s="20"/>
      <c r="R45" s="20"/>
      <c r="S45" s="20"/>
      <c r="T45" s="20"/>
      <c r="U45" s="21"/>
      <c r="V45" s="21"/>
      <c r="W45" s="21"/>
      <c r="X45" s="21"/>
      <c r="Y45" s="21"/>
      <c r="Z45" s="21"/>
    </row>
    <row r="46" ht="17.25" hidden="1" customHeight="1">
      <c r="A46" s="20"/>
      <c r="B46" s="297"/>
      <c r="C46" s="102"/>
      <c r="D46" s="102"/>
      <c r="E46" s="102"/>
      <c r="F46" s="20"/>
      <c r="G46" s="20"/>
      <c r="H46" s="20"/>
      <c r="I46" s="20"/>
      <c r="J46" s="20"/>
      <c r="K46" s="20"/>
      <c r="L46" s="20"/>
      <c r="M46" s="20"/>
      <c r="N46" s="20"/>
      <c r="O46" s="20"/>
      <c r="P46" s="20"/>
      <c r="Q46" s="20"/>
      <c r="R46" s="20"/>
      <c r="S46" s="20"/>
      <c r="T46" s="20"/>
      <c r="U46" s="21"/>
      <c r="V46" s="21"/>
      <c r="W46" s="21"/>
      <c r="X46" s="21"/>
      <c r="Y46" s="21"/>
      <c r="Z46" s="21"/>
    </row>
    <row r="47" ht="17.25" hidden="1" customHeight="1">
      <c r="A47" s="20"/>
      <c r="B47" s="297"/>
      <c r="C47" s="102"/>
      <c r="D47" s="102"/>
      <c r="E47" s="102"/>
      <c r="F47" s="20"/>
      <c r="G47" s="20"/>
      <c r="H47" s="20"/>
      <c r="I47" s="20"/>
      <c r="J47" s="20"/>
      <c r="K47" s="20"/>
      <c r="L47" s="20"/>
      <c r="M47" s="20"/>
      <c r="N47" s="20"/>
      <c r="O47" s="20"/>
      <c r="P47" s="20"/>
      <c r="Q47" s="20"/>
      <c r="R47" s="20"/>
      <c r="S47" s="20"/>
      <c r="T47" s="20"/>
      <c r="U47" s="21"/>
      <c r="V47" s="21"/>
      <c r="W47" s="21"/>
      <c r="X47" s="21"/>
      <c r="Y47" s="21"/>
      <c r="Z47" s="21"/>
    </row>
    <row r="48" ht="17.25" hidden="1" customHeight="1">
      <c r="A48" s="20"/>
      <c r="B48" s="297"/>
      <c r="C48" s="102"/>
      <c r="D48" s="102"/>
      <c r="E48" s="102"/>
      <c r="F48" s="20"/>
      <c r="G48" s="20"/>
      <c r="H48" s="20"/>
      <c r="I48" s="20"/>
      <c r="J48" s="20"/>
      <c r="K48" s="20"/>
      <c r="L48" s="20"/>
      <c r="M48" s="20"/>
      <c r="N48" s="20"/>
      <c r="O48" s="20"/>
      <c r="P48" s="20"/>
      <c r="Q48" s="20"/>
      <c r="R48" s="20"/>
      <c r="S48" s="20"/>
      <c r="T48" s="20"/>
      <c r="U48" s="21"/>
      <c r="V48" s="21"/>
      <c r="W48" s="21"/>
      <c r="X48" s="21"/>
      <c r="Y48" s="21"/>
      <c r="Z48" s="21"/>
    </row>
    <row r="49" ht="17.25" hidden="1" customHeight="1">
      <c r="A49" s="20"/>
      <c r="B49" s="297"/>
      <c r="C49" s="102"/>
      <c r="D49" s="102"/>
      <c r="E49" s="102"/>
      <c r="F49" s="20"/>
      <c r="G49" s="20"/>
      <c r="H49" s="20"/>
      <c r="I49" s="20"/>
      <c r="J49" s="20"/>
      <c r="K49" s="20"/>
      <c r="L49" s="20"/>
      <c r="M49" s="20"/>
      <c r="N49" s="20"/>
      <c r="O49" s="20"/>
      <c r="P49" s="20"/>
      <c r="Q49" s="20"/>
      <c r="R49" s="20"/>
      <c r="S49" s="20"/>
      <c r="T49" s="20"/>
      <c r="U49" s="21"/>
      <c r="V49" s="21"/>
      <c r="W49" s="21"/>
      <c r="X49" s="21"/>
      <c r="Y49" s="21"/>
      <c r="Z49" s="21"/>
    </row>
    <row r="50" ht="17.25" hidden="1" customHeight="1">
      <c r="A50" s="20"/>
      <c r="B50" s="297"/>
      <c r="C50" s="102"/>
      <c r="D50" s="102"/>
      <c r="E50" s="102"/>
      <c r="F50" s="20"/>
      <c r="G50" s="20"/>
      <c r="H50" s="20"/>
      <c r="I50" s="20"/>
      <c r="J50" s="20"/>
      <c r="K50" s="20"/>
      <c r="L50" s="20"/>
      <c r="M50" s="20"/>
      <c r="N50" s="20"/>
      <c r="O50" s="20"/>
      <c r="P50" s="20"/>
      <c r="Q50" s="20"/>
      <c r="R50" s="20"/>
      <c r="S50" s="20"/>
      <c r="T50" s="20"/>
      <c r="U50" s="21"/>
      <c r="V50" s="21"/>
      <c r="W50" s="21"/>
      <c r="X50" s="21"/>
      <c r="Y50" s="21"/>
      <c r="Z50" s="21"/>
    </row>
    <row r="51" ht="17.25" hidden="1" customHeight="1">
      <c r="A51" s="20"/>
      <c r="B51" s="297"/>
      <c r="C51" s="102"/>
      <c r="D51" s="102"/>
      <c r="E51" s="102"/>
      <c r="F51" s="20"/>
      <c r="G51" s="20"/>
      <c r="H51" s="20"/>
      <c r="I51" s="20"/>
      <c r="J51" s="20"/>
      <c r="K51" s="20"/>
      <c r="L51" s="20"/>
      <c r="M51" s="20"/>
      <c r="N51" s="20"/>
      <c r="O51" s="20"/>
      <c r="P51" s="20"/>
      <c r="Q51" s="20"/>
      <c r="R51" s="20"/>
      <c r="S51" s="20"/>
      <c r="T51" s="20"/>
      <c r="U51" s="21"/>
      <c r="V51" s="21"/>
      <c r="W51" s="21"/>
      <c r="X51" s="21"/>
      <c r="Y51" s="21"/>
      <c r="Z51" s="21"/>
    </row>
    <row r="52" ht="17.25" hidden="1" customHeight="1">
      <c r="A52" s="20"/>
      <c r="B52" s="297"/>
      <c r="C52" s="102"/>
      <c r="D52" s="102"/>
      <c r="E52" s="102"/>
      <c r="F52" s="20"/>
      <c r="G52" s="20"/>
      <c r="H52" s="20"/>
      <c r="I52" s="20"/>
      <c r="J52" s="20"/>
      <c r="K52" s="20"/>
      <c r="L52" s="20"/>
      <c r="M52" s="20"/>
      <c r="N52" s="20"/>
      <c r="O52" s="20"/>
      <c r="P52" s="20"/>
      <c r="Q52" s="20"/>
      <c r="R52" s="20"/>
      <c r="S52" s="20"/>
      <c r="T52" s="20"/>
      <c r="U52" s="21"/>
      <c r="V52" s="21"/>
      <c r="W52" s="21"/>
      <c r="X52" s="21"/>
      <c r="Y52" s="21"/>
      <c r="Z52" s="21"/>
    </row>
    <row r="53" ht="17.25" hidden="1" customHeight="1">
      <c r="A53" s="20"/>
      <c r="B53" s="297"/>
      <c r="C53" s="102"/>
      <c r="D53" s="102"/>
      <c r="E53" s="102"/>
      <c r="F53" s="20"/>
      <c r="G53" s="20"/>
      <c r="H53" s="20"/>
      <c r="I53" s="20"/>
      <c r="J53" s="20"/>
      <c r="K53" s="20"/>
      <c r="L53" s="20"/>
      <c r="M53" s="20"/>
      <c r="N53" s="20"/>
      <c r="O53" s="20"/>
      <c r="P53" s="20"/>
      <c r="Q53" s="20"/>
      <c r="R53" s="20"/>
      <c r="S53" s="20"/>
      <c r="T53" s="20"/>
      <c r="U53" s="21"/>
      <c r="V53" s="21"/>
      <c r="W53" s="21"/>
      <c r="X53" s="21"/>
      <c r="Y53" s="21"/>
      <c r="Z53" s="21"/>
    </row>
    <row r="54" ht="17.25" hidden="1" customHeight="1">
      <c r="A54" s="20"/>
      <c r="B54" s="297"/>
      <c r="C54" s="102"/>
      <c r="D54" s="102"/>
      <c r="E54" s="102"/>
      <c r="F54" s="20"/>
      <c r="G54" s="20"/>
      <c r="H54" s="20"/>
      <c r="I54" s="20"/>
      <c r="J54" s="20"/>
      <c r="K54" s="20"/>
      <c r="L54" s="20"/>
      <c r="M54" s="20"/>
      <c r="N54" s="20"/>
      <c r="O54" s="20"/>
      <c r="P54" s="20"/>
      <c r="Q54" s="20"/>
      <c r="R54" s="20"/>
      <c r="S54" s="20"/>
      <c r="T54" s="20"/>
      <c r="U54" s="21"/>
      <c r="V54" s="21"/>
      <c r="W54" s="21"/>
      <c r="X54" s="21"/>
      <c r="Y54" s="21"/>
      <c r="Z54" s="21"/>
    </row>
    <row r="55" ht="17.25" hidden="1" customHeight="1">
      <c r="A55" s="21"/>
      <c r="B55" s="298"/>
      <c r="C55" s="4"/>
      <c r="D55" s="4"/>
      <c r="E55" s="4"/>
      <c r="F55" s="21"/>
      <c r="G55" s="21"/>
      <c r="H55" s="21"/>
      <c r="I55" s="20"/>
      <c r="J55" s="21"/>
      <c r="K55" s="21"/>
      <c r="L55" s="21"/>
      <c r="M55" s="21"/>
      <c r="N55" s="21"/>
      <c r="O55" s="21"/>
      <c r="P55" s="21"/>
      <c r="Q55" s="21"/>
      <c r="R55" s="21"/>
      <c r="S55" s="21"/>
      <c r="T55" s="21"/>
      <c r="U55" s="21"/>
      <c r="V55" s="21"/>
      <c r="W55" s="21"/>
      <c r="X55" s="21"/>
      <c r="Y55" s="21"/>
      <c r="Z55" s="21"/>
    </row>
    <row r="56" ht="17.25" hidden="1" customHeight="1">
      <c r="A56" s="21"/>
      <c r="B56" s="298"/>
      <c r="C56" s="4"/>
      <c r="D56" s="4"/>
      <c r="E56" s="4"/>
      <c r="F56" s="21"/>
      <c r="G56" s="21"/>
      <c r="H56" s="21"/>
      <c r="I56" s="21"/>
      <c r="J56" s="21"/>
      <c r="K56" s="21"/>
      <c r="L56" s="21"/>
      <c r="M56" s="21"/>
      <c r="N56" s="21"/>
      <c r="O56" s="21"/>
      <c r="P56" s="21"/>
      <c r="Q56" s="21"/>
      <c r="R56" s="21"/>
      <c r="S56" s="21"/>
      <c r="T56" s="21"/>
      <c r="U56" s="21"/>
      <c r="V56" s="21"/>
      <c r="W56" s="21"/>
      <c r="X56" s="21"/>
      <c r="Y56" s="21"/>
      <c r="Z56" s="21"/>
    </row>
    <row r="57" ht="17.25" hidden="1" customHeight="1">
      <c r="A57" s="21"/>
      <c r="B57" s="298"/>
      <c r="C57" s="4"/>
      <c r="D57" s="4"/>
      <c r="E57" s="4"/>
      <c r="F57" s="21"/>
      <c r="G57" s="21"/>
      <c r="H57" s="21"/>
      <c r="I57" s="21"/>
      <c r="J57" s="21"/>
      <c r="K57" s="21"/>
      <c r="L57" s="21"/>
      <c r="M57" s="21"/>
      <c r="N57" s="21"/>
      <c r="O57" s="21"/>
      <c r="P57" s="21"/>
      <c r="Q57" s="21"/>
      <c r="R57" s="21"/>
      <c r="S57" s="21"/>
      <c r="T57" s="21"/>
      <c r="U57" s="21"/>
      <c r="V57" s="21"/>
      <c r="W57" s="21"/>
      <c r="X57" s="21"/>
      <c r="Y57" s="21"/>
      <c r="Z57" s="21"/>
    </row>
    <row r="58" ht="17.25" hidden="1" customHeight="1">
      <c r="A58" s="21"/>
      <c r="B58" s="298"/>
      <c r="C58" s="4"/>
      <c r="D58" s="4"/>
      <c r="E58" s="4"/>
      <c r="F58" s="21"/>
      <c r="G58" s="21"/>
      <c r="H58" s="21"/>
      <c r="I58" s="21"/>
      <c r="J58" s="21"/>
      <c r="K58" s="21"/>
      <c r="L58" s="21"/>
      <c r="M58" s="21"/>
      <c r="N58" s="21"/>
      <c r="O58" s="21"/>
      <c r="P58" s="21"/>
      <c r="Q58" s="21"/>
      <c r="R58" s="21"/>
      <c r="S58" s="21"/>
      <c r="T58" s="21"/>
      <c r="U58" s="21"/>
      <c r="V58" s="21"/>
      <c r="W58" s="21"/>
      <c r="X58" s="21"/>
      <c r="Y58" s="21"/>
      <c r="Z58" s="21"/>
    </row>
    <row r="59" ht="17.25" hidden="1" customHeight="1">
      <c r="A59" s="21"/>
      <c r="B59" s="298"/>
      <c r="C59" s="4"/>
      <c r="D59" s="4"/>
      <c r="E59" s="4"/>
      <c r="F59" s="21"/>
      <c r="G59" s="21"/>
      <c r="H59" s="21"/>
      <c r="I59" s="21"/>
      <c r="J59" s="21"/>
      <c r="K59" s="21"/>
      <c r="L59" s="21"/>
      <c r="M59" s="21"/>
      <c r="N59" s="21"/>
      <c r="O59" s="21"/>
      <c r="P59" s="21"/>
      <c r="Q59" s="21"/>
      <c r="R59" s="21"/>
      <c r="S59" s="21"/>
      <c r="T59" s="21"/>
      <c r="U59" s="21"/>
      <c r="V59" s="21"/>
      <c r="W59" s="21"/>
      <c r="X59" s="21"/>
      <c r="Y59" s="21"/>
      <c r="Z59" s="21"/>
    </row>
    <row r="60" ht="17.25" hidden="1" customHeight="1">
      <c r="A60" s="21"/>
      <c r="B60" s="298"/>
      <c r="C60" s="4"/>
      <c r="D60" s="4"/>
      <c r="E60" s="4"/>
      <c r="F60" s="21"/>
      <c r="G60" s="21"/>
      <c r="H60" s="21"/>
      <c r="I60" s="21"/>
      <c r="J60" s="21"/>
      <c r="K60" s="21"/>
      <c r="L60" s="21"/>
      <c r="M60" s="21"/>
      <c r="N60" s="21"/>
      <c r="O60" s="21"/>
      <c r="P60" s="21"/>
      <c r="Q60" s="21"/>
      <c r="R60" s="21"/>
      <c r="S60" s="21"/>
      <c r="T60" s="21"/>
      <c r="U60" s="21"/>
      <c r="V60" s="21"/>
      <c r="W60" s="21"/>
      <c r="X60" s="21"/>
      <c r="Y60" s="21"/>
      <c r="Z60" s="21"/>
    </row>
    <row r="61" ht="17.25" hidden="1" customHeight="1">
      <c r="A61" s="21"/>
      <c r="B61" s="298"/>
      <c r="C61" s="4"/>
      <c r="D61" s="4"/>
      <c r="E61" s="4"/>
      <c r="F61" s="21"/>
      <c r="G61" s="21"/>
      <c r="H61" s="21"/>
      <c r="I61" s="21"/>
      <c r="J61" s="21"/>
      <c r="K61" s="21"/>
      <c r="L61" s="21"/>
      <c r="M61" s="21"/>
      <c r="N61" s="21"/>
      <c r="O61" s="21"/>
      <c r="P61" s="21"/>
      <c r="Q61" s="21"/>
      <c r="R61" s="21"/>
      <c r="S61" s="21"/>
      <c r="T61" s="21"/>
      <c r="U61" s="21"/>
      <c r="V61" s="21"/>
      <c r="W61" s="21"/>
      <c r="X61" s="21"/>
      <c r="Y61" s="21"/>
      <c r="Z61" s="21"/>
    </row>
    <row r="62" ht="17.25" hidden="1" customHeight="1">
      <c r="A62" s="21"/>
      <c r="B62" s="298"/>
      <c r="C62" s="4"/>
      <c r="D62" s="4"/>
      <c r="E62" s="4"/>
      <c r="F62" s="21"/>
      <c r="G62" s="21"/>
      <c r="H62" s="21"/>
      <c r="I62" s="21"/>
      <c r="J62" s="21"/>
      <c r="K62" s="21"/>
      <c r="L62" s="21"/>
      <c r="M62" s="21"/>
      <c r="N62" s="21"/>
      <c r="O62" s="21"/>
      <c r="P62" s="21"/>
      <c r="Q62" s="21"/>
      <c r="R62" s="21"/>
      <c r="S62" s="21"/>
      <c r="T62" s="21"/>
      <c r="U62" s="21"/>
      <c r="V62" s="21"/>
      <c r="W62" s="21"/>
      <c r="X62" s="21"/>
      <c r="Y62" s="21"/>
      <c r="Z62" s="21"/>
    </row>
    <row r="63" ht="17.25" hidden="1" customHeight="1">
      <c r="A63" s="21"/>
      <c r="B63" s="298"/>
      <c r="C63" s="4"/>
      <c r="D63" s="4"/>
      <c r="E63" s="4"/>
      <c r="F63" s="21"/>
      <c r="G63" s="21"/>
      <c r="H63" s="21"/>
      <c r="I63" s="21"/>
      <c r="J63" s="21"/>
      <c r="K63" s="21"/>
      <c r="L63" s="21"/>
      <c r="M63" s="21"/>
      <c r="N63" s="21"/>
      <c r="O63" s="21"/>
      <c r="P63" s="21"/>
      <c r="Q63" s="21"/>
      <c r="R63" s="21"/>
      <c r="S63" s="21"/>
      <c r="T63" s="21"/>
      <c r="U63" s="21"/>
      <c r="V63" s="21"/>
      <c r="W63" s="21"/>
      <c r="X63" s="21"/>
      <c r="Y63" s="21"/>
      <c r="Z63" s="21"/>
    </row>
    <row r="64" ht="17.25" hidden="1" customHeight="1">
      <c r="A64" s="21"/>
      <c r="B64" s="298"/>
      <c r="C64" s="4"/>
      <c r="D64" s="4"/>
      <c r="E64" s="4"/>
      <c r="F64" s="21"/>
      <c r="G64" s="21"/>
      <c r="H64" s="21"/>
      <c r="I64" s="21"/>
      <c r="J64" s="21"/>
      <c r="K64" s="21"/>
      <c r="L64" s="21"/>
      <c r="M64" s="21"/>
      <c r="N64" s="21"/>
      <c r="O64" s="21"/>
      <c r="P64" s="21"/>
      <c r="Q64" s="21"/>
      <c r="R64" s="21"/>
      <c r="S64" s="21"/>
      <c r="T64" s="21"/>
      <c r="U64" s="21"/>
      <c r="V64" s="21"/>
      <c r="W64" s="21"/>
      <c r="X64" s="21"/>
      <c r="Y64" s="21"/>
      <c r="Z64" s="21"/>
    </row>
    <row r="65" ht="17.25" customHeight="1">
      <c r="A65" s="21"/>
      <c r="B65" s="21"/>
      <c r="C65" s="76"/>
      <c r="D65" s="76"/>
      <c r="E65" s="76"/>
      <c r="F65" s="21"/>
      <c r="G65" s="21"/>
      <c r="H65" s="21"/>
      <c r="I65" s="21"/>
      <c r="J65" s="21"/>
      <c r="K65" s="21"/>
      <c r="L65" s="21"/>
      <c r="M65" s="21"/>
      <c r="N65" s="21"/>
      <c r="O65" s="21"/>
      <c r="P65" s="21"/>
      <c r="Q65" s="21"/>
      <c r="R65" s="21"/>
      <c r="S65" s="21"/>
      <c r="T65" s="21"/>
      <c r="U65" s="21"/>
      <c r="V65" s="21"/>
      <c r="W65" s="21"/>
      <c r="X65" s="21"/>
      <c r="Y65" s="21"/>
      <c r="Z65" s="21"/>
    </row>
    <row r="66" ht="17.25" customHeight="1">
      <c r="A66" s="21"/>
      <c r="B66" s="21"/>
      <c r="C66" s="76"/>
      <c r="D66" s="76"/>
      <c r="E66" s="76"/>
      <c r="F66" s="21"/>
      <c r="G66" s="21"/>
      <c r="H66" s="21"/>
      <c r="I66" s="21"/>
      <c r="J66" s="21"/>
      <c r="K66" s="21"/>
      <c r="L66" s="21"/>
      <c r="M66" s="21"/>
      <c r="N66" s="21"/>
      <c r="O66" s="21"/>
      <c r="P66" s="21"/>
      <c r="Q66" s="21"/>
      <c r="R66" s="21"/>
      <c r="S66" s="21"/>
      <c r="T66" s="21"/>
      <c r="U66" s="21"/>
      <c r="V66" s="21"/>
      <c r="W66" s="21"/>
      <c r="X66" s="21"/>
      <c r="Y66" s="21"/>
      <c r="Z66" s="21"/>
    </row>
    <row r="67" ht="17.25" customHeight="1">
      <c r="A67" s="21"/>
      <c r="B67" s="21"/>
      <c r="C67" s="76"/>
      <c r="D67" s="76"/>
      <c r="E67" s="76"/>
      <c r="F67" s="21"/>
      <c r="G67" s="21"/>
      <c r="H67" s="21"/>
      <c r="I67" s="21"/>
      <c r="J67" s="21"/>
      <c r="K67" s="21"/>
      <c r="L67" s="21"/>
      <c r="M67" s="21"/>
      <c r="N67" s="21"/>
      <c r="O67" s="21"/>
      <c r="P67" s="21"/>
      <c r="Q67" s="21"/>
      <c r="R67" s="21"/>
      <c r="S67" s="21"/>
      <c r="T67" s="21"/>
      <c r="U67" s="21"/>
      <c r="V67" s="21"/>
      <c r="W67" s="21"/>
      <c r="X67" s="21"/>
      <c r="Y67" s="21"/>
      <c r="Z67" s="21"/>
    </row>
    <row r="68" ht="17.25" customHeight="1">
      <c r="A68" s="21"/>
      <c r="B68" s="21"/>
      <c r="C68" s="76"/>
      <c r="D68" s="76"/>
      <c r="E68" s="76"/>
      <c r="F68" s="21"/>
      <c r="G68" s="21"/>
      <c r="H68" s="21"/>
      <c r="I68" s="21"/>
      <c r="J68" s="21"/>
      <c r="K68" s="21"/>
      <c r="L68" s="21"/>
      <c r="M68" s="21"/>
      <c r="N68" s="21"/>
      <c r="O68" s="21"/>
      <c r="P68" s="21"/>
      <c r="Q68" s="21"/>
      <c r="R68" s="21"/>
      <c r="S68" s="21"/>
      <c r="T68" s="21"/>
      <c r="U68" s="21"/>
      <c r="V68" s="21"/>
      <c r="W68" s="21"/>
      <c r="X68" s="21"/>
      <c r="Y68" s="21"/>
      <c r="Z68" s="21"/>
    </row>
    <row r="69" ht="17.25" customHeight="1">
      <c r="A69" s="21"/>
      <c r="B69" s="21"/>
      <c r="C69" s="76"/>
      <c r="D69" s="76"/>
      <c r="E69" s="76"/>
      <c r="F69" s="21"/>
      <c r="G69" s="21"/>
      <c r="H69" s="21"/>
      <c r="I69" s="21"/>
      <c r="J69" s="21"/>
      <c r="K69" s="21"/>
      <c r="L69" s="21"/>
      <c r="M69" s="21"/>
      <c r="N69" s="21"/>
      <c r="O69" s="21"/>
      <c r="P69" s="21"/>
      <c r="Q69" s="21"/>
      <c r="R69" s="21"/>
      <c r="S69" s="21"/>
      <c r="T69" s="21"/>
      <c r="U69" s="21"/>
      <c r="V69" s="21"/>
      <c r="W69" s="21"/>
      <c r="X69" s="21"/>
      <c r="Y69" s="21"/>
      <c r="Z69" s="21"/>
    </row>
    <row r="70" ht="17.25" customHeight="1">
      <c r="A70" s="21"/>
      <c r="B70" s="21"/>
      <c r="C70" s="76"/>
      <c r="D70" s="76"/>
      <c r="E70" s="76"/>
      <c r="F70" s="21"/>
      <c r="G70" s="21"/>
      <c r="H70" s="21"/>
      <c r="I70" s="21"/>
      <c r="J70" s="21"/>
      <c r="K70" s="21"/>
      <c r="L70" s="21"/>
      <c r="M70" s="21"/>
      <c r="N70" s="21"/>
      <c r="O70" s="21"/>
      <c r="P70" s="21"/>
      <c r="Q70" s="21"/>
      <c r="R70" s="21"/>
      <c r="S70" s="21"/>
      <c r="T70" s="21"/>
      <c r="U70" s="21"/>
      <c r="V70" s="21"/>
      <c r="W70" s="21"/>
      <c r="X70" s="21"/>
      <c r="Y70" s="21"/>
      <c r="Z70" s="21"/>
    </row>
    <row r="71" ht="17.25" customHeight="1">
      <c r="A71" s="21"/>
      <c r="B71" s="21"/>
      <c r="C71" s="76"/>
      <c r="D71" s="76"/>
      <c r="E71" s="76"/>
      <c r="F71" s="21"/>
      <c r="G71" s="21"/>
      <c r="H71" s="21"/>
      <c r="I71" s="21"/>
      <c r="J71" s="21"/>
      <c r="K71" s="21"/>
      <c r="L71" s="21"/>
      <c r="M71" s="21"/>
      <c r="N71" s="21"/>
      <c r="O71" s="21"/>
      <c r="P71" s="21"/>
      <c r="Q71" s="21"/>
      <c r="R71" s="21"/>
      <c r="S71" s="21"/>
      <c r="T71" s="21"/>
      <c r="U71" s="21"/>
      <c r="V71" s="21"/>
      <c r="W71" s="21"/>
      <c r="X71" s="21"/>
      <c r="Y71" s="21"/>
      <c r="Z71" s="21"/>
    </row>
    <row r="72" ht="17.25" customHeight="1">
      <c r="A72" s="21"/>
      <c r="B72" s="21"/>
      <c r="C72" s="76"/>
      <c r="D72" s="76"/>
      <c r="E72" s="76"/>
      <c r="F72" s="21"/>
      <c r="G72" s="21"/>
      <c r="H72" s="21"/>
      <c r="I72" s="21"/>
      <c r="J72" s="21"/>
      <c r="K72" s="21"/>
      <c r="L72" s="21"/>
      <c r="M72" s="21"/>
      <c r="N72" s="21"/>
      <c r="O72" s="21"/>
      <c r="P72" s="21"/>
      <c r="Q72" s="21"/>
      <c r="R72" s="21"/>
      <c r="S72" s="21"/>
      <c r="T72" s="21"/>
      <c r="U72" s="21"/>
      <c r="V72" s="21"/>
      <c r="W72" s="21"/>
      <c r="X72" s="21"/>
      <c r="Y72" s="21"/>
      <c r="Z72" s="21"/>
    </row>
    <row r="73" ht="17.25" customHeight="1">
      <c r="A73" s="21"/>
      <c r="B73" s="21"/>
      <c r="C73" s="76"/>
      <c r="D73" s="76"/>
      <c r="E73" s="76"/>
      <c r="F73" s="21"/>
      <c r="G73" s="21"/>
      <c r="H73" s="21"/>
      <c r="I73" s="21"/>
      <c r="J73" s="21"/>
      <c r="K73" s="21"/>
      <c r="L73" s="21"/>
      <c r="M73" s="21"/>
      <c r="N73" s="21"/>
      <c r="O73" s="21"/>
      <c r="P73" s="21"/>
      <c r="Q73" s="21"/>
      <c r="R73" s="21"/>
      <c r="S73" s="21"/>
      <c r="T73" s="21"/>
      <c r="U73" s="21"/>
      <c r="V73" s="21"/>
      <c r="W73" s="21"/>
      <c r="X73" s="21"/>
      <c r="Y73" s="21"/>
      <c r="Z73" s="21"/>
    </row>
    <row r="74" ht="17.25" customHeight="1">
      <c r="A74" s="21"/>
      <c r="B74" s="21"/>
      <c r="C74" s="76"/>
      <c r="D74" s="76"/>
      <c r="E74" s="76"/>
      <c r="F74" s="21"/>
      <c r="G74" s="21"/>
      <c r="H74" s="21"/>
      <c r="I74" s="21"/>
      <c r="J74" s="21"/>
      <c r="K74" s="21"/>
      <c r="L74" s="21"/>
      <c r="M74" s="21"/>
      <c r="N74" s="21"/>
      <c r="O74" s="21"/>
      <c r="P74" s="21"/>
      <c r="Q74" s="21"/>
      <c r="R74" s="21"/>
      <c r="S74" s="21"/>
      <c r="T74" s="21"/>
      <c r="U74" s="21"/>
      <c r="V74" s="21"/>
      <c r="W74" s="21"/>
      <c r="X74" s="21"/>
      <c r="Y74" s="21"/>
      <c r="Z74" s="21"/>
    </row>
    <row r="75" ht="17.25" customHeight="1">
      <c r="A75" s="21"/>
      <c r="B75" s="21"/>
      <c r="C75" s="76"/>
      <c r="D75" s="76"/>
      <c r="E75" s="76"/>
      <c r="F75" s="21"/>
      <c r="G75" s="21"/>
      <c r="H75" s="21"/>
      <c r="I75" s="21"/>
      <c r="J75" s="21"/>
      <c r="K75" s="21"/>
      <c r="L75" s="21"/>
      <c r="M75" s="21"/>
      <c r="N75" s="21"/>
      <c r="O75" s="21"/>
      <c r="P75" s="21"/>
      <c r="Q75" s="21"/>
      <c r="R75" s="21"/>
      <c r="S75" s="21"/>
      <c r="T75" s="21"/>
      <c r="U75" s="21"/>
      <c r="V75" s="21"/>
      <c r="W75" s="21"/>
      <c r="X75" s="21"/>
      <c r="Y75" s="21"/>
      <c r="Z75" s="21"/>
    </row>
    <row r="76" ht="17.25" customHeight="1">
      <c r="A76" s="21"/>
      <c r="B76" s="21"/>
      <c r="C76" s="76"/>
      <c r="D76" s="76"/>
      <c r="E76" s="76"/>
      <c r="F76" s="21"/>
      <c r="G76" s="21"/>
      <c r="H76" s="21"/>
      <c r="I76" s="21"/>
      <c r="J76" s="21"/>
      <c r="K76" s="21"/>
      <c r="L76" s="21"/>
      <c r="M76" s="21"/>
      <c r="N76" s="21"/>
      <c r="O76" s="21"/>
      <c r="P76" s="21"/>
      <c r="Q76" s="21"/>
      <c r="R76" s="21"/>
      <c r="S76" s="21"/>
      <c r="T76" s="21"/>
      <c r="U76" s="21"/>
      <c r="V76" s="21"/>
      <c r="W76" s="21"/>
      <c r="X76" s="21"/>
      <c r="Y76" s="21"/>
      <c r="Z76" s="21"/>
    </row>
    <row r="77" ht="17.25" customHeight="1">
      <c r="A77" s="21"/>
      <c r="B77" s="21"/>
      <c r="C77" s="76"/>
      <c r="D77" s="76"/>
      <c r="E77" s="76"/>
      <c r="F77" s="21"/>
      <c r="G77" s="21"/>
      <c r="H77" s="21"/>
      <c r="I77" s="21"/>
      <c r="J77" s="21"/>
      <c r="K77" s="21"/>
      <c r="L77" s="21"/>
      <c r="M77" s="21"/>
      <c r="N77" s="21"/>
      <c r="O77" s="21"/>
      <c r="P77" s="21"/>
      <c r="Q77" s="21"/>
      <c r="R77" s="21"/>
      <c r="S77" s="21"/>
      <c r="T77" s="21"/>
      <c r="U77" s="21"/>
      <c r="V77" s="21"/>
      <c r="W77" s="21"/>
      <c r="X77" s="21"/>
      <c r="Y77" s="21"/>
      <c r="Z77" s="21"/>
    </row>
    <row r="78" ht="17.25" customHeight="1">
      <c r="A78" s="21"/>
      <c r="B78" s="21"/>
      <c r="C78" s="76"/>
      <c r="D78" s="76"/>
      <c r="E78" s="76"/>
      <c r="F78" s="21"/>
      <c r="G78" s="21"/>
      <c r="H78" s="21"/>
      <c r="I78" s="21"/>
      <c r="J78" s="21"/>
      <c r="K78" s="21"/>
      <c r="L78" s="21"/>
      <c r="M78" s="21"/>
      <c r="N78" s="21"/>
      <c r="O78" s="21"/>
      <c r="P78" s="21"/>
      <c r="Q78" s="21"/>
      <c r="R78" s="21"/>
      <c r="S78" s="21"/>
      <c r="T78" s="21"/>
      <c r="U78" s="21"/>
      <c r="V78" s="21"/>
      <c r="W78" s="21"/>
      <c r="X78" s="21"/>
      <c r="Y78" s="21"/>
      <c r="Z78" s="21"/>
    </row>
    <row r="79" ht="17.25" customHeight="1">
      <c r="A79" s="21"/>
      <c r="B79" s="21"/>
      <c r="C79" s="76"/>
      <c r="D79" s="76"/>
      <c r="E79" s="76"/>
      <c r="F79" s="21"/>
      <c r="G79" s="21"/>
      <c r="H79" s="21"/>
      <c r="I79" s="21"/>
      <c r="J79" s="21"/>
      <c r="K79" s="21"/>
      <c r="L79" s="21"/>
      <c r="M79" s="21"/>
      <c r="N79" s="21"/>
      <c r="O79" s="21"/>
      <c r="P79" s="21"/>
      <c r="Q79" s="21"/>
      <c r="R79" s="21"/>
      <c r="S79" s="21"/>
      <c r="T79" s="21"/>
      <c r="U79" s="21"/>
      <c r="V79" s="21"/>
      <c r="W79" s="21"/>
      <c r="X79" s="21"/>
      <c r="Y79" s="21"/>
      <c r="Z79" s="21"/>
    </row>
    <row r="80" ht="17.25" customHeight="1">
      <c r="A80" s="21"/>
      <c r="B80" s="21"/>
      <c r="C80" s="76"/>
      <c r="D80" s="76"/>
      <c r="E80" s="76"/>
      <c r="F80" s="21"/>
      <c r="G80" s="21"/>
      <c r="H80" s="21"/>
      <c r="I80" s="21"/>
      <c r="J80" s="21"/>
      <c r="K80" s="21"/>
      <c r="L80" s="21"/>
      <c r="M80" s="21"/>
      <c r="N80" s="21"/>
      <c r="O80" s="21"/>
      <c r="P80" s="21"/>
      <c r="Q80" s="21"/>
      <c r="R80" s="21"/>
      <c r="S80" s="21"/>
      <c r="T80" s="21"/>
      <c r="U80" s="21"/>
      <c r="V80" s="21"/>
      <c r="W80" s="21"/>
      <c r="X80" s="21"/>
      <c r="Y80" s="21"/>
      <c r="Z80" s="21"/>
    </row>
    <row r="81" ht="17.25" customHeight="1">
      <c r="A81" s="21"/>
      <c r="B81" s="21"/>
      <c r="C81" s="76"/>
      <c r="D81" s="76"/>
      <c r="E81" s="76"/>
      <c r="F81" s="21"/>
      <c r="G81" s="21"/>
      <c r="H81" s="21"/>
      <c r="I81" s="21"/>
      <c r="J81" s="21"/>
      <c r="K81" s="21"/>
      <c r="L81" s="21"/>
      <c r="M81" s="21"/>
      <c r="N81" s="21"/>
      <c r="O81" s="21"/>
      <c r="P81" s="21"/>
      <c r="Q81" s="21"/>
      <c r="R81" s="21"/>
      <c r="S81" s="21"/>
      <c r="T81" s="21"/>
      <c r="U81" s="21"/>
      <c r="V81" s="21"/>
      <c r="W81" s="21"/>
      <c r="X81" s="21"/>
      <c r="Y81" s="21"/>
      <c r="Z81" s="21"/>
    </row>
    <row r="82" ht="17.25" customHeight="1">
      <c r="A82" s="21"/>
      <c r="B82" s="21"/>
      <c r="C82" s="76"/>
      <c r="D82" s="76"/>
      <c r="E82" s="76"/>
      <c r="F82" s="21"/>
      <c r="G82" s="21"/>
      <c r="H82" s="21"/>
      <c r="I82" s="21"/>
      <c r="J82" s="21"/>
      <c r="K82" s="21"/>
      <c r="L82" s="21"/>
      <c r="M82" s="21"/>
      <c r="N82" s="21"/>
      <c r="O82" s="21"/>
      <c r="P82" s="21"/>
      <c r="Q82" s="21"/>
      <c r="R82" s="21"/>
      <c r="S82" s="21"/>
      <c r="T82" s="21"/>
      <c r="U82" s="21"/>
      <c r="V82" s="21"/>
      <c r="W82" s="21"/>
      <c r="X82" s="21"/>
      <c r="Y82" s="21"/>
      <c r="Z82" s="21"/>
    </row>
    <row r="83" ht="17.25" customHeight="1">
      <c r="A83" s="21"/>
      <c r="B83" s="21"/>
      <c r="C83" s="76"/>
      <c r="D83" s="76"/>
      <c r="E83" s="76"/>
      <c r="F83" s="21"/>
      <c r="G83" s="21"/>
      <c r="H83" s="21"/>
      <c r="I83" s="21"/>
      <c r="J83" s="21"/>
      <c r="K83" s="21"/>
      <c r="L83" s="21"/>
      <c r="M83" s="21"/>
      <c r="N83" s="21"/>
      <c r="O83" s="21"/>
      <c r="P83" s="21"/>
      <c r="Q83" s="21"/>
      <c r="R83" s="21"/>
      <c r="S83" s="21"/>
      <c r="T83" s="21"/>
      <c r="U83" s="21"/>
      <c r="V83" s="21"/>
      <c r="W83" s="21"/>
      <c r="X83" s="21"/>
      <c r="Y83" s="21"/>
      <c r="Z83" s="21"/>
    </row>
    <row r="84" ht="17.25" customHeight="1">
      <c r="A84" s="21"/>
      <c r="B84" s="21"/>
      <c r="C84" s="76"/>
      <c r="D84" s="76"/>
      <c r="E84" s="76"/>
      <c r="F84" s="21"/>
      <c r="G84" s="21"/>
      <c r="H84" s="21"/>
      <c r="I84" s="21"/>
      <c r="J84" s="21"/>
      <c r="K84" s="21"/>
      <c r="L84" s="21"/>
      <c r="M84" s="21"/>
      <c r="N84" s="21"/>
      <c r="O84" s="21"/>
      <c r="P84" s="21"/>
      <c r="Q84" s="21"/>
      <c r="R84" s="21"/>
      <c r="S84" s="21"/>
      <c r="T84" s="21"/>
      <c r="U84" s="21"/>
      <c r="V84" s="21"/>
      <c r="W84" s="21"/>
      <c r="X84" s="21"/>
      <c r="Y84" s="21"/>
      <c r="Z84" s="21"/>
    </row>
    <row r="85" ht="17.25" customHeight="1">
      <c r="A85" s="21"/>
      <c r="B85" s="21"/>
      <c r="C85" s="76"/>
      <c r="D85" s="76"/>
      <c r="E85" s="76"/>
      <c r="F85" s="21"/>
      <c r="G85" s="21"/>
      <c r="H85" s="21"/>
      <c r="I85" s="21"/>
      <c r="J85" s="21"/>
      <c r="K85" s="21"/>
      <c r="L85" s="21"/>
      <c r="M85" s="21"/>
      <c r="N85" s="21"/>
      <c r="O85" s="21"/>
      <c r="P85" s="21"/>
      <c r="Q85" s="21"/>
      <c r="R85" s="21"/>
      <c r="S85" s="21"/>
      <c r="T85" s="21"/>
      <c r="U85" s="21"/>
      <c r="V85" s="21"/>
      <c r="W85" s="21"/>
      <c r="X85" s="21"/>
      <c r="Y85" s="21"/>
      <c r="Z85" s="21"/>
    </row>
    <row r="86" ht="17.25" customHeight="1">
      <c r="A86" s="21"/>
      <c r="B86" s="21"/>
      <c r="C86" s="76"/>
      <c r="D86" s="76"/>
      <c r="E86" s="76"/>
      <c r="F86" s="21"/>
      <c r="G86" s="21"/>
      <c r="H86" s="21"/>
      <c r="I86" s="21"/>
      <c r="J86" s="21"/>
      <c r="K86" s="21"/>
      <c r="L86" s="21"/>
      <c r="M86" s="21"/>
      <c r="N86" s="21"/>
      <c r="O86" s="21"/>
      <c r="P86" s="21"/>
      <c r="Q86" s="21"/>
      <c r="R86" s="21"/>
      <c r="S86" s="21"/>
      <c r="T86" s="21"/>
      <c r="U86" s="21"/>
      <c r="V86" s="21"/>
      <c r="W86" s="21"/>
      <c r="X86" s="21"/>
      <c r="Y86" s="21"/>
      <c r="Z86" s="21"/>
    </row>
    <row r="87" ht="17.25" customHeight="1">
      <c r="A87" s="21"/>
      <c r="B87" s="21"/>
      <c r="C87" s="76"/>
      <c r="D87" s="76"/>
      <c r="E87" s="76"/>
      <c r="F87" s="21"/>
      <c r="G87" s="21"/>
      <c r="H87" s="21"/>
      <c r="I87" s="21"/>
      <c r="J87" s="21"/>
      <c r="K87" s="21"/>
      <c r="L87" s="21"/>
      <c r="M87" s="21"/>
      <c r="N87" s="21"/>
      <c r="O87" s="21"/>
      <c r="P87" s="21"/>
      <c r="Q87" s="21"/>
      <c r="R87" s="21"/>
      <c r="S87" s="21"/>
      <c r="T87" s="21"/>
      <c r="U87" s="21"/>
      <c r="V87" s="21"/>
      <c r="W87" s="21"/>
      <c r="X87" s="21"/>
      <c r="Y87" s="21"/>
      <c r="Z87" s="21"/>
    </row>
    <row r="88" ht="17.25" customHeight="1">
      <c r="A88" s="21"/>
      <c r="B88" s="21"/>
      <c r="C88" s="76"/>
      <c r="D88" s="76"/>
      <c r="E88" s="76"/>
      <c r="F88" s="21"/>
      <c r="G88" s="21"/>
      <c r="H88" s="21"/>
      <c r="I88" s="21"/>
      <c r="J88" s="21"/>
      <c r="K88" s="21"/>
      <c r="L88" s="21"/>
      <c r="M88" s="21"/>
      <c r="N88" s="21"/>
      <c r="O88" s="21"/>
      <c r="P88" s="21"/>
      <c r="Q88" s="21"/>
      <c r="R88" s="21"/>
      <c r="S88" s="21"/>
      <c r="T88" s="21"/>
      <c r="U88" s="21"/>
      <c r="V88" s="21"/>
      <c r="W88" s="21"/>
      <c r="X88" s="21"/>
      <c r="Y88" s="21"/>
      <c r="Z88" s="21"/>
    </row>
    <row r="89" ht="17.25" customHeight="1">
      <c r="A89" s="21"/>
      <c r="B89" s="21"/>
      <c r="C89" s="76"/>
      <c r="D89" s="76"/>
      <c r="E89" s="76"/>
      <c r="F89" s="21"/>
      <c r="G89" s="21"/>
      <c r="H89" s="21"/>
      <c r="I89" s="21"/>
      <c r="J89" s="21"/>
      <c r="K89" s="21"/>
      <c r="L89" s="21"/>
      <c r="M89" s="21"/>
      <c r="N89" s="21"/>
      <c r="O89" s="21"/>
      <c r="P89" s="21"/>
      <c r="Q89" s="21"/>
      <c r="R89" s="21"/>
      <c r="S89" s="21"/>
      <c r="T89" s="21"/>
      <c r="U89" s="21"/>
      <c r="V89" s="21"/>
      <c r="W89" s="21"/>
      <c r="X89" s="21"/>
      <c r="Y89" s="21"/>
      <c r="Z89" s="21"/>
    </row>
    <row r="90" ht="17.25" customHeight="1">
      <c r="A90" s="21"/>
      <c r="B90" s="21"/>
      <c r="C90" s="76"/>
      <c r="D90" s="76"/>
      <c r="E90" s="76"/>
      <c r="F90" s="21"/>
      <c r="G90" s="21"/>
      <c r="H90" s="21"/>
      <c r="I90" s="21"/>
      <c r="J90" s="21"/>
      <c r="K90" s="21"/>
      <c r="L90" s="21"/>
      <c r="M90" s="21"/>
      <c r="N90" s="21"/>
      <c r="O90" s="21"/>
      <c r="P90" s="21"/>
      <c r="Q90" s="21"/>
      <c r="R90" s="21"/>
      <c r="S90" s="21"/>
      <c r="T90" s="21"/>
      <c r="U90" s="21"/>
      <c r="V90" s="21"/>
      <c r="W90" s="21"/>
      <c r="X90" s="21"/>
      <c r="Y90" s="21"/>
      <c r="Z90" s="21"/>
    </row>
    <row r="91" ht="17.25" customHeight="1">
      <c r="A91" s="21"/>
      <c r="B91" s="21"/>
      <c r="C91" s="76"/>
      <c r="D91" s="76"/>
      <c r="E91" s="76"/>
      <c r="F91" s="21"/>
      <c r="G91" s="21"/>
      <c r="H91" s="21"/>
      <c r="I91" s="21"/>
      <c r="J91" s="21"/>
      <c r="K91" s="21"/>
      <c r="L91" s="21"/>
      <c r="M91" s="21"/>
      <c r="N91" s="21"/>
      <c r="O91" s="21"/>
      <c r="P91" s="21"/>
      <c r="Q91" s="21"/>
      <c r="R91" s="21"/>
      <c r="S91" s="21"/>
      <c r="T91" s="21"/>
      <c r="U91" s="21"/>
      <c r="V91" s="21"/>
      <c r="W91" s="21"/>
      <c r="X91" s="21"/>
      <c r="Y91" s="21"/>
      <c r="Z91" s="21"/>
    </row>
    <row r="92" ht="17.25" customHeight="1">
      <c r="A92" s="21"/>
      <c r="B92" s="21"/>
      <c r="C92" s="76"/>
      <c r="D92" s="76"/>
      <c r="E92" s="76"/>
      <c r="F92" s="21"/>
      <c r="G92" s="21"/>
      <c r="H92" s="21"/>
      <c r="I92" s="21"/>
      <c r="J92" s="21"/>
      <c r="K92" s="21"/>
      <c r="L92" s="21"/>
      <c r="M92" s="21"/>
      <c r="N92" s="21"/>
      <c r="O92" s="21"/>
      <c r="P92" s="21"/>
      <c r="Q92" s="21"/>
      <c r="R92" s="21"/>
      <c r="S92" s="21"/>
      <c r="T92" s="21"/>
      <c r="U92" s="21"/>
      <c r="V92" s="21"/>
      <c r="W92" s="21"/>
      <c r="X92" s="21"/>
      <c r="Y92" s="21"/>
      <c r="Z92" s="21"/>
    </row>
    <row r="93" ht="17.25" customHeight="1">
      <c r="A93" s="21"/>
      <c r="B93" s="21"/>
      <c r="C93" s="76"/>
      <c r="D93" s="76"/>
      <c r="E93" s="76"/>
      <c r="F93" s="21"/>
      <c r="G93" s="21"/>
      <c r="H93" s="21"/>
      <c r="I93" s="21"/>
      <c r="J93" s="21"/>
      <c r="K93" s="21"/>
      <c r="L93" s="21"/>
      <c r="M93" s="21"/>
      <c r="N93" s="21"/>
      <c r="O93" s="21"/>
      <c r="P93" s="21"/>
      <c r="Q93" s="21"/>
      <c r="R93" s="21"/>
      <c r="S93" s="21"/>
      <c r="T93" s="21"/>
      <c r="U93" s="21"/>
      <c r="V93" s="21"/>
      <c r="W93" s="21"/>
      <c r="X93" s="21"/>
      <c r="Y93" s="21"/>
      <c r="Z93" s="21"/>
    </row>
    <row r="94" ht="17.25" customHeight="1">
      <c r="A94" s="21"/>
      <c r="B94" s="21"/>
      <c r="C94" s="76"/>
      <c r="D94" s="76"/>
      <c r="E94" s="76"/>
      <c r="F94" s="21"/>
      <c r="G94" s="21"/>
      <c r="H94" s="21"/>
      <c r="I94" s="21"/>
      <c r="J94" s="21"/>
      <c r="K94" s="21"/>
      <c r="L94" s="21"/>
      <c r="M94" s="21"/>
      <c r="N94" s="21"/>
      <c r="O94" s="21"/>
      <c r="P94" s="21"/>
      <c r="Q94" s="21"/>
      <c r="R94" s="21"/>
      <c r="S94" s="21"/>
      <c r="T94" s="21"/>
      <c r="U94" s="21"/>
      <c r="V94" s="21"/>
      <c r="W94" s="21"/>
      <c r="X94" s="21"/>
      <c r="Y94" s="21"/>
      <c r="Z94" s="21"/>
    </row>
    <row r="95" ht="17.25" customHeight="1">
      <c r="A95" s="21"/>
      <c r="B95" s="21"/>
      <c r="C95" s="76"/>
      <c r="D95" s="76"/>
      <c r="E95" s="76"/>
      <c r="F95" s="21"/>
      <c r="G95" s="21"/>
      <c r="H95" s="21"/>
      <c r="I95" s="21"/>
      <c r="J95" s="21"/>
      <c r="K95" s="21"/>
      <c r="L95" s="21"/>
      <c r="M95" s="21"/>
      <c r="N95" s="21"/>
      <c r="O95" s="21"/>
      <c r="P95" s="21"/>
      <c r="Q95" s="21"/>
      <c r="R95" s="21"/>
      <c r="S95" s="21"/>
      <c r="T95" s="21"/>
      <c r="U95" s="21"/>
      <c r="V95" s="21"/>
      <c r="W95" s="21"/>
      <c r="X95" s="21"/>
      <c r="Y95" s="21"/>
      <c r="Z95" s="21"/>
    </row>
    <row r="96" ht="17.25" customHeight="1">
      <c r="A96" s="21"/>
      <c r="B96" s="21"/>
      <c r="C96" s="76"/>
      <c r="D96" s="76"/>
      <c r="E96" s="76"/>
      <c r="F96" s="21"/>
      <c r="G96" s="21"/>
      <c r="H96" s="21"/>
      <c r="I96" s="21"/>
      <c r="J96" s="21"/>
      <c r="K96" s="21"/>
      <c r="L96" s="21"/>
      <c r="M96" s="21"/>
      <c r="N96" s="21"/>
      <c r="O96" s="21"/>
      <c r="P96" s="21"/>
      <c r="Q96" s="21"/>
      <c r="R96" s="21"/>
      <c r="S96" s="21"/>
      <c r="T96" s="21"/>
      <c r="U96" s="21"/>
      <c r="V96" s="21"/>
      <c r="W96" s="21"/>
      <c r="X96" s="21"/>
      <c r="Y96" s="21"/>
      <c r="Z96" s="21"/>
    </row>
    <row r="97" ht="17.25" customHeight="1">
      <c r="A97" s="21"/>
      <c r="B97" s="21"/>
      <c r="C97" s="76"/>
      <c r="D97" s="76"/>
      <c r="E97" s="76"/>
      <c r="F97" s="21"/>
      <c r="G97" s="21"/>
      <c r="H97" s="21"/>
      <c r="I97" s="21"/>
      <c r="J97" s="21"/>
      <c r="K97" s="21"/>
      <c r="L97" s="21"/>
      <c r="M97" s="21"/>
      <c r="N97" s="21"/>
      <c r="O97" s="21"/>
      <c r="P97" s="21"/>
      <c r="Q97" s="21"/>
      <c r="R97" s="21"/>
      <c r="S97" s="21"/>
      <c r="T97" s="21"/>
      <c r="U97" s="21"/>
      <c r="V97" s="21"/>
      <c r="W97" s="21"/>
      <c r="X97" s="21"/>
      <c r="Y97" s="21"/>
      <c r="Z97" s="21"/>
    </row>
    <row r="98" ht="17.25" customHeight="1">
      <c r="A98" s="21"/>
      <c r="B98" s="21"/>
      <c r="C98" s="76"/>
      <c r="D98" s="76"/>
      <c r="E98" s="76"/>
      <c r="F98" s="21"/>
      <c r="G98" s="21"/>
      <c r="H98" s="21"/>
      <c r="I98" s="21"/>
      <c r="J98" s="21"/>
      <c r="K98" s="21"/>
      <c r="L98" s="21"/>
      <c r="M98" s="21"/>
      <c r="N98" s="21"/>
      <c r="O98" s="21"/>
      <c r="P98" s="21"/>
      <c r="Q98" s="21"/>
      <c r="R98" s="21"/>
      <c r="S98" s="21"/>
      <c r="T98" s="21"/>
      <c r="U98" s="21"/>
      <c r="V98" s="21"/>
      <c r="W98" s="21"/>
      <c r="X98" s="21"/>
      <c r="Y98" s="21"/>
      <c r="Z98" s="21"/>
    </row>
    <row r="99" ht="17.25" customHeight="1">
      <c r="A99" s="21"/>
      <c r="B99" s="21"/>
      <c r="C99" s="76"/>
      <c r="D99" s="76"/>
      <c r="E99" s="76"/>
      <c r="F99" s="21"/>
      <c r="G99" s="21"/>
      <c r="H99" s="21"/>
      <c r="I99" s="21"/>
      <c r="J99" s="21"/>
      <c r="K99" s="21"/>
      <c r="L99" s="21"/>
      <c r="M99" s="21"/>
      <c r="N99" s="21"/>
      <c r="O99" s="21"/>
      <c r="P99" s="21"/>
      <c r="Q99" s="21"/>
      <c r="R99" s="21"/>
      <c r="S99" s="21"/>
      <c r="T99" s="21"/>
      <c r="U99" s="21"/>
      <c r="V99" s="21"/>
      <c r="W99" s="21"/>
      <c r="X99" s="21"/>
      <c r="Y99" s="21"/>
      <c r="Z99" s="21"/>
    </row>
    <row r="100" ht="17.25" customHeight="1">
      <c r="A100" s="21"/>
      <c r="B100" s="21"/>
      <c r="C100" s="76"/>
      <c r="D100" s="76"/>
      <c r="E100" s="76"/>
      <c r="F100" s="21"/>
      <c r="G100" s="21"/>
      <c r="H100" s="21"/>
      <c r="I100" s="21"/>
      <c r="J100" s="21"/>
      <c r="K100" s="21"/>
      <c r="L100" s="21"/>
      <c r="M100" s="21"/>
      <c r="N100" s="21"/>
      <c r="O100" s="21"/>
      <c r="P100" s="21"/>
      <c r="Q100" s="21"/>
      <c r="R100" s="21"/>
      <c r="S100" s="21"/>
      <c r="T100" s="21"/>
      <c r="U100" s="21"/>
      <c r="V100" s="21"/>
      <c r="W100" s="21"/>
      <c r="X100" s="21"/>
      <c r="Y100" s="21"/>
      <c r="Z100" s="21"/>
    </row>
    <row r="101" ht="17.25" customHeight="1">
      <c r="A101" s="21"/>
      <c r="B101" s="21"/>
      <c r="C101" s="76"/>
      <c r="D101" s="76"/>
      <c r="E101" s="76"/>
      <c r="F101" s="21"/>
      <c r="G101" s="21"/>
      <c r="H101" s="21"/>
      <c r="I101" s="21"/>
      <c r="J101" s="21"/>
      <c r="K101" s="21"/>
      <c r="L101" s="21"/>
      <c r="M101" s="21"/>
      <c r="N101" s="21"/>
      <c r="O101" s="21"/>
      <c r="P101" s="21"/>
      <c r="Q101" s="21"/>
      <c r="R101" s="21"/>
      <c r="S101" s="21"/>
      <c r="T101" s="21"/>
      <c r="U101" s="21"/>
      <c r="V101" s="21"/>
      <c r="W101" s="21"/>
      <c r="X101" s="21"/>
      <c r="Y101" s="21"/>
      <c r="Z101" s="21"/>
    </row>
    <row r="102" ht="17.25" customHeight="1">
      <c r="A102" s="21"/>
      <c r="B102" s="21"/>
      <c r="C102" s="76"/>
      <c r="D102" s="76"/>
      <c r="E102" s="76"/>
      <c r="F102" s="21"/>
      <c r="G102" s="21"/>
      <c r="H102" s="21"/>
      <c r="I102" s="21"/>
      <c r="J102" s="21"/>
      <c r="K102" s="21"/>
      <c r="L102" s="21"/>
      <c r="M102" s="21"/>
      <c r="N102" s="21"/>
      <c r="O102" s="21"/>
      <c r="P102" s="21"/>
      <c r="Q102" s="21"/>
      <c r="R102" s="21"/>
      <c r="S102" s="21"/>
      <c r="T102" s="21"/>
      <c r="U102" s="21"/>
      <c r="V102" s="21"/>
      <c r="W102" s="21"/>
      <c r="X102" s="21"/>
      <c r="Y102" s="21"/>
      <c r="Z102" s="21"/>
    </row>
    <row r="103" ht="17.25" customHeight="1">
      <c r="A103" s="21"/>
      <c r="B103" s="21"/>
      <c r="C103" s="76"/>
      <c r="D103" s="76"/>
      <c r="E103" s="76"/>
      <c r="F103" s="21"/>
      <c r="G103" s="21"/>
      <c r="H103" s="21"/>
      <c r="I103" s="21"/>
      <c r="J103" s="21"/>
      <c r="K103" s="21"/>
      <c r="L103" s="21"/>
      <c r="M103" s="21"/>
      <c r="N103" s="21"/>
      <c r="O103" s="21"/>
      <c r="P103" s="21"/>
      <c r="Q103" s="21"/>
      <c r="R103" s="21"/>
      <c r="S103" s="21"/>
      <c r="T103" s="21"/>
      <c r="U103" s="21"/>
      <c r="V103" s="21"/>
      <c r="W103" s="21"/>
      <c r="X103" s="21"/>
      <c r="Y103" s="21"/>
      <c r="Z103" s="21"/>
    </row>
    <row r="104" ht="17.25" customHeight="1">
      <c r="A104" s="21"/>
      <c r="B104" s="21"/>
      <c r="C104" s="76"/>
      <c r="D104" s="76"/>
      <c r="E104" s="76"/>
      <c r="F104" s="21"/>
      <c r="G104" s="21"/>
      <c r="H104" s="21"/>
      <c r="I104" s="21"/>
      <c r="J104" s="21"/>
      <c r="K104" s="21"/>
      <c r="L104" s="21"/>
      <c r="M104" s="21"/>
      <c r="N104" s="21"/>
      <c r="O104" s="21"/>
      <c r="P104" s="21"/>
      <c r="Q104" s="21"/>
      <c r="R104" s="21"/>
      <c r="S104" s="21"/>
      <c r="T104" s="21"/>
      <c r="U104" s="21"/>
      <c r="V104" s="21"/>
      <c r="W104" s="21"/>
      <c r="X104" s="21"/>
      <c r="Y104" s="21"/>
      <c r="Z104" s="21"/>
    </row>
    <row r="105" ht="17.25" customHeight="1">
      <c r="A105" s="21"/>
      <c r="B105" s="21"/>
      <c r="C105" s="76"/>
      <c r="D105" s="76"/>
      <c r="E105" s="76"/>
      <c r="F105" s="21"/>
      <c r="G105" s="21"/>
      <c r="H105" s="21"/>
      <c r="I105" s="21"/>
      <c r="J105" s="21"/>
      <c r="K105" s="21"/>
      <c r="L105" s="21"/>
      <c r="M105" s="21"/>
      <c r="N105" s="21"/>
      <c r="O105" s="21"/>
      <c r="P105" s="21"/>
      <c r="Q105" s="21"/>
      <c r="R105" s="21"/>
      <c r="S105" s="21"/>
      <c r="T105" s="21"/>
      <c r="U105" s="21"/>
      <c r="V105" s="21"/>
      <c r="W105" s="21"/>
      <c r="X105" s="21"/>
      <c r="Y105" s="21"/>
      <c r="Z105" s="21"/>
    </row>
    <row r="106" ht="17.25" customHeight="1">
      <c r="A106" s="21"/>
      <c r="B106" s="21"/>
      <c r="C106" s="76"/>
      <c r="D106" s="76"/>
      <c r="E106" s="76"/>
      <c r="F106" s="21"/>
      <c r="G106" s="21"/>
      <c r="H106" s="21"/>
      <c r="I106" s="21"/>
      <c r="J106" s="21"/>
      <c r="K106" s="21"/>
      <c r="L106" s="21"/>
      <c r="M106" s="21"/>
      <c r="N106" s="21"/>
      <c r="O106" s="21"/>
      <c r="P106" s="21"/>
      <c r="Q106" s="21"/>
      <c r="R106" s="21"/>
      <c r="S106" s="21"/>
      <c r="T106" s="21"/>
      <c r="U106" s="21"/>
      <c r="V106" s="21"/>
      <c r="W106" s="21"/>
      <c r="X106" s="21"/>
      <c r="Y106" s="21"/>
      <c r="Z106" s="21"/>
    </row>
    <row r="107" ht="17.25" customHeight="1">
      <c r="A107" s="21"/>
      <c r="B107" s="21"/>
      <c r="C107" s="76"/>
      <c r="D107" s="76"/>
      <c r="E107" s="76"/>
      <c r="F107" s="21"/>
      <c r="G107" s="21"/>
      <c r="H107" s="21"/>
      <c r="I107" s="21"/>
      <c r="J107" s="21"/>
      <c r="K107" s="21"/>
      <c r="L107" s="21"/>
      <c r="M107" s="21"/>
      <c r="N107" s="21"/>
      <c r="O107" s="21"/>
      <c r="P107" s="21"/>
      <c r="Q107" s="21"/>
      <c r="R107" s="21"/>
      <c r="S107" s="21"/>
      <c r="T107" s="21"/>
      <c r="U107" s="21"/>
      <c r="V107" s="21"/>
      <c r="W107" s="21"/>
      <c r="X107" s="21"/>
      <c r="Y107" s="21"/>
      <c r="Z107" s="21"/>
    </row>
    <row r="108" ht="17.25" customHeight="1">
      <c r="A108" s="21"/>
      <c r="B108" s="21"/>
      <c r="C108" s="76"/>
      <c r="D108" s="76"/>
      <c r="E108" s="76"/>
      <c r="F108" s="21"/>
      <c r="G108" s="21"/>
      <c r="H108" s="21"/>
      <c r="I108" s="21"/>
      <c r="J108" s="21"/>
      <c r="K108" s="21"/>
      <c r="L108" s="21"/>
      <c r="M108" s="21"/>
      <c r="N108" s="21"/>
      <c r="O108" s="21"/>
      <c r="P108" s="21"/>
      <c r="Q108" s="21"/>
      <c r="R108" s="21"/>
      <c r="S108" s="21"/>
      <c r="T108" s="21"/>
      <c r="U108" s="21"/>
      <c r="V108" s="21"/>
      <c r="W108" s="21"/>
      <c r="X108" s="21"/>
      <c r="Y108" s="21"/>
      <c r="Z108" s="21"/>
    </row>
    <row r="109" ht="17.25" customHeight="1">
      <c r="A109" s="21"/>
      <c r="B109" s="21"/>
      <c r="C109" s="76"/>
      <c r="D109" s="76"/>
      <c r="E109" s="76"/>
      <c r="F109" s="21"/>
      <c r="G109" s="21"/>
      <c r="H109" s="21"/>
      <c r="I109" s="21"/>
      <c r="J109" s="21"/>
      <c r="K109" s="21"/>
      <c r="L109" s="21"/>
      <c r="M109" s="21"/>
      <c r="N109" s="21"/>
      <c r="O109" s="21"/>
      <c r="P109" s="21"/>
      <c r="Q109" s="21"/>
      <c r="R109" s="21"/>
      <c r="S109" s="21"/>
      <c r="T109" s="21"/>
      <c r="U109" s="21"/>
      <c r="V109" s="21"/>
      <c r="W109" s="21"/>
      <c r="X109" s="21"/>
      <c r="Y109" s="21"/>
      <c r="Z109" s="21"/>
    </row>
    <row r="110" ht="17.25" customHeight="1">
      <c r="A110" s="21"/>
      <c r="B110" s="21"/>
      <c r="C110" s="76"/>
      <c r="D110" s="76"/>
      <c r="E110" s="76"/>
      <c r="F110" s="21"/>
      <c r="G110" s="21"/>
      <c r="H110" s="21"/>
      <c r="I110" s="21"/>
      <c r="J110" s="21"/>
      <c r="K110" s="21"/>
      <c r="L110" s="21"/>
      <c r="M110" s="21"/>
      <c r="N110" s="21"/>
      <c r="O110" s="21"/>
      <c r="P110" s="21"/>
      <c r="Q110" s="21"/>
      <c r="R110" s="21"/>
      <c r="S110" s="21"/>
      <c r="T110" s="21"/>
      <c r="U110" s="21"/>
      <c r="V110" s="21"/>
      <c r="W110" s="21"/>
      <c r="X110" s="21"/>
      <c r="Y110" s="21"/>
      <c r="Z110" s="21"/>
    </row>
    <row r="111" ht="17.25" customHeight="1">
      <c r="A111" s="21"/>
      <c r="B111" s="21"/>
      <c r="C111" s="76"/>
      <c r="D111" s="76"/>
      <c r="E111" s="76"/>
      <c r="F111" s="21"/>
      <c r="G111" s="21"/>
      <c r="H111" s="21"/>
      <c r="I111" s="21"/>
      <c r="J111" s="21"/>
      <c r="K111" s="21"/>
      <c r="L111" s="21"/>
      <c r="M111" s="21"/>
      <c r="N111" s="21"/>
      <c r="O111" s="21"/>
      <c r="P111" s="21"/>
      <c r="Q111" s="21"/>
      <c r="R111" s="21"/>
      <c r="S111" s="21"/>
      <c r="T111" s="21"/>
      <c r="U111" s="21"/>
      <c r="V111" s="21"/>
      <c r="W111" s="21"/>
      <c r="X111" s="21"/>
      <c r="Y111" s="21"/>
      <c r="Z111" s="21"/>
    </row>
    <row r="112" ht="17.25" customHeight="1">
      <c r="A112" s="21"/>
      <c r="B112" s="21"/>
      <c r="C112" s="76"/>
      <c r="D112" s="76"/>
      <c r="E112" s="76"/>
      <c r="F112" s="21"/>
      <c r="G112" s="21"/>
      <c r="H112" s="21"/>
      <c r="I112" s="21"/>
      <c r="J112" s="21"/>
      <c r="K112" s="21"/>
      <c r="L112" s="21"/>
      <c r="M112" s="21"/>
      <c r="N112" s="21"/>
      <c r="O112" s="21"/>
      <c r="P112" s="21"/>
      <c r="Q112" s="21"/>
      <c r="R112" s="21"/>
      <c r="S112" s="21"/>
      <c r="T112" s="21"/>
      <c r="U112" s="21"/>
      <c r="V112" s="21"/>
      <c r="W112" s="21"/>
      <c r="X112" s="21"/>
      <c r="Y112" s="21"/>
      <c r="Z112" s="21"/>
    </row>
    <row r="113" ht="17.25" customHeight="1">
      <c r="A113" s="21"/>
      <c r="B113" s="21"/>
      <c r="C113" s="76"/>
      <c r="D113" s="76"/>
      <c r="E113" s="76"/>
      <c r="F113" s="21"/>
      <c r="G113" s="21"/>
      <c r="H113" s="21"/>
      <c r="I113" s="21"/>
      <c r="J113" s="21"/>
      <c r="K113" s="21"/>
      <c r="L113" s="21"/>
      <c r="M113" s="21"/>
      <c r="N113" s="21"/>
      <c r="O113" s="21"/>
      <c r="P113" s="21"/>
      <c r="Q113" s="21"/>
      <c r="R113" s="21"/>
      <c r="S113" s="21"/>
      <c r="T113" s="21"/>
      <c r="U113" s="21"/>
      <c r="V113" s="21"/>
      <c r="W113" s="21"/>
      <c r="X113" s="21"/>
      <c r="Y113" s="21"/>
      <c r="Z113" s="21"/>
    </row>
    <row r="114" ht="17.25" customHeight="1">
      <c r="A114" s="21"/>
      <c r="B114" s="21"/>
      <c r="C114" s="76"/>
      <c r="D114" s="76"/>
      <c r="E114" s="76"/>
      <c r="F114" s="21"/>
      <c r="G114" s="21"/>
      <c r="H114" s="21"/>
      <c r="I114" s="21"/>
      <c r="J114" s="21"/>
      <c r="K114" s="21"/>
      <c r="L114" s="21"/>
      <c r="M114" s="21"/>
      <c r="N114" s="21"/>
      <c r="O114" s="21"/>
      <c r="P114" s="21"/>
      <c r="Q114" s="21"/>
      <c r="R114" s="21"/>
      <c r="S114" s="21"/>
      <c r="T114" s="21"/>
      <c r="U114" s="21"/>
      <c r="V114" s="21"/>
      <c r="W114" s="21"/>
      <c r="X114" s="21"/>
      <c r="Y114" s="21"/>
      <c r="Z114" s="21"/>
    </row>
    <row r="115" ht="17.25" customHeight="1">
      <c r="A115" s="21"/>
      <c r="B115" s="21"/>
      <c r="C115" s="76"/>
      <c r="D115" s="76"/>
      <c r="E115" s="76"/>
      <c r="F115" s="21"/>
      <c r="G115" s="21"/>
      <c r="H115" s="21"/>
      <c r="I115" s="21"/>
      <c r="J115" s="21"/>
      <c r="K115" s="21"/>
      <c r="L115" s="21"/>
      <c r="M115" s="21"/>
      <c r="N115" s="21"/>
      <c r="O115" s="21"/>
      <c r="P115" s="21"/>
      <c r="Q115" s="21"/>
      <c r="R115" s="21"/>
      <c r="S115" s="21"/>
      <c r="T115" s="21"/>
      <c r="U115" s="21"/>
      <c r="V115" s="21"/>
      <c r="W115" s="21"/>
      <c r="X115" s="21"/>
      <c r="Y115" s="21"/>
      <c r="Z115" s="21"/>
    </row>
    <row r="116" ht="17.25" customHeight="1">
      <c r="A116" s="21"/>
      <c r="B116" s="21"/>
      <c r="C116" s="76"/>
      <c r="D116" s="76"/>
      <c r="E116" s="76"/>
      <c r="F116" s="21"/>
      <c r="G116" s="21"/>
      <c r="H116" s="21"/>
      <c r="I116" s="21"/>
      <c r="J116" s="21"/>
      <c r="K116" s="21"/>
      <c r="L116" s="21"/>
      <c r="M116" s="21"/>
      <c r="N116" s="21"/>
      <c r="O116" s="21"/>
      <c r="P116" s="21"/>
      <c r="Q116" s="21"/>
      <c r="R116" s="21"/>
      <c r="S116" s="21"/>
      <c r="T116" s="21"/>
      <c r="U116" s="21"/>
      <c r="V116" s="21"/>
      <c r="W116" s="21"/>
      <c r="X116" s="21"/>
      <c r="Y116" s="21"/>
      <c r="Z116" s="21"/>
    </row>
    <row r="117" ht="17.25" customHeight="1">
      <c r="A117" s="21"/>
      <c r="B117" s="21"/>
      <c r="C117" s="76"/>
      <c r="D117" s="76"/>
      <c r="E117" s="76"/>
      <c r="F117" s="21"/>
      <c r="G117" s="21"/>
      <c r="H117" s="21"/>
      <c r="I117" s="21"/>
      <c r="J117" s="21"/>
      <c r="K117" s="21"/>
      <c r="L117" s="21"/>
      <c r="M117" s="21"/>
      <c r="N117" s="21"/>
      <c r="O117" s="21"/>
      <c r="P117" s="21"/>
      <c r="Q117" s="21"/>
      <c r="R117" s="21"/>
      <c r="S117" s="21"/>
      <c r="T117" s="21"/>
      <c r="U117" s="21"/>
      <c r="V117" s="21"/>
      <c r="W117" s="21"/>
      <c r="X117" s="21"/>
      <c r="Y117" s="21"/>
      <c r="Z117" s="21"/>
    </row>
    <row r="118" ht="17.25" customHeight="1">
      <c r="A118" s="21"/>
      <c r="B118" s="21"/>
      <c r="C118" s="76"/>
      <c r="D118" s="76"/>
      <c r="E118" s="76"/>
      <c r="F118" s="21"/>
      <c r="G118" s="21"/>
      <c r="H118" s="21"/>
      <c r="I118" s="21"/>
      <c r="J118" s="21"/>
      <c r="K118" s="21"/>
      <c r="L118" s="21"/>
      <c r="M118" s="21"/>
      <c r="N118" s="21"/>
      <c r="O118" s="21"/>
      <c r="P118" s="21"/>
      <c r="Q118" s="21"/>
      <c r="R118" s="21"/>
      <c r="S118" s="21"/>
      <c r="T118" s="21"/>
      <c r="U118" s="21"/>
      <c r="V118" s="21"/>
      <c r="W118" s="21"/>
      <c r="X118" s="21"/>
      <c r="Y118" s="21"/>
      <c r="Z118" s="21"/>
    </row>
    <row r="119" ht="17.25" customHeight="1">
      <c r="A119" s="21"/>
      <c r="B119" s="21"/>
      <c r="C119" s="76"/>
      <c r="D119" s="76"/>
      <c r="E119" s="76"/>
      <c r="F119" s="21"/>
      <c r="G119" s="21"/>
      <c r="H119" s="21"/>
      <c r="I119" s="21"/>
      <c r="J119" s="21"/>
      <c r="K119" s="21"/>
      <c r="L119" s="21"/>
      <c r="M119" s="21"/>
      <c r="N119" s="21"/>
      <c r="O119" s="21"/>
      <c r="P119" s="21"/>
      <c r="Q119" s="21"/>
      <c r="R119" s="21"/>
      <c r="S119" s="21"/>
      <c r="T119" s="21"/>
      <c r="U119" s="21"/>
      <c r="V119" s="21"/>
      <c r="W119" s="21"/>
      <c r="X119" s="21"/>
      <c r="Y119" s="21"/>
      <c r="Z119" s="21"/>
    </row>
    <row r="120" ht="17.25" customHeight="1">
      <c r="A120" s="21"/>
      <c r="B120" s="21"/>
      <c r="C120" s="76"/>
      <c r="D120" s="76"/>
      <c r="E120" s="76"/>
      <c r="F120" s="21"/>
      <c r="G120" s="21"/>
      <c r="H120" s="21"/>
      <c r="I120" s="21"/>
      <c r="J120" s="21"/>
      <c r="K120" s="21"/>
      <c r="L120" s="21"/>
      <c r="M120" s="21"/>
      <c r="N120" s="21"/>
      <c r="O120" s="21"/>
      <c r="P120" s="21"/>
      <c r="Q120" s="21"/>
      <c r="R120" s="21"/>
      <c r="S120" s="21"/>
      <c r="T120" s="21"/>
      <c r="U120" s="21"/>
      <c r="V120" s="21"/>
      <c r="W120" s="21"/>
      <c r="X120" s="21"/>
      <c r="Y120" s="21"/>
      <c r="Z120" s="21"/>
    </row>
    <row r="121" ht="17.25" customHeight="1">
      <c r="A121" s="21"/>
      <c r="B121" s="21"/>
      <c r="C121" s="76"/>
      <c r="D121" s="76"/>
      <c r="E121" s="76"/>
      <c r="F121" s="21"/>
      <c r="G121" s="21"/>
      <c r="H121" s="21"/>
      <c r="I121" s="21"/>
      <c r="J121" s="21"/>
      <c r="K121" s="21"/>
      <c r="L121" s="21"/>
      <c r="M121" s="21"/>
      <c r="N121" s="21"/>
      <c r="O121" s="21"/>
      <c r="P121" s="21"/>
      <c r="Q121" s="21"/>
      <c r="R121" s="21"/>
      <c r="S121" s="21"/>
      <c r="T121" s="21"/>
      <c r="U121" s="21"/>
      <c r="V121" s="21"/>
      <c r="W121" s="21"/>
      <c r="X121" s="21"/>
      <c r="Y121" s="21"/>
      <c r="Z121" s="21"/>
    </row>
    <row r="122" ht="17.25" customHeight="1">
      <c r="A122" s="21"/>
      <c r="B122" s="21"/>
      <c r="C122" s="76"/>
      <c r="D122" s="76"/>
      <c r="E122" s="76"/>
      <c r="F122" s="21"/>
      <c r="G122" s="21"/>
      <c r="H122" s="21"/>
      <c r="I122" s="21"/>
      <c r="J122" s="21"/>
      <c r="K122" s="21"/>
      <c r="L122" s="21"/>
      <c r="M122" s="21"/>
      <c r="N122" s="21"/>
      <c r="O122" s="21"/>
      <c r="P122" s="21"/>
      <c r="Q122" s="21"/>
      <c r="R122" s="21"/>
      <c r="S122" s="21"/>
      <c r="T122" s="21"/>
      <c r="U122" s="21"/>
      <c r="V122" s="21"/>
      <c r="W122" s="21"/>
      <c r="X122" s="21"/>
      <c r="Y122" s="21"/>
      <c r="Z122" s="21"/>
    </row>
    <row r="123" ht="17.25" customHeight="1">
      <c r="A123" s="21"/>
      <c r="B123" s="21"/>
      <c r="C123" s="76"/>
      <c r="D123" s="76"/>
      <c r="E123" s="76"/>
      <c r="F123" s="21"/>
      <c r="G123" s="21"/>
      <c r="H123" s="21"/>
      <c r="I123" s="21"/>
      <c r="J123" s="21"/>
      <c r="K123" s="21"/>
      <c r="L123" s="21"/>
      <c r="M123" s="21"/>
      <c r="N123" s="21"/>
      <c r="O123" s="21"/>
      <c r="P123" s="21"/>
      <c r="Q123" s="21"/>
      <c r="R123" s="21"/>
      <c r="S123" s="21"/>
      <c r="T123" s="21"/>
      <c r="U123" s="21"/>
      <c r="V123" s="21"/>
      <c r="W123" s="21"/>
      <c r="X123" s="21"/>
      <c r="Y123" s="21"/>
      <c r="Z123" s="21"/>
    </row>
    <row r="124" ht="17.25" customHeight="1">
      <c r="A124" s="21"/>
      <c r="B124" s="21"/>
      <c r="C124" s="76"/>
      <c r="D124" s="76"/>
      <c r="E124" s="76"/>
      <c r="F124" s="21"/>
      <c r="G124" s="21"/>
      <c r="H124" s="21"/>
      <c r="I124" s="21"/>
      <c r="J124" s="21"/>
      <c r="K124" s="21"/>
      <c r="L124" s="21"/>
      <c r="M124" s="21"/>
      <c r="N124" s="21"/>
      <c r="O124" s="21"/>
      <c r="P124" s="21"/>
      <c r="Q124" s="21"/>
      <c r="R124" s="21"/>
      <c r="S124" s="21"/>
      <c r="T124" s="21"/>
      <c r="U124" s="21"/>
      <c r="V124" s="21"/>
      <c r="W124" s="21"/>
      <c r="X124" s="21"/>
      <c r="Y124" s="21"/>
      <c r="Z124" s="21"/>
    </row>
    <row r="125" ht="17.25" customHeight="1">
      <c r="A125" s="21"/>
      <c r="B125" s="21"/>
      <c r="C125" s="76"/>
      <c r="D125" s="76"/>
      <c r="E125" s="76"/>
      <c r="F125" s="21"/>
      <c r="G125" s="21"/>
      <c r="H125" s="21"/>
      <c r="I125" s="21"/>
      <c r="J125" s="21"/>
      <c r="K125" s="21"/>
      <c r="L125" s="21"/>
      <c r="M125" s="21"/>
      <c r="N125" s="21"/>
      <c r="O125" s="21"/>
      <c r="P125" s="21"/>
      <c r="Q125" s="21"/>
      <c r="R125" s="21"/>
      <c r="S125" s="21"/>
      <c r="T125" s="21"/>
      <c r="U125" s="21"/>
      <c r="V125" s="21"/>
      <c r="W125" s="21"/>
      <c r="X125" s="21"/>
      <c r="Y125" s="21"/>
      <c r="Z125" s="21"/>
    </row>
    <row r="126" ht="17.25" customHeight="1">
      <c r="A126" s="21"/>
      <c r="B126" s="21"/>
      <c r="C126" s="76"/>
      <c r="D126" s="76"/>
      <c r="E126" s="76"/>
      <c r="F126" s="21"/>
      <c r="G126" s="21"/>
      <c r="H126" s="21"/>
      <c r="I126" s="21"/>
      <c r="J126" s="21"/>
      <c r="K126" s="21"/>
      <c r="L126" s="21"/>
      <c r="M126" s="21"/>
      <c r="N126" s="21"/>
      <c r="O126" s="21"/>
      <c r="P126" s="21"/>
      <c r="Q126" s="21"/>
      <c r="R126" s="21"/>
      <c r="S126" s="21"/>
      <c r="T126" s="21"/>
      <c r="U126" s="21"/>
      <c r="V126" s="21"/>
      <c r="W126" s="21"/>
      <c r="X126" s="21"/>
      <c r="Y126" s="21"/>
      <c r="Z126" s="21"/>
    </row>
    <row r="127" ht="17.25" customHeight="1">
      <c r="A127" s="21"/>
      <c r="B127" s="21"/>
      <c r="C127" s="76"/>
      <c r="D127" s="76"/>
      <c r="E127" s="76"/>
      <c r="F127" s="21"/>
      <c r="G127" s="21"/>
      <c r="H127" s="21"/>
      <c r="I127" s="21"/>
      <c r="J127" s="21"/>
      <c r="K127" s="21"/>
      <c r="L127" s="21"/>
      <c r="M127" s="21"/>
      <c r="N127" s="21"/>
      <c r="O127" s="21"/>
      <c r="P127" s="21"/>
      <c r="Q127" s="21"/>
      <c r="R127" s="21"/>
      <c r="S127" s="21"/>
      <c r="T127" s="21"/>
      <c r="U127" s="21"/>
      <c r="V127" s="21"/>
      <c r="W127" s="21"/>
      <c r="X127" s="21"/>
      <c r="Y127" s="21"/>
      <c r="Z127" s="21"/>
    </row>
    <row r="128" ht="17.25" customHeight="1">
      <c r="A128" s="21"/>
      <c r="B128" s="21"/>
      <c r="C128" s="76"/>
      <c r="D128" s="76"/>
      <c r="E128" s="76"/>
      <c r="F128" s="21"/>
      <c r="G128" s="21"/>
      <c r="H128" s="21"/>
      <c r="I128" s="21"/>
      <c r="J128" s="21"/>
      <c r="K128" s="21"/>
      <c r="L128" s="21"/>
      <c r="M128" s="21"/>
      <c r="N128" s="21"/>
      <c r="O128" s="21"/>
      <c r="P128" s="21"/>
      <c r="Q128" s="21"/>
      <c r="R128" s="21"/>
      <c r="S128" s="21"/>
      <c r="T128" s="21"/>
      <c r="U128" s="21"/>
      <c r="V128" s="21"/>
      <c r="W128" s="21"/>
      <c r="X128" s="21"/>
      <c r="Y128" s="21"/>
      <c r="Z128" s="21"/>
    </row>
    <row r="129" ht="17.25" customHeight="1">
      <c r="A129" s="21"/>
      <c r="B129" s="21"/>
      <c r="C129" s="76"/>
      <c r="D129" s="76"/>
      <c r="E129" s="76"/>
      <c r="F129" s="21"/>
      <c r="G129" s="21"/>
      <c r="H129" s="21"/>
      <c r="I129" s="21"/>
      <c r="J129" s="21"/>
      <c r="K129" s="21"/>
      <c r="L129" s="21"/>
      <c r="M129" s="21"/>
      <c r="N129" s="21"/>
      <c r="O129" s="21"/>
      <c r="P129" s="21"/>
      <c r="Q129" s="21"/>
      <c r="R129" s="21"/>
      <c r="S129" s="21"/>
      <c r="T129" s="21"/>
      <c r="U129" s="21"/>
      <c r="V129" s="21"/>
      <c r="W129" s="21"/>
      <c r="X129" s="21"/>
      <c r="Y129" s="21"/>
      <c r="Z129" s="21"/>
    </row>
    <row r="130" ht="17.25" customHeight="1">
      <c r="A130" s="21"/>
      <c r="B130" s="21"/>
      <c r="C130" s="76"/>
      <c r="D130" s="76"/>
      <c r="E130" s="76"/>
      <c r="F130" s="21"/>
      <c r="G130" s="21"/>
      <c r="H130" s="21"/>
      <c r="I130" s="21"/>
      <c r="J130" s="21"/>
      <c r="K130" s="21"/>
      <c r="L130" s="21"/>
      <c r="M130" s="21"/>
      <c r="N130" s="21"/>
      <c r="O130" s="21"/>
      <c r="P130" s="21"/>
      <c r="Q130" s="21"/>
      <c r="R130" s="21"/>
      <c r="S130" s="21"/>
      <c r="T130" s="21"/>
      <c r="U130" s="21"/>
      <c r="V130" s="21"/>
      <c r="W130" s="21"/>
      <c r="X130" s="21"/>
      <c r="Y130" s="21"/>
      <c r="Z130" s="21"/>
    </row>
    <row r="131" ht="17.25" customHeight="1">
      <c r="A131" s="21"/>
      <c r="B131" s="21"/>
      <c r="C131" s="76"/>
      <c r="D131" s="76"/>
      <c r="E131" s="76"/>
      <c r="F131" s="21"/>
      <c r="G131" s="21"/>
      <c r="H131" s="21"/>
      <c r="I131" s="21"/>
      <c r="J131" s="21"/>
      <c r="K131" s="21"/>
      <c r="L131" s="21"/>
      <c r="M131" s="21"/>
      <c r="N131" s="21"/>
      <c r="O131" s="21"/>
      <c r="P131" s="21"/>
      <c r="Q131" s="21"/>
      <c r="R131" s="21"/>
      <c r="S131" s="21"/>
      <c r="T131" s="21"/>
      <c r="U131" s="21"/>
      <c r="V131" s="21"/>
      <c r="W131" s="21"/>
      <c r="X131" s="21"/>
      <c r="Y131" s="21"/>
      <c r="Z131" s="21"/>
    </row>
    <row r="132" ht="17.25" customHeight="1">
      <c r="A132" s="21"/>
      <c r="B132" s="21"/>
      <c r="C132" s="76"/>
      <c r="D132" s="76"/>
      <c r="E132" s="76"/>
      <c r="F132" s="21"/>
      <c r="G132" s="21"/>
      <c r="H132" s="21"/>
      <c r="I132" s="21"/>
      <c r="J132" s="21"/>
      <c r="K132" s="21"/>
      <c r="L132" s="21"/>
      <c r="M132" s="21"/>
      <c r="N132" s="21"/>
      <c r="O132" s="21"/>
      <c r="P132" s="21"/>
      <c r="Q132" s="21"/>
      <c r="R132" s="21"/>
      <c r="S132" s="21"/>
      <c r="T132" s="21"/>
      <c r="U132" s="21"/>
      <c r="V132" s="21"/>
      <c r="W132" s="21"/>
      <c r="X132" s="21"/>
      <c r="Y132" s="21"/>
      <c r="Z132" s="21"/>
    </row>
    <row r="133" ht="17.25" customHeight="1">
      <c r="A133" s="21"/>
      <c r="B133" s="21"/>
      <c r="C133" s="76"/>
      <c r="D133" s="76"/>
      <c r="E133" s="76"/>
      <c r="F133" s="21"/>
      <c r="G133" s="21"/>
      <c r="H133" s="21"/>
      <c r="I133" s="21"/>
      <c r="J133" s="21"/>
      <c r="K133" s="21"/>
      <c r="L133" s="21"/>
      <c r="M133" s="21"/>
      <c r="N133" s="21"/>
      <c r="O133" s="21"/>
      <c r="P133" s="21"/>
      <c r="Q133" s="21"/>
      <c r="R133" s="21"/>
      <c r="S133" s="21"/>
      <c r="T133" s="21"/>
      <c r="U133" s="21"/>
      <c r="V133" s="21"/>
      <c r="W133" s="21"/>
      <c r="X133" s="21"/>
      <c r="Y133" s="21"/>
      <c r="Z133" s="21"/>
    </row>
    <row r="134" ht="17.25" customHeight="1">
      <c r="A134" s="21"/>
      <c r="B134" s="21"/>
      <c r="C134" s="76"/>
      <c r="D134" s="76"/>
      <c r="E134" s="76"/>
      <c r="F134" s="21"/>
      <c r="G134" s="21"/>
      <c r="H134" s="21"/>
      <c r="I134" s="21"/>
      <c r="J134" s="21"/>
      <c r="K134" s="21"/>
      <c r="L134" s="21"/>
      <c r="M134" s="21"/>
      <c r="N134" s="21"/>
      <c r="O134" s="21"/>
      <c r="P134" s="21"/>
      <c r="Q134" s="21"/>
      <c r="R134" s="21"/>
      <c r="S134" s="21"/>
      <c r="T134" s="21"/>
      <c r="U134" s="21"/>
      <c r="V134" s="21"/>
      <c r="W134" s="21"/>
      <c r="X134" s="21"/>
      <c r="Y134" s="21"/>
      <c r="Z134" s="21"/>
    </row>
    <row r="135" ht="17.25" customHeight="1">
      <c r="A135" s="21"/>
      <c r="B135" s="21"/>
      <c r="C135" s="76"/>
      <c r="D135" s="76"/>
      <c r="E135" s="76"/>
      <c r="F135" s="21"/>
      <c r="G135" s="21"/>
      <c r="H135" s="21"/>
      <c r="I135" s="21"/>
      <c r="J135" s="21"/>
      <c r="K135" s="21"/>
      <c r="L135" s="21"/>
      <c r="M135" s="21"/>
      <c r="N135" s="21"/>
      <c r="O135" s="21"/>
      <c r="P135" s="21"/>
      <c r="Q135" s="21"/>
      <c r="R135" s="21"/>
      <c r="S135" s="21"/>
      <c r="T135" s="21"/>
      <c r="U135" s="21"/>
      <c r="V135" s="21"/>
      <c r="W135" s="21"/>
      <c r="X135" s="21"/>
      <c r="Y135" s="21"/>
      <c r="Z135" s="21"/>
    </row>
    <row r="136" ht="17.25" customHeight="1">
      <c r="A136" s="21"/>
      <c r="B136" s="21"/>
      <c r="C136" s="76"/>
      <c r="D136" s="76"/>
      <c r="E136" s="76"/>
      <c r="F136" s="21"/>
      <c r="G136" s="21"/>
      <c r="H136" s="21"/>
      <c r="I136" s="21"/>
      <c r="J136" s="21"/>
      <c r="K136" s="21"/>
      <c r="L136" s="21"/>
      <c r="M136" s="21"/>
      <c r="N136" s="21"/>
      <c r="O136" s="21"/>
      <c r="P136" s="21"/>
      <c r="Q136" s="21"/>
      <c r="R136" s="21"/>
      <c r="S136" s="21"/>
      <c r="T136" s="21"/>
      <c r="U136" s="21"/>
      <c r="V136" s="21"/>
      <c r="W136" s="21"/>
      <c r="X136" s="21"/>
      <c r="Y136" s="21"/>
      <c r="Z136" s="21"/>
    </row>
    <row r="137" ht="17.25" customHeight="1">
      <c r="A137" s="21"/>
      <c r="B137" s="21"/>
      <c r="C137" s="76"/>
      <c r="D137" s="76"/>
      <c r="E137" s="76"/>
      <c r="F137" s="21"/>
      <c r="G137" s="21"/>
      <c r="H137" s="21"/>
      <c r="I137" s="21"/>
      <c r="J137" s="21"/>
      <c r="K137" s="21"/>
      <c r="L137" s="21"/>
      <c r="M137" s="21"/>
      <c r="N137" s="21"/>
      <c r="O137" s="21"/>
      <c r="P137" s="21"/>
      <c r="Q137" s="21"/>
      <c r="R137" s="21"/>
      <c r="S137" s="21"/>
      <c r="T137" s="21"/>
      <c r="U137" s="21"/>
      <c r="V137" s="21"/>
      <c r="W137" s="21"/>
      <c r="X137" s="21"/>
      <c r="Y137" s="21"/>
      <c r="Z137" s="21"/>
    </row>
    <row r="138" ht="17.25" customHeight="1">
      <c r="A138" s="21"/>
      <c r="B138" s="21"/>
      <c r="C138" s="76"/>
      <c r="D138" s="76"/>
      <c r="E138" s="76"/>
      <c r="F138" s="21"/>
      <c r="G138" s="21"/>
      <c r="H138" s="21"/>
      <c r="I138" s="21"/>
      <c r="J138" s="21"/>
      <c r="K138" s="21"/>
      <c r="L138" s="21"/>
      <c r="M138" s="21"/>
      <c r="N138" s="21"/>
      <c r="O138" s="21"/>
      <c r="P138" s="21"/>
      <c r="Q138" s="21"/>
      <c r="R138" s="21"/>
      <c r="S138" s="21"/>
      <c r="T138" s="21"/>
      <c r="U138" s="21"/>
      <c r="V138" s="21"/>
      <c r="W138" s="21"/>
      <c r="X138" s="21"/>
      <c r="Y138" s="21"/>
      <c r="Z138" s="21"/>
    </row>
    <row r="139" ht="17.25" customHeight="1">
      <c r="A139" s="21"/>
      <c r="B139" s="21"/>
      <c r="C139" s="76"/>
      <c r="D139" s="76"/>
      <c r="E139" s="76"/>
      <c r="F139" s="21"/>
      <c r="G139" s="21"/>
      <c r="H139" s="21"/>
      <c r="I139" s="21"/>
      <c r="J139" s="21"/>
      <c r="K139" s="21"/>
      <c r="L139" s="21"/>
      <c r="M139" s="21"/>
      <c r="N139" s="21"/>
      <c r="O139" s="21"/>
      <c r="P139" s="21"/>
      <c r="Q139" s="21"/>
      <c r="R139" s="21"/>
      <c r="S139" s="21"/>
      <c r="T139" s="21"/>
      <c r="U139" s="21"/>
      <c r="V139" s="21"/>
      <c r="W139" s="21"/>
      <c r="X139" s="21"/>
      <c r="Y139" s="21"/>
      <c r="Z139" s="21"/>
    </row>
    <row r="140" ht="17.25" customHeight="1">
      <c r="A140" s="21"/>
      <c r="B140" s="21"/>
      <c r="C140" s="76"/>
      <c r="D140" s="76"/>
      <c r="E140" s="76"/>
      <c r="F140" s="21"/>
      <c r="G140" s="21"/>
      <c r="H140" s="21"/>
      <c r="I140" s="21"/>
      <c r="J140" s="21"/>
      <c r="K140" s="21"/>
      <c r="L140" s="21"/>
      <c r="M140" s="21"/>
      <c r="N140" s="21"/>
      <c r="O140" s="21"/>
      <c r="P140" s="21"/>
      <c r="Q140" s="21"/>
      <c r="R140" s="21"/>
      <c r="S140" s="21"/>
      <c r="T140" s="21"/>
      <c r="U140" s="21"/>
      <c r="V140" s="21"/>
      <c r="W140" s="21"/>
      <c r="X140" s="21"/>
      <c r="Y140" s="21"/>
      <c r="Z140" s="21"/>
    </row>
    <row r="141" ht="17.25" customHeight="1">
      <c r="A141" s="21"/>
      <c r="B141" s="21"/>
      <c r="C141" s="76"/>
      <c r="D141" s="76"/>
      <c r="E141" s="76"/>
      <c r="F141" s="21"/>
      <c r="G141" s="21"/>
      <c r="H141" s="21"/>
      <c r="I141" s="21"/>
      <c r="J141" s="21"/>
      <c r="K141" s="21"/>
      <c r="L141" s="21"/>
      <c r="M141" s="21"/>
      <c r="N141" s="21"/>
      <c r="O141" s="21"/>
      <c r="P141" s="21"/>
      <c r="Q141" s="21"/>
      <c r="R141" s="21"/>
      <c r="S141" s="21"/>
      <c r="T141" s="21"/>
      <c r="U141" s="21"/>
      <c r="V141" s="21"/>
      <c r="W141" s="21"/>
      <c r="X141" s="21"/>
      <c r="Y141" s="21"/>
      <c r="Z141" s="21"/>
    </row>
    <row r="142" ht="17.25" customHeight="1">
      <c r="A142" s="21"/>
      <c r="B142" s="21"/>
      <c r="C142" s="76"/>
      <c r="D142" s="76"/>
      <c r="E142" s="76"/>
      <c r="F142" s="21"/>
      <c r="G142" s="21"/>
      <c r="H142" s="21"/>
      <c r="I142" s="21"/>
      <c r="J142" s="21"/>
      <c r="K142" s="21"/>
      <c r="L142" s="21"/>
      <c r="M142" s="21"/>
      <c r="N142" s="21"/>
      <c r="O142" s="21"/>
      <c r="P142" s="21"/>
      <c r="Q142" s="21"/>
      <c r="R142" s="21"/>
      <c r="S142" s="21"/>
      <c r="T142" s="21"/>
      <c r="U142" s="21"/>
      <c r="V142" s="21"/>
      <c r="W142" s="21"/>
      <c r="X142" s="21"/>
      <c r="Y142" s="21"/>
      <c r="Z142" s="21"/>
    </row>
    <row r="143" ht="17.25" customHeight="1">
      <c r="A143" s="21"/>
      <c r="B143" s="21"/>
      <c r="C143" s="76"/>
      <c r="D143" s="76"/>
      <c r="E143" s="76"/>
      <c r="F143" s="21"/>
      <c r="G143" s="21"/>
      <c r="H143" s="21"/>
      <c r="I143" s="21"/>
      <c r="J143" s="21"/>
      <c r="K143" s="21"/>
      <c r="L143" s="21"/>
      <c r="M143" s="21"/>
      <c r="N143" s="21"/>
      <c r="O143" s="21"/>
      <c r="P143" s="21"/>
      <c r="Q143" s="21"/>
      <c r="R143" s="21"/>
      <c r="S143" s="21"/>
      <c r="T143" s="21"/>
      <c r="U143" s="21"/>
      <c r="V143" s="21"/>
      <c r="W143" s="21"/>
      <c r="X143" s="21"/>
      <c r="Y143" s="21"/>
      <c r="Z143" s="21"/>
    </row>
    <row r="144" ht="17.25" customHeight="1">
      <c r="A144" s="21"/>
      <c r="B144" s="21"/>
      <c r="C144" s="76"/>
      <c r="D144" s="76"/>
      <c r="E144" s="76"/>
      <c r="F144" s="21"/>
      <c r="G144" s="21"/>
      <c r="H144" s="21"/>
      <c r="I144" s="21"/>
      <c r="J144" s="21"/>
      <c r="K144" s="21"/>
      <c r="L144" s="21"/>
      <c r="M144" s="21"/>
      <c r="N144" s="21"/>
      <c r="O144" s="21"/>
      <c r="P144" s="21"/>
      <c r="Q144" s="21"/>
      <c r="R144" s="21"/>
      <c r="S144" s="21"/>
      <c r="T144" s="21"/>
      <c r="U144" s="21"/>
      <c r="V144" s="21"/>
      <c r="W144" s="21"/>
      <c r="X144" s="21"/>
      <c r="Y144" s="21"/>
      <c r="Z144" s="21"/>
    </row>
    <row r="145" ht="17.25" customHeight="1">
      <c r="A145" s="21"/>
      <c r="B145" s="21"/>
      <c r="C145" s="76"/>
      <c r="D145" s="76"/>
      <c r="E145" s="76"/>
      <c r="F145" s="21"/>
      <c r="G145" s="21"/>
      <c r="H145" s="21"/>
      <c r="I145" s="21"/>
      <c r="J145" s="21"/>
      <c r="K145" s="21"/>
      <c r="L145" s="21"/>
      <c r="M145" s="21"/>
      <c r="N145" s="21"/>
      <c r="O145" s="21"/>
      <c r="P145" s="21"/>
      <c r="Q145" s="21"/>
      <c r="R145" s="21"/>
      <c r="S145" s="21"/>
      <c r="T145" s="21"/>
      <c r="U145" s="21"/>
      <c r="V145" s="21"/>
      <c r="W145" s="21"/>
      <c r="X145" s="21"/>
      <c r="Y145" s="21"/>
      <c r="Z145" s="21"/>
    </row>
    <row r="146" ht="17.25" customHeight="1">
      <c r="A146" s="21"/>
      <c r="B146" s="21"/>
      <c r="C146" s="76"/>
      <c r="D146" s="76"/>
      <c r="E146" s="76"/>
      <c r="F146" s="21"/>
      <c r="G146" s="21"/>
      <c r="H146" s="21"/>
      <c r="I146" s="21"/>
      <c r="J146" s="21"/>
      <c r="K146" s="21"/>
      <c r="L146" s="21"/>
      <c r="M146" s="21"/>
      <c r="N146" s="21"/>
      <c r="O146" s="21"/>
      <c r="P146" s="21"/>
      <c r="Q146" s="21"/>
      <c r="R146" s="21"/>
      <c r="S146" s="21"/>
      <c r="T146" s="21"/>
      <c r="U146" s="21"/>
      <c r="V146" s="21"/>
      <c r="W146" s="21"/>
      <c r="X146" s="21"/>
      <c r="Y146" s="21"/>
      <c r="Z146" s="21"/>
    </row>
    <row r="147" ht="17.25" customHeight="1">
      <c r="A147" s="21"/>
      <c r="B147" s="21"/>
      <c r="C147" s="76"/>
      <c r="D147" s="76"/>
      <c r="E147" s="76"/>
      <c r="F147" s="21"/>
      <c r="G147" s="21"/>
      <c r="H147" s="21"/>
      <c r="I147" s="21"/>
      <c r="J147" s="21"/>
      <c r="K147" s="21"/>
      <c r="L147" s="21"/>
      <c r="M147" s="21"/>
      <c r="N147" s="21"/>
      <c r="O147" s="21"/>
      <c r="P147" s="21"/>
      <c r="Q147" s="21"/>
      <c r="R147" s="21"/>
      <c r="S147" s="21"/>
      <c r="T147" s="21"/>
      <c r="U147" s="21"/>
      <c r="V147" s="21"/>
      <c r="W147" s="21"/>
      <c r="X147" s="21"/>
      <c r="Y147" s="21"/>
      <c r="Z147" s="21"/>
    </row>
    <row r="148" ht="17.25" customHeight="1">
      <c r="A148" s="21"/>
      <c r="B148" s="21"/>
      <c r="C148" s="76"/>
      <c r="D148" s="76"/>
      <c r="E148" s="76"/>
      <c r="F148" s="21"/>
      <c r="G148" s="21"/>
      <c r="H148" s="21"/>
      <c r="I148" s="21"/>
      <c r="J148" s="21"/>
      <c r="K148" s="21"/>
      <c r="L148" s="21"/>
      <c r="M148" s="21"/>
      <c r="N148" s="21"/>
      <c r="O148" s="21"/>
      <c r="P148" s="21"/>
      <c r="Q148" s="21"/>
      <c r="R148" s="21"/>
      <c r="S148" s="21"/>
      <c r="T148" s="21"/>
      <c r="U148" s="21"/>
      <c r="V148" s="21"/>
      <c r="W148" s="21"/>
      <c r="X148" s="21"/>
      <c r="Y148" s="21"/>
      <c r="Z148" s="21"/>
    </row>
    <row r="149" ht="17.25" customHeight="1">
      <c r="A149" s="21"/>
      <c r="B149" s="21"/>
      <c r="C149" s="76"/>
      <c r="D149" s="76"/>
      <c r="E149" s="76"/>
      <c r="F149" s="21"/>
      <c r="G149" s="21"/>
      <c r="H149" s="21"/>
      <c r="I149" s="21"/>
      <c r="J149" s="21"/>
      <c r="K149" s="21"/>
      <c r="L149" s="21"/>
      <c r="M149" s="21"/>
      <c r="N149" s="21"/>
      <c r="O149" s="21"/>
      <c r="P149" s="21"/>
      <c r="Q149" s="21"/>
      <c r="R149" s="21"/>
      <c r="S149" s="21"/>
      <c r="T149" s="21"/>
      <c r="U149" s="21"/>
      <c r="V149" s="21"/>
      <c r="W149" s="21"/>
      <c r="X149" s="21"/>
      <c r="Y149" s="21"/>
      <c r="Z149" s="21"/>
    </row>
    <row r="150" ht="17.25" customHeight="1">
      <c r="A150" s="21"/>
      <c r="B150" s="21"/>
      <c r="C150" s="76"/>
      <c r="D150" s="76"/>
      <c r="E150" s="76"/>
      <c r="F150" s="21"/>
      <c r="G150" s="21"/>
      <c r="H150" s="21"/>
      <c r="I150" s="21"/>
      <c r="J150" s="21"/>
      <c r="K150" s="21"/>
      <c r="L150" s="21"/>
      <c r="M150" s="21"/>
      <c r="N150" s="21"/>
      <c r="O150" s="21"/>
      <c r="P150" s="21"/>
      <c r="Q150" s="21"/>
      <c r="R150" s="21"/>
      <c r="S150" s="21"/>
      <c r="T150" s="21"/>
      <c r="U150" s="21"/>
      <c r="V150" s="21"/>
      <c r="W150" s="21"/>
      <c r="X150" s="21"/>
      <c r="Y150" s="21"/>
      <c r="Z150" s="21"/>
    </row>
    <row r="151" ht="17.25" customHeight="1">
      <c r="A151" s="21"/>
      <c r="B151" s="21"/>
      <c r="C151" s="76"/>
      <c r="D151" s="76"/>
      <c r="E151" s="76"/>
      <c r="F151" s="21"/>
      <c r="G151" s="21"/>
      <c r="H151" s="21"/>
      <c r="I151" s="21"/>
      <c r="J151" s="21"/>
      <c r="K151" s="21"/>
      <c r="L151" s="21"/>
      <c r="M151" s="21"/>
      <c r="N151" s="21"/>
      <c r="O151" s="21"/>
      <c r="P151" s="21"/>
      <c r="Q151" s="21"/>
      <c r="R151" s="21"/>
      <c r="S151" s="21"/>
      <c r="T151" s="21"/>
      <c r="U151" s="21"/>
      <c r="V151" s="21"/>
      <c r="W151" s="21"/>
      <c r="X151" s="21"/>
      <c r="Y151" s="21"/>
      <c r="Z151" s="21"/>
    </row>
    <row r="152" ht="17.25" customHeight="1">
      <c r="A152" s="21"/>
      <c r="B152" s="21"/>
      <c r="C152" s="76"/>
      <c r="D152" s="76"/>
      <c r="E152" s="76"/>
      <c r="F152" s="21"/>
      <c r="G152" s="21"/>
      <c r="H152" s="21"/>
      <c r="I152" s="21"/>
      <c r="J152" s="21"/>
      <c r="K152" s="21"/>
      <c r="L152" s="21"/>
      <c r="M152" s="21"/>
      <c r="N152" s="21"/>
      <c r="O152" s="21"/>
      <c r="P152" s="21"/>
      <c r="Q152" s="21"/>
      <c r="R152" s="21"/>
      <c r="S152" s="21"/>
      <c r="T152" s="21"/>
      <c r="U152" s="21"/>
      <c r="V152" s="21"/>
      <c r="W152" s="21"/>
      <c r="X152" s="21"/>
      <c r="Y152" s="21"/>
      <c r="Z152" s="21"/>
    </row>
    <row r="153" ht="17.25" customHeight="1">
      <c r="A153" s="21"/>
      <c r="B153" s="21"/>
      <c r="C153" s="76"/>
      <c r="D153" s="76"/>
      <c r="E153" s="76"/>
      <c r="F153" s="21"/>
      <c r="G153" s="21"/>
      <c r="H153" s="21"/>
      <c r="I153" s="21"/>
      <c r="J153" s="21"/>
      <c r="K153" s="21"/>
      <c r="L153" s="21"/>
      <c r="M153" s="21"/>
      <c r="N153" s="21"/>
      <c r="O153" s="21"/>
      <c r="P153" s="21"/>
      <c r="Q153" s="21"/>
      <c r="R153" s="21"/>
      <c r="S153" s="21"/>
      <c r="T153" s="21"/>
      <c r="U153" s="21"/>
      <c r="V153" s="21"/>
      <c r="W153" s="21"/>
      <c r="X153" s="21"/>
      <c r="Y153" s="21"/>
      <c r="Z153" s="21"/>
    </row>
    <row r="154" ht="17.25" customHeight="1">
      <c r="A154" s="21"/>
      <c r="B154" s="21"/>
      <c r="C154" s="76"/>
      <c r="D154" s="76"/>
      <c r="E154" s="76"/>
      <c r="F154" s="21"/>
      <c r="G154" s="21"/>
      <c r="H154" s="21"/>
      <c r="I154" s="21"/>
      <c r="J154" s="21"/>
      <c r="K154" s="21"/>
      <c r="L154" s="21"/>
      <c r="M154" s="21"/>
      <c r="N154" s="21"/>
      <c r="O154" s="21"/>
      <c r="P154" s="21"/>
      <c r="Q154" s="21"/>
      <c r="R154" s="21"/>
      <c r="S154" s="21"/>
      <c r="T154" s="21"/>
      <c r="U154" s="21"/>
      <c r="V154" s="21"/>
      <c r="W154" s="21"/>
      <c r="X154" s="21"/>
      <c r="Y154" s="21"/>
      <c r="Z154" s="21"/>
    </row>
    <row r="155" ht="17.25" customHeight="1">
      <c r="A155" s="21"/>
      <c r="B155" s="21"/>
      <c r="C155" s="76"/>
      <c r="D155" s="76"/>
      <c r="E155" s="76"/>
      <c r="F155" s="21"/>
      <c r="G155" s="21"/>
      <c r="H155" s="21"/>
      <c r="I155" s="21"/>
      <c r="J155" s="21"/>
      <c r="K155" s="21"/>
      <c r="L155" s="21"/>
      <c r="M155" s="21"/>
      <c r="N155" s="21"/>
      <c r="O155" s="21"/>
      <c r="P155" s="21"/>
      <c r="Q155" s="21"/>
      <c r="R155" s="21"/>
      <c r="S155" s="21"/>
      <c r="T155" s="21"/>
      <c r="U155" s="21"/>
      <c r="V155" s="21"/>
      <c r="W155" s="21"/>
      <c r="X155" s="21"/>
      <c r="Y155" s="21"/>
      <c r="Z155" s="21"/>
    </row>
    <row r="156" ht="17.25" customHeight="1">
      <c r="A156" s="21"/>
      <c r="B156" s="21"/>
      <c r="C156" s="76"/>
      <c r="D156" s="76"/>
      <c r="E156" s="76"/>
      <c r="F156" s="21"/>
      <c r="G156" s="21"/>
      <c r="H156" s="21"/>
      <c r="I156" s="21"/>
      <c r="J156" s="21"/>
      <c r="K156" s="21"/>
      <c r="L156" s="21"/>
      <c r="M156" s="21"/>
      <c r="N156" s="21"/>
      <c r="O156" s="21"/>
      <c r="P156" s="21"/>
      <c r="Q156" s="21"/>
      <c r="R156" s="21"/>
      <c r="S156" s="21"/>
      <c r="T156" s="21"/>
      <c r="U156" s="21"/>
      <c r="V156" s="21"/>
      <c r="W156" s="21"/>
      <c r="X156" s="21"/>
      <c r="Y156" s="21"/>
      <c r="Z156" s="21"/>
    </row>
    <row r="157" ht="17.25" customHeight="1">
      <c r="A157" s="21"/>
      <c r="B157" s="21"/>
      <c r="C157" s="76"/>
      <c r="D157" s="76"/>
      <c r="E157" s="76"/>
      <c r="F157" s="21"/>
      <c r="G157" s="21"/>
      <c r="H157" s="21"/>
      <c r="I157" s="21"/>
      <c r="J157" s="21"/>
      <c r="K157" s="21"/>
      <c r="L157" s="21"/>
      <c r="M157" s="21"/>
      <c r="N157" s="21"/>
      <c r="O157" s="21"/>
      <c r="P157" s="21"/>
      <c r="Q157" s="21"/>
      <c r="R157" s="21"/>
      <c r="S157" s="21"/>
      <c r="T157" s="21"/>
      <c r="U157" s="21"/>
      <c r="V157" s="21"/>
      <c r="W157" s="21"/>
      <c r="X157" s="21"/>
      <c r="Y157" s="21"/>
      <c r="Z157" s="21"/>
    </row>
    <row r="158" ht="17.25" customHeight="1">
      <c r="A158" s="21"/>
      <c r="B158" s="21"/>
      <c r="C158" s="76"/>
      <c r="D158" s="76"/>
      <c r="E158" s="76"/>
      <c r="F158" s="21"/>
      <c r="G158" s="21"/>
      <c r="H158" s="21"/>
      <c r="I158" s="21"/>
      <c r="J158" s="21"/>
      <c r="K158" s="21"/>
      <c r="L158" s="21"/>
      <c r="M158" s="21"/>
      <c r="N158" s="21"/>
      <c r="O158" s="21"/>
      <c r="P158" s="21"/>
      <c r="Q158" s="21"/>
      <c r="R158" s="21"/>
      <c r="S158" s="21"/>
      <c r="T158" s="21"/>
      <c r="U158" s="21"/>
      <c r="V158" s="21"/>
      <c r="W158" s="21"/>
      <c r="X158" s="21"/>
      <c r="Y158" s="21"/>
      <c r="Z158" s="21"/>
    </row>
    <row r="159" ht="17.25" customHeight="1">
      <c r="A159" s="21"/>
      <c r="B159" s="21"/>
      <c r="C159" s="76"/>
      <c r="D159" s="76"/>
      <c r="E159" s="76"/>
      <c r="F159" s="21"/>
      <c r="G159" s="21"/>
      <c r="H159" s="21"/>
      <c r="I159" s="21"/>
      <c r="J159" s="21"/>
      <c r="K159" s="21"/>
      <c r="L159" s="21"/>
      <c r="M159" s="21"/>
      <c r="N159" s="21"/>
      <c r="O159" s="21"/>
      <c r="P159" s="21"/>
      <c r="Q159" s="21"/>
      <c r="R159" s="21"/>
      <c r="S159" s="21"/>
      <c r="T159" s="21"/>
      <c r="U159" s="21"/>
      <c r="V159" s="21"/>
      <c r="W159" s="21"/>
      <c r="X159" s="21"/>
      <c r="Y159" s="21"/>
      <c r="Z159" s="21"/>
    </row>
    <row r="160" ht="17.25" customHeight="1">
      <c r="A160" s="21"/>
      <c r="B160" s="21"/>
      <c r="C160" s="76"/>
      <c r="D160" s="76"/>
      <c r="E160" s="76"/>
      <c r="F160" s="21"/>
      <c r="G160" s="21"/>
      <c r="H160" s="21"/>
      <c r="I160" s="21"/>
      <c r="J160" s="21"/>
      <c r="K160" s="21"/>
      <c r="L160" s="21"/>
      <c r="M160" s="21"/>
      <c r="N160" s="21"/>
      <c r="O160" s="21"/>
      <c r="P160" s="21"/>
      <c r="Q160" s="21"/>
      <c r="R160" s="21"/>
      <c r="S160" s="21"/>
      <c r="T160" s="21"/>
      <c r="U160" s="21"/>
      <c r="V160" s="21"/>
      <c r="W160" s="21"/>
      <c r="X160" s="21"/>
      <c r="Y160" s="21"/>
      <c r="Z160" s="21"/>
    </row>
    <row r="161" ht="17.25" customHeight="1">
      <c r="A161" s="21"/>
      <c r="B161" s="21"/>
      <c r="C161" s="76"/>
      <c r="D161" s="76"/>
      <c r="E161" s="76"/>
      <c r="F161" s="21"/>
      <c r="G161" s="21"/>
      <c r="H161" s="21"/>
      <c r="I161" s="21"/>
      <c r="J161" s="21"/>
      <c r="K161" s="21"/>
      <c r="L161" s="21"/>
      <c r="M161" s="21"/>
      <c r="N161" s="21"/>
      <c r="O161" s="21"/>
      <c r="P161" s="21"/>
      <c r="Q161" s="21"/>
      <c r="R161" s="21"/>
      <c r="S161" s="21"/>
      <c r="T161" s="21"/>
      <c r="U161" s="21"/>
      <c r="V161" s="21"/>
      <c r="W161" s="21"/>
      <c r="X161" s="21"/>
      <c r="Y161" s="21"/>
      <c r="Z161" s="21"/>
    </row>
    <row r="162" ht="17.25" customHeight="1">
      <c r="A162" s="21"/>
      <c r="B162" s="21"/>
      <c r="C162" s="76"/>
      <c r="D162" s="76"/>
      <c r="E162" s="76"/>
      <c r="F162" s="21"/>
      <c r="G162" s="21"/>
      <c r="H162" s="21"/>
      <c r="I162" s="21"/>
      <c r="J162" s="21"/>
      <c r="K162" s="21"/>
      <c r="L162" s="21"/>
      <c r="M162" s="21"/>
      <c r="N162" s="21"/>
      <c r="O162" s="21"/>
      <c r="P162" s="21"/>
      <c r="Q162" s="21"/>
      <c r="R162" s="21"/>
      <c r="S162" s="21"/>
      <c r="T162" s="21"/>
      <c r="U162" s="21"/>
      <c r="V162" s="21"/>
      <c r="W162" s="21"/>
      <c r="X162" s="21"/>
      <c r="Y162" s="21"/>
      <c r="Z162" s="21"/>
    </row>
    <row r="163" ht="17.25" customHeight="1">
      <c r="A163" s="21"/>
      <c r="B163" s="21"/>
      <c r="C163" s="76"/>
      <c r="D163" s="76"/>
      <c r="E163" s="76"/>
      <c r="F163" s="21"/>
      <c r="G163" s="21"/>
      <c r="H163" s="21"/>
      <c r="I163" s="21"/>
      <c r="J163" s="21"/>
      <c r="K163" s="21"/>
      <c r="L163" s="21"/>
      <c r="M163" s="21"/>
      <c r="N163" s="21"/>
      <c r="O163" s="21"/>
      <c r="P163" s="21"/>
      <c r="Q163" s="21"/>
      <c r="R163" s="21"/>
      <c r="S163" s="21"/>
      <c r="T163" s="21"/>
      <c r="U163" s="21"/>
      <c r="V163" s="21"/>
      <c r="W163" s="21"/>
      <c r="X163" s="21"/>
      <c r="Y163" s="21"/>
      <c r="Z163" s="21"/>
    </row>
    <row r="164" ht="17.25" customHeight="1">
      <c r="A164" s="21"/>
      <c r="B164" s="21"/>
      <c r="C164" s="76"/>
      <c r="D164" s="76"/>
      <c r="E164" s="76"/>
      <c r="F164" s="21"/>
      <c r="G164" s="21"/>
      <c r="H164" s="21"/>
      <c r="I164" s="21"/>
      <c r="J164" s="21"/>
      <c r="K164" s="21"/>
      <c r="L164" s="21"/>
      <c r="M164" s="21"/>
      <c r="N164" s="21"/>
      <c r="O164" s="21"/>
      <c r="P164" s="21"/>
      <c r="Q164" s="21"/>
      <c r="R164" s="21"/>
      <c r="S164" s="21"/>
      <c r="T164" s="21"/>
      <c r="U164" s="21"/>
      <c r="V164" s="21"/>
      <c r="W164" s="21"/>
      <c r="X164" s="21"/>
      <c r="Y164" s="21"/>
      <c r="Z164" s="21"/>
    </row>
    <row r="165" ht="17.25" customHeight="1">
      <c r="A165" s="21"/>
      <c r="B165" s="21"/>
      <c r="C165" s="76"/>
      <c r="D165" s="76"/>
      <c r="E165" s="76"/>
      <c r="F165" s="21"/>
      <c r="G165" s="21"/>
      <c r="H165" s="21"/>
      <c r="I165" s="21"/>
      <c r="J165" s="21"/>
      <c r="K165" s="21"/>
      <c r="L165" s="21"/>
      <c r="M165" s="21"/>
      <c r="N165" s="21"/>
      <c r="O165" s="21"/>
      <c r="P165" s="21"/>
      <c r="Q165" s="21"/>
      <c r="R165" s="21"/>
      <c r="S165" s="21"/>
      <c r="T165" s="21"/>
      <c r="U165" s="21"/>
      <c r="V165" s="21"/>
      <c r="W165" s="21"/>
      <c r="X165" s="21"/>
      <c r="Y165" s="21"/>
      <c r="Z165" s="21"/>
    </row>
    <row r="166" ht="17.25" customHeight="1">
      <c r="A166" s="21"/>
      <c r="B166" s="21"/>
      <c r="C166" s="76"/>
      <c r="D166" s="76"/>
      <c r="E166" s="76"/>
      <c r="F166" s="21"/>
      <c r="G166" s="21"/>
      <c r="H166" s="21"/>
      <c r="I166" s="21"/>
      <c r="J166" s="21"/>
      <c r="K166" s="21"/>
      <c r="L166" s="21"/>
      <c r="M166" s="21"/>
      <c r="N166" s="21"/>
      <c r="O166" s="21"/>
      <c r="P166" s="21"/>
      <c r="Q166" s="21"/>
      <c r="R166" s="21"/>
      <c r="S166" s="21"/>
      <c r="T166" s="21"/>
      <c r="U166" s="21"/>
      <c r="V166" s="21"/>
      <c r="W166" s="21"/>
      <c r="X166" s="21"/>
      <c r="Y166" s="21"/>
      <c r="Z166" s="21"/>
    </row>
    <row r="167" ht="17.25" customHeight="1">
      <c r="A167" s="21"/>
      <c r="B167" s="21"/>
      <c r="C167" s="76"/>
      <c r="D167" s="76"/>
      <c r="E167" s="76"/>
      <c r="F167" s="21"/>
      <c r="G167" s="21"/>
      <c r="H167" s="21"/>
      <c r="I167" s="21"/>
      <c r="J167" s="21"/>
      <c r="K167" s="21"/>
      <c r="L167" s="21"/>
      <c r="M167" s="21"/>
      <c r="N167" s="21"/>
      <c r="O167" s="21"/>
      <c r="P167" s="21"/>
      <c r="Q167" s="21"/>
      <c r="R167" s="21"/>
      <c r="S167" s="21"/>
      <c r="T167" s="21"/>
      <c r="U167" s="21"/>
      <c r="V167" s="21"/>
      <c r="W167" s="21"/>
      <c r="X167" s="21"/>
      <c r="Y167" s="21"/>
      <c r="Z167" s="21"/>
    </row>
    <row r="168" ht="17.25" customHeight="1">
      <c r="A168" s="21"/>
      <c r="B168" s="21"/>
      <c r="C168" s="76"/>
      <c r="D168" s="76"/>
      <c r="E168" s="76"/>
      <c r="F168" s="21"/>
      <c r="G168" s="21"/>
      <c r="H168" s="21"/>
      <c r="I168" s="21"/>
      <c r="J168" s="21"/>
      <c r="K168" s="21"/>
      <c r="L168" s="21"/>
      <c r="M168" s="21"/>
      <c r="N168" s="21"/>
      <c r="O168" s="21"/>
      <c r="P168" s="21"/>
      <c r="Q168" s="21"/>
      <c r="R168" s="21"/>
      <c r="S168" s="21"/>
      <c r="T168" s="21"/>
      <c r="U168" s="21"/>
      <c r="V168" s="21"/>
      <c r="W168" s="21"/>
      <c r="X168" s="21"/>
      <c r="Y168" s="21"/>
      <c r="Z168" s="21"/>
    </row>
    <row r="169" ht="17.25" customHeight="1">
      <c r="A169" s="21"/>
      <c r="B169" s="21"/>
      <c r="C169" s="76"/>
      <c r="D169" s="76"/>
      <c r="E169" s="76"/>
      <c r="F169" s="21"/>
      <c r="G169" s="21"/>
      <c r="H169" s="21"/>
      <c r="I169" s="21"/>
      <c r="J169" s="21"/>
      <c r="K169" s="21"/>
      <c r="L169" s="21"/>
      <c r="M169" s="21"/>
      <c r="N169" s="21"/>
      <c r="O169" s="21"/>
      <c r="P169" s="21"/>
      <c r="Q169" s="21"/>
      <c r="R169" s="21"/>
      <c r="S169" s="21"/>
      <c r="T169" s="21"/>
      <c r="U169" s="21"/>
      <c r="V169" s="21"/>
      <c r="W169" s="21"/>
      <c r="X169" s="21"/>
      <c r="Y169" s="21"/>
      <c r="Z169" s="21"/>
    </row>
    <row r="170" ht="17.25" customHeight="1">
      <c r="A170" s="21"/>
      <c r="B170" s="21"/>
      <c r="C170" s="76"/>
      <c r="D170" s="76"/>
      <c r="E170" s="76"/>
      <c r="F170" s="21"/>
      <c r="G170" s="21"/>
      <c r="H170" s="21"/>
      <c r="I170" s="21"/>
      <c r="J170" s="21"/>
      <c r="K170" s="21"/>
      <c r="L170" s="21"/>
      <c r="M170" s="21"/>
      <c r="N170" s="21"/>
      <c r="O170" s="21"/>
      <c r="P170" s="21"/>
      <c r="Q170" s="21"/>
      <c r="R170" s="21"/>
      <c r="S170" s="21"/>
      <c r="T170" s="21"/>
      <c r="U170" s="21"/>
      <c r="V170" s="21"/>
      <c r="W170" s="21"/>
      <c r="X170" s="21"/>
      <c r="Y170" s="21"/>
      <c r="Z170" s="21"/>
    </row>
    <row r="171" ht="17.25" customHeight="1">
      <c r="A171" s="21"/>
      <c r="B171" s="21"/>
      <c r="C171" s="76"/>
      <c r="D171" s="76"/>
      <c r="E171" s="76"/>
      <c r="F171" s="21"/>
      <c r="G171" s="21"/>
      <c r="H171" s="21"/>
      <c r="I171" s="21"/>
      <c r="J171" s="21"/>
      <c r="K171" s="21"/>
      <c r="L171" s="21"/>
      <c r="M171" s="21"/>
      <c r="N171" s="21"/>
      <c r="O171" s="21"/>
      <c r="P171" s="21"/>
      <c r="Q171" s="21"/>
      <c r="R171" s="21"/>
      <c r="S171" s="21"/>
      <c r="T171" s="21"/>
      <c r="U171" s="21"/>
      <c r="V171" s="21"/>
      <c r="W171" s="21"/>
      <c r="X171" s="21"/>
      <c r="Y171" s="21"/>
      <c r="Z171" s="21"/>
    </row>
    <row r="172" ht="17.25" customHeight="1">
      <c r="A172" s="21"/>
      <c r="B172" s="21"/>
      <c r="C172" s="76"/>
      <c r="D172" s="76"/>
      <c r="E172" s="76"/>
      <c r="F172" s="21"/>
      <c r="G172" s="21"/>
      <c r="H172" s="21"/>
      <c r="I172" s="21"/>
      <c r="J172" s="21"/>
      <c r="K172" s="21"/>
      <c r="L172" s="21"/>
      <c r="M172" s="21"/>
      <c r="N172" s="21"/>
      <c r="O172" s="21"/>
      <c r="P172" s="21"/>
      <c r="Q172" s="21"/>
      <c r="R172" s="21"/>
      <c r="S172" s="21"/>
      <c r="T172" s="21"/>
      <c r="U172" s="21"/>
      <c r="V172" s="21"/>
      <c r="W172" s="21"/>
      <c r="X172" s="21"/>
      <c r="Y172" s="21"/>
      <c r="Z172" s="21"/>
    </row>
    <row r="173" ht="17.25" customHeight="1">
      <c r="A173" s="21"/>
      <c r="B173" s="21"/>
      <c r="C173" s="76"/>
      <c r="D173" s="76"/>
      <c r="E173" s="76"/>
      <c r="F173" s="21"/>
      <c r="G173" s="21"/>
      <c r="H173" s="21"/>
      <c r="I173" s="21"/>
      <c r="J173" s="21"/>
      <c r="K173" s="21"/>
      <c r="L173" s="21"/>
      <c r="M173" s="21"/>
      <c r="N173" s="21"/>
      <c r="O173" s="21"/>
      <c r="P173" s="21"/>
      <c r="Q173" s="21"/>
      <c r="R173" s="21"/>
      <c r="S173" s="21"/>
      <c r="T173" s="21"/>
      <c r="U173" s="21"/>
      <c r="V173" s="21"/>
      <c r="W173" s="21"/>
      <c r="X173" s="21"/>
      <c r="Y173" s="21"/>
      <c r="Z173" s="21"/>
    </row>
    <row r="174" ht="17.25" customHeight="1">
      <c r="A174" s="21"/>
      <c r="B174" s="21"/>
      <c r="C174" s="76"/>
      <c r="D174" s="76"/>
      <c r="E174" s="76"/>
      <c r="F174" s="21"/>
      <c r="G174" s="21"/>
      <c r="H174" s="21"/>
      <c r="I174" s="21"/>
      <c r="J174" s="21"/>
      <c r="K174" s="21"/>
      <c r="L174" s="21"/>
      <c r="M174" s="21"/>
      <c r="N174" s="21"/>
      <c r="O174" s="21"/>
      <c r="P174" s="21"/>
      <c r="Q174" s="21"/>
      <c r="R174" s="21"/>
      <c r="S174" s="21"/>
      <c r="T174" s="21"/>
      <c r="U174" s="21"/>
      <c r="V174" s="21"/>
      <c r="W174" s="21"/>
      <c r="X174" s="21"/>
      <c r="Y174" s="21"/>
      <c r="Z174" s="21"/>
    </row>
    <row r="175" ht="17.25" customHeight="1">
      <c r="A175" s="21"/>
      <c r="B175" s="21"/>
      <c r="C175" s="76"/>
      <c r="D175" s="76"/>
      <c r="E175" s="76"/>
      <c r="F175" s="21"/>
      <c r="G175" s="21"/>
      <c r="H175" s="21"/>
      <c r="I175" s="21"/>
      <c r="J175" s="21"/>
      <c r="K175" s="21"/>
      <c r="L175" s="21"/>
      <c r="M175" s="21"/>
      <c r="N175" s="21"/>
      <c r="O175" s="21"/>
      <c r="P175" s="21"/>
      <c r="Q175" s="21"/>
      <c r="R175" s="21"/>
      <c r="S175" s="21"/>
      <c r="T175" s="21"/>
      <c r="U175" s="21"/>
      <c r="V175" s="21"/>
      <c r="W175" s="21"/>
      <c r="X175" s="21"/>
      <c r="Y175" s="21"/>
      <c r="Z175" s="21"/>
    </row>
    <row r="176" ht="17.25" customHeight="1">
      <c r="A176" s="21"/>
      <c r="B176" s="21"/>
      <c r="C176" s="76"/>
      <c r="D176" s="76"/>
      <c r="E176" s="76"/>
      <c r="F176" s="21"/>
      <c r="G176" s="21"/>
      <c r="H176" s="21"/>
      <c r="I176" s="21"/>
      <c r="J176" s="21"/>
      <c r="K176" s="21"/>
      <c r="L176" s="21"/>
      <c r="M176" s="21"/>
      <c r="N176" s="21"/>
      <c r="O176" s="21"/>
      <c r="P176" s="21"/>
      <c r="Q176" s="21"/>
      <c r="R176" s="21"/>
      <c r="S176" s="21"/>
      <c r="T176" s="21"/>
      <c r="U176" s="21"/>
      <c r="V176" s="21"/>
      <c r="W176" s="21"/>
      <c r="X176" s="21"/>
      <c r="Y176" s="21"/>
      <c r="Z176" s="21"/>
    </row>
    <row r="177" ht="17.25" customHeight="1">
      <c r="A177" s="21"/>
      <c r="B177" s="21"/>
      <c r="C177" s="76"/>
      <c r="D177" s="76"/>
      <c r="E177" s="76"/>
      <c r="F177" s="21"/>
      <c r="G177" s="21"/>
      <c r="H177" s="21"/>
      <c r="I177" s="21"/>
      <c r="J177" s="21"/>
      <c r="K177" s="21"/>
      <c r="L177" s="21"/>
      <c r="M177" s="21"/>
      <c r="N177" s="21"/>
      <c r="O177" s="21"/>
      <c r="P177" s="21"/>
      <c r="Q177" s="21"/>
      <c r="R177" s="21"/>
      <c r="S177" s="21"/>
      <c r="T177" s="21"/>
      <c r="U177" s="21"/>
      <c r="V177" s="21"/>
      <c r="W177" s="21"/>
      <c r="X177" s="21"/>
      <c r="Y177" s="21"/>
      <c r="Z177" s="21"/>
    </row>
    <row r="178" ht="17.25" customHeight="1">
      <c r="A178" s="21"/>
      <c r="B178" s="21"/>
      <c r="C178" s="76"/>
      <c r="D178" s="76"/>
      <c r="E178" s="76"/>
      <c r="F178" s="21"/>
      <c r="G178" s="21"/>
      <c r="H178" s="21"/>
      <c r="I178" s="21"/>
      <c r="J178" s="21"/>
      <c r="K178" s="21"/>
      <c r="L178" s="21"/>
      <c r="M178" s="21"/>
      <c r="N178" s="21"/>
      <c r="O178" s="21"/>
      <c r="P178" s="21"/>
      <c r="Q178" s="21"/>
      <c r="R178" s="21"/>
      <c r="S178" s="21"/>
      <c r="T178" s="21"/>
      <c r="U178" s="21"/>
      <c r="V178" s="21"/>
      <c r="W178" s="21"/>
      <c r="X178" s="21"/>
      <c r="Y178" s="21"/>
      <c r="Z178" s="21"/>
    </row>
    <row r="179" ht="17.25" customHeight="1">
      <c r="A179" s="21"/>
      <c r="B179" s="21"/>
      <c r="C179" s="76"/>
      <c r="D179" s="76"/>
      <c r="E179" s="76"/>
      <c r="F179" s="21"/>
      <c r="G179" s="21"/>
      <c r="H179" s="21"/>
      <c r="I179" s="21"/>
      <c r="J179" s="21"/>
      <c r="K179" s="21"/>
      <c r="L179" s="21"/>
      <c r="M179" s="21"/>
      <c r="N179" s="21"/>
      <c r="O179" s="21"/>
      <c r="P179" s="21"/>
      <c r="Q179" s="21"/>
      <c r="R179" s="21"/>
      <c r="S179" s="21"/>
      <c r="T179" s="21"/>
      <c r="U179" s="21"/>
      <c r="V179" s="21"/>
      <c r="W179" s="21"/>
      <c r="X179" s="21"/>
      <c r="Y179" s="21"/>
      <c r="Z179" s="21"/>
    </row>
    <row r="180" ht="17.25" customHeight="1">
      <c r="A180" s="21"/>
      <c r="B180" s="21"/>
      <c r="C180" s="76"/>
      <c r="D180" s="76"/>
      <c r="E180" s="76"/>
      <c r="F180" s="21"/>
      <c r="G180" s="21"/>
      <c r="H180" s="21"/>
      <c r="I180" s="21"/>
      <c r="J180" s="21"/>
      <c r="K180" s="21"/>
      <c r="L180" s="21"/>
      <c r="M180" s="21"/>
      <c r="N180" s="21"/>
      <c r="O180" s="21"/>
      <c r="P180" s="21"/>
      <c r="Q180" s="21"/>
      <c r="R180" s="21"/>
      <c r="S180" s="21"/>
      <c r="T180" s="21"/>
      <c r="U180" s="21"/>
      <c r="V180" s="21"/>
      <c r="W180" s="21"/>
      <c r="X180" s="21"/>
      <c r="Y180" s="21"/>
      <c r="Z180" s="21"/>
    </row>
    <row r="181" ht="17.25" customHeight="1">
      <c r="A181" s="21"/>
      <c r="B181" s="21"/>
      <c r="C181" s="76"/>
      <c r="D181" s="76"/>
      <c r="E181" s="76"/>
      <c r="F181" s="21"/>
      <c r="G181" s="21"/>
      <c r="H181" s="21"/>
      <c r="I181" s="21"/>
      <c r="J181" s="21"/>
      <c r="K181" s="21"/>
      <c r="L181" s="21"/>
      <c r="M181" s="21"/>
      <c r="N181" s="21"/>
      <c r="O181" s="21"/>
      <c r="P181" s="21"/>
      <c r="Q181" s="21"/>
      <c r="R181" s="21"/>
      <c r="S181" s="21"/>
      <c r="T181" s="21"/>
      <c r="U181" s="21"/>
      <c r="V181" s="21"/>
      <c r="W181" s="21"/>
      <c r="X181" s="21"/>
      <c r="Y181" s="21"/>
      <c r="Z181" s="21"/>
    </row>
    <row r="182" ht="17.25" customHeight="1">
      <c r="A182" s="21"/>
      <c r="B182" s="21"/>
      <c r="C182" s="76"/>
      <c r="D182" s="76"/>
      <c r="E182" s="76"/>
      <c r="F182" s="21"/>
      <c r="G182" s="21"/>
      <c r="H182" s="21"/>
      <c r="I182" s="21"/>
      <c r="J182" s="21"/>
      <c r="K182" s="21"/>
      <c r="L182" s="21"/>
      <c r="M182" s="21"/>
      <c r="N182" s="21"/>
      <c r="O182" s="21"/>
      <c r="P182" s="21"/>
      <c r="Q182" s="21"/>
      <c r="R182" s="21"/>
      <c r="S182" s="21"/>
      <c r="T182" s="21"/>
      <c r="U182" s="21"/>
      <c r="V182" s="21"/>
      <c r="W182" s="21"/>
      <c r="X182" s="21"/>
      <c r="Y182" s="21"/>
      <c r="Z182" s="21"/>
    </row>
    <row r="183" ht="17.25" customHeight="1">
      <c r="A183" s="21"/>
      <c r="B183" s="21"/>
      <c r="C183" s="76"/>
      <c r="D183" s="76"/>
      <c r="E183" s="76"/>
      <c r="F183" s="21"/>
      <c r="G183" s="21"/>
      <c r="H183" s="21"/>
      <c r="I183" s="21"/>
      <c r="J183" s="21"/>
      <c r="K183" s="21"/>
      <c r="L183" s="21"/>
      <c r="M183" s="21"/>
      <c r="N183" s="21"/>
      <c r="O183" s="21"/>
      <c r="P183" s="21"/>
      <c r="Q183" s="21"/>
      <c r="R183" s="21"/>
      <c r="S183" s="21"/>
      <c r="T183" s="21"/>
      <c r="U183" s="21"/>
      <c r="V183" s="21"/>
      <c r="W183" s="21"/>
      <c r="X183" s="21"/>
      <c r="Y183" s="21"/>
      <c r="Z183" s="21"/>
    </row>
    <row r="184" ht="17.25" customHeight="1">
      <c r="A184" s="21"/>
      <c r="B184" s="21"/>
      <c r="C184" s="76"/>
      <c r="D184" s="76"/>
      <c r="E184" s="76"/>
      <c r="F184" s="21"/>
      <c r="G184" s="21"/>
      <c r="H184" s="21"/>
      <c r="I184" s="21"/>
      <c r="J184" s="21"/>
      <c r="K184" s="21"/>
      <c r="L184" s="21"/>
      <c r="M184" s="21"/>
      <c r="N184" s="21"/>
      <c r="O184" s="21"/>
      <c r="P184" s="21"/>
      <c r="Q184" s="21"/>
      <c r="R184" s="21"/>
      <c r="S184" s="21"/>
      <c r="T184" s="21"/>
      <c r="U184" s="21"/>
      <c r="V184" s="21"/>
      <c r="W184" s="21"/>
      <c r="X184" s="21"/>
      <c r="Y184" s="21"/>
      <c r="Z184" s="21"/>
    </row>
    <row r="185" ht="17.25" customHeight="1">
      <c r="A185" s="21"/>
      <c r="B185" s="21"/>
      <c r="C185" s="76"/>
      <c r="D185" s="76"/>
      <c r="E185" s="76"/>
      <c r="F185" s="21"/>
      <c r="G185" s="21"/>
      <c r="H185" s="21"/>
      <c r="I185" s="21"/>
      <c r="J185" s="21"/>
      <c r="K185" s="21"/>
      <c r="L185" s="21"/>
      <c r="M185" s="21"/>
      <c r="N185" s="21"/>
      <c r="O185" s="21"/>
      <c r="P185" s="21"/>
      <c r="Q185" s="21"/>
      <c r="R185" s="21"/>
      <c r="S185" s="21"/>
      <c r="T185" s="21"/>
      <c r="U185" s="21"/>
      <c r="V185" s="21"/>
      <c r="W185" s="21"/>
      <c r="X185" s="21"/>
      <c r="Y185" s="21"/>
      <c r="Z185" s="21"/>
    </row>
    <row r="186" ht="17.25" customHeight="1">
      <c r="A186" s="21"/>
      <c r="B186" s="21"/>
      <c r="C186" s="76"/>
      <c r="D186" s="76"/>
      <c r="E186" s="76"/>
      <c r="F186" s="21"/>
      <c r="G186" s="21"/>
      <c r="H186" s="21"/>
      <c r="I186" s="21"/>
      <c r="J186" s="21"/>
      <c r="K186" s="21"/>
      <c r="L186" s="21"/>
      <c r="M186" s="21"/>
      <c r="N186" s="21"/>
      <c r="O186" s="21"/>
      <c r="P186" s="21"/>
      <c r="Q186" s="21"/>
      <c r="R186" s="21"/>
      <c r="S186" s="21"/>
      <c r="T186" s="21"/>
      <c r="U186" s="21"/>
      <c r="V186" s="21"/>
      <c r="W186" s="21"/>
      <c r="X186" s="21"/>
      <c r="Y186" s="21"/>
      <c r="Z186" s="21"/>
    </row>
    <row r="187" ht="17.25" customHeight="1">
      <c r="A187" s="21"/>
      <c r="B187" s="21"/>
      <c r="C187" s="76"/>
      <c r="D187" s="76"/>
      <c r="E187" s="76"/>
      <c r="F187" s="21"/>
      <c r="G187" s="21"/>
      <c r="H187" s="21"/>
      <c r="I187" s="21"/>
      <c r="J187" s="21"/>
      <c r="K187" s="21"/>
      <c r="L187" s="21"/>
      <c r="M187" s="21"/>
      <c r="N187" s="21"/>
      <c r="O187" s="21"/>
      <c r="P187" s="21"/>
      <c r="Q187" s="21"/>
      <c r="R187" s="21"/>
      <c r="S187" s="21"/>
      <c r="T187" s="21"/>
      <c r="U187" s="21"/>
      <c r="V187" s="21"/>
      <c r="W187" s="21"/>
      <c r="X187" s="21"/>
      <c r="Y187" s="21"/>
      <c r="Z187" s="21"/>
    </row>
    <row r="188" ht="17.25" customHeight="1">
      <c r="A188" s="21"/>
      <c r="B188" s="21"/>
      <c r="C188" s="76"/>
      <c r="D188" s="76"/>
      <c r="E188" s="76"/>
      <c r="F188" s="21"/>
      <c r="G188" s="21"/>
      <c r="H188" s="21"/>
      <c r="I188" s="21"/>
      <c r="J188" s="21"/>
      <c r="K188" s="21"/>
      <c r="L188" s="21"/>
      <c r="M188" s="21"/>
      <c r="N188" s="21"/>
      <c r="O188" s="21"/>
      <c r="P188" s="21"/>
      <c r="Q188" s="21"/>
      <c r="R188" s="21"/>
      <c r="S188" s="21"/>
      <c r="T188" s="21"/>
      <c r="U188" s="21"/>
      <c r="V188" s="21"/>
      <c r="W188" s="21"/>
      <c r="X188" s="21"/>
      <c r="Y188" s="21"/>
      <c r="Z188" s="21"/>
    </row>
    <row r="189" ht="17.25" customHeight="1">
      <c r="A189" s="21"/>
      <c r="B189" s="21"/>
      <c r="C189" s="76"/>
      <c r="D189" s="76"/>
      <c r="E189" s="76"/>
      <c r="F189" s="21"/>
      <c r="G189" s="21"/>
      <c r="H189" s="21"/>
      <c r="I189" s="21"/>
      <c r="J189" s="21"/>
      <c r="K189" s="21"/>
      <c r="L189" s="21"/>
      <c r="M189" s="21"/>
      <c r="N189" s="21"/>
      <c r="O189" s="21"/>
      <c r="P189" s="21"/>
      <c r="Q189" s="21"/>
      <c r="R189" s="21"/>
      <c r="S189" s="21"/>
      <c r="T189" s="21"/>
      <c r="U189" s="21"/>
      <c r="V189" s="21"/>
      <c r="W189" s="21"/>
      <c r="X189" s="21"/>
      <c r="Y189" s="21"/>
      <c r="Z189" s="21"/>
    </row>
    <row r="190" ht="17.25" customHeight="1">
      <c r="A190" s="21"/>
      <c r="B190" s="21"/>
      <c r="C190" s="76"/>
      <c r="D190" s="76"/>
      <c r="E190" s="76"/>
      <c r="F190" s="21"/>
      <c r="G190" s="21"/>
      <c r="H190" s="21"/>
      <c r="I190" s="21"/>
      <c r="J190" s="21"/>
      <c r="K190" s="21"/>
      <c r="L190" s="21"/>
      <c r="M190" s="21"/>
      <c r="N190" s="21"/>
      <c r="O190" s="21"/>
      <c r="P190" s="21"/>
      <c r="Q190" s="21"/>
      <c r="R190" s="21"/>
      <c r="S190" s="21"/>
      <c r="T190" s="21"/>
      <c r="U190" s="21"/>
      <c r="V190" s="21"/>
      <c r="W190" s="21"/>
      <c r="X190" s="21"/>
      <c r="Y190" s="21"/>
      <c r="Z190" s="21"/>
    </row>
    <row r="191" ht="17.25" customHeight="1">
      <c r="A191" s="21"/>
      <c r="B191" s="21"/>
      <c r="C191" s="76"/>
      <c r="D191" s="76"/>
      <c r="E191" s="76"/>
      <c r="F191" s="21"/>
      <c r="G191" s="21"/>
      <c r="H191" s="21"/>
      <c r="I191" s="21"/>
      <c r="J191" s="21"/>
      <c r="K191" s="21"/>
      <c r="L191" s="21"/>
      <c r="M191" s="21"/>
      <c r="N191" s="21"/>
      <c r="O191" s="21"/>
      <c r="P191" s="21"/>
      <c r="Q191" s="21"/>
      <c r="R191" s="21"/>
      <c r="S191" s="21"/>
      <c r="T191" s="21"/>
      <c r="U191" s="21"/>
      <c r="V191" s="21"/>
      <c r="W191" s="21"/>
      <c r="X191" s="21"/>
      <c r="Y191" s="21"/>
      <c r="Z191" s="21"/>
    </row>
    <row r="192" ht="17.25" customHeight="1">
      <c r="A192" s="21"/>
      <c r="B192" s="21"/>
      <c r="C192" s="76"/>
      <c r="D192" s="76"/>
      <c r="E192" s="76"/>
      <c r="F192" s="21"/>
      <c r="G192" s="21"/>
      <c r="H192" s="21"/>
      <c r="I192" s="21"/>
      <c r="J192" s="21"/>
      <c r="K192" s="21"/>
      <c r="L192" s="21"/>
      <c r="M192" s="21"/>
      <c r="N192" s="21"/>
      <c r="O192" s="21"/>
      <c r="P192" s="21"/>
      <c r="Q192" s="21"/>
      <c r="R192" s="21"/>
      <c r="S192" s="21"/>
      <c r="T192" s="21"/>
      <c r="U192" s="21"/>
      <c r="V192" s="21"/>
      <c r="W192" s="21"/>
      <c r="X192" s="21"/>
      <c r="Y192" s="21"/>
      <c r="Z192" s="21"/>
    </row>
    <row r="193" ht="17.25" customHeight="1">
      <c r="A193" s="21"/>
      <c r="B193" s="21"/>
      <c r="C193" s="76"/>
      <c r="D193" s="76"/>
      <c r="E193" s="76"/>
      <c r="F193" s="21"/>
      <c r="G193" s="21"/>
      <c r="H193" s="21"/>
      <c r="I193" s="21"/>
      <c r="J193" s="21"/>
      <c r="K193" s="21"/>
      <c r="L193" s="21"/>
      <c r="M193" s="21"/>
      <c r="N193" s="21"/>
      <c r="O193" s="21"/>
      <c r="P193" s="21"/>
      <c r="Q193" s="21"/>
      <c r="R193" s="21"/>
      <c r="S193" s="21"/>
      <c r="T193" s="21"/>
      <c r="U193" s="21"/>
      <c r="V193" s="21"/>
      <c r="W193" s="21"/>
      <c r="X193" s="21"/>
      <c r="Y193" s="21"/>
      <c r="Z193" s="21"/>
    </row>
    <row r="194" ht="17.25" customHeight="1">
      <c r="A194" s="21"/>
      <c r="B194" s="21"/>
      <c r="C194" s="76"/>
      <c r="D194" s="76"/>
      <c r="E194" s="76"/>
      <c r="F194" s="21"/>
      <c r="G194" s="21"/>
      <c r="H194" s="21"/>
      <c r="I194" s="21"/>
      <c r="J194" s="21"/>
      <c r="K194" s="21"/>
      <c r="L194" s="21"/>
      <c r="M194" s="21"/>
      <c r="N194" s="21"/>
      <c r="O194" s="21"/>
      <c r="P194" s="21"/>
      <c r="Q194" s="21"/>
      <c r="R194" s="21"/>
      <c r="S194" s="21"/>
      <c r="T194" s="21"/>
      <c r="U194" s="21"/>
      <c r="V194" s="21"/>
      <c r="W194" s="21"/>
      <c r="X194" s="21"/>
      <c r="Y194" s="21"/>
      <c r="Z194" s="21"/>
    </row>
    <row r="195" ht="17.25" customHeight="1">
      <c r="A195" s="21"/>
      <c r="B195" s="21"/>
      <c r="C195" s="76"/>
      <c r="D195" s="76"/>
      <c r="E195" s="76"/>
      <c r="F195" s="21"/>
      <c r="G195" s="21"/>
      <c r="H195" s="21"/>
      <c r="I195" s="21"/>
      <c r="J195" s="21"/>
      <c r="K195" s="21"/>
      <c r="L195" s="21"/>
      <c r="M195" s="21"/>
      <c r="N195" s="21"/>
      <c r="O195" s="21"/>
      <c r="P195" s="21"/>
      <c r="Q195" s="21"/>
      <c r="R195" s="21"/>
      <c r="S195" s="21"/>
      <c r="T195" s="21"/>
      <c r="U195" s="21"/>
      <c r="V195" s="21"/>
      <c r="W195" s="21"/>
      <c r="X195" s="21"/>
      <c r="Y195" s="21"/>
      <c r="Z195" s="21"/>
    </row>
    <row r="196" ht="17.25" customHeight="1">
      <c r="A196" s="21"/>
      <c r="B196" s="21"/>
      <c r="C196" s="76"/>
      <c r="D196" s="76"/>
      <c r="E196" s="76"/>
      <c r="F196" s="21"/>
      <c r="G196" s="21"/>
      <c r="H196" s="21"/>
      <c r="I196" s="21"/>
      <c r="J196" s="21"/>
      <c r="K196" s="21"/>
      <c r="L196" s="21"/>
      <c r="M196" s="21"/>
      <c r="N196" s="21"/>
      <c r="O196" s="21"/>
      <c r="P196" s="21"/>
      <c r="Q196" s="21"/>
      <c r="R196" s="21"/>
      <c r="S196" s="21"/>
      <c r="T196" s="21"/>
      <c r="U196" s="21"/>
      <c r="V196" s="21"/>
      <c r="W196" s="21"/>
      <c r="X196" s="21"/>
      <c r="Y196" s="21"/>
      <c r="Z196" s="21"/>
    </row>
    <row r="197" ht="17.25" customHeight="1">
      <c r="A197" s="21"/>
      <c r="B197" s="21"/>
      <c r="C197" s="76"/>
      <c r="D197" s="76"/>
      <c r="E197" s="76"/>
      <c r="F197" s="21"/>
      <c r="G197" s="21"/>
      <c r="H197" s="21"/>
      <c r="I197" s="21"/>
      <c r="J197" s="21"/>
      <c r="K197" s="21"/>
      <c r="L197" s="21"/>
      <c r="M197" s="21"/>
      <c r="N197" s="21"/>
      <c r="O197" s="21"/>
      <c r="P197" s="21"/>
      <c r="Q197" s="21"/>
      <c r="R197" s="21"/>
      <c r="S197" s="21"/>
      <c r="T197" s="21"/>
      <c r="U197" s="21"/>
      <c r="V197" s="21"/>
      <c r="W197" s="21"/>
      <c r="X197" s="21"/>
      <c r="Y197" s="21"/>
      <c r="Z197" s="21"/>
    </row>
    <row r="198" ht="17.25" customHeight="1">
      <c r="A198" s="21"/>
      <c r="B198" s="21"/>
      <c r="C198" s="76"/>
      <c r="D198" s="76"/>
      <c r="E198" s="76"/>
      <c r="F198" s="21"/>
      <c r="G198" s="21"/>
      <c r="H198" s="21"/>
      <c r="I198" s="21"/>
      <c r="J198" s="21"/>
      <c r="K198" s="21"/>
      <c r="L198" s="21"/>
      <c r="M198" s="21"/>
      <c r="N198" s="21"/>
      <c r="O198" s="21"/>
      <c r="P198" s="21"/>
      <c r="Q198" s="21"/>
      <c r="R198" s="21"/>
      <c r="S198" s="21"/>
      <c r="T198" s="21"/>
      <c r="U198" s="21"/>
      <c r="V198" s="21"/>
      <c r="W198" s="21"/>
      <c r="X198" s="21"/>
      <c r="Y198" s="21"/>
      <c r="Z198" s="21"/>
    </row>
    <row r="199" ht="17.25" customHeight="1">
      <c r="A199" s="21"/>
      <c r="B199" s="21"/>
      <c r="C199" s="76"/>
      <c r="D199" s="76"/>
      <c r="E199" s="76"/>
      <c r="F199" s="21"/>
      <c r="G199" s="21"/>
      <c r="H199" s="21"/>
      <c r="I199" s="21"/>
      <c r="J199" s="21"/>
      <c r="K199" s="21"/>
      <c r="L199" s="21"/>
      <c r="M199" s="21"/>
      <c r="N199" s="21"/>
      <c r="O199" s="21"/>
      <c r="P199" s="21"/>
      <c r="Q199" s="21"/>
      <c r="R199" s="21"/>
      <c r="S199" s="21"/>
      <c r="T199" s="21"/>
      <c r="U199" s="21"/>
      <c r="V199" s="21"/>
      <c r="W199" s="21"/>
      <c r="X199" s="21"/>
      <c r="Y199" s="21"/>
      <c r="Z199" s="21"/>
    </row>
    <row r="200" ht="17.25" customHeight="1">
      <c r="A200" s="21"/>
      <c r="B200" s="21"/>
      <c r="C200" s="76"/>
      <c r="D200" s="76"/>
      <c r="E200" s="76"/>
      <c r="F200" s="21"/>
      <c r="G200" s="21"/>
      <c r="H200" s="21"/>
      <c r="I200" s="21"/>
      <c r="J200" s="21"/>
      <c r="K200" s="21"/>
      <c r="L200" s="21"/>
      <c r="M200" s="21"/>
      <c r="N200" s="21"/>
      <c r="O200" s="21"/>
      <c r="P200" s="21"/>
      <c r="Q200" s="21"/>
      <c r="R200" s="21"/>
      <c r="S200" s="21"/>
      <c r="T200" s="21"/>
      <c r="U200" s="21"/>
      <c r="V200" s="21"/>
      <c r="W200" s="21"/>
      <c r="X200" s="21"/>
      <c r="Y200" s="21"/>
      <c r="Z200" s="21"/>
    </row>
    <row r="201" ht="17.25" customHeight="1">
      <c r="A201" s="21"/>
      <c r="B201" s="21"/>
      <c r="C201" s="76"/>
      <c r="D201" s="76"/>
      <c r="E201" s="76"/>
      <c r="F201" s="21"/>
      <c r="G201" s="21"/>
      <c r="H201" s="21"/>
      <c r="I201" s="21"/>
      <c r="J201" s="21"/>
      <c r="K201" s="21"/>
      <c r="L201" s="21"/>
      <c r="M201" s="21"/>
      <c r="N201" s="21"/>
      <c r="O201" s="21"/>
      <c r="P201" s="21"/>
      <c r="Q201" s="21"/>
      <c r="R201" s="21"/>
      <c r="S201" s="21"/>
      <c r="T201" s="21"/>
      <c r="U201" s="21"/>
      <c r="V201" s="21"/>
      <c r="W201" s="21"/>
      <c r="X201" s="21"/>
      <c r="Y201" s="21"/>
      <c r="Z201" s="21"/>
    </row>
    <row r="202" ht="17.25" customHeight="1">
      <c r="A202" s="21"/>
      <c r="B202" s="21"/>
      <c r="C202" s="76"/>
      <c r="D202" s="76"/>
      <c r="E202" s="76"/>
      <c r="F202" s="21"/>
      <c r="G202" s="21"/>
      <c r="H202" s="21"/>
      <c r="I202" s="21"/>
      <c r="J202" s="21"/>
      <c r="K202" s="21"/>
      <c r="L202" s="21"/>
      <c r="M202" s="21"/>
      <c r="N202" s="21"/>
      <c r="O202" s="21"/>
      <c r="P202" s="21"/>
      <c r="Q202" s="21"/>
      <c r="R202" s="21"/>
      <c r="S202" s="21"/>
      <c r="T202" s="21"/>
      <c r="U202" s="21"/>
      <c r="V202" s="21"/>
      <c r="W202" s="21"/>
      <c r="X202" s="21"/>
      <c r="Y202" s="21"/>
      <c r="Z202" s="21"/>
    </row>
    <row r="203" ht="17.25" customHeight="1">
      <c r="A203" s="21"/>
      <c r="B203" s="21"/>
      <c r="C203" s="76"/>
      <c r="D203" s="76"/>
      <c r="E203" s="76"/>
      <c r="F203" s="21"/>
      <c r="G203" s="21"/>
      <c r="H203" s="21"/>
      <c r="I203" s="21"/>
      <c r="J203" s="21"/>
      <c r="K203" s="21"/>
      <c r="L203" s="21"/>
      <c r="M203" s="21"/>
      <c r="N203" s="21"/>
      <c r="O203" s="21"/>
      <c r="P203" s="21"/>
      <c r="Q203" s="21"/>
      <c r="R203" s="21"/>
      <c r="S203" s="21"/>
      <c r="T203" s="21"/>
      <c r="U203" s="21"/>
      <c r="V203" s="21"/>
      <c r="W203" s="21"/>
      <c r="X203" s="21"/>
      <c r="Y203" s="21"/>
      <c r="Z203" s="21"/>
    </row>
    <row r="204" ht="17.25" customHeight="1">
      <c r="A204" s="21"/>
      <c r="B204" s="21"/>
      <c r="C204" s="76"/>
      <c r="D204" s="76"/>
      <c r="E204" s="76"/>
      <c r="F204" s="21"/>
      <c r="G204" s="21"/>
      <c r="H204" s="21"/>
      <c r="I204" s="21"/>
      <c r="J204" s="21"/>
      <c r="K204" s="21"/>
      <c r="L204" s="21"/>
      <c r="M204" s="21"/>
      <c r="N204" s="21"/>
      <c r="O204" s="21"/>
      <c r="P204" s="21"/>
      <c r="Q204" s="21"/>
      <c r="R204" s="21"/>
      <c r="S204" s="21"/>
      <c r="T204" s="21"/>
      <c r="U204" s="21"/>
      <c r="V204" s="21"/>
      <c r="W204" s="21"/>
      <c r="X204" s="21"/>
      <c r="Y204" s="21"/>
      <c r="Z204" s="21"/>
    </row>
    <row r="205" ht="17.25" customHeight="1">
      <c r="A205" s="21"/>
      <c r="B205" s="21"/>
      <c r="C205" s="76"/>
      <c r="D205" s="76"/>
      <c r="E205" s="76"/>
      <c r="F205" s="21"/>
      <c r="G205" s="21"/>
      <c r="H205" s="21"/>
      <c r="I205" s="21"/>
      <c r="J205" s="21"/>
      <c r="K205" s="21"/>
      <c r="L205" s="21"/>
      <c r="M205" s="21"/>
      <c r="N205" s="21"/>
      <c r="O205" s="21"/>
      <c r="P205" s="21"/>
      <c r="Q205" s="21"/>
      <c r="R205" s="21"/>
      <c r="S205" s="21"/>
      <c r="T205" s="21"/>
      <c r="U205" s="21"/>
      <c r="V205" s="21"/>
      <c r="W205" s="21"/>
      <c r="X205" s="21"/>
      <c r="Y205" s="21"/>
      <c r="Z205" s="21"/>
    </row>
    <row r="206" ht="17.25" customHeight="1">
      <c r="A206" s="21"/>
      <c r="B206" s="21"/>
      <c r="C206" s="76"/>
      <c r="D206" s="76"/>
      <c r="E206" s="76"/>
      <c r="F206" s="21"/>
      <c r="G206" s="21"/>
      <c r="H206" s="21"/>
      <c r="I206" s="21"/>
      <c r="J206" s="21"/>
      <c r="K206" s="21"/>
      <c r="L206" s="21"/>
      <c r="M206" s="21"/>
      <c r="N206" s="21"/>
      <c r="O206" s="21"/>
      <c r="P206" s="21"/>
      <c r="Q206" s="21"/>
      <c r="R206" s="21"/>
      <c r="S206" s="21"/>
      <c r="T206" s="21"/>
      <c r="U206" s="21"/>
      <c r="V206" s="21"/>
      <c r="W206" s="21"/>
      <c r="X206" s="21"/>
      <c r="Y206" s="21"/>
      <c r="Z206" s="21"/>
    </row>
    <row r="207" ht="17.25" customHeight="1">
      <c r="A207" s="21"/>
      <c r="B207" s="21"/>
      <c r="C207" s="76"/>
      <c r="D207" s="76"/>
      <c r="E207" s="76"/>
      <c r="F207" s="21"/>
      <c r="G207" s="21"/>
      <c r="H207" s="21"/>
      <c r="I207" s="21"/>
      <c r="J207" s="21"/>
      <c r="K207" s="21"/>
      <c r="L207" s="21"/>
      <c r="M207" s="21"/>
      <c r="N207" s="21"/>
      <c r="O207" s="21"/>
      <c r="P207" s="21"/>
      <c r="Q207" s="21"/>
      <c r="R207" s="21"/>
      <c r="S207" s="21"/>
      <c r="T207" s="21"/>
      <c r="U207" s="21"/>
      <c r="V207" s="21"/>
      <c r="W207" s="21"/>
      <c r="X207" s="21"/>
      <c r="Y207" s="21"/>
      <c r="Z207" s="21"/>
    </row>
    <row r="208" ht="17.25" customHeight="1">
      <c r="A208" s="21"/>
      <c r="B208" s="21"/>
      <c r="C208" s="76"/>
      <c r="D208" s="76"/>
      <c r="E208" s="76"/>
      <c r="F208" s="21"/>
      <c r="G208" s="21"/>
      <c r="H208" s="21"/>
      <c r="I208" s="21"/>
      <c r="J208" s="21"/>
      <c r="K208" s="21"/>
      <c r="L208" s="21"/>
      <c r="M208" s="21"/>
      <c r="N208" s="21"/>
      <c r="O208" s="21"/>
      <c r="P208" s="21"/>
      <c r="Q208" s="21"/>
      <c r="R208" s="21"/>
      <c r="S208" s="21"/>
      <c r="T208" s="21"/>
      <c r="U208" s="21"/>
      <c r="V208" s="21"/>
      <c r="W208" s="21"/>
      <c r="X208" s="21"/>
      <c r="Y208" s="21"/>
      <c r="Z208" s="21"/>
    </row>
    <row r="209" ht="17.25" customHeight="1">
      <c r="A209" s="21"/>
      <c r="B209" s="21"/>
      <c r="C209" s="76"/>
      <c r="D209" s="76"/>
      <c r="E209" s="76"/>
      <c r="F209" s="21"/>
      <c r="G209" s="21"/>
      <c r="H209" s="21"/>
      <c r="I209" s="21"/>
      <c r="J209" s="21"/>
      <c r="K209" s="21"/>
      <c r="L209" s="21"/>
      <c r="M209" s="21"/>
      <c r="N209" s="21"/>
      <c r="O209" s="21"/>
      <c r="P209" s="21"/>
      <c r="Q209" s="21"/>
      <c r="R209" s="21"/>
      <c r="S209" s="21"/>
      <c r="T209" s="21"/>
      <c r="U209" s="21"/>
      <c r="V209" s="21"/>
      <c r="W209" s="21"/>
      <c r="X209" s="21"/>
      <c r="Y209" s="21"/>
      <c r="Z209" s="21"/>
    </row>
    <row r="210" ht="17.25" customHeight="1">
      <c r="A210" s="21"/>
      <c r="B210" s="21"/>
      <c r="C210" s="76"/>
      <c r="D210" s="76"/>
      <c r="E210" s="76"/>
      <c r="F210" s="21"/>
      <c r="G210" s="21"/>
      <c r="H210" s="21"/>
      <c r="I210" s="21"/>
      <c r="J210" s="21"/>
      <c r="K210" s="21"/>
      <c r="L210" s="21"/>
      <c r="M210" s="21"/>
      <c r="N210" s="21"/>
      <c r="O210" s="21"/>
      <c r="P210" s="21"/>
      <c r="Q210" s="21"/>
      <c r="R210" s="21"/>
      <c r="S210" s="21"/>
      <c r="T210" s="21"/>
      <c r="U210" s="21"/>
      <c r="V210" s="21"/>
      <c r="W210" s="21"/>
      <c r="X210" s="21"/>
      <c r="Y210" s="21"/>
      <c r="Z210" s="21"/>
    </row>
    <row r="211" ht="17.25" customHeight="1">
      <c r="A211" s="21"/>
      <c r="B211" s="21"/>
      <c r="C211" s="76"/>
      <c r="D211" s="76"/>
      <c r="E211" s="76"/>
      <c r="F211" s="21"/>
      <c r="G211" s="21"/>
      <c r="H211" s="21"/>
      <c r="I211" s="21"/>
      <c r="J211" s="21"/>
      <c r="K211" s="21"/>
      <c r="L211" s="21"/>
      <c r="M211" s="21"/>
      <c r="N211" s="21"/>
      <c r="O211" s="21"/>
      <c r="P211" s="21"/>
      <c r="Q211" s="21"/>
      <c r="R211" s="21"/>
      <c r="S211" s="21"/>
      <c r="T211" s="21"/>
      <c r="U211" s="21"/>
      <c r="V211" s="21"/>
      <c r="W211" s="21"/>
      <c r="X211" s="21"/>
      <c r="Y211" s="21"/>
      <c r="Z211" s="21"/>
    </row>
    <row r="212" ht="17.25" customHeight="1">
      <c r="A212" s="21"/>
      <c r="B212" s="21"/>
      <c r="C212" s="76"/>
      <c r="D212" s="76"/>
      <c r="E212" s="76"/>
      <c r="F212" s="21"/>
      <c r="G212" s="21"/>
      <c r="H212" s="21"/>
      <c r="I212" s="21"/>
      <c r="J212" s="21"/>
      <c r="K212" s="21"/>
      <c r="L212" s="21"/>
      <c r="M212" s="21"/>
      <c r="N212" s="21"/>
      <c r="O212" s="21"/>
      <c r="P212" s="21"/>
      <c r="Q212" s="21"/>
      <c r="R212" s="21"/>
      <c r="S212" s="21"/>
      <c r="T212" s="21"/>
      <c r="U212" s="21"/>
      <c r="V212" s="21"/>
      <c r="W212" s="21"/>
      <c r="X212" s="21"/>
      <c r="Y212" s="21"/>
      <c r="Z212" s="21"/>
    </row>
    <row r="213" ht="17.25" customHeight="1">
      <c r="A213" s="21"/>
      <c r="B213" s="21"/>
      <c r="C213" s="76"/>
      <c r="D213" s="76"/>
      <c r="E213" s="76"/>
      <c r="F213" s="21"/>
      <c r="G213" s="21"/>
      <c r="H213" s="21"/>
      <c r="I213" s="21"/>
      <c r="J213" s="21"/>
      <c r="K213" s="21"/>
      <c r="L213" s="21"/>
      <c r="M213" s="21"/>
      <c r="N213" s="21"/>
      <c r="O213" s="21"/>
      <c r="P213" s="21"/>
      <c r="Q213" s="21"/>
      <c r="R213" s="21"/>
      <c r="S213" s="21"/>
      <c r="T213" s="21"/>
      <c r="U213" s="21"/>
      <c r="V213" s="21"/>
      <c r="W213" s="21"/>
      <c r="X213" s="21"/>
      <c r="Y213" s="21"/>
      <c r="Z213" s="21"/>
    </row>
    <row r="214" ht="17.25" customHeight="1">
      <c r="A214" s="21"/>
      <c r="B214" s="21"/>
      <c r="C214" s="76"/>
      <c r="D214" s="76"/>
      <c r="E214" s="76"/>
      <c r="F214" s="21"/>
      <c r="G214" s="21"/>
      <c r="H214" s="21"/>
      <c r="I214" s="21"/>
      <c r="J214" s="21"/>
      <c r="K214" s="21"/>
      <c r="L214" s="21"/>
      <c r="M214" s="21"/>
      <c r="N214" s="21"/>
      <c r="O214" s="21"/>
      <c r="P214" s="21"/>
      <c r="Q214" s="21"/>
      <c r="R214" s="21"/>
      <c r="S214" s="21"/>
      <c r="T214" s="21"/>
      <c r="U214" s="21"/>
      <c r="V214" s="21"/>
      <c r="W214" s="21"/>
      <c r="X214" s="21"/>
      <c r="Y214" s="21"/>
      <c r="Z214" s="21"/>
    </row>
    <row r="215" ht="17.25" customHeight="1">
      <c r="A215" s="21"/>
      <c r="B215" s="21"/>
      <c r="C215" s="76"/>
      <c r="D215" s="76"/>
      <c r="E215" s="76"/>
      <c r="F215" s="21"/>
      <c r="G215" s="21"/>
      <c r="H215" s="21"/>
      <c r="I215" s="21"/>
      <c r="J215" s="21"/>
      <c r="K215" s="21"/>
      <c r="L215" s="21"/>
      <c r="M215" s="21"/>
      <c r="N215" s="21"/>
      <c r="O215" s="21"/>
      <c r="P215" s="21"/>
      <c r="Q215" s="21"/>
      <c r="R215" s="21"/>
      <c r="S215" s="21"/>
      <c r="T215" s="21"/>
      <c r="U215" s="21"/>
      <c r="V215" s="21"/>
      <c r="W215" s="21"/>
      <c r="X215" s="21"/>
      <c r="Y215" s="21"/>
      <c r="Z215" s="21"/>
    </row>
    <row r="216" ht="17.25" customHeight="1">
      <c r="A216" s="21"/>
      <c r="B216" s="21"/>
      <c r="C216" s="76"/>
      <c r="D216" s="76"/>
      <c r="E216" s="76"/>
      <c r="F216" s="21"/>
      <c r="G216" s="21"/>
      <c r="H216" s="21"/>
      <c r="I216" s="21"/>
      <c r="J216" s="21"/>
      <c r="K216" s="21"/>
      <c r="L216" s="21"/>
      <c r="M216" s="21"/>
      <c r="N216" s="21"/>
      <c r="O216" s="21"/>
      <c r="P216" s="21"/>
      <c r="Q216" s="21"/>
      <c r="R216" s="21"/>
      <c r="S216" s="21"/>
      <c r="T216" s="21"/>
      <c r="U216" s="21"/>
      <c r="V216" s="21"/>
      <c r="W216" s="21"/>
      <c r="X216" s="21"/>
      <c r="Y216" s="21"/>
      <c r="Z216" s="21"/>
    </row>
    <row r="217" ht="17.25" customHeight="1">
      <c r="A217" s="21"/>
      <c r="B217" s="21"/>
      <c r="C217" s="76"/>
      <c r="D217" s="76"/>
      <c r="E217" s="76"/>
      <c r="F217" s="21"/>
      <c r="G217" s="21"/>
      <c r="H217" s="21"/>
      <c r="I217" s="21"/>
      <c r="J217" s="21"/>
      <c r="K217" s="21"/>
      <c r="L217" s="21"/>
      <c r="M217" s="21"/>
      <c r="N217" s="21"/>
      <c r="O217" s="21"/>
      <c r="P217" s="21"/>
      <c r="Q217" s="21"/>
      <c r="R217" s="21"/>
      <c r="S217" s="21"/>
      <c r="T217" s="21"/>
      <c r="U217" s="21"/>
      <c r="V217" s="21"/>
      <c r="W217" s="21"/>
      <c r="X217" s="21"/>
      <c r="Y217" s="21"/>
      <c r="Z217" s="21"/>
    </row>
    <row r="218" ht="17.25" customHeight="1">
      <c r="A218" s="21"/>
      <c r="B218" s="21"/>
      <c r="C218" s="76"/>
      <c r="D218" s="76"/>
      <c r="E218" s="76"/>
      <c r="F218" s="21"/>
      <c r="G218" s="21"/>
      <c r="H218" s="21"/>
      <c r="I218" s="21"/>
      <c r="J218" s="21"/>
      <c r="K218" s="21"/>
      <c r="L218" s="21"/>
      <c r="M218" s="21"/>
      <c r="N218" s="21"/>
      <c r="O218" s="21"/>
      <c r="P218" s="21"/>
      <c r="Q218" s="21"/>
      <c r="R218" s="21"/>
      <c r="S218" s="21"/>
      <c r="T218" s="21"/>
      <c r="U218" s="21"/>
      <c r="V218" s="21"/>
      <c r="W218" s="21"/>
      <c r="X218" s="21"/>
      <c r="Y218" s="21"/>
      <c r="Z218" s="21"/>
    </row>
    <row r="219" ht="17.25" customHeight="1">
      <c r="A219" s="21"/>
      <c r="B219" s="21"/>
      <c r="C219" s="76"/>
      <c r="D219" s="76"/>
      <c r="E219" s="76"/>
      <c r="F219" s="21"/>
      <c r="G219" s="21"/>
      <c r="H219" s="21"/>
      <c r="I219" s="21"/>
      <c r="J219" s="21"/>
      <c r="K219" s="21"/>
      <c r="L219" s="21"/>
      <c r="M219" s="21"/>
      <c r="N219" s="21"/>
      <c r="O219" s="21"/>
      <c r="P219" s="21"/>
      <c r="Q219" s="21"/>
      <c r="R219" s="21"/>
      <c r="S219" s="21"/>
      <c r="T219" s="21"/>
      <c r="U219" s="21"/>
      <c r="V219" s="21"/>
      <c r="W219" s="21"/>
      <c r="X219" s="21"/>
      <c r="Y219" s="21"/>
      <c r="Z219" s="21"/>
    </row>
    <row r="220" ht="17.25" customHeight="1">
      <c r="A220" s="21"/>
      <c r="B220" s="21"/>
      <c r="C220" s="76"/>
      <c r="D220" s="76"/>
      <c r="E220" s="76"/>
      <c r="F220" s="21"/>
      <c r="G220" s="21"/>
      <c r="H220" s="21"/>
      <c r="I220" s="21"/>
      <c r="J220" s="21"/>
      <c r="K220" s="21"/>
      <c r="L220" s="21"/>
      <c r="M220" s="21"/>
      <c r="N220" s="21"/>
      <c r="O220" s="21"/>
      <c r="P220" s="21"/>
      <c r="Q220" s="21"/>
      <c r="R220" s="21"/>
      <c r="S220" s="21"/>
      <c r="T220" s="21"/>
      <c r="U220" s="21"/>
      <c r="V220" s="21"/>
      <c r="W220" s="21"/>
      <c r="X220" s="21"/>
      <c r="Y220" s="21"/>
      <c r="Z220" s="21"/>
    </row>
    <row r="221" ht="17.25" customHeight="1">
      <c r="A221" s="21"/>
      <c r="B221" s="21"/>
      <c r="C221" s="76"/>
      <c r="D221" s="76"/>
      <c r="E221" s="76"/>
      <c r="F221" s="21"/>
      <c r="G221" s="21"/>
      <c r="H221" s="21"/>
      <c r="I221" s="21"/>
      <c r="J221" s="21"/>
      <c r="K221" s="21"/>
      <c r="L221" s="21"/>
      <c r="M221" s="21"/>
      <c r="N221" s="21"/>
      <c r="O221" s="21"/>
      <c r="P221" s="21"/>
      <c r="Q221" s="21"/>
      <c r="R221" s="21"/>
      <c r="S221" s="21"/>
      <c r="T221" s="21"/>
      <c r="U221" s="21"/>
      <c r="V221" s="21"/>
      <c r="W221" s="21"/>
      <c r="X221" s="21"/>
      <c r="Y221" s="21"/>
      <c r="Z221" s="21"/>
    </row>
    <row r="222" ht="17.25" customHeight="1">
      <c r="A222" s="21"/>
      <c r="B222" s="21"/>
      <c r="C222" s="76"/>
      <c r="D222" s="76"/>
      <c r="E222" s="76"/>
      <c r="F222" s="21"/>
      <c r="G222" s="21"/>
      <c r="H222" s="21"/>
      <c r="I222" s="21"/>
      <c r="J222" s="21"/>
      <c r="K222" s="21"/>
      <c r="L222" s="21"/>
      <c r="M222" s="21"/>
      <c r="N222" s="21"/>
      <c r="O222" s="21"/>
      <c r="P222" s="21"/>
      <c r="Q222" s="21"/>
      <c r="R222" s="21"/>
      <c r="S222" s="21"/>
      <c r="T222" s="21"/>
      <c r="U222" s="21"/>
      <c r="V222" s="21"/>
      <c r="W222" s="21"/>
      <c r="X222" s="21"/>
      <c r="Y222" s="21"/>
      <c r="Z222" s="21"/>
    </row>
    <row r="223" ht="17.25" customHeight="1">
      <c r="A223" s="21"/>
      <c r="B223" s="21"/>
      <c r="C223" s="76"/>
      <c r="D223" s="76"/>
      <c r="E223" s="76"/>
      <c r="F223" s="21"/>
      <c r="G223" s="21"/>
      <c r="H223" s="21"/>
      <c r="I223" s="21"/>
      <c r="J223" s="21"/>
      <c r="K223" s="21"/>
      <c r="L223" s="21"/>
      <c r="M223" s="21"/>
      <c r="N223" s="21"/>
      <c r="O223" s="21"/>
      <c r="P223" s="21"/>
      <c r="Q223" s="21"/>
      <c r="R223" s="21"/>
      <c r="S223" s="21"/>
      <c r="T223" s="21"/>
      <c r="U223" s="21"/>
      <c r="V223" s="21"/>
      <c r="W223" s="21"/>
      <c r="X223" s="21"/>
      <c r="Y223" s="21"/>
      <c r="Z223" s="21"/>
    </row>
    <row r="224" ht="17.25" customHeight="1">
      <c r="A224" s="21"/>
      <c r="B224" s="21"/>
      <c r="C224" s="76"/>
      <c r="D224" s="76"/>
      <c r="E224" s="76"/>
      <c r="F224" s="21"/>
      <c r="G224" s="21"/>
      <c r="H224" s="21"/>
      <c r="I224" s="21"/>
      <c r="J224" s="21"/>
      <c r="K224" s="21"/>
      <c r="L224" s="21"/>
      <c r="M224" s="21"/>
      <c r="N224" s="21"/>
      <c r="O224" s="21"/>
      <c r="P224" s="21"/>
      <c r="Q224" s="21"/>
      <c r="R224" s="21"/>
      <c r="S224" s="21"/>
      <c r="T224" s="21"/>
      <c r="U224" s="21"/>
      <c r="V224" s="21"/>
      <c r="W224" s="21"/>
      <c r="X224" s="21"/>
      <c r="Y224" s="21"/>
      <c r="Z224" s="21"/>
    </row>
    <row r="225" ht="17.25" customHeight="1">
      <c r="A225" s="21"/>
      <c r="B225" s="21"/>
      <c r="C225" s="76"/>
      <c r="D225" s="76"/>
      <c r="E225" s="76"/>
      <c r="F225" s="21"/>
      <c r="G225" s="21"/>
      <c r="H225" s="21"/>
      <c r="I225" s="21"/>
      <c r="J225" s="21"/>
      <c r="K225" s="21"/>
      <c r="L225" s="21"/>
      <c r="M225" s="21"/>
      <c r="N225" s="21"/>
      <c r="O225" s="21"/>
      <c r="P225" s="21"/>
      <c r="Q225" s="21"/>
      <c r="R225" s="21"/>
      <c r="S225" s="21"/>
      <c r="T225" s="21"/>
      <c r="U225" s="21"/>
      <c r="V225" s="21"/>
      <c r="W225" s="21"/>
      <c r="X225" s="21"/>
      <c r="Y225" s="21"/>
      <c r="Z225" s="21"/>
    </row>
    <row r="226" ht="17.25" customHeight="1">
      <c r="A226" s="21"/>
      <c r="B226" s="21"/>
      <c r="C226" s="76"/>
      <c r="D226" s="76"/>
      <c r="E226" s="76"/>
      <c r="F226" s="21"/>
      <c r="G226" s="21"/>
      <c r="H226" s="21"/>
      <c r="I226" s="21"/>
      <c r="J226" s="21"/>
      <c r="K226" s="21"/>
      <c r="L226" s="21"/>
      <c r="M226" s="21"/>
      <c r="N226" s="21"/>
      <c r="O226" s="21"/>
      <c r="P226" s="21"/>
      <c r="Q226" s="21"/>
      <c r="R226" s="21"/>
      <c r="S226" s="21"/>
      <c r="T226" s="21"/>
      <c r="U226" s="21"/>
      <c r="V226" s="21"/>
      <c r="W226" s="21"/>
      <c r="X226" s="21"/>
      <c r="Y226" s="21"/>
      <c r="Z226" s="21"/>
    </row>
    <row r="227" ht="17.25" customHeight="1">
      <c r="A227" s="21"/>
      <c r="B227" s="21"/>
      <c r="C227" s="76"/>
      <c r="D227" s="76"/>
      <c r="E227" s="76"/>
      <c r="F227" s="21"/>
      <c r="G227" s="21"/>
      <c r="H227" s="21"/>
      <c r="I227" s="21"/>
      <c r="J227" s="21"/>
      <c r="K227" s="21"/>
      <c r="L227" s="21"/>
      <c r="M227" s="21"/>
      <c r="N227" s="21"/>
      <c r="O227" s="21"/>
      <c r="P227" s="21"/>
      <c r="Q227" s="21"/>
      <c r="R227" s="21"/>
      <c r="S227" s="21"/>
      <c r="T227" s="21"/>
      <c r="U227" s="21"/>
      <c r="V227" s="21"/>
      <c r="W227" s="21"/>
      <c r="X227" s="21"/>
      <c r="Y227" s="21"/>
      <c r="Z227" s="21"/>
    </row>
    <row r="228" ht="17.25" customHeight="1">
      <c r="A228" s="21"/>
      <c r="B228" s="21"/>
      <c r="C228" s="76"/>
      <c r="D228" s="76"/>
      <c r="E228" s="76"/>
      <c r="F228" s="21"/>
      <c r="G228" s="21"/>
      <c r="H228" s="21"/>
      <c r="I228" s="21"/>
      <c r="J228" s="21"/>
      <c r="K228" s="21"/>
      <c r="L228" s="21"/>
      <c r="M228" s="21"/>
      <c r="N228" s="21"/>
      <c r="O228" s="21"/>
      <c r="P228" s="21"/>
      <c r="Q228" s="21"/>
      <c r="R228" s="21"/>
      <c r="S228" s="21"/>
      <c r="T228" s="21"/>
      <c r="U228" s="21"/>
      <c r="V228" s="21"/>
      <c r="W228" s="21"/>
      <c r="X228" s="21"/>
      <c r="Y228" s="21"/>
      <c r="Z228" s="21"/>
    </row>
    <row r="229" ht="17.25" customHeight="1">
      <c r="A229" s="21"/>
      <c r="B229" s="21"/>
      <c r="C229" s="76"/>
      <c r="D229" s="76"/>
      <c r="E229" s="76"/>
      <c r="F229" s="21"/>
      <c r="G229" s="21"/>
      <c r="H229" s="21"/>
      <c r="I229" s="21"/>
      <c r="J229" s="21"/>
      <c r="K229" s="21"/>
      <c r="L229" s="21"/>
      <c r="M229" s="21"/>
      <c r="N229" s="21"/>
      <c r="O229" s="21"/>
      <c r="P229" s="21"/>
      <c r="Q229" s="21"/>
      <c r="R229" s="21"/>
      <c r="S229" s="21"/>
      <c r="T229" s="21"/>
      <c r="U229" s="21"/>
      <c r="V229" s="21"/>
      <c r="W229" s="21"/>
      <c r="X229" s="21"/>
      <c r="Y229" s="21"/>
      <c r="Z229" s="21"/>
    </row>
    <row r="230" ht="17.25" customHeight="1">
      <c r="A230" s="21"/>
      <c r="B230" s="21"/>
      <c r="C230" s="76"/>
      <c r="D230" s="76"/>
      <c r="E230" s="76"/>
      <c r="F230" s="21"/>
      <c r="G230" s="21"/>
      <c r="H230" s="21"/>
      <c r="I230" s="21"/>
      <c r="J230" s="21"/>
      <c r="K230" s="21"/>
      <c r="L230" s="21"/>
      <c r="M230" s="21"/>
      <c r="N230" s="21"/>
      <c r="O230" s="21"/>
      <c r="P230" s="21"/>
      <c r="Q230" s="21"/>
      <c r="R230" s="21"/>
      <c r="S230" s="21"/>
      <c r="T230" s="21"/>
      <c r="U230" s="21"/>
      <c r="V230" s="21"/>
      <c r="W230" s="21"/>
      <c r="X230" s="21"/>
      <c r="Y230" s="21"/>
      <c r="Z230" s="21"/>
    </row>
    <row r="231" ht="17.25" customHeight="1">
      <c r="A231" s="21"/>
      <c r="B231" s="21"/>
      <c r="C231" s="76"/>
      <c r="D231" s="76"/>
      <c r="E231" s="76"/>
      <c r="F231" s="21"/>
      <c r="G231" s="21"/>
      <c r="H231" s="21"/>
      <c r="I231" s="21"/>
      <c r="J231" s="21"/>
      <c r="K231" s="21"/>
      <c r="L231" s="21"/>
      <c r="M231" s="21"/>
      <c r="N231" s="21"/>
      <c r="O231" s="21"/>
      <c r="P231" s="21"/>
      <c r="Q231" s="21"/>
      <c r="R231" s="21"/>
      <c r="S231" s="21"/>
      <c r="T231" s="21"/>
      <c r="U231" s="21"/>
      <c r="V231" s="21"/>
      <c r="W231" s="21"/>
      <c r="X231" s="21"/>
      <c r="Y231" s="21"/>
      <c r="Z231" s="21"/>
    </row>
    <row r="232" ht="17.25" customHeight="1">
      <c r="A232" s="21"/>
      <c r="B232" s="21"/>
      <c r="C232" s="76"/>
      <c r="D232" s="76"/>
      <c r="E232" s="76"/>
      <c r="F232" s="21"/>
      <c r="G232" s="21"/>
      <c r="H232" s="21"/>
      <c r="I232" s="21"/>
      <c r="J232" s="21"/>
      <c r="K232" s="21"/>
      <c r="L232" s="21"/>
      <c r="M232" s="21"/>
      <c r="N232" s="21"/>
      <c r="O232" s="21"/>
      <c r="P232" s="21"/>
      <c r="Q232" s="21"/>
      <c r="R232" s="21"/>
      <c r="S232" s="21"/>
      <c r="T232" s="21"/>
      <c r="U232" s="21"/>
      <c r="V232" s="21"/>
      <c r="W232" s="21"/>
      <c r="X232" s="21"/>
      <c r="Y232" s="21"/>
      <c r="Z232" s="21"/>
    </row>
    <row r="233" ht="17.25" customHeight="1">
      <c r="A233" s="21"/>
      <c r="B233" s="21"/>
      <c r="C233" s="76"/>
      <c r="D233" s="76"/>
      <c r="E233" s="76"/>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25:H25"/>
    <mergeCell ref="F26:H26"/>
    <mergeCell ref="F27:H27"/>
    <mergeCell ref="F29:H29"/>
  </mergeCells>
  <printOptions/>
  <pageMargins bottom="0.75" footer="0.0" header="0.0" left="0.7" right="0.7" top="0.75"/>
  <pageSetup paperSize="9"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8.43"/>
    <col customWidth="1" min="2" max="12" width="11.43"/>
    <col customWidth="1" min="13" max="14" width="10.71"/>
  </cols>
  <sheetData>
    <row r="1">
      <c r="A1" s="299" t="s">
        <v>464</v>
      </c>
      <c r="B1" s="300">
        <f>'1.IS'!B2</f>
        <v>2016</v>
      </c>
      <c r="C1" s="300">
        <f>'1.IS'!C2</f>
        <v>2017</v>
      </c>
      <c r="D1" s="300">
        <f>'1.IS'!D2</f>
        <v>2018</v>
      </c>
      <c r="E1" s="300">
        <f>'1.IS'!E2</f>
        <v>2019</v>
      </c>
      <c r="F1" s="300">
        <f>'1.IS'!F2</f>
        <v>2020</v>
      </c>
      <c r="G1" s="300">
        <f>'1.IS'!G2</f>
        <v>2021</v>
      </c>
      <c r="H1" s="300">
        <f>'1.IS'!H2</f>
        <v>2022</v>
      </c>
      <c r="I1" s="300">
        <f>'1.IS'!I2</f>
        <v>2023</v>
      </c>
      <c r="J1" s="300">
        <f>'1.IS'!J2</f>
        <v>2024</v>
      </c>
      <c r="K1" s="300">
        <f>'1.IS'!K2</f>
        <v>2025</v>
      </c>
      <c r="L1" s="301"/>
    </row>
    <row r="2">
      <c r="A2" s="1" t="s">
        <v>465</v>
      </c>
      <c r="B2" s="302">
        <f>IFERROR(VLOOKUP($A2,'9.TIKR_CF'!$A:$K,COLUMN(B2),FALSE),"0")</f>
        <v>-86</v>
      </c>
      <c r="C2" s="302">
        <f>IFERROR(VLOOKUP($A2,'9.TIKR_CF'!$A:$K,COLUMN(C2),FALSE),"0")</f>
        <v>-176</v>
      </c>
      <c r="D2" s="302">
        <f>IFERROR(VLOOKUP($A2,'9.TIKR_CF'!$A:$K,COLUMN(D2),FALSE),"0")</f>
        <v>-593</v>
      </c>
      <c r="E2" s="302">
        <f>IFERROR(VLOOKUP($A2,'9.TIKR_CF'!$A:$K,COLUMN(E2),FALSE),"0")</f>
        <v>-600</v>
      </c>
      <c r="F2" s="302">
        <f>IFERROR(VLOOKUP($A2,'9.TIKR_CF'!$A:$K,COLUMN(F2),FALSE),"0")</f>
        <v>-489</v>
      </c>
      <c r="G2" s="302">
        <f>IFERROR(VLOOKUP($A2,'9.TIKR_CF'!$A:$K,COLUMN(G2),FALSE),"0")</f>
        <v>-1128</v>
      </c>
      <c r="H2" s="302">
        <f>IFERROR(VLOOKUP($A2,'9.TIKR_CF'!$A:$K,COLUMN(H2),FALSE),"0")</f>
        <v>-976</v>
      </c>
      <c r="I2" s="302">
        <f>IFERROR(VLOOKUP($A2,'9.TIKR_CF'!$A:$K,COLUMN(I2),FALSE),"0")</f>
        <v>-1833</v>
      </c>
      <c r="J2" s="302">
        <f>IFERROR(VLOOKUP($A2,'9.TIKR_CF'!$A:$K,COLUMN(J2),FALSE),"0")</f>
        <v>-1069</v>
      </c>
      <c r="K2" s="302">
        <f>IFERROR(VLOOKUP($A2,'9.TIKR_CF'!$A:$K,COLUMN(K2),FALSE),"0")</f>
        <v>-3236</v>
      </c>
      <c r="L2" s="301"/>
    </row>
    <row r="3">
      <c r="A3" s="1" t="s">
        <v>466</v>
      </c>
      <c r="B3" s="302" t="str">
        <f>IFERROR(VLOOKUP($A3,'9.TIKR_CF'!$A:$K,COLUMN(B3),FALSE),"0")</f>
        <v>0</v>
      </c>
      <c r="C3" s="302" t="str">
        <f>IFERROR(VLOOKUP($A3,'9.TIKR_CF'!$A:$K,COLUMN(C3),FALSE),"0")</f>
        <v>0</v>
      </c>
      <c r="D3" s="302" t="str">
        <f>IFERROR(VLOOKUP($A3,'9.TIKR_CF'!$A:$K,COLUMN(D3),FALSE),"0")</f>
        <v>0</v>
      </c>
      <c r="E3" s="302" t="str">
        <f>IFERROR(VLOOKUP($A3,'9.TIKR_CF'!$A:$K,COLUMN(E3),FALSE),"0")</f>
        <v>0</v>
      </c>
      <c r="F3" s="302" t="str">
        <f>IFERROR(VLOOKUP($A3,'9.TIKR_CF'!$A:$K,COLUMN(F3),FALSE),"0")</f>
        <v>0</v>
      </c>
      <c r="G3" s="302" t="str">
        <f>IFERROR(VLOOKUP($A3,'9.TIKR_CF'!$A:$K,COLUMN(G3),FALSE),"0")</f>
        <v>0</v>
      </c>
      <c r="H3" s="302" t="str">
        <f>IFERROR(VLOOKUP($A3,'9.TIKR_CF'!$A:$K,COLUMN(H3),FALSE),"0")</f>
        <v>0</v>
      </c>
      <c r="I3" s="302" t="str">
        <f>IFERROR(VLOOKUP($A3,'9.TIKR_CF'!$A:$K,COLUMN(I3),FALSE),"0")</f>
        <v>0</v>
      </c>
      <c r="J3" s="302" t="str">
        <f>IFERROR(VLOOKUP($A3,'9.TIKR_CF'!$A:$K,COLUMN(J3),FALSE),"0")</f>
        <v>0</v>
      </c>
      <c r="K3" s="302" t="str">
        <f>IFERROR(VLOOKUP($A3,'9.TIKR_CF'!$A:$K,COLUMN(K3),FALSE),"0")</f>
        <v>0</v>
      </c>
      <c r="L3" s="301"/>
    </row>
    <row r="4">
      <c r="A4" s="303" t="s">
        <v>467</v>
      </c>
      <c r="B4" s="304">
        <f>IFERROR(VLOOKUP($A4,'9.TIKR_CF'!$A:$K,COLUMN(B4),FALSE),"0")</f>
        <v>7</v>
      </c>
      <c r="C4" s="304">
        <f>IFERROR(VLOOKUP($A4,'9.TIKR_CF'!$A:$K,COLUMN(C4),FALSE),"0")</f>
        <v>7</v>
      </c>
      <c r="D4" s="304">
        <f>IFERROR(VLOOKUP($A4,'9.TIKR_CF'!$A:$K,COLUMN(D4),FALSE),"0")</f>
        <v>2</v>
      </c>
      <c r="E4" s="304" t="str">
        <f>IFERROR(VLOOKUP($A4,'9.TIKR_CF'!$A:$K,COLUMN(E4),FALSE),"0")</f>
        <v/>
      </c>
      <c r="F4" s="304" t="str">
        <f>IFERROR(VLOOKUP($A4,'9.TIKR_CF'!$A:$K,COLUMN(F4),FALSE),"0")</f>
        <v/>
      </c>
      <c r="G4" s="304" t="str">
        <f>IFERROR(VLOOKUP($A4,'9.TIKR_CF'!$A:$K,COLUMN(G4),FALSE),"0")</f>
        <v/>
      </c>
      <c r="H4" s="304" t="str">
        <f>IFERROR(VLOOKUP($A4,'9.TIKR_CF'!$A:$K,COLUMN(H4),FALSE),"0")</f>
        <v/>
      </c>
      <c r="I4" s="305" t="str">
        <f>IFERROR(VLOOKUP($A4,'9.TIKR_CF'!$A:$K,COLUMN(I4),FALSE),"0")</f>
        <v/>
      </c>
      <c r="J4" s="305" t="str">
        <f>IFERROR(VLOOKUP($A4,'9.TIKR_CF'!$A:$K,COLUMN(J4),FALSE),"0")</f>
        <v/>
      </c>
      <c r="K4" s="305" t="str">
        <f>IFERROR(VLOOKUP($A4,'9.TIKR_CF'!$A:$K,COLUMN(K4),FALSE),"0")</f>
        <v/>
      </c>
      <c r="L4" s="301"/>
    </row>
    <row r="5">
      <c r="A5" s="1" t="s">
        <v>468</v>
      </c>
      <c r="B5" s="302">
        <f t="shared" ref="B5:K5" si="1">SUM(B2:B4)</f>
        <v>-79</v>
      </c>
      <c r="C5" s="302">
        <f t="shared" si="1"/>
        <v>-169</v>
      </c>
      <c r="D5" s="302">
        <f t="shared" si="1"/>
        <v>-591</v>
      </c>
      <c r="E5" s="302">
        <f t="shared" si="1"/>
        <v>-600</v>
      </c>
      <c r="F5" s="302">
        <f t="shared" si="1"/>
        <v>-489</v>
      </c>
      <c r="G5" s="302">
        <f t="shared" si="1"/>
        <v>-1128</v>
      </c>
      <c r="H5" s="302">
        <f t="shared" si="1"/>
        <v>-976</v>
      </c>
      <c r="I5" s="302">
        <f t="shared" si="1"/>
        <v>-1833</v>
      </c>
      <c r="J5" s="302">
        <f t="shared" si="1"/>
        <v>-1069</v>
      </c>
      <c r="K5" s="302">
        <f t="shared" si="1"/>
        <v>-3236</v>
      </c>
      <c r="L5" s="301"/>
    </row>
    <row r="6">
      <c r="A6" s="303" t="s">
        <v>469</v>
      </c>
      <c r="B6" s="304">
        <f>IFERROR(VLOOKUP($A6,'9.TIKR_CF'!$A:$K,COLUMN(B6),FALSE),"0")</f>
        <v>124</v>
      </c>
      <c r="C6" s="304">
        <f>IFERROR(VLOOKUP($A6,'9.TIKR_CF'!$A:$K,COLUMN(C6),FALSE),"0")</f>
        <v>119</v>
      </c>
      <c r="D6" s="304">
        <f>IFERROR(VLOOKUP($A6,'9.TIKR_CF'!$A:$K,COLUMN(D6),FALSE),"0")</f>
        <v>144</v>
      </c>
      <c r="E6" s="304">
        <f>IFERROR(VLOOKUP($A6,'9.TIKR_CF'!$A:$K,COLUMN(E6),FALSE),"0")</f>
        <v>233</v>
      </c>
      <c r="F6" s="304">
        <f>IFERROR(VLOOKUP($A6,'9.TIKR_CF'!$A:$K,COLUMN(F6),FALSE),"0")</f>
        <v>356</v>
      </c>
      <c r="G6" s="304">
        <f>IFERROR(VLOOKUP($A6,'9.TIKR_CF'!$A:$K,COLUMN(G6),FALSE),"0")</f>
        <v>486</v>
      </c>
      <c r="H6" s="304">
        <f>IFERROR(VLOOKUP($A6,'9.TIKR_CF'!$A:$K,COLUMN(H6),FALSE),"0")</f>
        <v>611</v>
      </c>
      <c r="I6" s="304">
        <f>IFERROR(VLOOKUP($A6,'9.TIKR_CF'!$A:$K,COLUMN(I6),FALSE),"0")</f>
        <v>845</v>
      </c>
      <c r="J6" s="304">
        <f>IFERROR(VLOOKUP($A6,'9.TIKR_CF'!$A:$K,COLUMN(J6),FALSE),"0")</f>
        <v>894</v>
      </c>
      <c r="K6" s="304">
        <f>IFERROR(VLOOKUP($A6,'9.TIKR_CF'!$A:$K,COLUMN(K6),FALSE),"0")</f>
        <v>1271</v>
      </c>
      <c r="L6" s="301"/>
    </row>
    <row r="7">
      <c r="A7" s="239" t="s">
        <v>470</v>
      </c>
      <c r="B7" s="306">
        <f t="shared" ref="B7:K7" si="2">IF(ABS(B5)&lt;B6,B5,-B6)</f>
        <v>-79</v>
      </c>
      <c r="C7" s="306">
        <f t="shared" si="2"/>
        <v>-119</v>
      </c>
      <c r="D7" s="306">
        <f t="shared" si="2"/>
        <v>-144</v>
      </c>
      <c r="E7" s="306">
        <f t="shared" si="2"/>
        <v>-233</v>
      </c>
      <c r="F7" s="306">
        <f t="shared" si="2"/>
        <v>-356</v>
      </c>
      <c r="G7" s="306">
        <f t="shared" si="2"/>
        <v>-486</v>
      </c>
      <c r="H7" s="306">
        <f t="shared" si="2"/>
        <v>-611</v>
      </c>
      <c r="I7" s="306">
        <f t="shared" si="2"/>
        <v>-845</v>
      </c>
      <c r="J7" s="306">
        <f t="shared" si="2"/>
        <v>-894</v>
      </c>
      <c r="K7" s="306">
        <f t="shared" si="2"/>
        <v>-1271</v>
      </c>
      <c r="L7" s="301"/>
    </row>
    <row r="8">
      <c r="B8" s="301"/>
      <c r="C8" s="301"/>
      <c r="D8" s="301"/>
      <c r="E8" s="301"/>
      <c r="F8" s="301"/>
      <c r="G8" s="301"/>
      <c r="H8" s="301"/>
      <c r="I8" s="301"/>
      <c r="J8" s="301"/>
      <c r="K8" s="301"/>
      <c r="L8" s="301"/>
    </row>
    <row r="9">
      <c r="A9" s="299" t="s">
        <v>471</v>
      </c>
      <c r="B9" s="300">
        <f>'1.IS'!B2</f>
        <v>2016</v>
      </c>
      <c r="C9" s="300">
        <f>'1.IS'!C2</f>
        <v>2017</v>
      </c>
      <c r="D9" s="300">
        <f>'1.IS'!D2</f>
        <v>2018</v>
      </c>
      <c r="E9" s="300">
        <f>'1.IS'!E2</f>
        <v>2019</v>
      </c>
      <c r="F9" s="300">
        <f>'1.IS'!F2</f>
        <v>2020</v>
      </c>
      <c r="G9" s="300">
        <f>'1.IS'!G2</f>
        <v>2021</v>
      </c>
      <c r="H9" s="300">
        <f>'1.IS'!H2</f>
        <v>2022</v>
      </c>
      <c r="I9" s="300">
        <f>'1.IS'!I2</f>
        <v>2023</v>
      </c>
      <c r="J9" s="300">
        <f>'1.IS'!J2</f>
        <v>2024</v>
      </c>
      <c r="K9" s="300">
        <f>'1.IS'!K2</f>
        <v>2025</v>
      </c>
      <c r="L9" s="301"/>
    </row>
    <row r="10">
      <c r="A10" s="1" t="s">
        <v>472</v>
      </c>
      <c r="B10" s="302">
        <f t="shared" ref="B10:K10" si="3">B5-B7</f>
        <v>0</v>
      </c>
      <c r="C10" s="302">
        <f t="shared" si="3"/>
        <v>-50</v>
      </c>
      <c r="D10" s="302">
        <f t="shared" si="3"/>
        <v>-447</v>
      </c>
      <c r="E10" s="302">
        <f t="shared" si="3"/>
        <v>-367</v>
      </c>
      <c r="F10" s="302">
        <f t="shared" si="3"/>
        <v>-133</v>
      </c>
      <c r="G10" s="302">
        <f t="shared" si="3"/>
        <v>-642</v>
      </c>
      <c r="H10" s="302">
        <f t="shared" si="3"/>
        <v>-365</v>
      </c>
      <c r="I10" s="302">
        <f t="shared" si="3"/>
        <v>-988</v>
      </c>
      <c r="J10" s="302">
        <f t="shared" si="3"/>
        <v>-175</v>
      </c>
      <c r="K10" s="302">
        <f t="shared" si="3"/>
        <v>-1965</v>
      </c>
      <c r="L10" s="301"/>
    </row>
    <row r="11">
      <c r="A11" s="303" t="s">
        <v>473</v>
      </c>
      <c r="B11" s="307" t="str">
        <f>IFERROR(VLOOKUP("Cash Acquisitions*",'9.TIKR_CF'!$A:$K,COLUMN(B11),FALSE),"0")</f>
        <v/>
      </c>
      <c r="C11" s="307" t="str">
        <f>IFERROR(VLOOKUP("Cash Acquisitions*",'9.TIKR_CF'!$A:$K,COLUMN(C11),FALSE),"0")</f>
        <v/>
      </c>
      <c r="D11" s="307" t="str">
        <f>IFERROR(VLOOKUP("Cash Acquisitions*",'9.TIKR_CF'!$A:$K,COLUMN(D11),FALSE),"0")</f>
        <v/>
      </c>
      <c r="E11" s="307" t="str">
        <f>IFERROR(VLOOKUP("Cash Acquisitions*",'9.TIKR_CF'!$A:$K,COLUMN(E11),FALSE),"0")</f>
        <v/>
      </c>
      <c r="F11" s="307">
        <f>IFERROR(VLOOKUP("Cash Acquisitions*",'9.TIKR_CF'!$A:$K,COLUMN(F11),FALSE),"0")</f>
        <v>-4</v>
      </c>
      <c r="G11" s="307">
        <f>IFERROR(VLOOKUP("Cash Acquisitions*",'9.TIKR_CF'!$A:$K,COLUMN(G11),FALSE),"0")</f>
        <v>-8524</v>
      </c>
      <c r="H11" s="307">
        <f>IFERROR(VLOOKUP("Cash Acquisitions*",'9.TIKR_CF'!$A:$K,COLUMN(H11),FALSE),"0")</f>
        <v>-263</v>
      </c>
      <c r="I11" s="307">
        <f>IFERROR(VLOOKUP("Cash Acquisitions*",'9.TIKR_CF'!$A:$K,COLUMN(I11),FALSE),"0")</f>
        <v>-49</v>
      </c>
      <c r="J11" s="307">
        <f>IFERROR(VLOOKUP("Cash Acquisitions*",'9.TIKR_CF'!$A:$K,COLUMN(J11),FALSE),"0")</f>
        <v>-83</v>
      </c>
      <c r="K11" s="307">
        <f>IFERROR(VLOOKUP("Cash Acquisitions*",'9.TIKR_CF'!$A:$K,COLUMN(K11),FALSE),"0")</f>
        <v>-1007</v>
      </c>
      <c r="L11" s="301"/>
    </row>
    <row r="12">
      <c r="A12" s="239" t="s">
        <v>474</v>
      </c>
      <c r="B12" s="306">
        <f t="shared" ref="B12:K12" si="4">ABS(SUM(B10:B11))</f>
        <v>0</v>
      </c>
      <c r="C12" s="306">
        <f t="shared" si="4"/>
        <v>50</v>
      </c>
      <c r="D12" s="306">
        <f t="shared" si="4"/>
        <v>447</v>
      </c>
      <c r="E12" s="306">
        <f t="shared" si="4"/>
        <v>367</v>
      </c>
      <c r="F12" s="306">
        <f t="shared" si="4"/>
        <v>137</v>
      </c>
      <c r="G12" s="306">
        <f t="shared" si="4"/>
        <v>9166</v>
      </c>
      <c r="H12" s="306">
        <f t="shared" si="4"/>
        <v>628</v>
      </c>
      <c r="I12" s="306">
        <f t="shared" si="4"/>
        <v>1037</v>
      </c>
      <c r="J12" s="306">
        <f t="shared" si="4"/>
        <v>258</v>
      </c>
      <c r="K12" s="306">
        <f t="shared" si="4"/>
        <v>2972</v>
      </c>
      <c r="L12" s="301"/>
    </row>
    <row r="13">
      <c r="B13" s="301"/>
      <c r="C13" s="301"/>
      <c r="D13" s="301"/>
      <c r="E13" s="301"/>
      <c r="F13" s="301"/>
      <c r="G13" s="301"/>
      <c r="H13" s="301"/>
      <c r="I13" s="301"/>
      <c r="J13" s="301"/>
      <c r="K13" s="301"/>
      <c r="L13" s="301"/>
    </row>
    <row r="14">
      <c r="A14" s="299" t="s">
        <v>85</v>
      </c>
      <c r="B14" s="300" t="str">
        <f>'1.IS'!L2</f>
        <v>2026e</v>
      </c>
      <c r="C14" s="300" t="str">
        <f>'1.IS'!M2</f>
        <v>2027e</v>
      </c>
      <c r="D14" s="300" t="str">
        <f>'1.IS'!N2</f>
        <v>2028e</v>
      </c>
      <c r="E14" s="300" t="str">
        <f>'1.IS'!O2</f>
        <v>2029e</v>
      </c>
      <c r="F14" s="300" t="str">
        <f>'1.IS'!P2</f>
        <v>2030e</v>
      </c>
      <c r="G14" s="308"/>
      <c r="H14" s="308"/>
      <c r="I14" s="308"/>
      <c r="J14" s="308"/>
      <c r="K14" s="308"/>
      <c r="L14" s="301"/>
    </row>
    <row r="15">
      <c r="A15" s="226" t="s">
        <v>475</v>
      </c>
      <c r="B15" s="309">
        <f>'4.Valoración'!$D$12</f>
        <v>113.53</v>
      </c>
      <c r="C15" s="309">
        <f>'4.Valoración'!$D$12</f>
        <v>113.53</v>
      </c>
      <c r="D15" s="309">
        <f>'4.Valoración'!$D$12</f>
        <v>113.53</v>
      </c>
      <c r="E15" s="309">
        <f>'4.Valoración'!$D$12</f>
        <v>113.53</v>
      </c>
      <c r="F15" s="309">
        <f>'4.Valoración'!$D$12</f>
        <v>113.53</v>
      </c>
      <c r="G15" s="301"/>
      <c r="H15" s="301"/>
      <c r="I15" s="301"/>
      <c r="J15" s="301"/>
      <c r="K15" s="301"/>
      <c r="L15" s="301"/>
    </row>
    <row r="16">
      <c r="B16" s="301"/>
      <c r="C16" s="301"/>
      <c r="D16" s="301"/>
      <c r="E16" s="301"/>
      <c r="F16" s="301"/>
      <c r="G16" s="301"/>
      <c r="H16" s="301"/>
      <c r="I16" s="301"/>
      <c r="J16" s="301"/>
      <c r="K16" s="301"/>
      <c r="L16" s="301"/>
    </row>
    <row r="17">
      <c r="A17" s="299" t="s">
        <v>88</v>
      </c>
      <c r="B17" s="310">
        <f>'1.IS'!K2</f>
        <v>2025</v>
      </c>
      <c r="C17" s="301"/>
      <c r="D17" s="301"/>
      <c r="E17" s="301"/>
      <c r="F17" s="301"/>
      <c r="G17" s="301"/>
      <c r="H17" s="301"/>
      <c r="I17" s="301"/>
      <c r="J17" s="301"/>
      <c r="K17" s="301"/>
      <c r="L17" s="301"/>
    </row>
    <row r="18">
      <c r="A18" s="1" t="s">
        <v>476</v>
      </c>
      <c r="B18" s="311">
        <f>IFERROR(SUM('3.ROIC'!$B$6:$K$6)/SUM('3.ROIC'!$B$6:$K$7),0)</f>
        <v>0.1000314619</v>
      </c>
      <c r="C18" s="301"/>
      <c r="D18" s="301"/>
      <c r="E18" s="301"/>
      <c r="F18" s="301"/>
      <c r="G18" s="301"/>
      <c r="H18" s="301"/>
      <c r="I18" s="301"/>
      <c r="J18" s="301"/>
      <c r="K18" s="301"/>
      <c r="L18" s="301"/>
    </row>
    <row r="19">
      <c r="A19" s="1" t="s">
        <v>477</v>
      </c>
      <c r="B19" s="311">
        <f>IF(B18=0,0,1-B18)</f>
        <v>0.8999685381</v>
      </c>
      <c r="C19" s="301"/>
      <c r="D19" s="301"/>
      <c r="E19" s="301"/>
      <c r="F19" s="301"/>
      <c r="G19" s="301"/>
      <c r="H19" s="301"/>
      <c r="I19" s="301"/>
      <c r="J19" s="301"/>
      <c r="K19" s="301"/>
      <c r="L19" s="301"/>
    </row>
    <row r="20">
      <c r="A20" s="1" t="s">
        <v>478</v>
      </c>
      <c r="B20" s="302">
        <f>SUM('3.ROIC'!B4:K5)</f>
        <v>152521</v>
      </c>
      <c r="C20" s="301"/>
      <c r="D20" s="301"/>
      <c r="E20" s="301"/>
      <c r="F20" s="301"/>
      <c r="G20" s="301"/>
      <c r="H20" s="301"/>
      <c r="I20" s="301"/>
      <c r="J20" s="301"/>
      <c r="K20" s="301"/>
      <c r="L20" s="301"/>
    </row>
    <row r="21" ht="15.75" customHeight="1">
      <c r="A21" s="1" t="s">
        <v>479</v>
      </c>
      <c r="B21" s="302">
        <f>SUM('3.ROIC'!B5:K5)</f>
        <v>112384</v>
      </c>
      <c r="C21" s="301"/>
      <c r="D21" s="301"/>
      <c r="E21" s="301"/>
      <c r="F21" s="301"/>
      <c r="G21" s="301"/>
      <c r="H21" s="301"/>
      <c r="I21" s="301"/>
      <c r="J21" s="301"/>
      <c r="K21" s="301"/>
      <c r="L21" s="301"/>
    </row>
    <row r="22" ht="15.75" customHeight="1">
      <c r="A22" s="1" t="s">
        <v>480</v>
      </c>
      <c r="B22" s="302">
        <f>SUM('3.ROIC'!B6:K7)</f>
        <v>57212</v>
      </c>
      <c r="C22" s="301"/>
      <c r="D22" s="301"/>
      <c r="E22" s="301"/>
      <c r="F22" s="301"/>
      <c r="G22" s="301"/>
      <c r="H22" s="301"/>
      <c r="I22" s="301"/>
      <c r="J22" s="301"/>
      <c r="K22" s="301"/>
      <c r="L22" s="301"/>
    </row>
    <row r="23" ht="15.75" customHeight="1">
      <c r="A23" s="1" t="s">
        <v>481</v>
      </c>
      <c r="B23" s="302">
        <f>B22-B20</f>
        <v>-95309</v>
      </c>
      <c r="C23" s="301"/>
      <c r="D23" s="301"/>
      <c r="E23" s="301"/>
      <c r="F23" s="301"/>
      <c r="G23" s="301"/>
      <c r="H23" s="301"/>
      <c r="I23" s="301"/>
      <c r="J23" s="301"/>
      <c r="K23" s="301"/>
      <c r="L23" s="301"/>
    </row>
    <row r="24" ht="15.75" customHeight="1">
      <c r="A24" s="1" t="s">
        <v>482</v>
      </c>
      <c r="B24" s="302">
        <f>SUM('1.IS'!B13:K13)</f>
        <v>3481</v>
      </c>
      <c r="C24" s="301"/>
      <c r="D24" s="301"/>
      <c r="E24" s="301"/>
      <c r="F24" s="301"/>
      <c r="G24" s="301"/>
      <c r="H24" s="301"/>
      <c r="I24" s="301"/>
      <c r="J24" s="301"/>
      <c r="K24" s="301"/>
      <c r="L24" s="301"/>
    </row>
    <row r="25" ht="15.75" customHeight="1">
      <c r="A25" s="1" t="s">
        <v>483</v>
      </c>
      <c r="B25" s="302">
        <f>SUM('1.IS'!B12:K12)</f>
        <v>-1462</v>
      </c>
      <c r="C25" s="301"/>
      <c r="D25" s="301"/>
      <c r="E25" s="301"/>
      <c r="F25" s="301"/>
      <c r="G25" s="301"/>
      <c r="H25" s="301"/>
      <c r="I25" s="301"/>
      <c r="J25" s="301"/>
      <c r="K25" s="301"/>
      <c r="L25" s="301"/>
    </row>
    <row r="26" ht="15.75" customHeight="1">
      <c r="A26" s="1" t="s">
        <v>484</v>
      </c>
      <c r="B26" s="311">
        <f>IFERROR(B24/B21,0)</f>
        <v>0.03097416002</v>
      </c>
      <c r="C26" s="301"/>
      <c r="D26" s="301"/>
      <c r="E26" s="301"/>
      <c r="F26" s="301"/>
      <c r="G26" s="301"/>
      <c r="H26" s="301"/>
      <c r="I26" s="301"/>
      <c r="J26" s="301"/>
      <c r="K26" s="301"/>
      <c r="L26" s="301"/>
    </row>
    <row r="27" ht="15.75" customHeight="1">
      <c r="A27" s="1" t="s">
        <v>485</v>
      </c>
      <c r="B27" s="311">
        <f>ABS(SUM('1.IS'!B12:K12))/B22</f>
        <v>0.02555407956</v>
      </c>
      <c r="C27" s="301"/>
      <c r="D27" s="301"/>
      <c r="E27" s="301"/>
      <c r="F27" s="301"/>
      <c r="G27" s="301"/>
      <c r="H27" s="301"/>
      <c r="I27" s="301"/>
      <c r="J27" s="301"/>
      <c r="K27" s="301"/>
      <c r="L27" s="301"/>
    </row>
    <row r="28" ht="15.75" customHeight="1">
      <c r="B28" s="311"/>
      <c r="C28" s="301"/>
      <c r="D28" s="301"/>
      <c r="E28" s="301"/>
      <c r="F28" s="301"/>
      <c r="G28" s="301"/>
      <c r="H28" s="301"/>
      <c r="I28" s="301"/>
      <c r="J28" s="301"/>
      <c r="K28" s="301"/>
      <c r="L28" s="301"/>
    </row>
    <row r="29" ht="15.75" customHeight="1">
      <c r="A29" s="299" t="s">
        <v>486</v>
      </c>
      <c r="B29" s="300">
        <f>'1.IS'!K2</f>
        <v>2025</v>
      </c>
      <c r="C29" s="312" t="str">
        <f>'1.IS'!L2</f>
        <v>2026e</v>
      </c>
      <c r="D29" s="312" t="str">
        <f>'1.IS'!M2</f>
        <v>2027e</v>
      </c>
      <c r="E29" s="312" t="str">
        <f>'1.IS'!N2</f>
        <v>2028e</v>
      </c>
      <c r="F29" s="312" t="str">
        <f>'1.IS'!O2</f>
        <v>2029e</v>
      </c>
      <c r="G29" s="312" t="str">
        <f>'1.IS'!P2</f>
        <v>2030e</v>
      </c>
      <c r="H29" s="301"/>
      <c r="I29" s="301"/>
      <c r="J29" s="301"/>
      <c r="K29" s="301"/>
      <c r="L29" s="301"/>
    </row>
    <row r="30" ht="15.75" customHeight="1">
      <c r="A30" s="1" t="s">
        <v>88</v>
      </c>
      <c r="B30" s="302">
        <f>'4.Valoración'!K4</f>
        <v>-34747</v>
      </c>
      <c r="C30" s="313">
        <f>'4.Valoración'!L4</f>
        <v>-51500</v>
      </c>
      <c r="D30" s="313">
        <f>'4.Valoración'!M4</f>
        <v>-64800</v>
      </c>
      <c r="E30" s="313">
        <f>'4.Valoración'!N4</f>
        <v>-72800</v>
      </c>
      <c r="F30" s="313">
        <f>'4.Valoración'!O4</f>
        <v>-84800</v>
      </c>
      <c r="G30" s="313">
        <f>'4.Valoración'!P4</f>
        <v>-98000</v>
      </c>
      <c r="H30" s="301"/>
      <c r="I30" s="301"/>
      <c r="J30" s="301"/>
      <c r="K30" s="301"/>
      <c r="L30" s="301"/>
    </row>
    <row r="31" ht="15.75" customHeight="1">
      <c r="A31" s="1" t="s">
        <v>487</v>
      </c>
      <c r="B31" s="302">
        <f>B32+B33</f>
        <v>43210</v>
      </c>
      <c r="C31" s="313">
        <f>IF(C30&lt;=0,B31/ABS(B30)*ABS(C30),MIN(B45:K45)*'1.IS'!L3)</f>
        <v>64043.37065</v>
      </c>
      <c r="D31" s="313">
        <f t="shared" ref="D31:G31" si="5">C31/ABS(C30)*ABS(D30)</f>
        <v>80582.72657</v>
      </c>
      <c r="E31" s="313">
        <f t="shared" si="5"/>
        <v>90531.21133</v>
      </c>
      <c r="F31" s="313">
        <f t="shared" si="5"/>
        <v>105453.9385</v>
      </c>
      <c r="G31" s="313">
        <f t="shared" si="5"/>
        <v>121868.9383</v>
      </c>
      <c r="H31" s="301"/>
      <c r="I31" s="302"/>
      <c r="J31" s="301"/>
      <c r="K31" s="311"/>
      <c r="L31" s="301"/>
    </row>
    <row r="32" ht="15.75" customHeight="1">
      <c r="A32" s="226" t="s">
        <v>488</v>
      </c>
      <c r="B32" s="302">
        <f>'3.ROIC'!K4</f>
        <v>8589</v>
      </c>
      <c r="C32" s="313">
        <f>B32/B31*C31</f>
        <v>12730.12059</v>
      </c>
      <c r="D32" s="313">
        <f>C32/'1.IS'!L3*'1.IS'!M3</f>
        <v>15530.74711</v>
      </c>
      <c r="E32" s="313">
        <f>D32/'1.IS'!M3*'1.IS'!N3</f>
        <v>17860.35918</v>
      </c>
      <c r="F32" s="313">
        <f>E32/'1.IS'!N3*'1.IS'!O3</f>
        <v>20539.41306</v>
      </c>
      <c r="G32" s="313">
        <f>F32/'1.IS'!O3*'1.IS'!P3</f>
        <v>23620.32502</v>
      </c>
      <c r="H32" s="301"/>
      <c r="I32" s="301"/>
      <c r="J32" s="301"/>
      <c r="K32" s="311"/>
      <c r="L32" s="301"/>
    </row>
    <row r="33" ht="15.75" customHeight="1">
      <c r="A33" s="226" t="s">
        <v>489</v>
      </c>
      <c r="B33" s="302">
        <f>'3.ROIC'!K5</f>
        <v>34621</v>
      </c>
      <c r="C33" s="313">
        <f>B33/B31*C31</f>
        <v>51313.25006</v>
      </c>
      <c r="D33" s="313">
        <f>C33/'1.IS'!L3*'1.IS'!M3</f>
        <v>62602.16508</v>
      </c>
      <c r="E33" s="313">
        <f>D33/'1.IS'!M3*'1.IS'!N3</f>
        <v>71992.48984</v>
      </c>
      <c r="F33" s="313">
        <f>E33/'1.IS'!N3*'1.IS'!O3</f>
        <v>82791.36332</v>
      </c>
      <c r="G33" s="313">
        <f>F33/'1.IS'!O3*'1.IS'!P3</f>
        <v>95210.06781</v>
      </c>
      <c r="H33" s="301"/>
      <c r="I33" s="301"/>
      <c r="J33" s="301"/>
      <c r="K33" s="301"/>
      <c r="L33" s="301"/>
    </row>
    <row r="34" ht="15.75" customHeight="1">
      <c r="A34" s="1" t="s">
        <v>490</v>
      </c>
      <c r="B34" s="302">
        <f>B30+B31</f>
        <v>8463</v>
      </c>
      <c r="C34" s="313">
        <f>IF(C30&lt;=0,B34/ABS(B30)*ABS(C30),C30+C31)</f>
        <v>12543.37065</v>
      </c>
      <c r="D34" s="313">
        <f t="shared" ref="D34:G34" si="6">C34/ABS(C30)*ABS(D30)</f>
        <v>15782.72657</v>
      </c>
      <c r="E34" s="313">
        <f t="shared" si="6"/>
        <v>17731.21133</v>
      </c>
      <c r="F34" s="313">
        <f t="shared" si="6"/>
        <v>20653.93847</v>
      </c>
      <c r="G34" s="313">
        <f t="shared" si="6"/>
        <v>23868.93833</v>
      </c>
      <c r="H34" s="301"/>
      <c r="I34" s="301"/>
      <c r="J34" s="302"/>
      <c r="K34" s="301"/>
      <c r="L34" s="301"/>
    </row>
    <row r="35" ht="15.75" customHeight="1">
      <c r="A35" s="226" t="s">
        <v>491</v>
      </c>
      <c r="B35" s="302">
        <f>'3.ROIC'!K6</f>
        <v>0</v>
      </c>
      <c r="C35" s="313">
        <f t="shared" ref="C35:G35" si="7">B35/B34*C34</f>
        <v>0</v>
      </c>
      <c r="D35" s="313">
        <f t="shared" si="7"/>
        <v>0</v>
      </c>
      <c r="E35" s="313">
        <f t="shared" si="7"/>
        <v>0</v>
      </c>
      <c r="F35" s="313">
        <f t="shared" si="7"/>
        <v>0</v>
      </c>
      <c r="G35" s="313">
        <f t="shared" si="7"/>
        <v>0</v>
      </c>
      <c r="H35" s="301"/>
      <c r="I35" s="301"/>
      <c r="J35" s="301"/>
      <c r="K35" s="301"/>
      <c r="L35" s="301"/>
    </row>
    <row r="36" ht="15.75" customHeight="1">
      <c r="A36" s="226" t="s">
        <v>492</v>
      </c>
      <c r="B36" s="302">
        <f>'3.ROIC'!K7</f>
        <v>8463</v>
      </c>
      <c r="C36" s="313">
        <f t="shared" ref="C36:G36" si="8">B36/B34*C34</f>
        <v>12543.37065</v>
      </c>
      <c r="D36" s="313">
        <f t="shared" si="8"/>
        <v>15782.72657</v>
      </c>
      <c r="E36" s="313">
        <f t="shared" si="8"/>
        <v>17731.21133</v>
      </c>
      <c r="F36" s="313">
        <f t="shared" si="8"/>
        <v>20653.93847</v>
      </c>
      <c r="G36" s="313">
        <f t="shared" si="8"/>
        <v>23868.93833</v>
      </c>
      <c r="H36" s="301"/>
      <c r="I36" s="301"/>
      <c r="J36" s="301"/>
      <c r="K36" s="301"/>
      <c r="L36" s="301"/>
    </row>
    <row r="37" ht="15.75" customHeight="1">
      <c r="A37" s="226"/>
      <c r="B37" s="302"/>
      <c r="C37" s="313"/>
      <c r="D37" s="313"/>
      <c r="E37" s="313"/>
      <c r="F37" s="313"/>
      <c r="G37" s="313"/>
      <c r="H37" s="301"/>
      <c r="I37" s="301"/>
      <c r="J37" s="301"/>
      <c r="K37" s="301"/>
      <c r="L37" s="301"/>
    </row>
    <row r="38" ht="15.75" customHeight="1">
      <c r="B38" s="311"/>
      <c r="C38" s="301"/>
      <c r="D38" s="301"/>
      <c r="E38" s="301"/>
      <c r="F38" s="301"/>
      <c r="G38" s="301"/>
      <c r="H38" s="301"/>
      <c r="I38" s="301"/>
      <c r="J38" s="301"/>
      <c r="K38" s="301"/>
      <c r="L38" s="301"/>
    </row>
    <row r="39" ht="15.75" customHeight="1">
      <c r="A39" s="299" t="s">
        <v>493</v>
      </c>
      <c r="B39" s="300">
        <f>'1.IS'!B2</f>
        <v>2016</v>
      </c>
      <c r="C39" s="300">
        <f>'1.IS'!C2</f>
        <v>2017</v>
      </c>
      <c r="D39" s="300">
        <f>'1.IS'!D2</f>
        <v>2018</v>
      </c>
      <c r="E39" s="300">
        <f>'1.IS'!E2</f>
        <v>2019</v>
      </c>
      <c r="F39" s="300">
        <f>'1.IS'!F2</f>
        <v>2020</v>
      </c>
      <c r="G39" s="300">
        <f>'1.IS'!G2</f>
        <v>2021</v>
      </c>
      <c r="H39" s="300">
        <f>'1.IS'!H2</f>
        <v>2022</v>
      </c>
      <c r="I39" s="300">
        <f>'1.IS'!I2</f>
        <v>2023</v>
      </c>
      <c r="J39" s="300">
        <f>'1.IS'!J2</f>
        <v>2024</v>
      </c>
      <c r="K39" s="300">
        <f>'1.IS'!K2</f>
        <v>2025</v>
      </c>
      <c r="L39" s="314" t="s">
        <v>494</v>
      </c>
    </row>
    <row r="40" ht="15.75" customHeight="1">
      <c r="A40" s="1" t="s">
        <v>495</v>
      </c>
      <c r="B40" s="302">
        <f t="shared" ref="B40:K40" si="9">ABS(B10)</f>
        <v>0</v>
      </c>
      <c r="C40" s="302">
        <f t="shared" si="9"/>
        <v>50</v>
      </c>
      <c r="D40" s="302">
        <f t="shared" si="9"/>
        <v>447</v>
      </c>
      <c r="E40" s="302">
        <f t="shared" si="9"/>
        <v>367</v>
      </c>
      <c r="F40" s="302">
        <f t="shared" si="9"/>
        <v>133</v>
      </c>
      <c r="G40" s="302">
        <f t="shared" si="9"/>
        <v>642</v>
      </c>
      <c r="H40" s="302">
        <f t="shared" si="9"/>
        <v>365</v>
      </c>
      <c r="I40" s="302">
        <f t="shared" si="9"/>
        <v>988</v>
      </c>
      <c r="J40" s="302">
        <f t="shared" si="9"/>
        <v>175</v>
      </c>
      <c r="K40" s="302">
        <f t="shared" si="9"/>
        <v>1965</v>
      </c>
      <c r="L40" s="313">
        <f t="shared" ref="L40:L44" si="10">SUM(B40:K40)</f>
        <v>5132</v>
      </c>
    </row>
    <row r="41" ht="15.75" customHeight="1">
      <c r="A41" s="1" t="s">
        <v>65</v>
      </c>
      <c r="B41" s="301">
        <f>IFERROR(ABS(VLOOKUP("Common &amp; Preferred Stock Dividends Paid*",'9.TIKR_CF'!$A:$K,COLUMN(B14),FALSE)),"0")</f>
        <v>213</v>
      </c>
      <c r="C41" s="301">
        <f>IFERROR(ABS(VLOOKUP("Common &amp; Preferred Stock Dividends Paid*",'9.TIKR_CF'!$A:$K,COLUMN(C14),FALSE)),"0")</f>
        <v>261</v>
      </c>
      <c r="D41" s="301">
        <f>IFERROR(ABS(VLOOKUP("Common &amp; Preferred Stock Dividends Paid*",'9.TIKR_CF'!$A:$K,COLUMN(D14),FALSE)),"0")</f>
        <v>341</v>
      </c>
      <c r="E41" s="301">
        <f>IFERROR(ABS(VLOOKUP("Common &amp; Preferred Stock Dividends Paid*",'9.TIKR_CF'!$A:$K,COLUMN(E14),FALSE)),"0")</f>
        <v>371</v>
      </c>
      <c r="F41" s="301">
        <f>IFERROR(ABS(VLOOKUP("Common &amp; Preferred Stock Dividends Paid*",'9.TIKR_CF'!$A:$K,COLUMN(F14),FALSE)),"0")</f>
        <v>390</v>
      </c>
      <c r="G41" s="301">
        <f>IFERROR(ABS(VLOOKUP("Common &amp; Preferred Stock Dividends Paid*",'9.TIKR_CF'!$A:$K,COLUMN(G14),FALSE)),"0")</f>
        <v>395</v>
      </c>
      <c r="H41" s="301">
        <f>IFERROR(ABS(VLOOKUP("Common &amp; Preferred Stock Dividends Paid*",'9.TIKR_CF'!$A:$K,COLUMN(H14),FALSE)),"0")</f>
        <v>399</v>
      </c>
      <c r="I41" s="301">
        <f>IFERROR(ABS(VLOOKUP("Common &amp; Preferred Stock Dividends Paid*",'9.TIKR_CF'!$A:$K,COLUMN(I14),FALSE)),"0")</f>
        <v>398</v>
      </c>
      <c r="J41" s="301">
        <f>IFERROR(ABS(VLOOKUP("Common &amp; Preferred Stock Dividends Paid*",'9.TIKR_CF'!$A:$K,COLUMN(J14),FALSE)),"0")</f>
        <v>395</v>
      </c>
      <c r="K41" s="301">
        <f>IFERROR(ABS(VLOOKUP("Common &amp; Preferred Stock Dividends Paid*",'9.TIKR_CF'!$A:$K,COLUMN(K14),FALSE)),"0")</f>
        <v>834</v>
      </c>
      <c r="L41" s="313">
        <f t="shared" si="10"/>
        <v>3997</v>
      </c>
    </row>
    <row r="42" ht="15.75" customHeight="1">
      <c r="A42" s="1" t="s">
        <v>66</v>
      </c>
      <c r="B42" s="301">
        <f>IFERROR(ABS(VLOOKUP("Repurchase of Common Stock*",'9.TIKR_CF'!$A:$K,COLUMN(B15),FALSE)),"0")</f>
        <v>653</v>
      </c>
      <c r="C42" s="301">
        <f>IFERROR(ABS(VLOOKUP("Repurchase of Common Stock*",'9.TIKR_CF'!$A:$K,COLUMN(C15),FALSE)),"0")</f>
        <v>915</v>
      </c>
      <c r="D42" s="301">
        <f>IFERROR(ABS(VLOOKUP("Repurchase of Common Stock*",'9.TIKR_CF'!$A:$K,COLUMN(D15),FALSE)),"0")</f>
        <v>1521</v>
      </c>
      <c r="E42" s="301">
        <f>IFERROR(ABS(VLOOKUP("Repurchase of Common Stock*",'9.TIKR_CF'!$A:$K,COLUMN(E15),FALSE)),"0")</f>
        <v>2611</v>
      </c>
      <c r="F42" s="301">
        <f>IFERROR(ABS(VLOOKUP("Repurchase of Common Stock*",'9.TIKR_CF'!$A:$K,COLUMN(F15),FALSE)),"0")</f>
        <v>551</v>
      </c>
      <c r="G42" s="301">
        <f>IFERROR(ABS(VLOOKUP("Repurchase of Common Stock*",'9.TIKR_CF'!$A:$K,COLUMN(G15),FALSE)),"0")</f>
        <v>942</v>
      </c>
      <c r="H42" s="301">
        <f>IFERROR(ABS(VLOOKUP("Repurchase of Common Stock*",'9.TIKR_CF'!$A:$K,COLUMN(H15),FALSE)),"0")</f>
        <v>1904</v>
      </c>
      <c r="I42" s="301">
        <f>IFERROR(ABS(VLOOKUP("Repurchase of Common Stock*",'9.TIKR_CF'!$A:$K,COLUMN(I15),FALSE)),"0")</f>
        <v>11514</v>
      </c>
      <c r="J42" s="301">
        <f>IFERROR(ABS(VLOOKUP("Repurchase of Common Stock*",'9.TIKR_CF'!$A:$K,COLUMN(J15),FALSE)),"0")</f>
        <v>12316</v>
      </c>
      <c r="K42" s="301">
        <f>IFERROR(ABS(VLOOKUP("Repurchase of Common Stock*",'9.TIKR_CF'!$A:$K,COLUMN(K15),FALSE)),"0")</f>
        <v>40636</v>
      </c>
      <c r="L42" s="313">
        <f t="shared" si="10"/>
        <v>73563</v>
      </c>
    </row>
    <row r="43" ht="15.75" customHeight="1">
      <c r="A43" s="1" t="s">
        <v>496</v>
      </c>
      <c r="B43" s="301">
        <f t="shared" ref="B43:K43" si="11">ABS(B11)</f>
        <v>0</v>
      </c>
      <c r="C43" s="301">
        <f t="shared" si="11"/>
        <v>0</v>
      </c>
      <c r="D43" s="301">
        <f t="shared" si="11"/>
        <v>0</v>
      </c>
      <c r="E43" s="301">
        <f t="shared" si="11"/>
        <v>0</v>
      </c>
      <c r="F43" s="301">
        <f t="shared" si="11"/>
        <v>4</v>
      </c>
      <c r="G43" s="301">
        <f t="shared" si="11"/>
        <v>8524</v>
      </c>
      <c r="H43" s="301">
        <f t="shared" si="11"/>
        <v>263</v>
      </c>
      <c r="I43" s="301">
        <f t="shared" si="11"/>
        <v>49</v>
      </c>
      <c r="J43" s="301">
        <f t="shared" si="11"/>
        <v>83</v>
      </c>
      <c r="K43" s="301">
        <f t="shared" si="11"/>
        <v>1007</v>
      </c>
      <c r="L43" s="313">
        <f t="shared" si="10"/>
        <v>9930</v>
      </c>
    </row>
    <row r="44" ht="15.75" customHeight="1">
      <c r="A44" s="1" t="s">
        <v>67</v>
      </c>
      <c r="B44" s="301">
        <f>IFERROR(ABS(VLOOKUP("Total Debt Repaid*",'9.TIKR_CF'!$A:$K,COLUMN(B19),FALSE))-VLOOKUP("Total Debt Issued*",'9.TIKR_CF'!$A:$K,COLUMN(B19),FALSE),0)</f>
        <v>0</v>
      </c>
      <c r="C44" s="301">
        <f>IFERROR(ABS(VLOOKUP("Total Debt Repaid*",'9.TIKR_CF'!$A:$K,COLUMN(C19),FALSE))-VLOOKUP("Total Debt Issued*",'9.TIKR_CF'!$A:$K,COLUMN(C19),FALSE),0)</f>
        <v>-1315</v>
      </c>
      <c r="D44" s="301">
        <f>IFERROR(ABS(VLOOKUP("Total Debt Repaid*",'9.TIKR_CF'!$A:$K,COLUMN(D19),FALSE))-VLOOKUP("Total Debt Issued*",'9.TIKR_CF'!$A:$K,COLUMN(D19),FALSE),0)</f>
        <v>812</v>
      </c>
      <c r="E44" s="301">
        <f>IFERROR(ABS(VLOOKUP("Total Debt Repaid*",'9.TIKR_CF'!$A:$K,COLUMN(E19),FALSE))-VLOOKUP("Total Debt Issued*",'9.TIKR_CF'!$A:$K,COLUMN(E19),FALSE),0)</f>
        <v>16</v>
      </c>
      <c r="F44" s="301">
        <f>IFERROR(ABS(VLOOKUP("Total Debt Repaid*",'9.TIKR_CF'!$A:$K,COLUMN(F19),FALSE))-VLOOKUP("Total Debt Issued*",'9.TIKR_CF'!$A:$K,COLUMN(F19),FALSE),0)</f>
        <v>0</v>
      </c>
      <c r="G44" s="301">
        <f>IFERROR(ABS(VLOOKUP("Total Debt Repaid*",'9.TIKR_CF'!$A:$K,COLUMN(G19),FALSE))-VLOOKUP("Total Debt Issued*",'9.TIKR_CF'!$A:$K,COLUMN(G19),FALSE),0)</f>
        <v>-4968</v>
      </c>
      <c r="H44" s="301">
        <f>IFERROR(ABS(VLOOKUP("Total Debt Repaid*",'9.TIKR_CF'!$A:$K,COLUMN(H19),FALSE))-VLOOKUP("Total Debt Issued*",'9.TIKR_CF'!$A:$K,COLUMN(H19),FALSE),0)</f>
        <v>-3977</v>
      </c>
      <c r="I44" s="301">
        <f>IFERROR(ABS(VLOOKUP("Total Debt Repaid*",'9.TIKR_CF'!$A:$K,COLUMN(I19),FALSE))-VLOOKUP("Total Debt Issued*",'9.TIKR_CF'!$A:$K,COLUMN(I19),FALSE),0)</f>
        <v>0</v>
      </c>
      <c r="J44" s="301">
        <f>IFERROR(ABS(VLOOKUP("Total Debt Repaid*",'9.TIKR_CF'!$A:$K,COLUMN(J19),FALSE))-VLOOKUP("Total Debt Issued*",'9.TIKR_CF'!$A:$K,COLUMN(J19),FALSE),0)</f>
        <v>1250</v>
      </c>
      <c r="K44" s="301">
        <f>IFERROR(ABS(VLOOKUP("Total Debt Repaid*",'9.TIKR_CF'!$A:$K,COLUMN(K19),FALSE))-VLOOKUP("Total Debt Issued*",'9.TIKR_CF'!$A:$K,COLUMN(K19),FALSE),0)</f>
        <v>1250</v>
      </c>
      <c r="L44" s="313">
        <f t="shared" si="10"/>
        <v>-6932</v>
      </c>
    </row>
    <row r="45" ht="15.75" customHeight="1">
      <c r="A45" s="1" t="s">
        <v>497</v>
      </c>
      <c r="B45" s="311">
        <f>IFERROR(SUM('3.ROIC'!B4:B5)/'1.IS'!B3,"")</f>
        <v>1.005389222</v>
      </c>
      <c r="C45" s="311">
        <f>IFERROR(SUM('3.ROIC'!C4:C5)/'1.IS'!C3,"")</f>
        <v>0.9837916064</v>
      </c>
      <c r="D45" s="311">
        <f>IFERROR(SUM('3.ROIC'!D4:D5)/'1.IS'!D3,"")</f>
        <v>0.7317274037</v>
      </c>
      <c r="E45" s="311">
        <f>IFERROR(SUM('3.ROIC'!E4:E5)/'1.IS'!E3,"")</f>
        <v>0.6334926596</v>
      </c>
      <c r="F45" s="311">
        <f>IFERROR(SUM('3.ROIC'!F4:F5)/'1.IS'!F3,"")</f>
        <v>0.9980765708</v>
      </c>
      <c r="G45" s="311">
        <f>IFERROR(SUM('3.ROIC'!G4:G5)/'1.IS'!G3,"")</f>
        <v>0.6933133433</v>
      </c>
      <c r="H45" s="311">
        <f>IFERROR(SUM('3.ROIC'!H4:H5)/'1.IS'!H3,"")</f>
        <v>0.78799138</v>
      </c>
      <c r="I45" s="311">
        <f>IFERROR(SUM('3.ROIC'!I4:I5)/'1.IS'!I3,"")</f>
        <v>0.4929191073</v>
      </c>
      <c r="J45" s="311">
        <f>IFERROR(SUM('3.ROIC'!J4:J5)/'1.IS'!J3,"")</f>
        <v>0.4265125899</v>
      </c>
      <c r="K45" s="311">
        <f>IFERROR(SUM('3.ROIC'!K4:K5)/'1.IS'!K3,"")</f>
        <v>0.331118723</v>
      </c>
      <c r="L45" s="313"/>
      <c r="N45" s="315"/>
    </row>
    <row r="46" ht="15.75" customHeight="1">
      <c r="B46" s="301"/>
      <c r="C46" s="301"/>
      <c r="D46" s="301"/>
      <c r="E46" s="301"/>
      <c r="F46" s="301"/>
      <c r="G46" s="301"/>
      <c r="H46" s="301"/>
      <c r="I46" s="301"/>
      <c r="J46" s="301"/>
      <c r="K46" s="301"/>
      <c r="L46" s="301"/>
    </row>
    <row r="47" ht="15.75" customHeight="1">
      <c r="A47" s="239" t="s">
        <v>498</v>
      </c>
      <c r="B47" s="301"/>
      <c r="C47" s="301"/>
      <c r="D47" s="301"/>
      <c r="E47" s="301"/>
      <c r="F47" s="301"/>
      <c r="G47" s="301"/>
      <c r="H47" s="301"/>
      <c r="I47" s="301"/>
      <c r="J47" s="301"/>
      <c r="K47" s="301"/>
      <c r="L47" s="301"/>
    </row>
    <row r="48" ht="15.75" customHeight="1">
      <c r="A48" s="299"/>
      <c r="B48" s="300">
        <f>'1.IS'!C$2</f>
        <v>2017</v>
      </c>
      <c r="C48" s="300">
        <f>'1.IS'!D$2</f>
        <v>2018</v>
      </c>
      <c r="D48" s="300">
        <f>'1.IS'!E$2</f>
        <v>2019</v>
      </c>
      <c r="E48" s="300">
        <f>'1.IS'!F$2</f>
        <v>2020</v>
      </c>
      <c r="F48" s="300">
        <f>'1.IS'!G$2</f>
        <v>2021</v>
      </c>
      <c r="G48" s="300">
        <f>'1.IS'!H$2</f>
        <v>2022</v>
      </c>
      <c r="H48" s="300">
        <f>'1.IS'!I$2</f>
        <v>2023</v>
      </c>
      <c r="I48" s="300">
        <f>'1.IS'!J$2</f>
        <v>2024</v>
      </c>
      <c r="J48" s="300">
        <f>'1.IS'!K$2</f>
        <v>2025</v>
      </c>
      <c r="K48" s="300"/>
      <c r="L48" s="310"/>
    </row>
    <row r="49" ht="15.75" customHeight="1">
      <c r="A49" s="316" t="s">
        <v>499</v>
      </c>
      <c r="B49" s="317">
        <f>'1.IS'!C4</f>
        <v>0.379241517</v>
      </c>
      <c r="C49" s="317">
        <f>'1.IS'!D4</f>
        <v>0.405788712</v>
      </c>
      <c r="D49" s="317">
        <f>'1.IS'!E4</f>
        <v>0.2060942969</v>
      </c>
      <c r="E49" s="317">
        <f>'1.IS'!F4</f>
        <v>-0.06811198361</v>
      </c>
      <c r="F49" s="317">
        <f>'1.IS'!G4</f>
        <v>0.5272943763</v>
      </c>
      <c r="G49" s="317">
        <f>'1.IS'!H4</f>
        <v>0.6140329835</v>
      </c>
      <c r="H49" s="317">
        <f>'1.IS'!I4</f>
        <v>0.002229323029</v>
      </c>
      <c r="I49" s="317">
        <f>'1.IS'!J4</f>
        <v>1.258545266</v>
      </c>
      <c r="J49" s="317">
        <f>'1.IS'!K4</f>
        <v>1.142034076</v>
      </c>
      <c r="K49" s="301"/>
      <c r="L49" s="317"/>
    </row>
    <row r="50" ht="15.75" customHeight="1">
      <c r="A50" s="316" t="s">
        <v>38</v>
      </c>
      <c r="B50" s="317">
        <f>'1.IS'!C24</f>
        <v>1.00430019</v>
      </c>
      <c r="C50" s="317">
        <f>'1.IS'!D24</f>
        <v>0.860420434</v>
      </c>
      <c r="D50" s="317">
        <f>'1.IS'!E24</f>
        <v>0.3597987618</v>
      </c>
      <c r="E50" s="317">
        <f>'1.IS'!F24</f>
        <v>-0.3143463638</v>
      </c>
      <c r="F50" s="317">
        <f>'1.IS'!G24</f>
        <v>0.5899267832</v>
      </c>
      <c r="G50" s="317">
        <f>'1.IS'!H24</f>
        <v>1.114208912</v>
      </c>
      <c r="H50" s="317">
        <f>'1.IS'!I24</f>
        <v>-0.3951858591</v>
      </c>
      <c r="I50" s="317">
        <f>'1.IS'!J24</f>
        <v>4.14419985</v>
      </c>
      <c r="J50" s="317">
        <f>'1.IS'!K24</f>
        <v>1.446903453</v>
      </c>
      <c r="K50" s="301"/>
      <c r="L50" s="317"/>
    </row>
    <row r="51" ht="15.75" customHeight="1">
      <c r="A51" s="316" t="s">
        <v>500</v>
      </c>
      <c r="B51" s="317">
        <f>'2.FCF'!C16</f>
        <v>0.1373690338</v>
      </c>
      <c r="C51" s="317">
        <f>'2.FCF'!D16</f>
        <v>1.83828045</v>
      </c>
      <c r="D51" s="317">
        <f>'2.FCF'!E16</f>
        <v>0.1550667147</v>
      </c>
      <c r="E51" s="317">
        <f>'2.FCF'!F16</f>
        <v>0.06931002185</v>
      </c>
      <c r="F51" s="317">
        <f>'2.FCF'!G16</f>
        <v>0.2327007299</v>
      </c>
      <c r="G51" s="317">
        <f>'2.FCF'!H16</f>
        <v>0.8694931312</v>
      </c>
      <c r="H51" s="317">
        <f>'2.FCF'!I16</f>
        <v>-0.4657291271</v>
      </c>
      <c r="I51" s="317">
        <f>'2.FCF'!J16</f>
        <v>5.192316813</v>
      </c>
      <c r="J51" s="317">
        <f>'2.FCF'!K16</f>
        <v>1.246467277</v>
      </c>
      <c r="K51" s="301"/>
      <c r="L51" s="317"/>
    </row>
    <row r="52" ht="15.75" customHeight="1">
      <c r="A52" s="13"/>
      <c r="B52" s="318"/>
      <c r="C52" s="318"/>
      <c r="D52" s="318"/>
      <c r="E52" s="318"/>
      <c r="F52" s="318"/>
      <c r="G52" s="318"/>
      <c r="H52" s="318"/>
      <c r="I52" s="318"/>
      <c r="J52" s="301"/>
      <c r="K52" s="301"/>
      <c r="L52" s="301"/>
    </row>
    <row r="53" ht="15.75" customHeight="1">
      <c r="A53" s="319" t="s">
        <v>501</v>
      </c>
      <c r="B53" s="318"/>
      <c r="C53" s="318"/>
      <c r="D53" s="318"/>
      <c r="E53" s="318"/>
      <c r="F53" s="318"/>
      <c r="G53" s="318"/>
      <c r="H53" s="318"/>
      <c r="I53" s="318"/>
      <c r="J53" s="301"/>
      <c r="K53" s="301"/>
      <c r="L53" s="301"/>
    </row>
    <row r="54" ht="15.75" customHeight="1">
      <c r="A54" s="299"/>
      <c r="B54" s="310">
        <f>'1.IS'!B$2</f>
        <v>2016</v>
      </c>
      <c r="C54" s="310">
        <f>'1.IS'!C$2</f>
        <v>2017</v>
      </c>
      <c r="D54" s="310">
        <f>'1.IS'!D$2</f>
        <v>2018</v>
      </c>
      <c r="E54" s="310">
        <f>'1.IS'!E$2</f>
        <v>2019</v>
      </c>
      <c r="F54" s="310">
        <f>'1.IS'!F$2</f>
        <v>2020</v>
      </c>
      <c r="G54" s="310">
        <f>'1.IS'!G$2</f>
        <v>2021</v>
      </c>
      <c r="H54" s="310">
        <f>'1.IS'!H$2</f>
        <v>2022</v>
      </c>
      <c r="I54" s="310">
        <f>'1.IS'!I$2</f>
        <v>2023</v>
      </c>
      <c r="J54" s="310">
        <f>'1.IS'!J$2</f>
        <v>2024</v>
      </c>
      <c r="K54" s="310">
        <f>'1.IS'!K$2</f>
        <v>2025</v>
      </c>
      <c r="L54" s="310"/>
    </row>
    <row r="55" ht="15.75" customHeight="1">
      <c r="A55" s="316" t="s">
        <v>20</v>
      </c>
      <c r="B55" s="320">
        <f>'1.IS'!B6</f>
        <v>0.2145708583</v>
      </c>
      <c r="C55" s="320">
        <f>'1.IS'!C6</f>
        <v>0.3073806078</v>
      </c>
      <c r="D55" s="320">
        <f>'1.IS'!D6</f>
        <v>0.3509367923</v>
      </c>
      <c r="E55" s="320">
        <f>'1.IS'!E6</f>
        <v>0.3470467736</v>
      </c>
      <c r="F55" s="320">
        <f>'1.IS'!F6</f>
        <v>0.2955669537</v>
      </c>
      <c r="G55" s="320">
        <f>'1.IS'!G6</f>
        <v>0.3489655172</v>
      </c>
      <c r="H55" s="320">
        <f>'1.IS'!H6</f>
        <v>0.4166976295</v>
      </c>
      <c r="I55" s="320">
        <f>'1.IS'!I6</f>
        <v>0.2639949581</v>
      </c>
      <c r="J55" s="320">
        <f>'1.IS'!J6</f>
        <v>0.5659696005</v>
      </c>
      <c r="K55" s="320">
        <f>'1.IS'!K6</f>
        <v>0.6384591217</v>
      </c>
      <c r="L55" s="320"/>
    </row>
    <row r="56" ht="15.75" customHeight="1">
      <c r="A56" s="316" t="s">
        <v>91</v>
      </c>
      <c r="B56" s="320">
        <f>'1.IS'!B10</f>
        <v>0.175249501</v>
      </c>
      <c r="C56" s="320">
        <f>'1.IS'!C10</f>
        <v>0.2803183792</v>
      </c>
      <c r="D56" s="320">
        <f>'1.IS'!D10</f>
        <v>0.3304508956</v>
      </c>
      <c r="E56" s="320">
        <f>'1.IS'!E10</f>
        <v>0.3246841926</v>
      </c>
      <c r="F56" s="320">
        <f>'1.IS'!F10</f>
        <v>0.2606704525</v>
      </c>
      <c r="G56" s="320">
        <f>'1.IS'!G10</f>
        <v>0.2831184408</v>
      </c>
      <c r="H56" s="320">
        <f>'1.IS'!H10</f>
        <v>0.3730772089</v>
      </c>
      <c r="I56" s="320">
        <f>'1.IS'!I10</f>
        <v>0.2067546526</v>
      </c>
      <c r="J56" s="320">
        <f>'1.IS'!J10</f>
        <v>0.5412166377</v>
      </c>
      <c r="K56" s="320">
        <f>'1.IS'!K10</f>
        <v>0.6241752684</v>
      </c>
      <c r="L56" s="320"/>
    </row>
    <row r="57" ht="15.75" customHeight="1">
      <c r="A57" s="316" t="s">
        <v>93</v>
      </c>
      <c r="B57" s="320">
        <f>'2.FCF'!B15</f>
        <v>0.1714570858</v>
      </c>
      <c r="C57" s="320">
        <f>'2.FCF'!C15</f>
        <v>0.1413892909</v>
      </c>
      <c r="D57" s="320">
        <f>'2.FCF'!D15</f>
        <v>0.2854642784</v>
      </c>
      <c r="E57" s="320">
        <f>'2.FCF'!E15</f>
        <v>0.2733868214</v>
      </c>
      <c r="F57" s="320">
        <f>'2.FCF'!F15</f>
        <v>0.3137021432</v>
      </c>
      <c r="G57" s="320">
        <f>'2.FCF'!G15</f>
        <v>0.2531934033</v>
      </c>
      <c r="H57" s="320">
        <f>'2.FCF'!H15</f>
        <v>0.2932674445</v>
      </c>
      <c r="I57" s="320">
        <f>'2.FCF'!I15</f>
        <v>0.1563357307</v>
      </c>
      <c r="J57" s="320">
        <f>'2.FCF'!J15</f>
        <v>0.4286300515</v>
      </c>
      <c r="K57" s="320">
        <f>'2.FCF'!K15</f>
        <v>0.4495275753</v>
      </c>
      <c r="L57" s="320"/>
    </row>
    <row r="58" ht="15.75" customHeight="1">
      <c r="A58" s="13"/>
      <c r="B58" s="318"/>
      <c r="C58" s="317"/>
      <c r="D58" s="317"/>
      <c r="E58" s="317"/>
      <c r="F58" s="317"/>
      <c r="G58" s="317"/>
      <c r="H58" s="317"/>
      <c r="I58" s="301"/>
      <c r="J58" s="301"/>
      <c r="K58" s="301"/>
      <c r="L58" s="318"/>
    </row>
    <row r="59" ht="15.75" customHeight="1">
      <c r="A59" s="319" t="s">
        <v>502</v>
      </c>
      <c r="B59" s="318"/>
      <c r="C59" s="317"/>
      <c r="D59" s="317"/>
      <c r="E59" s="317"/>
      <c r="F59" s="317"/>
      <c r="G59" s="317"/>
      <c r="H59" s="317"/>
      <c r="I59" s="301"/>
      <c r="J59" s="301"/>
      <c r="K59" s="301"/>
      <c r="L59" s="318"/>
    </row>
    <row r="60" ht="15.75" customHeight="1">
      <c r="A60" s="299"/>
      <c r="B60" s="310">
        <f>'1.IS'!B$2</f>
        <v>2016</v>
      </c>
      <c r="C60" s="310">
        <f>'1.IS'!C$2</f>
        <v>2017</v>
      </c>
      <c r="D60" s="310">
        <f>'1.IS'!D$2</f>
        <v>2018</v>
      </c>
      <c r="E60" s="310">
        <f>'1.IS'!E$2</f>
        <v>2019</v>
      </c>
      <c r="F60" s="310">
        <f>'1.IS'!F$2</f>
        <v>2020</v>
      </c>
      <c r="G60" s="310">
        <f>'1.IS'!G$2</f>
        <v>2021</v>
      </c>
      <c r="H60" s="310">
        <f>'1.IS'!H$2</f>
        <v>2022</v>
      </c>
      <c r="I60" s="310">
        <f>'1.IS'!I$2</f>
        <v>2023</v>
      </c>
      <c r="J60" s="310">
        <f>'1.IS'!J$2</f>
        <v>2024</v>
      </c>
      <c r="K60" s="310">
        <f>'1.IS'!K$2</f>
        <v>2025</v>
      </c>
      <c r="L60" s="310"/>
    </row>
    <row r="61" ht="15.75" customHeight="1">
      <c r="A61" s="316" t="s">
        <v>93</v>
      </c>
      <c r="B61" s="321">
        <f>'2.FCF'!B14</f>
        <v>859</v>
      </c>
      <c r="C61" s="321">
        <f>'2.FCF'!C14</f>
        <v>977</v>
      </c>
      <c r="D61" s="321">
        <f>'2.FCF'!D14</f>
        <v>2773</v>
      </c>
      <c r="E61" s="321">
        <f>'2.FCF'!E14</f>
        <v>3203</v>
      </c>
      <c r="F61" s="321">
        <f>'2.FCF'!F14</f>
        <v>3425</v>
      </c>
      <c r="G61" s="321">
        <f>'2.FCF'!G14</f>
        <v>4222</v>
      </c>
      <c r="H61" s="321">
        <f>'2.FCF'!H14</f>
        <v>7893</v>
      </c>
      <c r="I61" s="321">
        <f>'2.FCF'!I14</f>
        <v>4217</v>
      </c>
      <c r="J61" s="321">
        <f>'2.FCF'!J14</f>
        <v>26113</v>
      </c>
      <c r="K61" s="321">
        <f>'2.FCF'!K14</f>
        <v>58662</v>
      </c>
      <c r="L61" s="318"/>
    </row>
    <row r="62" ht="15.75" customHeight="1">
      <c r="A62" s="316" t="s">
        <v>82</v>
      </c>
      <c r="B62" s="317">
        <f>'3.ROIC'!B15</f>
        <v>0.5115005425</v>
      </c>
      <c r="C62" s="317">
        <f>'3.ROIC'!C15</f>
        <v>0.4832067839</v>
      </c>
      <c r="D62" s="317">
        <f>'3.ROIC'!D15</f>
        <v>0.4809694291</v>
      </c>
      <c r="E62" s="317">
        <f>'3.ROIC'!E15</f>
        <v>0.7598982346</v>
      </c>
      <c r="F62" s="317">
        <f>'3.ROIC'!F15</f>
        <v>0.1804780312</v>
      </c>
      <c r="G62" s="317">
        <f>'3.ROIC'!G15</f>
        <v>0.3369534955</v>
      </c>
      <c r="H62" s="317">
        <f>'3.ROIC'!H15</f>
        <v>0.5122508015</v>
      </c>
      <c r="I62" s="317">
        <f>'3.ROIC'!I15</f>
        <v>0.2225043345</v>
      </c>
      <c r="J62" s="317">
        <f>'3.ROIC'!J15</f>
        <v>0.8204809755</v>
      </c>
      <c r="K62" s="317">
        <f>'3.ROIC'!K15</f>
        <v>1.2826268</v>
      </c>
      <c r="L62" s="317"/>
    </row>
    <row r="63" ht="15.75" customHeight="1">
      <c r="A63" s="13"/>
      <c r="B63" s="318"/>
      <c r="C63" s="318"/>
      <c r="D63" s="318"/>
      <c r="E63" s="318"/>
      <c r="F63" s="318"/>
      <c r="G63" s="318"/>
      <c r="H63" s="318"/>
      <c r="I63" s="301"/>
      <c r="J63" s="301"/>
      <c r="K63" s="301"/>
      <c r="L63" s="318"/>
    </row>
    <row r="64" ht="15.75" customHeight="1">
      <c r="A64" s="299" t="s">
        <v>503</v>
      </c>
      <c r="B64" s="310">
        <f>'1.IS'!B$2</f>
        <v>2016</v>
      </c>
      <c r="C64" s="310">
        <f>'1.IS'!C$2</f>
        <v>2017</v>
      </c>
      <c r="D64" s="310">
        <f>'1.IS'!D$2</f>
        <v>2018</v>
      </c>
      <c r="E64" s="310">
        <f>'1.IS'!E$2</f>
        <v>2019</v>
      </c>
      <c r="F64" s="310">
        <f>'1.IS'!F$2</f>
        <v>2020</v>
      </c>
      <c r="G64" s="310">
        <f>'1.IS'!G$2</f>
        <v>2021</v>
      </c>
      <c r="H64" s="310">
        <f>'1.IS'!H$2</f>
        <v>2022</v>
      </c>
      <c r="I64" s="310">
        <f>'1.IS'!I$2</f>
        <v>2023</v>
      </c>
      <c r="J64" s="310">
        <f>'1.IS'!J$2</f>
        <v>2024</v>
      </c>
      <c r="K64" s="310">
        <f>'1.IS'!K$2</f>
        <v>2025</v>
      </c>
      <c r="L64" s="310"/>
    </row>
    <row r="65" ht="15.75" customHeight="1">
      <c r="A65" s="316" t="s">
        <v>504</v>
      </c>
      <c r="B65" s="317">
        <f>IFERROR(('1.IS'!B3-'1.IS'!B5)/'1.IS'!B3,"")</f>
        <v>0.7854291417</v>
      </c>
      <c r="C65" s="317">
        <f>IFERROR(('1.IS'!C3-'1.IS'!C5)/'1.IS'!C3,"")</f>
        <v>0.6926193922</v>
      </c>
      <c r="D65" s="317">
        <f>IFERROR(('1.IS'!D3-'1.IS'!D5)/'1.IS'!D3,"")</f>
        <v>0.6490632077</v>
      </c>
      <c r="E65" s="317">
        <f>IFERROR(('1.IS'!E3-'1.IS'!E5)/'1.IS'!E3,"")</f>
        <v>0.6529532264</v>
      </c>
      <c r="F65" s="317">
        <f>IFERROR(('1.IS'!F3-'1.IS'!F5)/'1.IS'!F3,"")</f>
        <v>0.7044330463</v>
      </c>
      <c r="G65" s="317">
        <f>IFERROR(('1.IS'!G3-'1.IS'!G5)/'1.IS'!G3,"")</f>
        <v>0.6510344828</v>
      </c>
      <c r="H65" s="317">
        <f>IFERROR(('1.IS'!H3-'1.IS'!H5)/'1.IS'!H3,"")</f>
        <v>0.5833023705</v>
      </c>
      <c r="I65" s="317">
        <f>IFERROR(('1.IS'!I3-'1.IS'!I5)/'1.IS'!I3,"")</f>
        <v>0.7360050419</v>
      </c>
      <c r="J65" s="317">
        <f>IFERROR(('1.IS'!J3-'1.IS'!J5)/'1.IS'!J3,"")</f>
        <v>0.4340303995</v>
      </c>
      <c r="K65" s="317">
        <f>IFERROR(('1.IS'!K3-'1.IS'!K5)/'1.IS'!K3,"")</f>
        <v>0.3615408783</v>
      </c>
      <c r="L65" s="317"/>
    </row>
    <row r="66" ht="15.75" customHeight="1">
      <c r="A66" s="316" t="s">
        <v>505</v>
      </c>
      <c r="B66" s="317">
        <f>'2.FCF'!B22</f>
        <v>0.01576846307</v>
      </c>
      <c r="C66" s="317">
        <f>'2.FCF'!C22</f>
        <v>0.01722141823</v>
      </c>
      <c r="D66" s="317">
        <f>'2.FCF'!D22</f>
        <v>0.01482396541</v>
      </c>
      <c r="E66" s="317">
        <f>'2.FCF'!E22</f>
        <v>0.01988733356</v>
      </c>
      <c r="F66" s="317">
        <f>'2.FCF'!F22</f>
        <v>0.03260670452</v>
      </c>
      <c r="G66" s="317">
        <f>'2.FCF'!G22</f>
        <v>0.02914542729</v>
      </c>
      <c r="H66" s="317">
        <f>'2.FCF'!H22</f>
        <v>0.02270193951</v>
      </c>
      <c r="I66" s="317">
        <f>'2.FCF'!I22</f>
        <v>0.03132646252</v>
      </c>
      <c r="J66" s="317">
        <f>'2.FCF'!J22</f>
        <v>0.01467450182</v>
      </c>
      <c r="K66" s="317">
        <f>'2.FCF'!K22</f>
        <v>0.009739687502</v>
      </c>
      <c r="L66" s="317"/>
    </row>
    <row r="67" ht="15.75" customHeight="1">
      <c r="A67" s="316" t="s">
        <v>506</v>
      </c>
      <c r="B67" s="317">
        <f>IFERROR(('1.IS'!B14/'1.IS'!B3),"")</f>
        <v>-0.001596806387</v>
      </c>
      <c r="C67" s="317">
        <f>IFERROR(('1.IS'!C14/'1.IS'!C3),"")</f>
        <v>-0.0005788712012</v>
      </c>
      <c r="D67" s="317">
        <f>IFERROR(('1.IS'!D14/'1.IS'!D3),"")</f>
        <v>0.0008235536339</v>
      </c>
      <c r="E67" s="317">
        <f>IFERROR(('1.IS'!E14/'1.IS'!E3),"")</f>
        <v>0.006657562308</v>
      </c>
      <c r="F67" s="317">
        <f>IFERROR(('1.IS'!F14/'1.IS'!F3),"")</f>
        <v>0.0115405752</v>
      </c>
      <c r="G67" s="317">
        <f>IFERROR(('1.IS'!G14/'1.IS'!G3),"")</f>
        <v>-0.007616191904</v>
      </c>
      <c r="H67" s="317">
        <f>IFERROR(('1.IS'!H14/'1.IS'!H3),"")</f>
        <v>-0.00769116445</v>
      </c>
      <c r="I67" s="317">
        <f>IFERROR(('1.IS'!I14/'1.IS'!I3),"")</f>
        <v>0.0001853636835</v>
      </c>
      <c r="J67" s="317">
        <f>IFERROR(('1.IS'!J14/'1.IS'!J3),"")</f>
        <v>0.009996388825</v>
      </c>
      <c r="K67" s="317">
        <f>IFERROR(('1.IS'!K14/'1.IS'!K3),"")</f>
        <v>0.01179337456</v>
      </c>
      <c r="L67" s="317"/>
    </row>
    <row r="68" ht="15.75" customHeight="1">
      <c r="A68" s="316" t="s">
        <v>507</v>
      </c>
      <c r="B68" s="317">
        <f>IFERROR(('1.IS'!B16+'1.IS'!B19)/'1.IS'!B3,"")</f>
        <v>-0.02574850299</v>
      </c>
      <c r="C68" s="317">
        <f>IFERROR(('1.IS'!C16+'1.IS'!C19)/'1.IS'!C3,"")</f>
        <v>-0.03458755427</v>
      </c>
      <c r="D68" s="317">
        <f>IFERROR(('1.IS'!D16+'1.IS'!D19)/'1.IS'!D3,"")</f>
        <v>-0.01533868643</v>
      </c>
      <c r="E68" s="317">
        <f>IFERROR(('1.IS'!E16+'1.IS'!E19)/'1.IS'!E3,"")</f>
        <v>0.02091157392</v>
      </c>
      <c r="F68" s="317">
        <f>IFERROR(('1.IS'!F16+'1.IS'!F19)/'1.IS'!F3,"")</f>
        <v>-0.0159369848</v>
      </c>
      <c r="G68" s="317">
        <f>IFERROR(('1.IS'!G16+'1.IS'!G19)/'1.IS'!G3,"")</f>
        <v>-0.004617691154</v>
      </c>
      <c r="H68" s="317">
        <f>IFERROR(('1.IS'!H16+'1.IS'!H19)/'1.IS'!H3,"")</f>
        <v>-0.007022367541</v>
      </c>
      <c r="I68" s="317">
        <f>IFERROR(('1.IS'!I16+'1.IS'!I19)/'1.IS'!I3,"")</f>
        <v>0.006932601765</v>
      </c>
      <c r="J68" s="317">
        <f>IFERROR(('1.IS'!J16+'1.IS'!J19)/'1.IS'!J3,"")</f>
        <v>-0.0666097633</v>
      </c>
      <c r="K68" s="317">
        <f>IFERROR(('1.IS'!K16+'1.IS'!K19)/'1.IS'!K3,"")</f>
        <v>-0.08541192518</v>
      </c>
      <c r="L68" s="317"/>
    </row>
    <row r="69" ht="15.75" customHeight="1">
      <c r="A69" s="316" t="s">
        <v>508</v>
      </c>
      <c r="B69" s="317"/>
      <c r="C69" s="317">
        <f>IFERROR('2.FCF'!C12/'1.IS'!C3,"")</f>
        <v>0.1136034732</v>
      </c>
      <c r="D69" s="317">
        <f>IFERROR('2.FCF'!D12/'1.IS'!D3,"")</f>
        <v>0.03613341569</v>
      </c>
      <c r="E69" s="317">
        <f>IFERROR('2.FCF'!E12/'1.IS'!E3,"")</f>
        <v>0.08134175487</v>
      </c>
      <c r="F69" s="317">
        <f>IFERROR('2.FCF'!F12/'1.IS'!F3,"")</f>
        <v>-0.05513830372</v>
      </c>
      <c r="G69" s="317">
        <f>IFERROR('2.FCF'!G12/'1.IS'!G3,"")</f>
        <v>0.0543928036</v>
      </c>
      <c r="H69" s="317">
        <f>IFERROR('2.FCF'!H12/'1.IS'!H3,"")</f>
        <v>0.08601471353</v>
      </c>
      <c r="I69" s="317">
        <f>IFERROR('2.FCF'!I12/'1.IS'!I3,"")</f>
        <v>0.08345073033</v>
      </c>
      <c r="J69" s="317">
        <f>IFERROR('2.FCF'!J12/'1.IS'!J3,"")</f>
        <v>0.06605167263</v>
      </c>
      <c r="K69" s="317">
        <f>IFERROR('2.FCF'!K12/'1.IS'!K3,"")</f>
        <v>0.1055733082</v>
      </c>
      <c r="L69" s="317"/>
    </row>
    <row r="70" ht="15.75" customHeight="1">
      <c r="B70" s="301"/>
      <c r="C70" s="301"/>
      <c r="D70" s="301"/>
      <c r="E70" s="301"/>
      <c r="F70" s="301"/>
      <c r="G70" s="301"/>
      <c r="H70" s="301"/>
      <c r="I70" s="301"/>
      <c r="J70" s="301"/>
      <c r="K70" s="301"/>
      <c r="L70" s="301"/>
    </row>
    <row r="71" ht="15.75" customHeight="1">
      <c r="A71" s="299" t="s">
        <v>509</v>
      </c>
      <c r="B71" s="310">
        <f>'1.IS'!B2</f>
        <v>2016</v>
      </c>
      <c r="C71" s="310">
        <f>'1.IS'!C2</f>
        <v>2017</v>
      </c>
      <c r="D71" s="310">
        <f>'1.IS'!D2</f>
        <v>2018</v>
      </c>
      <c r="E71" s="310">
        <f>'1.IS'!E2</f>
        <v>2019</v>
      </c>
      <c r="F71" s="310">
        <f>'1.IS'!F2</f>
        <v>2020</v>
      </c>
      <c r="G71" s="310">
        <f>'1.IS'!G2</f>
        <v>2021</v>
      </c>
      <c r="H71" s="310">
        <f>'1.IS'!H2</f>
        <v>2022</v>
      </c>
      <c r="I71" s="310">
        <f>'1.IS'!I2</f>
        <v>2023</v>
      </c>
      <c r="J71" s="310">
        <f>'1.IS'!J2</f>
        <v>2024</v>
      </c>
      <c r="K71" s="310">
        <f>'1.IS'!K2</f>
        <v>2025</v>
      </c>
      <c r="L71" s="314" t="s">
        <v>68</v>
      </c>
    </row>
    <row r="72" ht="15.75" customHeight="1">
      <c r="A72" s="316" t="s">
        <v>510</v>
      </c>
      <c r="B72" s="301"/>
      <c r="C72" s="301">
        <f>IF('1.IS'!C4&lt;0,1,0)</f>
        <v>0</v>
      </c>
      <c r="D72" s="301">
        <f>IF('1.IS'!D4&lt;0,1,0)</f>
        <v>0</v>
      </c>
      <c r="E72" s="301">
        <f>IF('1.IS'!E4&lt;0,1,0)</f>
        <v>0</v>
      </c>
      <c r="F72" s="301">
        <f>IF('1.IS'!F4&lt;0,1,0)</f>
        <v>1</v>
      </c>
      <c r="G72" s="301">
        <f>IF('1.IS'!G4&lt;0,1,0)</f>
        <v>0</v>
      </c>
      <c r="H72" s="301">
        <f>IF('1.IS'!H4&lt;0,1,0)</f>
        <v>0</v>
      </c>
      <c r="I72" s="301">
        <f>IF('1.IS'!I4&lt;0,1,0)</f>
        <v>0</v>
      </c>
      <c r="J72" s="301">
        <f>IF('1.IS'!J4&lt;0,1,0)</f>
        <v>0</v>
      </c>
      <c r="K72" s="301">
        <f>IF('1.IS'!K4&lt;0,1,0)</f>
        <v>0</v>
      </c>
      <c r="L72" s="322">
        <f t="shared" ref="L72:L76" si="12">SUM(B72:K72)</f>
        <v>1</v>
      </c>
    </row>
    <row r="73" ht="15.75" customHeight="1">
      <c r="A73" s="316" t="s">
        <v>511</v>
      </c>
      <c r="B73" s="301"/>
      <c r="C73" s="301">
        <f>IF('1.IS'!C10&lt;'1.IS'!B10,1,0)</f>
        <v>0</v>
      </c>
      <c r="D73" s="301">
        <f>IF('1.IS'!D10&lt;'1.IS'!C10,1,0)</f>
        <v>0</v>
      </c>
      <c r="E73" s="301">
        <f>IF('1.IS'!E10&lt;'1.IS'!D10,1,0)</f>
        <v>1</v>
      </c>
      <c r="F73" s="301">
        <f>IF('1.IS'!F10&lt;'1.IS'!E10,1,0)</f>
        <v>1</v>
      </c>
      <c r="G73" s="301">
        <f>IF('1.IS'!G10&lt;'1.IS'!F10,1,0)</f>
        <v>0</v>
      </c>
      <c r="H73" s="301">
        <f>IF('1.IS'!H10&lt;'1.IS'!G10,1,0)</f>
        <v>0</v>
      </c>
      <c r="I73" s="301">
        <f>IF('1.IS'!I10&lt;'1.IS'!H10,1,0)</f>
        <v>1</v>
      </c>
      <c r="J73" s="301">
        <f>IF('1.IS'!J10&lt;'1.IS'!I10,1,0)</f>
        <v>0</v>
      </c>
      <c r="K73" s="301">
        <f>IF('1.IS'!K10&lt;'1.IS'!J10,1,0)</f>
        <v>0</v>
      </c>
      <c r="L73" s="322">
        <f t="shared" si="12"/>
        <v>3</v>
      </c>
    </row>
    <row r="74" ht="15.75" customHeight="1">
      <c r="A74" s="316" t="s">
        <v>122</v>
      </c>
      <c r="B74" s="301">
        <f>IF('2.FCF'!B14&lt;0,1,0)</f>
        <v>0</v>
      </c>
      <c r="C74" s="301">
        <f>IF('2.FCF'!C14&lt;0,1,0)</f>
        <v>0</v>
      </c>
      <c r="D74" s="301">
        <f>IF('2.FCF'!D14&lt;0,1,0)</f>
        <v>0</v>
      </c>
      <c r="E74" s="301">
        <f>IF('2.FCF'!E14&lt;0,1,0)</f>
        <v>0</v>
      </c>
      <c r="F74" s="301">
        <f>IF('2.FCF'!F14&lt;0,1,0)</f>
        <v>0</v>
      </c>
      <c r="G74" s="301">
        <f>IF('2.FCF'!G14&lt;0,1,0)</f>
        <v>0</v>
      </c>
      <c r="H74" s="301">
        <f>IF('2.FCF'!H14&lt;0,1,0)</f>
        <v>0</v>
      </c>
      <c r="I74" s="301">
        <f>IF('2.FCF'!I14&lt;0,1,0)</f>
        <v>0</v>
      </c>
      <c r="J74" s="301">
        <f>IF('2.FCF'!J14&lt;0,1,0)</f>
        <v>0</v>
      </c>
      <c r="K74" s="301">
        <f>IF('2.FCF'!K14&lt;0,1,0)</f>
        <v>0</v>
      </c>
      <c r="L74" s="322">
        <f t="shared" si="12"/>
        <v>0</v>
      </c>
    </row>
    <row r="75" ht="15.75" customHeight="1">
      <c r="A75" s="316" t="s">
        <v>123</v>
      </c>
      <c r="B75" s="301">
        <f>IF('3.ROIC'!B15&lt;10%,1,0)</f>
        <v>0</v>
      </c>
      <c r="C75" s="301">
        <f>IF('3.ROIC'!C15&lt;10%,1,0)</f>
        <v>0</v>
      </c>
      <c r="D75" s="301">
        <f>IF('3.ROIC'!D15&lt;10%,1,0)</f>
        <v>0</v>
      </c>
      <c r="E75" s="301">
        <f>IF('3.ROIC'!E15&lt;10%,1,0)</f>
        <v>0</v>
      </c>
      <c r="F75" s="301">
        <f>IF('3.ROIC'!F15&lt;10%,1,0)</f>
        <v>0</v>
      </c>
      <c r="G75" s="301">
        <f>IF('3.ROIC'!G15&lt;10%,1,0)</f>
        <v>0</v>
      </c>
      <c r="H75" s="301">
        <f>IF('3.ROIC'!H15&lt;10%,1,0)</f>
        <v>0</v>
      </c>
      <c r="I75" s="301">
        <f>IF('3.ROIC'!I15&lt;10%,1,0)</f>
        <v>0</v>
      </c>
      <c r="J75" s="301">
        <f>IF('3.ROIC'!J15&lt;10%,1,0)</f>
        <v>0</v>
      </c>
      <c r="K75" s="301">
        <f>IF('3.ROIC'!K15&lt;10%,1,0)</f>
        <v>0</v>
      </c>
      <c r="L75" s="322">
        <f t="shared" si="12"/>
        <v>0</v>
      </c>
    </row>
    <row r="76" ht="15.75" customHeight="1">
      <c r="A76" s="316" t="s">
        <v>124</v>
      </c>
      <c r="B76" s="301">
        <f>IF('4.Valoración'!B5&lt;&gt;"",IF('4.Valoración'!B5&gt;2.5,1,0),0)</f>
        <v>0</v>
      </c>
      <c r="C76" s="301">
        <f>IF('4.Valoración'!C5&lt;&gt;"",IF('4.Valoración'!C5&gt;2.5,1,0),0)</f>
        <v>0</v>
      </c>
      <c r="D76" s="301">
        <f>IF('4.Valoración'!D5&lt;&gt;"",IF('4.Valoración'!D5&gt;2.5,1,0),0)</f>
        <v>0</v>
      </c>
      <c r="E76" s="301">
        <f>IF('4.Valoración'!E5&lt;&gt;"",IF('4.Valoración'!E5&gt;2.5,1,0),0)</f>
        <v>0</v>
      </c>
      <c r="F76" s="301">
        <f>IF('4.Valoración'!F5&lt;&gt;"",IF('4.Valoración'!F5&gt;2.5,1,0),0)</f>
        <v>0</v>
      </c>
      <c r="G76" s="301">
        <f>IF('4.Valoración'!G5&lt;&gt;"",IF('4.Valoración'!G5&gt;2.5,1,0),0)</f>
        <v>0</v>
      </c>
      <c r="H76" s="301">
        <f>IF('4.Valoración'!H5&lt;&gt;"",IF('4.Valoración'!H5&gt;2.5,1,0),0)</f>
        <v>0</v>
      </c>
      <c r="I76" s="301">
        <f>IF('4.Valoración'!I5&lt;&gt;"",IF('4.Valoración'!I5&gt;2.5,1,0),0)</f>
        <v>0</v>
      </c>
      <c r="J76" s="301">
        <f>IF('4.Valoración'!J5&lt;&gt;"",IF('4.Valoración'!J5&gt;2.5,1,0),0)</f>
        <v>0</v>
      </c>
      <c r="K76" s="301">
        <f>IF('4.Valoración'!K5&lt;&gt;"",IF('4.Valoración'!K5&gt;2.5,1,0),0)</f>
        <v>0</v>
      </c>
      <c r="L76" s="322">
        <f t="shared" si="12"/>
        <v>0</v>
      </c>
    </row>
    <row r="77" ht="15.75" customHeight="1">
      <c r="B77" s="301"/>
      <c r="C77" s="301"/>
      <c r="D77" s="301"/>
      <c r="E77" s="301"/>
      <c r="F77" s="301"/>
      <c r="G77" s="301"/>
      <c r="H77" s="301"/>
      <c r="I77" s="301"/>
      <c r="J77" s="301"/>
      <c r="K77" s="301"/>
      <c r="L77" s="301"/>
    </row>
    <row r="78" ht="15.75" customHeight="1">
      <c r="B78" s="301"/>
      <c r="C78" s="301"/>
      <c r="D78" s="301"/>
      <c r="E78" s="301"/>
      <c r="F78" s="301"/>
      <c r="G78" s="301"/>
      <c r="H78" s="301"/>
      <c r="I78" s="301"/>
      <c r="J78" s="301"/>
      <c r="K78" s="301"/>
      <c r="L78" s="301"/>
    </row>
    <row r="79" ht="15.75" customHeight="1">
      <c r="B79" s="301"/>
      <c r="C79" s="301"/>
      <c r="D79" s="301"/>
      <c r="E79" s="301"/>
      <c r="F79" s="301"/>
      <c r="G79" s="301"/>
      <c r="H79" s="301"/>
      <c r="I79" s="301"/>
      <c r="J79" s="301"/>
      <c r="K79" s="301"/>
      <c r="L79" s="301"/>
    </row>
    <row r="80" ht="15.75" customHeight="1">
      <c r="B80" s="301"/>
      <c r="C80" s="301"/>
      <c r="D80" s="301"/>
      <c r="E80" s="301"/>
      <c r="F80" s="301"/>
      <c r="G80" s="301"/>
      <c r="H80" s="301"/>
      <c r="I80" s="301"/>
      <c r="J80" s="301"/>
      <c r="K80" s="301"/>
      <c r="L80" s="301"/>
    </row>
    <row r="81" ht="15.75" customHeight="1">
      <c r="B81" s="301"/>
      <c r="C81" s="301"/>
      <c r="D81" s="301"/>
      <c r="E81" s="301"/>
      <c r="F81" s="301"/>
      <c r="G81" s="301"/>
      <c r="H81" s="301"/>
      <c r="I81" s="301"/>
      <c r="J81" s="301"/>
      <c r="K81" s="301"/>
      <c r="L81" s="301"/>
    </row>
    <row r="82" ht="15.75" customHeight="1">
      <c r="B82" s="301"/>
      <c r="C82" s="301"/>
      <c r="D82" s="301"/>
      <c r="E82" s="301"/>
      <c r="F82" s="301"/>
      <c r="G82" s="301"/>
      <c r="H82" s="301"/>
      <c r="I82" s="301"/>
      <c r="J82" s="301"/>
      <c r="K82" s="301"/>
      <c r="L82" s="301"/>
    </row>
    <row r="83" ht="15.75" customHeight="1">
      <c r="B83" s="301"/>
      <c r="C83" s="301"/>
      <c r="D83" s="301"/>
      <c r="E83" s="301"/>
      <c r="F83" s="301"/>
      <c r="G83" s="301"/>
      <c r="H83" s="301"/>
      <c r="I83" s="301"/>
      <c r="J83" s="301"/>
      <c r="K83" s="301"/>
      <c r="L83" s="301"/>
    </row>
    <row r="84" ht="15.75" customHeight="1">
      <c r="B84" s="301"/>
      <c r="C84" s="301"/>
      <c r="D84" s="301"/>
      <c r="E84" s="301"/>
      <c r="F84" s="301"/>
      <c r="G84" s="301"/>
      <c r="H84" s="301"/>
      <c r="I84" s="301"/>
      <c r="J84" s="301"/>
      <c r="K84" s="301"/>
      <c r="L84" s="301"/>
    </row>
    <row r="85" ht="15.75" customHeight="1">
      <c r="B85" s="301"/>
      <c r="C85" s="301"/>
      <c r="D85" s="301"/>
      <c r="E85" s="301"/>
      <c r="F85" s="301"/>
      <c r="G85" s="301"/>
      <c r="H85" s="301"/>
      <c r="I85" s="301"/>
      <c r="J85" s="301"/>
      <c r="K85" s="301"/>
      <c r="L85" s="301"/>
    </row>
    <row r="86" ht="15.75" customHeight="1">
      <c r="B86" s="301"/>
      <c r="C86" s="301"/>
      <c r="D86" s="301"/>
      <c r="E86" s="301"/>
      <c r="F86" s="301"/>
      <c r="G86" s="301"/>
      <c r="H86" s="301"/>
      <c r="I86" s="301"/>
      <c r="J86" s="301"/>
      <c r="K86" s="301"/>
      <c r="L86" s="301"/>
    </row>
    <row r="87" ht="15.75" customHeight="1">
      <c r="B87" s="301"/>
      <c r="C87" s="301"/>
      <c r="D87" s="301"/>
      <c r="E87" s="301"/>
      <c r="F87" s="301"/>
      <c r="G87" s="301"/>
      <c r="H87" s="301"/>
      <c r="I87" s="301"/>
      <c r="J87" s="301"/>
      <c r="K87" s="301"/>
      <c r="L87" s="301"/>
    </row>
    <row r="88" ht="15.75" customHeight="1">
      <c r="B88" s="301"/>
      <c r="C88" s="301"/>
      <c r="D88" s="301"/>
      <c r="E88" s="301"/>
      <c r="F88" s="301"/>
      <c r="G88" s="301"/>
      <c r="H88" s="301"/>
      <c r="I88" s="301"/>
      <c r="J88" s="301"/>
      <c r="K88" s="301"/>
      <c r="L88" s="301"/>
    </row>
    <row r="89" ht="15.75" customHeight="1">
      <c r="B89" s="301"/>
      <c r="C89" s="301"/>
      <c r="D89" s="301"/>
      <c r="E89" s="301"/>
      <c r="F89" s="301"/>
      <c r="G89" s="301"/>
      <c r="H89" s="301"/>
      <c r="I89" s="301"/>
      <c r="J89" s="301"/>
      <c r="K89" s="301"/>
      <c r="L89" s="301"/>
    </row>
    <row r="90" ht="15.75" customHeight="1">
      <c r="B90" s="301"/>
      <c r="C90" s="301"/>
      <c r="D90" s="301"/>
      <c r="E90" s="301"/>
      <c r="F90" s="301"/>
      <c r="G90" s="301"/>
      <c r="H90" s="301"/>
      <c r="I90" s="301"/>
      <c r="J90" s="301"/>
      <c r="K90" s="301"/>
      <c r="L90" s="301"/>
    </row>
    <row r="91" ht="15.75" customHeight="1">
      <c r="B91" s="301"/>
      <c r="C91" s="301"/>
      <c r="D91" s="301"/>
      <c r="E91" s="301"/>
      <c r="F91" s="301"/>
      <c r="G91" s="301"/>
      <c r="H91" s="301"/>
      <c r="I91" s="301"/>
      <c r="J91" s="301"/>
      <c r="K91" s="301"/>
      <c r="L91" s="301"/>
    </row>
    <row r="92" ht="15.75" customHeight="1">
      <c r="B92" s="301"/>
      <c r="C92" s="301"/>
      <c r="D92" s="301"/>
      <c r="E92" s="301"/>
      <c r="F92" s="301"/>
      <c r="G92" s="301"/>
      <c r="H92" s="301"/>
      <c r="I92" s="301"/>
      <c r="J92" s="301"/>
      <c r="K92" s="301"/>
      <c r="L92" s="301"/>
    </row>
    <row r="93" ht="15.75" customHeight="1">
      <c r="B93" s="301"/>
      <c r="C93" s="301"/>
      <c r="D93" s="301"/>
      <c r="E93" s="301"/>
      <c r="F93" s="301"/>
      <c r="G93" s="301"/>
      <c r="H93" s="301"/>
      <c r="I93" s="301"/>
      <c r="J93" s="301"/>
      <c r="K93" s="301"/>
      <c r="L93" s="301"/>
    </row>
    <row r="94" ht="15.75" customHeight="1">
      <c r="B94" s="301"/>
      <c r="C94" s="301"/>
      <c r="D94" s="301"/>
      <c r="E94" s="301"/>
      <c r="F94" s="301"/>
      <c r="G94" s="301"/>
      <c r="H94" s="301"/>
      <c r="I94" s="301"/>
      <c r="J94" s="301"/>
      <c r="K94" s="301"/>
      <c r="L94" s="301"/>
    </row>
    <row r="95" ht="15.75" customHeight="1">
      <c r="B95" s="301"/>
      <c r="C95" s="301"/>
      <c r="D95" s="301"/>
      <c r="E95" s="301"/>
      <c r="F95" s="301"/>
      <c r="G95" s="301"/>
      <c r="H95" s="301"/>
      <c r="I95" s="301"/>
      <c r="J95" s="301"/>
      <c r="K95" s="301"/>
      <c r="L95" s="301"/>
    </row>
    <row r="96" ht="15.75" customHeight="1">
      <c r="B96" s="301"/>
      <c r="C96" s="301"/>
      <c r="D96" s="301"/>
      <c r="E96" s="301"/>
      <c r="F96" s="301"/>
      <c r="G96" s="301"/>
      <c r="H96" s="301"/>
      <c r="I96" s="301"/>
      <c r="J96" s="301"/>
      <c r="K96" s="301"/>
      <c r="L96" s="301"/>
    </row>
    <row r="97" ht="15.75" customHeight="1">
      <c r="B97" s="301"/>
      <c r="C97" s="301"/>
      <c r="D97" s="301"/>
      <c r="E97" s="301"/>
      <c r="F97" s="301"/>
      <c r="G97" s="301"/>
      <c r="H97" s="301"/>
      <c r="I97" s="301"/>
      <c r="J97" s="301"/>
      <c r="K97" s="301"/>
      <c r="L97" s="301"/>
    </row>
    <row r="98" ht="15.75" customHeight="1">
      <c r="B98" s="301"/>
      <c r="C98" s="301"/>
      <c r="D98" s="301"/>
      <c r="E98" s="301"/>
      <c r="F98" s="301"/>
      <c r="G98" s="301"/>
      <c r="H98" s="301"/>
      <c r="I98" s="301"/>
      <c r="J98" s="301"/>
      <c r="K98" s="301"/>
      <c r="L98" s="301"/>
    </row>
    <row r="99" ht="15.75" customHeight="1">
      <c r="B99" s="301"/>
      <c r="C99" s="301"/>
      <c r="D99" s="301"/>
      <c r="E99" s="301"/>
      <c r="F99" s="301"/>
      <c r="G99" s="301"/>
      <c r="H99" s="301"/>
      <c r="I99" s="301"/>
      <c r="J99" s="301"/>
      <c r="K99" s="301"/>
      <c r="L99" s="301"/>
    </row>
    <row r="100" ht="15.75" customHeight="1">
      <c r="B100" s="301"/>
      <c r="C100" s="301"/>
      <c r="D100" s="301"/>
      <c r="E100" s="301"/>
      <c r="F100" s="301"/>
      <c r="G100" s="301"/>
      <c r="H100" s="301"/>
      <c r="I100" s="301"/>
      <c r="J100" s="301"/>
      <c r="K100" s="301"/>
      <c r="L100" s="301"/>
    </row>
    <row r="101" ht="15.75" customHeight="1">
      <c r="B101" s="301"/>
      <c r="C101" s="301"/>
      <c r="D101" s="301"/>
      <c r="E101" s="301"/>
      <c r="F101" s="301"/>
      <c r="G101" s="301"/>
      <c r="H101" s="301"/>
      <c r="I101" s="301"/>
      <c r="J101" s="301"/>
      <c r="K101" s="301"/>
      <c r="L101" s="301"/>
    </row>
    <row r="102" ht="15.75" customHeight="1">
      <c r="B102" s="301"/>
      <c r="C102" s="301"/>
      <c r="D102" s="301"/>
      <c r="E102" s="301"/>
      <c r="F102" s="301"/>
      <c r="G102" s="301"/>
      <c r="H102" s="301"/>
      <c r="I102" s="301"/>
      <c r="J102" s="301"/>
      <c r="K102" s="301"/>
      <c r="L102" s="301"/>
    </row>
    <row r="103" ht="15.75" customHeight="1">
      <c r="B103" s="301"/>
      <c r="C103" s="301"/>
      <c r="D103" s="301"/>
      <c r="E103" s="301"/>
      <c r="F103" s="301"/>
      <c r="G103" s="301"/>
      <c r="H103" s="301"/>
      <c r="I103" s="301"/>
      <c r="J103" s="301"/>
      <c r="K103" s="301"/>
      <c r="L103" s="301"/>
    </row>
    <row r="104" ht="15.75" customHeight="1">
      <c r="B104" s="301"/>
      <c r="C104" s="301"/>
      <c r="D104" s="301"/>
      <c r="E104" s="301"/>
      <c r="F104" s="301"/>
      <c r="G104" s="301"/>
      <c r="H104" s="301"/>
      <c r="I104" s="301"/>
      <c r="J104" s="301"/>
      <c r="K104" s="301"/>
      <c r="L104" s="301"/>
    </row>
    <row r="105" ht="15.75" customHeight="1">
      <c r="B105" s="301"/>
      <c r="C105" s="301"/>
      <c r="D105" s="301"/>
      <c r="E105" s="301"/>
      <c r="F105" s="301"/>
      <c r="G105" s="301"/>
      <c r="H105" s="301"/>
      <c r="I105" s="301"/>
      <c r="J105" s="301"/>
      <c r="K105" s="301"/>
      <c r="L105" s="301"/>
    </row>
    <row r="106" ht="15.75" customHeight="1">
      <c r="B106" s="301"/>
      <c r="C106" s="301"/>
      <c r="D106" s="301"/>
      <c r="E106" s="301"/>
      <c r="F106" s="301"/>
      <c r="G106" s="301"/>
      <c r="H106" s="301"/>
      <c r="I106" s="301"/>
      <c r="J106" s="301"/>
      <c r="K106" s="301"/>
      <c r="L106" s="301"/>
    </row>
    <row r="107" ht="15.75" customHeight="1">
      <c r="B107" s="301"/>
      <c r="C107" s="301"/>
      <c r="D107" s="301"/>
      <c r="E107" s="301"/>
      <c r="F107" s="301"/>
      <c r="G107" s="301"/>
      <c r="H107" s="301"/>
      <c r="I107" s="301"/>
      <c r="J107" s="301"/>
      <c r="K107" s="301"/>
      <c r="L107" s="301"/>
    </row>
    <row r="108" ht="15.75" customHeight="1">
      <c r="B108" s="301"/>
      <c r="C108" s="301"/>
      <c r="D108" s="301"/>
      <c r="E108" s="301"/>
      <c r="F108" s="301"/>
      <c r="G108" s="301"/>
      <c r="H108" s="301"/>
      <c r="I108" s="301"/>
      <c r="J108" s="301"/>
      <c r="K108" s="301"/>
      <c r="L108" s="301"/>
    </row>
    <row r="109" ht="15.75" customHeight="1">
      <c r="B109" s="301"/>
      <c r="C109" s="301"/>
      <c r="D109" s="301"/>
      <c r="E109" s="301"/>
      <c r="F109" s="301"/>
      <c r="G109" s="301"/>
      <c r="H109" s="301"/>
      <c r="I109" s="301"/>
      <c r="J109" s="301"/>
      <c r="K109" s="301"/>
      <c r="L109" s="301"/>
    </row>
    <row r="110" ht="15.75" customHeight="1">
      <c r="B110" s="301"/>
      <c r="C110" s="301"/>
      <c r="D110" s="301"/>
      <c r="E110" s="301"/>
      <c r="F110" s="301"/>
      <c r="G110" s="301"/>
      <c r="H110" s="301"/>
      <c r="I110" s="301"/>
      <c r="J110" s="301"/>
      <c r="K110" s="301"/>
      <c r="L110" s="301"/>
    </row>
    <row r="111" ht="15.75" customHeight="1">
      <c r="B111" s="301"/>
      <c r="C111" s="301"/>
      <c r="D111" s="301"/>
      <c r="E111" s="301"/>
      <c r="F111" s="301"/>
      <c r="G111" s="301"/>
      <c r="H111" s="301"/>
      <c r="I111" s="301"/>
      <c r="J111" s="301"/>
      <c r="K111" s="301"/>
      <c r="L111" s="301"/>
    </row>
    <row r="112" ht="15.75" customHeight="1">
      <c r="B112" s="301"/>
      <c r="C112" s="301"/>
      <c r="D112" s="301"/>
      <c r="E112" s="301"/>
      <c r="F112" s="301"/>
      <c r="G112" s="301"/>
      <c r="H112" s="301"/>
      <c r="I112" s="301"/>
      <c r="J112" s="301"/>
      <c r="K112" s="301"/>
      <c r="L112" s="301"/>
    </row>
    <row r="113" ht="15.75" customHeight="1">
      <c r="B113" s="301"/>
      <c r="C113" s="301"/>
      <c r="D113" s="301"/>
      <c r="E113" s="301"/>
      <c r="F113" s="301"/>
      <c r="G113" s="301"/>
      <c r="H113" s="301"/>
      <c r="I113" s="301"/>
      <c r="J113" s="301"/>
      <c r="K113" s="301"/>
      <c r="L113" s="301"/>
    </row>
    <row r="114" ht="15.75" customHeight="1">
      <c r="B114" s="301"/>
      <c r="C114" s="301"/>
      <c r="D114" s="301"/>
      <c r="E114" s="301"/>
      <c r="F114" s="301"/>
      <c r="G114" s="301"/>
      <c r="H114" s="301"/>
      <c r="I114" s="301"/>
      <c r="J114" s="301"/>
      <c r="K114" s="301"/>
      <c r="L114" s="301"/>
    </row>
    <row r="115" ht="15.75" customHeight="1">
      <c r="B115" s="301"/>
      <c r="C115" s="301"/>
      <c r="D115" s="301"/>
      <c r="E115" s="301"/>
      <c r="F115" s="301"/>
      <c r="G115" s="301"/>
      <c r="H115" s="301"/>
      <c r="I115" s="301"/>
      <c r="J115" s="301"/>
      <c r="K115" s="301"/>
      <c r="L115" s="301"/>
    </row>
    <row r="116" ht="15.75" customHeight="1">
      <c r="B116" s="301"/>
      <c r="C116" s="301"/>
      <c r="D116" s="301"/>
      <c r="E116" s="301"/>
      <c r="F116" s="301"/>
      <c r="G116" s="301"/>
      <c r="H116" s="301"/>
      <c r="I116" s="301"/>
      <c r="J116" s="301"/>
      <c r="K116" s="301"/>
      <c r="L116" s="301"/>
    </row>
    <row r="117" ht="15.75" customHeight="1">
      <c r="B117" s="301"/>
      <c r="C117" s="301"/>
      <c r="D117" s="301"/>
      <c r="E117" s="301"/>
      <c r="F117" s="301"/>
      <c r="G117" s="301"/>
      <c r="H117" s="301"/>
      <c r="I117" s="301"/>
      <c r="J117" s="301"/>
      <c r="K117" s="301"/>
      <c r="L117" s="301"/>
    </row>
    <row r="118" ht="15.75" customHeight="1">
      <c r="B118" s="301"/>
      <c r="C118" s="301"/>
      <c r="D118" s="301"/>
      <c r="E118" s="301"/>
      <c r="F118" s="301"/>
      <c r="G118" s="301"/>
      <c r="H118" s="301"/>
      <c r="I118" s="301"/>
      <c r="J118" s="301"/>
      <c r="K118" s="301"/>
      <c r="L118" s="301"/>
    </row>
    <row r="119" ht="15.75" customHeight="1">
      <c r="B119" s="301"/>
      <c r="C119" s="301"/>
      <c r="D119" s="301"/>
      <c r="E119" s="301"/>
      <c r="F119" s="301"/>
      <c r="G119" s="301"/>
      <c r="H119" s="301"/>
      <c r="I119" s="301"/>
      <c r="J119" s="301"/>
      <c r="K119" s="301"/>
      <c r="L119" s="301"/>
    </row>
    <row r="120" ht="15.75" customHeight="1">
      <c r="B120" s="301"/>
      <c r="C120" s="301"/>
      <c r="D120" s="301"/>
      <c r="E120" s="301"/>
      <c r="F120" s="301"/>
      <c r="G120" s="301"/>
      <c r="H120" s="301"/>
      <c r="I120" s="301"/>
      <c r="J120" s="301"/>
      <c r="K120" s="301"/>
      <c r="L120" s="301"/>
    </row>
    <row r="121" ht="15.75" customHeight="1">
      <c r="B121" s="301"/>
      <c r="C121" s="301"/>
      <c r="D121" s="301"/>
      <c r="E121" s="301"/>
      <c r="F121" s="301"/>
      <c r="G121" s="301"/>
      <c r="H121" s="301"/>
      <c r="I121" s="301"/>
      <c r="J121" s="301"/>
      <c r="K121" s="301"/>
      <c r="L121" s="301"/>
    </row>
    <row r="122" ht="15.75" customHeight="1">
      <c r="B122" s="301"/>
      <c r="C122" s="301"/>
      <c r="D122" s="301"/>
      <c r="E122" s="301"/>
      <c r="F122" s="301"/>
      <c r="G122" s="301"/>
      <c r="H122" s="301"/>
      <c r="I122" s="301"/>
      <c r="J122" s="301"/>
      <c r="K122" s="301"/>
      <c r="L122" s="301"/>
    </row>
    <row r="123" ht="15.75" customHeight="1">
      <c r="B123" s="301"/>
      <c r="C123" s="301"/>
      <c r="D123" s="301"/>
      <c r="E123" s="301"/>
      <c r="F123" s="301"/>
      <c r="G123" s="301"/>
      <c r="H123" s="301"/>
      <c r="I123" s="301"/>
      <c r="J123" s="301"/>
      <c r="K123" s="301"/>
      <c r="L123" s="301"/>
    </row>
    <row r="124" ht="15.75" customHeight="1">
      <c r="B124" s="301"/>
      <c r="C124" s="301"/>
      <c r="D124" s="301"/>
      <c r="E124" s="301"/>
      <c r="F124" s="301"/>
      <c r="G124" s="301"/>
      <c r="H124" s="301"/>
      <c r="I124" s="301"/>
      <c r="J124" s="301"/>
      <c r="K124" s="301"/>
      <c r="L124" s="301"/>
    </row>
    <row r="125" ht="15.75" customHeight="1">
      <c r="B125" s="301"/>
      <c r="C125" s="301"/>
      <c r="D125" s="301"/>
      <c r="E125" s="301"/>
      <c r="F125" s="301"/>
      <c r="G125" s="301"/>
      <c r="H125" s="301"/>
      <c r="I125" s="301"/>
      <c r="J125" s="301"/>
      <c r="K125" s="301"/>
      <c r="L125" s="301"/>
    </row>
    <row r="126" ht="15.75" customHeight="1">
      <c r="B126" s="301"/>
      <c r="C126" s="301"/>
      <c r="D126" s="301"/>
      <c r="E126" s="301"/>
      <c r="F126" s="301"/>
      <c r="G126" s="301"/>
      <c r="H126" s="301"/>
      <c r="I126" s="301"/>
      <c r="J126" s="301"/>
      <c r="K126" s="301"/>
      <c r="L126" s="301"/>
    </row>
    <row r="127" ht="15.75" customHeight="1">
      <c r="B127" s="301"/>
      <c r="C127" s="301"/>
      <c r="D127" s="301"/>
      <c r="E127" s="301"/>
      <c r="F127" s="301"/>
      <c r="G127" s="301"/>
      <c r="H127" s="301"/>
      <c r="I127" s="301"/>
      <c r="J127" s="301"/>
      <c r="K127" s="301"/>
      <c r="L127" s="301"/>
    </row>
    <row r="128" ht="15.75" customHeight="1">
      <c r="B128" s="301"/>
      <c r="C128" s="301"/>
      <c r="D128" s="301"/>
      <c r="E128" s="301"/>
      <c r="F128" s="301"/>
      <c r="G128" s="301"/>
      <c r="H128" s="301"/>
      <c r="I128" s="301"/>
      <c r="J128" s="301"/>
      <c r="K128" s="301"/>
      <c r="L128" s="301"/>
    </row>
    <row r="129" ht="15.75" customHeight="1">
      <c r="B129" s="301"/>
      <c r="C129" s="301"/>
      <c r="D129" s="301"/>
      <c r="E129" s="301"/>
      <c r="F129" s="301"/>
      <c r="G129" s="301"/>
      <c r="H129" s="301"/>
      <c r="I129" s="301"/>
      <c r="J129" s="301"/>
      <c r="K129" s="301"/>
      <c r="L129" s="301"/>
    </row>
    <row r="130" ht="15.75" customHeight="1">
      <c r="B130" s="301"/>
      <c r="C130" s="301"/>
      <c r="D130" s="301"/>
      <c r="E130" s="301"/>
      <c r="F130" s="301"/>
      <c r="G130" s="301"/>
      <c r="H130" s="301"/>
      <c r="I130" s="301"/>
      <c r="J130" s="301"/>
      <c r="K130" s="301"/>
      <c r="L130" s="301"/>
    </row>
    <row r="131" ht="15.75" customHeight="1">
      <c r="B131" s="301"/>
      <c r="C131" s="301"/>
      <c r="D131" s="301"/>
      <c r="E131" s="301"/>
      <c r="F131" s="301"/>
      <c r="G131" s="301"/>
      <c r="H131" s="301"/>
      <c r="I131" s="301"/>
      <c r="J131" s="301"/>
      <c r="K131" s="301"/>
      <c r="L131" s="301"/>
    </row>
    <row r="132" ht="15.75" customHeight="1">
      <c r="B132" s="301"/>
      <c r="C132" s="301"/>
      <c r="D132" s="301"/>
      <c r="E132" s="301"/>
      <c r="F132" s="301"/>
      <c r="G132" s="301"/>
      <c r="H132" s="301"/>
      <c r="I132" s="301"/>
      <c r="J132" s="301"/>
      <c r="K132" s="301"/>
      <c r="L132" s="301"/>
    </row>
    <row r="133" ht="15.75" customHeight="1">
      <c r="B133" s="301"/>
      <c r="C133" s="301"/>
      <c r="D133" s="301"/>
      <c r="E133" s="301"/>
      <c r="F133" s="301"/>
      <c r="G133" s="301"/>
      <c r="H133" s="301"/>
      <c r="I133" s="301"/>
      <c r="J133" s="301"/>
      <c r="K133" s="301"/>
      <c r="L133" s="301"/>
    </row>
    <row r="134" ht="15.75" customHeight="1">
      <c r="B134" s="301"/>
      <c r="C134" s="301"/>
      <c r="D134" s="301"/>
      <c r="E134" s="301"/>
      <c r="F134" s="301"/>
      <c r="G134" s="301"/>
      <c r="H134" s="301"/>
      <c r="I134" s="301"/>
      <c r="J134" s="301"/>
      <c r="K134" s="301"/>
      <c r="L134" s="301"/>
    </row>
    <row r="135" ht="15.75" customHeight="1">
      <c r="B135" s="301"/>
      <c r="C135" s="301"/>
      <c r="D135" s="301"/>
      <c r="E135" s="301"/>
      <c r="F135" s="301"/>
      <c r="G135" s="301"/>
      <c r="H135" s="301"/>
      <c r="I135" s="301"/>
      <c r="J135" s="301"/>
      <c r="K135" s="301"/>
      <c r="L135" s="301"/>
    </row>
    <row r="136" ht="15.75" customHeight="1">
      <c r="B136" s="301"/>
      <c r="C136" s="301"/>
      <c r="D136" s="301"/>
      <c r="E136" s="301"/>
      <c r="F136" s="301"/>
      <c r="G136" s="301"/>
      <c r="H136" s="301"/>
      <c r="I136" s="301"/>
      <c r="J136" s="301"/>
      <c r="K136" s="301"/>
      <c r="L136" s="301"/>
    </row>
    <row r="137" ht="15.75" customHeight="1">
      <c r="B137" s="301"/>
      <c r="C137" s="301"/>
      <c r="D137" s="301"/>
      <c r="E137" s="301"/>
      <c r="F137" s="301"/>
      <c r="G137" s="301"/>
      <c r="H137" s="301"/>
      <c r="I137" s="301"/>
      <c r="J137" s="301"/>
      <c r="K137" s="301"/>
      <c r="L137" s="301"/>
    </row>
    <row r="138" ht="15.75" customHeight="1">
      <c r="B138" s="301"/>
      <c r="C138" s="301"/>
      <c r="D138" s="301"/>
      <c r="E138" s="301"/>
      <c r="F138" s="301"/>
      <c r="G138" s="301"/>
      <c r="H138" s="301"/>
      <c r="I138" s="301"/>
      <c r="J138" s="301"/>
      <c r="K138" s="301"/>
      <c r="L138" s="301"/>
    </row>
    <row r="139" ht="15.75" customHeight="1">
      <c r="B139" s="301"/>
      <c r="C139" s="301"/>
      <c r="D139" s="301"/>
      <c r="E139" s="301"/>
      <c r="F139" s="301"/>
      <c r="G139" s="301"/>
      <c r="H139" s="301"/>
      <c r="I139" s="301"/>
      <c r="J139" s="301"/>
      <c r="K139" s="301"/>
      <c r="L139" s="301"/>
    </row>
    <row r="140" ht="15.75" customHeight="1">
      <c r="B140" s="301"/>
      <c r="C140" s="301"/>
      <c r="D140" s="301"/>
      <c r="E140" s="301"/>
      <c r="F140" s="301"/>
      <c r="G140" s="301"/>
      <c r="H140" s="301"/>
      <c r="I140" s="301"/>
      <c r="J140" s="301"/>
      <c r="K140" s="301"/>
      <c r="L140" s="301"/>
    </row>
    <row r="141" ht="15.75" customHeight="1">
      <c r="B141" s="301"/>
      <c r="C141" s="301"/>
      <c r="D141" s="301"/>
      <c r="E141" s="301"/>
      <c r="F141" s="301"/>
      <c r="G141" s="301"/>
      <c r="H141" s="301"/>
      <c r="I141" s="301"/>
      <c r="J141" s="301"/>
      <c r="K141" s="301"/>
      <c r="L141" s="301"/>
    </row>
    <row r="142" ht="15.75" customHeight="1">
      <c r="B142" s="301"/>
      <c r="C142" s="301"/>
      <c r="D142" s="301"/>
      <c r="E142" s="301"/>
      <c r="F142" s="301"/>
      <c r="G142" s="301"/>
      <c r="H142" s="301"/>
      <c r="I142" s="301"/>
      <c r="J142" s="301"/>
      <c r="K142" s="301"/>
      <c r="L142" s="301"/>
    </row>
    <row r="143" ht="15.75" customHeight="1">
      <c r="B143" s="301"/>
      <c r="C143" s="301"/>
      <c r="D143" s="301"/>
      <c r="E143" s="301"/>
      <c r="F143" s="301"/>
      <c r="G143" s="301"/>
      <c r="H143" s="301"/>
      <c r="I143" s="301"/>
      <c r="J143" s="301"/>
      <c r="K143" s="301"/>
      <c r="L143" s="301"/>
    </row>
    <row r="144" ht="15.75" customHeight="1">
      <c r="B144" s="301"/>
      <c r="C144" s="301"/>
      <c r="D144" s="301"/>
      <c r="E144" s="301"/>
      <c r="F144" s="301"/>
      <c r="G144" s="301"/>
      <c r="H144" s="301"/>
      <c r="I144" s="301"/>
      <c r="J144" s="301"/>
      <c r="K144" s="301"/>
      <c r="L144" s="301"/>
    </row>
    <row r="145" ht="15.75" customHeight="1">
      <c r="B145" s="301"/>
      <c r="C145" s="301"/>
      <c r="D145" s="301"/>
      <c r="E145" s="301"/>
      <c r="F145" s="301"/>
      <c r="G145" s="301"/>
      <c r="H145" s="301"/>
      <c r="I145" s="301"/>
      <c r="J145" s="301"/>
      <c r="K145" s="301"/>
      <c r="L145" s="301"/>
    </row>
    <row r="146" ht="15.75" customHeight="1">
      <c r="B146" s="301"/>
      <c r="C146" s="301"/>
      <c r="D146" s="301"/>
      <c r="E146" s="301"/>
      <c r="F146" s="301"/>
      <c r="G146" s="301"/>
      <c r="H146" s="301"/>
      <c r="I146" s="301"/>
      <c r="J146" s="301"/>
      <c r="K146" s="301"/>
      <c r="L146" s="301"/>
    </row>
    <row r="147" ht="15.75" customHeight="1">
      <c r="B147" s="301"/>
      <c r="C147" s="301"/>
      <c r="D147" s="301"/>
      <c r="E147" s="301"/>
      <c r="F147" s="301"/>
      <c r="G147" s="301"/>
      <c r="H147" s="301"/>
      <c r="I147" s="301"/>
      <c r="J147" s="301"/>
      <c r="K147" s="301"/>
      <c r="L147" s="301"/>
    </row>
    <row r="148" ht="15.75" customHeight="1">
      <c r="B148" s="301"/>
      <c r="C148" s="301"/>
      <c r="D148" s="301"/>
      <c r="E148" s="301"/>
      <c r="F148" s="301"/>
      <c r="G148" s="301"/>
      <c r="H148" s="301"/>
      <c r="I148" s="301"/>
      <c r="J148" s="301"/>
      <c r="K148" s="301"/>
      <c r="L148" s="301"/>
    </row>
    <row r="149" ht="15.75" customHeight="1">
      <c r="B149" s="301"/>
      <c r="C149" s="301"/>
      <c r="D149" s="301"/>
      <c r="E149" s="301"/>
      <c r="F149" s="301"/>
      <c r="G149" s="301"/>
      <c r="H149" s="301"/>
      <c r="I149" s="301"/>
      <c r="J149" s="301"/>
      <c r="K149" s="301"/>
      <c r="L149" s="301"/>
    </row>
    <row r="150" ht="15.75" customHeight="1">
      <c r="B150" s="301"/>
      <c r="C150" s="301"/>
      <c r="D150" s="301"/>
      <c r="E150" s="301"/>
      <c r="F150" s="301"/>
      <c r="G150" s="301"/>
      <c r="H150" s="301"/>
      <c r="I150" s="301"/>
      <c r="J150" s="301"/>
      <c r="K150" s="301"/>
      <c r="L150" s="301"/>
    </row>
    <row r="151" ht="15.75" customHeight="1">
      <c r="B151" s="301"/>
      <c r="C151" s="301"/>
      <c r="D151" s="301"/>
      <c r="E151" s="301"/>
      <c r="F151" s="301"/>
      <c r="G151" s="301"/>
      <c r="H151" s="301"/>
      <c r="I151" s="301"/>
      <c r="J151" s="301"/>
      <c r="K151" s="301"/>
      <c r="L151" s="301"/>
    </row>
    <row r="152" ht="15.75" customHeight="1">
      <c r="B152" s="301"/>
      <c r="C152" s="301"/>
      <c r="D152" s="301"/>
      <c r="E152" s="301"/>
      <c r="F152" s="301"/>
      <c r="G152" s="301"/>
      <c r="H152" s="301"/>
      <c r="I152" s="301"/>
      <c r="J152" s="301"/>
      <c r="K152" s="301"/>
      <c r="L152" s="301"/>
    </row>
    <row r="153" ht="15.75" customHeight="1">
      <c r="B153" s="301"/>
      <c r="C153" s="301"/>
      <c r="D153" s="301"/>
      <c r="E153" s="301"/>
      <c r="F153" s="301"/>
      <c r="G153" s="301"/>
      <c r="H153" s="301"/>
      <c r="I153" s="301"/>
      <c r="J153" s="301"/>
      <c r="K153" s="301"/>
      <c r="L153" s="301"/>
    </row>
    <row r="154" ht="15.75" customHeight="1">
      <c r="B154" s="301"/>
      <c r="C154" s="301"/>
      <c r="D154" s="301"/>
      <c r="E154" s="301"/>
      <c r="F154" s="301"/>
      <c r="G154" s="301"/>
      <c r="H154" s="301"/>
      <c r="I154" s="301"/>
      <c r="J154" s="301"/>
      <c r="K154" s="301"/>
      <c r="L154" s="301"/>
    </row>
    <row r="155" ht="15.75" customHeight="1">
      <c r="B155" s="301"/>
      <c r="C155" s="301"/>
      <c r="D155" s="301"/>
      <c r="E155" s="301"/>
      <c r="F155" s="301"/>
      <c r="G155" s="301"/>
      <c r="H155" s="301"/>
      <c r="I155" s="301"/>
      <c r="J155" s="301"/>
      <c r="K155" s="301"/>
      <c r="L155" s="301"/>
    </row>
    <row r="156" ht="15.75" customHeight="1">
      <c r="B156" s="301"/>
      <c r="C156" s="301"/>
      <c r="D156" s="301"/>
      <c r="E156" s="301"/>
      <c r="F156" s="301"/>
      <c r="G156" s="301"/>
      <c r="H156" s="301"/>
      <c r="I156" s="301"/>
      <c r="J156" s="301"/>
      <c r="K156" s="301"/>
      <c r="L156" s="301"/>
    </row>
    <row r="157" ht="15.75" customHeight="1">
      <c r="B157" s="301"/>
      <c r="C157" s="301"/>
      <c r="D157" s="301"/>
      <c r="E157" s="301"/>
      <c r="F157" s="301"/>
      <c r="G157" s="301"/>
      <c r="H157" s="301"/>
      <c r="I157" s="301"/>
      <c r="J157" s="301"/>
      <c r="K157" s="301"/>
      <c r="L157" s="301"/>
    </row>
    <row r="158" ht="15.75" customHeight="1">
      <c r="B158" s="301"/>
      <c r="C158" s="301"/>
      <c r="D158" s="301"/>
      <c r="E158" s="301"/>
      <c r="F158" s="301"/>
      <c r="G158" s="301"/>
      <c r="H158" s="301"/>
      <c r="I158" s="301"/>
      <c r="J158" s="301"/>
      <c r="K158" s="301"/>
      <c r="L158" s="301"/>
    </row>
    <row r="159" ht="15.75" customHeight="1">
      <c r="B159" s="301"/>
      <c r="C159" s="301"/>
      <c r="D159" s="301"/>
      <c r="E159" s="301"/>
      <c r="F159" s="301"/>
      <c r="G159" s="301"/>
      <c r="H159" s="301"/>
      <c r="I159" s="301"/>
      <c r="J159" s="301"/>
      <c r="K159" s="301"/>
      <c r="L159" s="301"/>
    </row>
    <row r="160" ht="15.75" customHeight="1">
      <c r="B160" s="301"/>
      <c r="C160" s="301"/>
      <c r="D160" s="301"/>
      <c r="E160" s="301"/>
      <c r="F160" s="301"/>
      <c r="G160" s="301"/>
      <c r="H160" s="301"/>
      <c r="I160" s="301"/>
      <c r="J160" s="301"/>
      <c r="K160" s="301"/>
      <c r="L160" s="301"/>
    </row>
    <row r="161" ht="15.75" customHeight="1">
      <c r="B161" s="301"/>
      <c r="C161" s="301"/>
      <c r="D161" s="301"/>
      <c r="E161" s="301"/>
      <c r="F161" s="301"/>
      <c r="G161" s="301"/>
      <c r="H161" s="301"/>
      <c r="I161" s="301"/>
      <c r="J161" s="301"/>
      <c r="K161" s="301"/>
      <c r="L161" s="301"/>
    </row>
    <row r="162" ht="15.75" customHeight="1">
      <c r="B162" s="301"/>
      <c r="C162" s="301"/>
      <c r="D162" s="301"/>
      <c r="E162" s="301"/>
      <c r="F162" s="301"/>
      <c r="G162" s="301"/>
      <c r="H162" s="301"/>
      <c r="I162" s="301"/>
      <c r="J162" s="301"/>
      <c r="K162" s="301"/>
      <c r="L162" s="301"/>
    </row>
    <row r="163" ht="15.75" customHeight="1">
      <c r="B163" s="301"/>
      <c r="C163" s="301"/>
      <c r="D163" s="301"/>
      <c r="E163" s="301"/>
      <c r="F163" s="301"/>
      <c r="G163" s="301"/>
      <c r="H163" s="301"/>
      <c r="I163" s="301"/>
      <c r="J163" s="301"/>
      <c r="K163" s="301"/>
      <c r="L163" s="301"/>
    </row>
    <row r="164" ht="15.75" customHeight="1">
      <c r="B164" s="301"/>
      <c r="C164" s="301"/>
      <c r="D164" s="301"/>
      <c r="E164" s="301"/>
      <c r="F164" s="301"/>
      <c r="G164" s="301"/>
      <c r="H164" s="301"/>
      <c r="I164" s="301"/>
      <c r="J164" s="301"/>
      <c r="K164" s="301"/>
      <c r="L164" s="301"/>
    </row>
    <row r="165" ht="15.75" customHeight="1">
      <c r="B165" s="301"/>
      <c r="C165" s="301"/>
      <c r="D165" s="301"/>
      <c r="E165" s="301"/>
      <c r="F165" s="301"/>
      <c r="G165" s="301"/>
      <c r="H165" s="301"/>
      <c r="I165" s="301"/>
      <c r="J165" s="301"/>
      <c r="K165" s="301"/>
      <c r="L165" s="301"/>
    </row>
    <row r="166" ht="15.75" customHeight="1">
      <c r="B166" s="301"/>
      <c r="C166" s="301"/>
      <c r="D166" s="301"/>
      <c r="E166" s="301"/>
      <c r="F166" s="301"/>
      <c r="G166" s="301"/>
      <c r="H166" s="301"/>
      <c r="I166" s="301"/>
      <c r="J166" s="301"/>
      <c r="K166" s="301"/>
      <c r="L166" s="301"/>
    </row>
    <row r="167" ht="15.75" customHeight="1">
      <c r="B167" s="301"/>
      <c r="C167" s="301"/>
      <c r="D167" s="301"/>
      <c r="E167" s="301"/>
      <c r="F167" s="301"/>
      <c r="G167" s="301"/>
      <c r="H167" s="301"/>
      <c r="I167" s="301"/>
      <c r="J167" s="301"/>
      <c r="K167" s="301"/>
      <c r="L167" s="301"/>
    </row>
    <row r="168" ht="15.75" customHeight="1">
      <c r="B168" s="301"/>
      <c r="C168" s="301"/>
      <c r="D168" s="301"/>
      <c r="E168" s="301"/>
      <c r="F168" s="301"/>
      <c r="G168" s="301"/>
      <c r="H168" s="301"/>
      <c r="I168" s="301"/>
      <c r="J168" s="301"/>
      <c r="K168" s="301"/>
      <c r="L168" s="301"/>
    </row>
    <row r="169" ht="15.75" customHeight="1">
      <c r="B169" s="301"/>
      <c r="C169" s="301"/>
      <c r="D169" s="301"/>
      <c r="E169" s="301"/>
      <c r="F169" s="301"/>
      <c r="G169" s="301"/>
      <c r="H169" s="301"/>
      <c r="I169" s="301"/>
      <c r="J169" s="301"/>
      <c r="K169" s="301"/>
      <c r="L169" s="301"/>
    </row>
    <row r="170" ht="15.75" customHeight="1">
      <c r="B170" s="301"/>
      <c r="C170" s="301"/>
      <c r="D170" s="301"/>
      <c r="E170" s="301"/>
      <c r="F170" s="301"/>
      <c r="G170" s="301"/>
      <c r="H170" s="301"/>
      <c r="I170" s="301"/>
      <c r="J170" s="301"/>
      <c r="K170" s="301"/>
      <c r="L170" s="301"/>
    </row>
    <row r="171" ht="15.75" customHeight="1">
      <c r="B171" s="301"/>
      <c r="C171" s="301"/>
      <c r="D171" s="301"/>
      <c r="E171" s="301"/>
      <c r="F171" s="301"/>
      <c r="G171" s="301"/>
      <c r="H171" s="301"/>
      <c r="I171" s="301"/>
      <c r="J171" s="301"/>
      <c r="K171" s="301"/>
      <c r="L171" s="301"/>
    </row>
    <row r="172" ht="15.75" customHeight="1">
      <c r="B172" s="301"/>
      <c r="C172" s="301"/>
      <c r="D172" s="301"/>
      <c r="E172" s="301"/>
      <c r="F172" s="301"/>
      <c r="G172" s="301"/>
      <c r="H172" s="301"/>
      <c r="I172" s="301"/>
      <c r="J172" s="301"/>
      <c r="K172" s="301"/>
      <c r="L172" s="301"/>
    </row>
    <row r="173" ht="15.75" customHeight="1">
      <c r="B173" s="301"/>
      <c r="C173" s="301"/>
      <c r="D173" s="301"/>
      <c r="E173" s="301"/>
      <c r="F173" s="301"/>
      <c r="G173" s="301"/>
      <c r="H173" s="301"/>
      <c r="I173" s="301"/>
      <c r="J173" s="301"/>
      <c r="K173" s="301"/>
      <c r="L173" s="301"/>
    </row>
    <row r="174" ht="15.75" customHeight="1">
      <c r="B174" s="301"/>
      <c r="C174" s="301"/>
      <c r="D174" s="301"/>
      <c r="E174" s="301"/>
      <c r="F174" s="301"/>
      <c r="G174" s="301"/>
      <c r="H174" s="301"/>
      <c r="I174" s="301"/>
      <c r="J174" s="301"/>
      <c r="K174" s="301"/>
      <c r="L174" s="301"/>
    </row>
    <row r="175" ht="15.75" customHeight="1">
      <c r="B175" s="301"/>
      <c r="C175" s="301"/>
      <c r="D175" s="301"/>
      <c r="E175" s="301"/>
      <c r="F175" s="301"/>
      <c r="G175" s="301"/>
      <c r="H175" s="301"/>
      <c r="I175" s="301"/>
      <c r="J175" s="301"/>
      <c r="K175" s="301"/>
      <c r="L175" s="301"/>
    </row>
    <row r="176" ht="15.75" customHeight="1">
      <c r="B176" s="301"/>
      <c r="C176" s="301"/>
      <c r="D176" s="301"/>
      <c r="E176" s="301"/>
      <c r="F176" s="301"/>
      <c r="G176" s="301"/>
      <c r="H176" s="301"/>
      <c r="I176" s="301"/>
      <c r="J176" s="301"/>
      <c r="K176" s="301"/>
      <c r="L176" s="301"/>
    </row>
    <row r="177" ht="15.75" customHeight="1">
      <c r="B177" s="301"/>
      <c r="C177" s="301"/>
      <c r="D177" s="301"/>
      <c r="E177" s="301"/>
      <c r="F177" s="301"/>
      <c r="G177" s="301"/>
      <c r="H177" s="301"/>
      <c r="I177" s="301"/>
      <c r="J177" s="301"/>
      <c r="K177" s="301"/>
      <c r="L177" s="301"/>
    </row>
    <row r="178" ht="15.75" customHeight="1">
      <c r="B178" s="301"/>
      <c r="C178" s="301"/>
      <c r="D178" s="301"/>
      <c r="E178" s="301"/>
      <c r="F178" s="301"/>
      <c r="G178" s="301"/>
      <c r="H178" s="301"/>
      <c r="I178" s="301"/>
      <c r="J178" s="301"/>
      <c r="K178" s="301"/>
      <c r="L178" s="301"/>
    </row>
    <row r="179" ht="15.75" customHeight="1">
      <c r="B179" s="301"/>
      <c r="C179" s="301"/>
      <c r="D179" s="301"/>
      <c r="E179" s="301"/>
      <c r="F179" s="301"/>
      <c r="G179" s="301"/>
      <c r="H179" s="301"/>
      <c r="I179" s="301"/>
      <c r="J179" s="301"/>
      <c r="K179" s="301"/>
      <c r="L179" s="301"/>
    </row>
    <row r="180" ht="15.75" customHeight="1">
      <c r="B180" s="301"/>
      <c r="C180" s="301"/>
      <c r="D180" s="301"/>
      <c r="E180" s="301"/>
      <c r="F180" s="301"/>
      <c r="G180" s="301"/>
      <c r="H180" s="301"/>
      <c r="I180" s="301"/>
      <c r="J180" s="301"/>
      <c r="K180" s="301"/>
      <c r="L180" s="301"/>
    </row>
    <row r="181" ht="15.75" customHeight="1">
      <c r="B181" s="301"/>
      <c r="C181" s="301"/>
      <c r="D181" s="301"/>
      <c r="E181" s="301"/>
      <c r="F181" s="301"/>
      <c r="G181" s="301"/>
      <c r="H181" s="301"/>
      <c r="I181" s="301"/>
      <c r="J181" s="301"/>
      <c r="K181" s="301"/>
      <c r="L181" s="301"/>
    </row>
    <row r="182" ht="15.75" customHeight="1">
      <c r="B182" s="301"/>
      <c r="C182" s="301"/>
      <c r="D182" s="301"/>
      <c r="E182" s="301"/>
      <c r="F182" s="301"/>
      <c r="G182" s="301"/>
      <c r="H182" s="301"/>
      <c r="I182" s="301"/>
      <c r="J182" s="301"/>
      <c r="K182" s="301"/>
      <c r="L182" s="301"/>
    </row>
    <row r="183" ht="15.75" customHeight="1">
      <c r="B183" s="301"/>
      <c r="C183" s="301"/>
      <c r="D183" s="301"/>
      <c r="E183" s="301"/>
      <c r="F183" s="301"/>
      <c r="G183" s="301"/>
      <c r="H183" s="301"/>
      <c r="I183" s="301"/>
      <c r="J183" s="301"/>
      <c r="K183" s="301"/>
      <c r="L183" s="301"/>
    </row>
    <row r="184" ht="15.75" customHeight="1">
      <c r="B184" s="301"/>
      <c r="C184" s="301"/>
      <c r="D184" s="301"/>
      <c r="E184" s="301"/>
      <c r="F184" s="301"/>
      <c r="G184" s="301"/>
      <c r="H184" s="301"/>
      <c r="I184" s="301"/>
      <c r="J184" s="301"/>
      <c r="K184" s="301"/>
      <c r="L184" s="301"/>
    </row>
    <row r="185" ht="15.75" customHeight="1">
      <c r="B185" s="301"/>
      <c r="C185" s="301"/>
      <c r="D185" s="301"/>
      <c r="E185" s="301"/>
      <c r="F185" s="301"/>
      <c r="G185" s="301"/>
      <c r="H185" s="301"/>
      <c r="I185" s="301"/>
      <c r="J185" s="301"/>
      <c r="K185" s="301"/>
      <c r="L185" s="301"/>
    </row>
    <row r="186" ht="15.75" customHeight="1">
      <c r="B186" s="301"/>
      <c r="C186" s="301"/>
      <c r="D186" s="301"/>
      <c r="E186" s="301"/>
      <c r="F186" s="301"/>
      <c r="G186" s="301"/>
      <c r="H186" s="301"/>
      <c r="I186" s="301"/>
      <c r="J186" s="301"/>
      <c r="K186" s="301"/>
      <c r="L186" s="301"/>
    </row>
    <row r="187" ht="15.75" customHeight="1">
      <c r="B187" s="301"/>
      <c r="C187" s="301"/>
      <c r="D187" s="301"/>
      <c r="E187" s="301"/>
      <c r="F187" s="301"/>
      <c r="G187" s="301"/>
      <c r="H187" s="301"/>
      <c r="I187" s="301"/>
      <c r="J187" s="301"/>
      <c r="K187" s="301"/>
      <c r="L187" s="301"/>
    </row>
    <row r="188" ht="15.75" customHeight="1">
      <c r="B188" s="301"/>
      <c r="C188" s="301"/>
      <c r="D188" s="301"/>
      <c r="E188" s="301"/>
      <c r="F188" s="301"/>
      <c r="G188" s="301"/>
      <c r="H188" s="301"/>
      <c r="I188" s="301"/>
      <c r="J188" s="301"/>
      <c r="K188" s="301"/>
      <c r="L188" s="301"/>
    </row>
    <row r="189" ht="15.75" customHeight="1">
      <c r="B189" s="301"/>
      <c r="C189" s="301"/>
      <c r="D189" s="301"/>
      <c r="E189" s="301"/>
      <c r="F189" s="301"/>
      <c r="G189" s="301"/>
      <c r="H189" s="301"/>
      <c r="I189" s="301"/>
      <c r="J189" s="301"/>
      <c r="K189" s="301"/>
      <c r="L189" s="301"/>
    </row>
    <row r="190" ht="15.75" customHeight="1">
      <c r="B190" s="301"/>
      <c r="C190" s="301"/>
      <c r="D190" s="301"/>
      <c r="E190" s="301"/>
      <c r="F190" s="301"/>
      <c r="G190" s="301"/>
      <c r="H190" s="301"/>
      <c r="I190" s="301"/>
      <c r="J190" s="301"/>
      <c r="K190" s="301"/>
      <c r="L190" s="301"/>
    </row>
    <row r="191" ht="15.75" customHeight="1">
      <c r="B191" s="301"/>
      <c r="C191" s="301"/>
      <c r="D191" s="301"/>
      <c r="E191" s="301"/>
      <c r="F191" s="301"/>
      <c r="G191" s="301"/>
      <c r="H191" s="301"/>
      <c r="I191" s="301"/>
      <c r="J191" s="301"/>
      <c r="K191" s="301"/>
      <c r="L191" s="301"/>
    </row>
    <row r="192" ht="15.75" customHeight="1">
      <c r="B192" s="301"/>
      <c r="C192" s="301"/>
      <c r="D192" s="301"/>
      <c r="E192" s="301"/>
      <c r="F192" s="301"/>
      <c r="G192" s="301"/>
      <c r="H192" s="301"/>
      <c r="I192" s="301"/>
      <c r="J192" s="301"/>
      <c r="K192" s="301"/>
      <c r="L192" s="301"/>
    </row>
    <row r="193" ht="15.75" customHeight="1">
      <c r="B193" s="301"/>
      <c r="C193" s="301"/>
      <c r="D193" s="301"/>
      <c r="E193" s="301"/>
      <c r="F193" s="301"/>
      <c r="G193" s="301"/>
      <c r="H193" s="301"/>
      <c r="I193" s="301"/>
      <c r="J193" s="301"/>
      <c r="K193" s="301"/>
      <c r="L193" s="301"/>
    </row>
    <row r="194" ht="15.75" customHeight="1">
      <c r="B194" s="301"/>
      <c r="C194" s="301"/>
      <c r="D194" s="301"/>
      <c r="E194" s="301"/>
      <c r="F194" s="301"/>
      <c r="G194" s="301"/>
      <c r="H194" s="301"/>
      <c r="I194" s="301"/>
      <c r="J194" s="301"/>
      <c r="K194" s="301"/>
      <c r="L194" s="301"/>
    </row>
    <row r="195" ht="15.75" customHeight="1">
      <c r="B195" s="301"/>
      <c r="C195" s="301"/>
      <c r="D195" s="301"/>
      <c r="E195" s="301"/>
      <c r="F195" s="301"/>
      <c r="G195" s="301"/>
      <c r="H195" s="301"/>
      <c r="I195" s="301"/>
      <c r="J195" s="301"/>
      <c r="K195" s="301"/>
      <c r="L195" s="301"/>
    </row>
    <row r="196" ht="15.75" customHeight="1">
      <c r="B196" s="301"/>
      <c r="C196" s="301"/>
      <c r="D196" s="301"/>
      <c r="E196" s="301"/>
      <c r="F196" s="301"/>
      <c r="G196" s="301"/>
      <c r="H196" s="301"/>
      <c r="I196" s="301"/>
      <c r="J196" s="301"/>
      <c r="K196" s="301"/>
      <c r="L196" s="301"/>
    </row>
    <row r="197" ht="15.75" customHeight="1">
      <c r="B197" s="301"/>
      <c r="C197" s="301"/>
      <c r="D197" s="301"/>
      <c r="E197" s="301"/>
      <c r="F197" s="301"/>
      <c r="G197" s="301"/>
      <c r="H197" s="301"/>
      <c r="I197" s="301"/>
      <c r="J197" s="301"/>
      <c r="K197" s="301"/>
      <c r="L197" s="301"/>
    </row>
    <row r="198" ht="15.75" customHeight="1">
      <c r="B198" s="301"/>
      <c r="C198" s="301"/>
      <c r="D198" s="301"/>
      <c r="E198" s="301"/>
      <c r="F198" s="301"/>
      <c r="G198" s="301"/>
      <c r="H198" s="301"/>
      <c r="I198" s="301"/>
      <c r="J198" s="301"/>
      <c r="K198" s="301"/>
      <c r="L198" s="301"/>
    </row>
    <row r="199" ht="15.75" customHeight="1">
      <c r="B199" s="301"/>
      <c r="C199" s="301"/>
      <c r="D199" s="301"/>
      <c r="E199" s="301"/>
      <c r="F199" s="301"/>
      <c r="G199" s="301"/>
      <c r="H199" s="301"/>
      <c r="I199" s="301"/>
      <c r="J199" s="301"/>
      <c r="K199" s="301"/>
      <c r="L199" s="301"/>
    </row>
    <row r="200" ht="15.75" customHeight="1">
      <c r="B200" s="301"/>
      <c r="C200" s="301"/>
      <c r="D200" s="301"/>
      <c r="E200" s="301"/>
      <c r="F200" s="301"/>
      <c r="G200" s="301"/>
      <c r="H200" s="301"/>
      <c r="I200" s="301"/>
      <c r="J200" s="301"/>
      <c r="K200" s="301"/>
      <c r="L200" s="301"/>
    </row>
    <row r="201" ht="15.75" customHeight="1">
      <c r="B201" s="301"/>
      <c r="C201" s="301"/>
      <c r="D201" s="301"/>
      <c r="E201" s="301"/>
      <c r="F201" s="301"/>
      <c r="G201" s="301"/>
      <c r="H201" s="301"/>
      <c r="I201" s="301"/>
      <c r="J201" s="301"/>
      <c r="K201" s="301"/>
      <c r="L201" s="301"/>
    </row>
    <row r="202" ht="15.75" customHeight="1">
      <c r="B202" s="301"/>
      <c r="C202" s="301"/>
      <c r="D202" s="301"/>
      <c r="E202" s="301"/>
      <c r="F202" s="301"/>
      <c r="G202" s="301"/>
      <c r="H202" s="301"/>
      <c r="I202" s="301"/>
      <c r="J202" s="301"/>
      <c r="K202" s="301"/>
      <c r="L202" s="301"/>
    </row>
    <row r="203" ht="15.75" customHeight="1">
      <c r="B203" s="301"/>
      <c r="C203" s="301"/>
      <c r="D203" s="301"/>
      <c r="E203" s="301"/>
      <c r="F203" s="301"/>
      <c r="G203" s="301"/>
      <c r="H203" s="301"/>
      <c r="I203" s="301"/>
      <c r="J203" s="301"/>
      <c r="K203" s="301"/>
      <c r="L203" s="301"/>
    </row>
    <row r="204" ht="15.75" customHeight="1">
      <c r="B204" s="301"/>
      <c r="C204" s="301"/>
      <c r="D204" s="301"/>
      <c r="E204" s="301"/>
      <c r="F204" s="301"/>
      <c r="G204" s="301"/>
      <c r="H204" s="301"/>
      <c r="I204" s="301"/>
      <c r="J204" s="301"/>
      <c r="K204" s="301"/>
      <c r="L204" s="301"/>
    </row>
    <row r="205" ht="15.75" customHeight="1">
      <c r="B205" s="301"/>
      <c r="C205" s="301"/>
      <c r="D205" s="301"/>
      <c r="E205" s="301"/>
      <c r="F205" s="301"/>
      <c r="G205" s="301"/>
      <c r="H205" s="301"/>
      <c r="I205" s="301"/>
      <c r="J205" s="301"/>
      <c r="K205" s="301"/>
      <c r="L205" s="301"/>
    </row>
    <row r="206" ht="15.75" customHeight="1">
      <c r="B206" s="301"/>
      <c r="C206" s="301"/>
      <c r="D206" s="301"/>
      <c r="E206" s="301"/>
      <c r="F206" s="301"/>
      <c r="G206" s="301"/>
      <c r="H206" s="301"/>
      <c r="I206" s="301"/>
      <c r="J206" s="301"/>
      <c r="K206" s="301"/>
      <c r="L206" s="301"/>
    </row>
    <row r="207" ht="15.75" customHeight="1">
      <c r="B207" s="301"/>
      <c r="C207" s="301"/>
      <c r="D207" s="301"/>
      <c r="E207" s="301"/>
      <c r="F207" s="301"/>
      <c r="G207" s="301"/>
      <c r="H207" s="301"/>
      <c r="I207" s="301"/>
      <c r="J207" s="301"/>
      <c r="K207" s="301"/>
      <c r="L207" s="301"/>
    </row>
    <row r="208" ht="15.75" customHeight="1">
      <c r="B208" s="301"/>
      <c r="C208" s="301"/>
      <c r="D208" s="301"/>
      <c r="E208" s="301"/>
      <c r="F208" s="301"/>
      <c r="G208" s="301"/>
      <c r="H208" s="301"/>
      <c r="I208" s="301"/>
      <c r="J208" s="301"/>
      <c r="K208" s="301"/>
      <c r="L208" s="301"/>
    </row>
    <row r="209" ht="15.75" customHeight="1">
      <c r="B209" s="301"/>
      <c r="C209" s="301"/>
      <c r="D209" s="301"/>
      <c r="E209" s="301"/>
      <c r="F209" s="301"/>
      <c r="G209" s="301"/>
      <c r="H209" s="301"/>
      <c r="I209" s="301"/>
      <c r="J209" s="301"/>
      <c r="K209" s="301"/>
      <c r="L209" s="301"/>
    </row>
    <row r="210" ht="15.75" customHeight="1">
      <c r="B210" s="301"/>
      <c r="C210" s="301"/>
      <c r="D210" s="301"/>
      <c r="E210" s="301"/>
      <c r="F210" s="301"/>
      <c r="G210" s="301"/>
      <c r="H210" s="301"/>
      <c r="I210" s="301"/>
      <c r="J210" s="301"/>
      <c r="K210" s="301"/>
      <c r="L210" s="301"/>
    </row>
    <row r="211" ht="15.75" customHeight="1">
      <c r="B211" s="301"/>
      <c r="C211" s="301"/>
      <c r="D211" s="301"/>
      <c r="E211" s="301"/>
      <c r="F211" s="301"/>
      <c r="G211" s="301"/>
      <c r="H211" s="301"/>
      <c r="I211" s="301"/>
      <c r="J211" s="301"/>
      <c r="K211" s="301"/>
      <c r="L211" s="301"/>
    </row>
    <row r="212" ht="15.75" customHeight="1">
      <c r="B212" s="301"/>
      <c r="C212" s="301"/>
      <c r="D212" s="301"/>
      <c r="E212" s="301"/>
      <c r="F212" s="301"/>
      <c r="G212" s="301"/>
      <c r="H212" s="301"/>
      <c r="I212" s="301"/>
      <c r="J212" s="301"/>
      <c r="K212" s="301"/>
      <c r="L212" s="301"/>
    </row>
    <row r="213" ht="15.75" customHeight="1">
      <c r="B213" s="301"/>
      <c r="C213" s="301"/>
      <c r="D213" s="301"/>
      <c r="E213" s="301"/>
      <c r="F213" s="301"/>
      <c r="G213" s="301"/>
      <c r="H213" s="301"/>
      <c r="I213" s="301"/>
      <c r="J213" s="301"/>
      <c r="K213" s="301"/>
      <c r="L213" s="301"/>
    </row>
    <row r="214" ht="15.75" customHeight="1">
      <c r="B214" s="301"/>
      <c r="C214" s="301"/>
      <c r="D214" s="301"/>
      <c r="E214" s="301"/>
      <c r="F214" s="301"/>
      <c r="G214" s="301"/>
      <c r="H214" s="301"/>
      <c r="I214" s="301"/>
      <c r="J214" s="301"/>
      <c r="K214" s="301"/>
      <c r="L214" s="301"/>
    </row>
    <row r="215" ht="15.75" customHeight="1">
      <c r="B215" s="301"/>
      <c r="C215" s="301"/>
      <c r="D215" s="301"/>
      <c r="E215" s="301"/>
      <c r="F215" s="301"/>
      <c r="G215" s="301"/>
      <c r="H215" s="301"/>
      <c r="I215" s="301"/>
      <c r="J215" s="301"/>
      <c r="K215" s="301"/>
      <c r="L215" s="301"/>
    </row>
    <row r="216" ht="15.75" customHeight="1">
      <c r="B216" s="301"/>
      <c r="C216" s="301"/>
      <c r="D216" s="301"/>
      <c r="E216" s="301"/>
      <c r="F216" s="301"/>
      <c r="G216" s="301"/>
      <c r="H216" s="301"/>
      <c r="I216" s="301"/>
      <c r="J216" s="301"/>
      <c r="K216" s="301"/>
      <c r="L216" s="301"/>
    </row>
    <row r="217" ht="15.75" customHeight="1">
      <c r="B217" s="301"/>
      <c r="C217" s="301"/>
      <c r="D217" s="301"/>
      <c r="E217" s="301"/>
      <c r="F217" s="301"/>
      <c r="G217" s="301"/>
      <c r="H217" s="301"/>
      <c r="I217" s="301"/>
      <c r="J217" s="301"/>
      <c r="K217" s="301"/>
      <c r="L217" s="301"/>
    </row>
    <row r="218" ht="15.75" customHeight="1">
      <c r="B218" s="301"/>
      <c r="C218" s="301"/>
      <c r="D218" s="301"/>
      <c r="E218" s="301"/>
      <c r="F218" s="301"/>
      <c r="G218" s="301"/>
      <c r="H218" s="301"/>
      <c r="I218" s="301"/>
      <c r="J218" s="301"/>
      <c r="K218" s="301"/>
      <c r="L218" s="301"/>
    </row>
    <row r="219" ht="15.75" customHeight="1">
      <c r="B219" s="301"/>
      <c r="C219" s="301"/>
      <c r="D219" s="301"/>
      <c r="E219" s="301"/>
      <c r="F219" s="301"/>
      <c r="G219" s="301"/>
      <c r="H219" s="301"/>
      <c r="I219" s="301"/>
      <c r="J219" s="301"/>
      <c r="K219" s="301"/>
      <c r="L219" s="301"/>
    </row>
    <row r="220" ht="15.75" customHeight="1">
      <c r="B220" s="301"/>
      <c r="C220" s="301"/>
      <c r="D220" s="301"/>
      <c r="E220" s="301"/>
      <c r="F220" s="301"/>
      <c r="G220" s="301"/>
      <c r="H220" s="301"/>
      <c r="I220" s="301"/>
      <c r="J220" s="301"/>
      <c r="K220" s="301"/>
      <c r="L220" s="301"/>
    </row>
    <row r="221" ht="15.75" customHeight="1">
      <c r="B221" s="301"/>
      <c r="C221" s="301"/>
      <c r="D221" s="301"/>
      <c r="E221" s="301"/>
      <c r="F221" s="301"/>
      <c r="G221" s="301"/>
      <c r="H221" s="301"/>
      <c r="I221" s="301"/>
      <c r="J221" s="301"/>
      <c r="K221" s="301"/>
      <c r="L221" s="301"/>
    </row>
    <row r="222" ht="15.75" customHeight="1">
      <c r="B222" s="301"/>
      <c r="C222" s="301"/>
      <c r="D222" s="301"/>
      <c r="E222" s="301"/>
      <c r="F222" s="301"/>
      <c r="G222" s="301"/>
      <c r="H222" s="301"/>
      <c r="I222" s="301"/>
      <c r="J222" s="301"/>
      <c r="K222" s="301"/>
      <c r="L222" s="301"/>
    </row>
    <row r="223" ht="15.75" customHeight="1">
      <c r="B223" s="301"/>
      <c r="C223" s="301"/>
      <c r="D223" s="301"/>
      <c r="E223" s="301"/>
      <c r="F223" s="301"/>
      <c r="G223" s="301"/>
      <c r="H223" s="301"/>
      <c r="I223" s="301"/>
      <c r="J223" s="301"/>
      <c r="K223" s="301"/>
      <c r="L223" s="301"/>
    </row>
    <row r="224" ht="15.75" customHeight="1">
      <c r="B224" s="301"/>
      <c r="C224" s="301"/>
      <c r="D224" s="301"/>
      <c r="E224" s="301"/>
      <c r="F224" s="301"/>
      <c r="G224" s="301"/>
      <c r="H224" s="301"/>
      <c r="I224" s="301"/>
      <c r="J224" s="301"/>
      <c r="K224" s="301"/>
      <c r="L224" s="301"/>
    </row>
    <row r="225" ht="15.75" customHeight="1">
      <c r="B225" s="301"/>
      <c r="C225" s="301"/>
      <c r="D225" s="301"/>
      <c r="E225" s="301"/>
      <c r="F225" s="301"/>
      <c r="G225" s="301"/>
      <c r="H225" s="301"/>
      <c r="I225" s="301"/>
      <c r="J225" s="301"/>
      <c r="K225" s="301"/>
      <c r="L225" s="301"/>
    </row>
    <row r="226" ht="15.75" customHeight="1">
      <c r="B226" s="301"/>
      <c r="C226" s="301"/>
      <c r="D226" s="301"/>
      <c r="E226" s="301"/>
      <c r="F226" s="301"/>
      <c r="G226" s="301"/>
      <c r="H226" s="301"/>
      <c r="I226" s="301"/>
      <c r="J226" s="301"/>
      <c r="K226" s="301"/>
      <c r="L226" s="301"/>
    </row>
    <row r="227" ht="15.75" customHeight="1">
      <c r="B227" s="301"/>
      <c r="C227" s="301"/>
      <c r="D227" s="301"/>
      <c r="E227" s="301"/>
      <c r="F227" s="301"/>
      <c r="G227" s="301"/>
      <c r="H227" s="301"/>
      <c r="I227" s="301"/>
      <c r="J227" s="301"/>
      <c r="K227" s="301"/>
      <c r="L227" s="301"/>
    </row>
    <row r="228" ht="15.75" customHeight="1">
      <c r="B228" s="301"/>
      <c r="C228" s="301"/>
      <c r="D228" s="301"/>
      <c r="E228" s="301"/>
      <c r="F228" s="301"/>
      <c r="G228" s="301"/>
      <c r="H228" s="301"/>
      <c r="I228" s="301"/>
      <c r="J228" s="301"/>
      <c r="K228" s="301"/>
      <c r="L228" s="301"/>
    </row>
    <row r="229" ht="15.75" customHeight="1">
      <c r="B229" s="301"/>
      <c r="C229" s="301"/>
      <c r="D229" s="301"/>
      <c r="E229" s="301"/>
      <c r="F229" s="301"/>
      <c r="G229" s="301"/>
      <c r="H229" s="301"/>
      <c r="I229" s="301"/>
      <c r="J229" s="301"/>
      <c r="K229" s="301"/>
      <c r="L229" s="301"/>
    </row>
    <row r="230" ht="15.75" customHeight="1">
      <c r="B230" s="301"/>
      <c r="C230" s="301"/>
      <c r="D230" s="301"/>
      <c r="E230" s="301"/>
      <c r="F230" s="301"/>
      <c r="G230" s="301"/>
      <c r="H230" s="301"/>
      <c r="I230" s="301"/>
      <c r="J230" s="301"/>
      <c r="K230" s="301"/>
      <c r="L230" s="301"/>
    </row>
    <row r="231" ht="15.75" customHeight="1">
      <c r="B231" s="301"/>
      <c r="C231" s="301"/>
      <c r="D231" s="301"/>
      <c r="E231" s="301"/>
      <c r="F231" s="301"/>
      <c r="G231" s="301"/>
      <c r="H231" s="301"/>
      <c r="I231" s="301"/>
      <c r="J231" s="301"/>
      <c r="K231" s="301"/>
      <c r="L231" s="301"/>
    </row>
    <row r="232" ht="15.75" customHeight="1">
      <c r="B232" s="301"/>
      <c r="C232" s="301"/>
      <c r="D232" s="301"/>
      <c r="E232" s="301"/>
      <c r="F232" s="301"/>
      <c r="G232" s="301"/>
      <c r="H232" s="301"/>
      <c r="I232" s="301"/>
      <c r="J232" s="301"/>
      <c r="K232" s="301"/>
      <c r="L232" s="301"/>
    </row>
    <row r="233" ht="15.75" customHeight="1">
      <c r="B233" s="301"/>
      <c r="C233" s="301"/>
      <c r="D233" s="301"/>
      <c r="E233" s="301"/>
      <c r="F233" s="301"/>
      <c r="G233" s="301"/>
      <c r="H233" s="301"/>
      <c r="I233" s="301"/>
      <c r="J233" s="301"/>
      <c r="K233" s="301"/>
      <c r="L233" s="301"/>
    </row>
    <row r="234" ht="15.75" customHeight="1">
      <c r="B234" s="301"/>
      <c r="C234" s="301"/>
      <c r="D234" s="301"/>
      <c r="E234" s="301"/>
      <c r="F234" s="301"/>
      <c r="G234" s="301"/>
      <c r="H234" s="301"/>
      <c r="I234" s="301"/>
      <c r="J234" s="301"/>
      <c r="K234" s="301"/>
      <c r="L234" s="301"/>
    </row>
    <row r="235" ht="15.75" customHeight="1">
      <c r="B235" s="301"/>
      <c r="C235" s="301"/>
      <c r="D235" s="301"/>
      <c r="E235" s="301"/>
      <c r="F235" s="301"/>
      <c r="G235" s="301"/>
      <c r="H235" s="301"/>
      <c r="I235" s="301"/>
      <c r="J235" s="301"/>
      <c r="K235" s="301"/>
      <c r="L235" s="301"/>
    </row>
    <row r="236" ht="15.75" customHeight="1">
      <c r="B236" s="301"/>
      <c r="C236" s="301"/>
      <c r="D236" s="301"/>
      <c r="E236" s="301"/>
      <c r="F236" s="301"/>
      <c r="G236" s="301"/>
      <c r="H236" s="301"/>
      <c r="I236" s="301"/>
      <c r="J236" s="301"/>
      <c r="K236" s="301"/>
      <c r="L236" s="301"/>
    </row>
    <row r="237" ht="15.75" customHeight="1">
      <c r="B237" s="301"/>
      <c r="C237" s="301"/>
      <c r="D237" s="301"/>
      <c r="E237" s="301"/>
      <c r="F237" s="301"/>
      <c r="G237" s="301"/>
      <c r="H237" s="301"/>
      <c r="I237" s="301"/>
      <c r="J237" s="301"/>
      <c r="K237" s="301"/>
      <c r="L237" s="301"/>
    </row>
    <row r="238" ht="15.75" customHeight="1">
      <c r="B238" s="301"/>
      <c r="C238" s="301"/>
      <c r="D238" s="301"/>
      <c r="E238" s="301"/>
      <c r="F238" s="301"/>
      <c r="G238" s="301"/>
      <c r="H238" s="301"/>
      <c r="I238" s="301"/>
      <c r="J238" s="301"/>
      <c r="K238" s="301"/>
      <c r="L238" s="301"/>
    </row>
    <row r="239" ht="15.75" customHeight="1">
      <c r="B239" s="301"/>
      <c r="C239" s="301"/>
      <c r="D239" s="301"/>
      <c r="E239" s="301"/>
      <c r="F239" s="301"/>
      <c r="G239" s="301"/>
      <c r="H239" s="301"/>
      <c r="I239" s="301"/>
      <c r="J239" s="301"/>
      <c r="K239" s="301"/>
      <c r="L239" s="301"/>
    </row>
    <row r="240" ht="15.75" customHeight="1">
      <c r="B240" s="301"/>
      <c r="C240" s="301"/>
      <c r="D240" s="301"/>
      <c r="E240" s="301"/>
      <c r="F240" s="301"/>
      <c r="G240" s="301"/>
      <c r="H240" s="301"/>
      <c r="I240" s="301"/>
      <c r="J240" s="301"/>
      <c r="K240" s="301"/>
      <c r="L240" s="301"/>
    </row>
    <row r="241" ht="15.75" customHeight="1">
      <c r="B241" s="301"/>
      <c r="C241" s="301"/>
      <c r="D241" s="301"/>
      <c r="E241" s="301"/>
      <c r="F241" s="301"/>
      <c r="G241" s="301"/>
      <c r="H241" s="301"/>
      <c r="I241" s="301"/>
      <c r="J241" s="301"/>
      <c r="K241" s="301"/>
      <c r="L241" s="301"/>
    </row>
    <row r="242" ht="15.75" customHeight="1">
      <c r="B242" s="301"/>
      <c r="C242" s="301"/>
      <c r="D242" s="301"/>
      <c r="E242" s="301"/>
      <c r="F242" s="301"/>
      <c r="G242" s="301"/>
      <c r="H242" s="301"/>
      <c r="I242" s="301"/>
      <c r="J242" s="301"/>
      <c r="K242" s="301"/>
      <c r="L242" s="301"/>
    </row>
    <row r="243" ht="15.75" customHeight="1">
      <c r="B243" s="301"/>
      <c r="C243" s="301"/>
      <c r="D243" s="301"/>
      <c r="E243" s="301"/>
      <c r="F243" s="301"/>
      <c r="G243" s="301"/>
      <c r="H243" s="301"/>
      <c r="I243" s="301"/>
      <c r="J243" s="301"/>
      <c r="K243" s="301"/>
      <c r="L243" s="301"/>
    </row>
    <row r="244" ht="15.75" customHeight="1">
      <c r="B244" s="301"/>
      <c r="C244" s="301"/>
      <c r="D244" s="301"/>
      <c r="E244" s="301"/>
      <c r="F244" s="301"/>
      <c r="G244" s="301"/>
      <c r="H244" s="301"/>
      <c r="I244" s="301"/>
      <c r="J244" s="301"/>
      <c r="K244" s="301"/>
      <c r="L244" s="301"/>
    </row>
    <row r="245" ht="15.75" customHeight="1">
      <c r="B245" s="301"/>
      <c r="C245" s="301"/>
      <c r="D245" s="301"/>
      <c r="E245" s="301"/>
      <c r="F245" s="301"/>
      <c r="G245" s="301"/>
      <c r="H245" s="301"/>
      <c r="I245" s="301"/>
      <c r="J245" s="301"/>
      <c r="K245" s="301"/>
      <c r="L245" s="301"/>
    </row>
    <row r="246" ht="15.75" customHeight="1">
      <c r="B246" s="301"/>
      <c r="C246" s="301"/>
      <c r="D246" s="301"/>
      <c r="E246" s="301"/>
      <c r="F246" s="301"/>
      <c r="G246" s="301"/>
      <c r="H246" s="301"/>
      <c r="I246" s="301"/>
      <c r="J246" s="301"/>
      <c r="K246" s="301"/>
      <c r="L246" s="301"/>
    </row>
    <row r="247" ht="15.75" customHeight="1">
      <c r="B247" s="301"/>
      <c r="C247" s="301"/>
      <c r="D247" s="301"/>
      <c r="E247" s="301"/>
      <c r="F247" s="301"/>
      <c r="G247" s="301"/>
      <c r="H247" s="301"/>
      <c r="I247" s="301"/>
      <c r="J247" s="301"/>
      <c r="K247" s="301"/>
      <c r="L247" s="301"/>
    </row>
    <row r="248" ht="15.75" customHeight="1">
      <c r="B248" s="301"/>
      <c r="C248" s="301"/>
      <c r="D248" s="301"/>
      <c r="E248" s="301"/>
      <c r="F248" s="301"/>
      <c r="G248" s="301"/>
      <c r="H248" s="301"/>
      <c r="I248" s="301"/>
      <c r="J248" s="301"/>
      <c r="K248" s="301"/>
      <c r="L248" s="301"/>
    </row>
    <row r="249" ht="15.75" customHeight="1">
      <c r="B249" s="301"/>
      <c r="C249" s="301"/>
      <c r="D249" s="301"/>
      <c r="E249" s="301"/>
      <c r="F249" s="301"/>
      <c r="G249" s="301"/>
      <c r="H249" s="301"/>
      <c r="I249" s="301"/>
      <c r="J249" s="301"/>
      <c r="K249" s="301"/>
      <c r="L249" s="301"/>
    </row>
    <row r="250" ht="15.75" customHeight="1">
      <c r="B250" s="301"/>
      <c r="C250" s="301"/>
      <c r="D250" s="301"/>
      <c r="E250" s="301"/>
      <c r="F250" s="301"/>
      <c r="G250" s="301"/>
      <c r="H250" s="301"/>
      <c r="I250" s="301"/>
      <c r="J250" s="301"/>
      <c r="K250" s="301"/>
      <c r="L250" s="301"/>
    </row>
    <row r="251" ht="15.75" customHeight="1">
      <c r="B251" s="301"/>
      <c r="C251" s="301"/>
      <c r="D251" s="301"/>
      <c r="E251" s="301"/>
      <c r="F251" s="301"/>
      <c r="G251" s="301"/>
      <c r="H251" s="301"/>
      <c r="I251" s="301"/>
      <c r="J251" s="301"/>
      <c r="K251" s="301"/>
      <c r="L251" s="301"/>
    </row>
    <row r="252" ht="15.75" customHeight="1">
      <c r="B252" s="301"/>
      <c r="C252" s="301"/>
      <c r="D252" s="301"/>
      <c r="E252" s="301"/>
      <c r="F252" s="301"/>
      <c r="G252" s="301"/>
      <c r="H252" s="301"/>
      <c r="I252" s="301"/>
      <c r="J252" s="301"/>
      <c r="K252" s="301"/>
      <c r="L252" s="301"/>
    </row>
    <row r="253" ht="15.75" customHeight="1">
      <c r="B253" s="301"/>
      <c r="C253" s="301"/>
      <c r="D253" s="301"/>
      <c r="E253" s="301"/>
      <c r="F253" s="301"/>
      <c r="G253" s="301"/>
      <c r="H253" s="301"/>
      <c r="I253" s="301"/>
      <c r="J253" s="301"/>
      <c r="K253" s="301"/>
      <c r="L253" s="301"/>
    </row>
    <row r="254" ht="15.75" customHeight="1">
      <c r="B254" s="301"/>
      <c r="C254" s="301"/>
      <c r="D254" s="301"/>
      <c r="E254" s="301"/>
      <c r="F254" s="301"/>
      <c r="G254" s="301"/>
      <c r="H254" s="301"/>
      <c r="I254" s="301"/>
      <c r="J254" s="301"/>
      <c r="K254" s="301"/>
      <c r="L254" s="301"/>
    </row>
    <row r="255" ht="15.75" customHeight="1">
      <c r="B255" s="301"/>
      <c r="C255" s="301"/>
      <c r="D255" s="301"/>
      <c r="E255" s="301"/>
      <c r="F255" s="301"/>
      <c r="G255" s="301"/>
      <c r="H255" s="301"/>
      <c r="I255" s="301"/>
      <c r="J255" s="301"/>
      <c r="K255" s="301"/>
      <c r="L255" s="301"/>
    </row>
    <row r="256" ht="15.75" customHeight="1">
      <c r="B256" s="301"/>
      <c r="C256" s="301"/>
      <c r="D256" s="301"/>
      <c r="E256" s="301"/>
      <c r="F256" s="301"/>
      <c r="G256" s="301"/>
      <c r="H256" s="301"/>
      <c r="I256" s="301"/>
      <c r="J256" s="301"/>
      <c r="K256" s="301"/>
      <c r="L256" s="301"/>
    </row>
    <row r="257" ht="15.75" customHeight="1">
      <c r="B257" s="301"/>
      <c r="C257" s="301"/>
      <c r="D257" s="301"/>
      <c r="E257" s="301"/>
      <c r="F257" s="301"/>
      <c r="G257" s="301"/>
      <c r="H257" s="301"/>
      <c r="I257" s="301"/>
      <c r="J257" s="301"/>
      <c r="K257" s="301"/>
      <c r="L257" s="301"/>
    </row>
    <row r="258" ht="15.75" customHeight="1">
      <c r="B258" s="301"/>
      <c r="C258" s="301"/>
      <c r="D258" s="301"/>
      <c r="E258" s="301"/>
      <c r="F258" s="301"/>
      <c r="G258" s="301"/>
      <c r="H258" s="301"/>
      <c r="I258" s="301"/>
      <c r="J258" s="301"/>
      <c r="K258" s="301"/>
      <c r="L258" s="301"/>
    </row>
    <row r="259" ht="15.75" customHeight="1">
      <c r="B259" s="301"/>
      <c r="C259" s="301"/>
      <c r="D259" s="301"/>
      <c r="E259" s="301"/>
      <c r="F259" s="301"/>
      <c r="G259" s="301"/>
      <c r="H259" s="301"/>
      <c r="I259" s="301"/>
      <c r="J259" s="301"/>
      <c r="K259" s="301"/>
      <c r="L259" s="301"/>
    </row>
    <row r="260" ht="15.75" customHeight="1">
      <c r="B260" s="301"/>
      <c r="C260" s="301"/>
      <c r="D260" s="301"/>
      <c r="E260" s="301"/>
      <c r="F260" s="301"/>
      <c r="G260" s="301"/>
      <c r="H260" s="301"/>
      <c r="I260" s="301"/>
      <c r="J260" s="301"/>
      <c r="K260" s="301"/>
      <c r="L260" s="301"/>
    </row>
    <row r="261" ht="15.75" customHeight="1">
      <c r="B261" s="301"/>
      <c r="C261" s="301"/>
      <c r="D261" s="301"/>
      <c r="E261" s="301"/>
      <c r="F261" s="301"/>
      <c r="G261" s="301"/>
      <c r="H261" s="301"/>
      <c r="I261" s="301"/>
      <c r="J261" s="301"/>
      <c r="K261" s="301"/>
      <c r="L261" s="301"/>
    </row>
    <row r="262" ht="15.75" customHeight="1">
      <c r="B262" s="301"/>
      <c r="C262" s="301"/>
      <c r="D262" s="301"/>
      <c r="E262" s="301"/>
      <c r="F262" s="301"/>
      <c r="G262" s="301"/>
      <c r="H262" s="301"/>
      <c r="I262" s="301"/>
      <c r="J262" s="301"/>
      <c r="K262" s="301"/>
      <c r="L262" s="301"/>
    </row>
    <row r="263" ht="15.75" customHeight="1">
      <c r="B263" s="301"/>
      <c r="C263" s="301"/>
      <c r="D263" s="301"/>
      <c r="E263" s="301"/>
      <c r="F263" s="301"/>
      <c r="G263" s="301"/>
      <c r="H263" s="301"/>
      <c r="I263" s="301"/>
      <c r="J263" s="301"/>
      <c r="K263" s="301"/>
      <c r="L263" s="301"/>
    </row>
    <row r="264" ht="15.75" customHeight="1">
      <c r="B264" s="301"/>
      <c r="C264" s="301"/>
      <c r="D264" s="301"/>
      <c r="E264" s="301"/>
      <c r="F264" s="301"/>
      <c r="G264" s="301"/>
      <c r="H264" s="301"/>
      <c r="I264" s="301"/>
      <c r="J264" s="301"/>
      <c r="K264" s="301"/>
      <c r="L264" s="301"/>
    </row>
    <row r="265" ht="15.75" customHeight="1">
      <c r="B265" s="301"/>
      <c r="C265" s="301"/>
      <c r="D265" s="301"/>
      <c r="E265" s="301"/>
      <c r="F265" s="301"/>
      <c r="G265" s="301"/>
      <c r="H265" s="301"/>
      <c r="I265" s="301"/>
      <c r="J265" s="301"/>
      <c r="K265" s="301"/>
      <c r="L265" s="301"/>
    </row>
    <row r="266" ht="15.75" customHeight="1">
      <c r="B266" s="301"/>
      <c r="C266" s="301"/>
      <c r="D266" s="301"/>
      <c r="E266" s="301"/>
      <c r="F266" s="301"/>
      <c r="G266" s="301"/>
      <c r="H266" s="301"/>
      <c r="I266" s="301"/>
      <c r="J266" s="301"/>
      <c r="K266" s="301"/>
      <c r="L266" s="301"/>
    </row>
    <row r="267" ht="15.75" customHeight="1">
      <c r="B267" s="301"/>
      <c r="C267" s="301"/>
      <c r="D267" s="301"/>
      <c r="E267" s="301"/>
      <c r="F267" s="301"/>
      <c r="G267" s="301"/>
      <c r="H267" s="301"/>
      <c r="I267" s="301"/>
      <c r="J267" s="301"/>
      <c r="K267" s="301"/>
      <c r="L267" s="301"/>
    </row>
    <row r="268" ht="15.75" customHeight="1">
      <c r="B268" s="301"/>
      <c r="C268" s="301"/>
      <c r="D268" s="301"/>
      <c r="E268" s="301"/>
      <c r="F268" s="301"/>
      <c r="G268" s="301"/>
      <c r="H268" s="301"/>
      <c r="I268" s="301"/>
      <c r="J268" s="301"/>
      <c r="K268" s="301"/>
      <c r="L268" s="301"/>
    </row>
    <row r="269" ht="15.75" customHeight="1">
      <c r="B269" s="301"/>
      <c r="C269" s="301"/>
      <c r="D269" s="301"/>
      <c r="E269" s="301"/>
      <c r="F269" s="301"/>
      <c r="G269" s="301"/>
      <c r="H269" s="301"/>
      <c r="I269" s="301"/>
      <c r="J269" s="301"/>
      <c r="K269" s="301"/>
      <c r="L269" s="301"/>
    </row>
    <row r="270" ht="15.75" customHeight="1">
      <c r="B270" s="301"/>
      <c r="C270" s="301"/>
      <c r="D270" s="301"/>
      <c r="E270" s="301"/>
      <c r="F270" s="301"/>
      <c r="G270" s="301"/>
      <c r="H270" s="301"/>
      <c r="I270" s="301"/>
      <c r="J270" s="301"/>
      <c r="K270" s="301"/>
      <c r="L270" s="301"/>
    </row>
    <row r="271" ht="15.75" customHeight="1">
      <c r="B271" s="301"/>
      <c r="C271" s="301"/>
      <c r="D271" s="301"/>
      <c r="E271" s="301"/>
      <c r="F271" s="301"/>
      <c r="G271" s="301"/>
      <c r="H271" s="301"/>
      <c r="I271" s="301"/>
      <c r="J271" s="301"/>
      <c r="K271" s="301"/>
      <c r="L271" s="301"/>
    </row>
    <row r="272" ht="15.75" customHeight="1">
      <c r="B272" s="301"/>
      <c r="C272" s="301"/>
      <c r="D272" s="301"/>
      <c r="E272" s="301"/>
      <c r="F272" s="301"/>
      <c r="G272" s="301"/>
      <c r="H272" s="301"/>
      <c r="I272" s="301"/>
      <c r="J272" s="301"/>
      <c r="K272" s="301"/>
      <c r="L272" s="301"/>
    </row>
    <row r="273" ht="15.75" customHeight="1">
      <c r="B273" s="301"/>
      <c r="C273" s="301"/>
      <c r="D273" s="301"/>
      <c r="E273" s="301"/>
      <c r="F273" s="301"/>
      <c r="G273" s="301"/>
      <c r="H273" s="301"/>
      <c r="I273" s="301"/>
      <c r="J273" s="301"/>
      <c r="K273" s="301"/>
      <c r="L273" s="301"/>
    </row>
    <row r="274" ht="15.75" customHeight="1">
      <c r="B274" s="301"/>
      <c r="C274" s="301"/>
      <c r="D274" s="301"/>
      <c r="E274" s="301"/>
      <c r="F274" s="301"/>
      <c r="G274" s="301"/>
      <c r="H274" s="301"/>
      <c r="I274" s="301"/>
      <c r="J274" s="301"/>
      <c r="K274" s="301"/>
      <c r="L274" s="301"/>
    </row>
    <row r="275" ht="15.75" customHeight="1">
      <c r="B275" s="301"/>
      <c r="C275" s="301"/>
      <c r="D275" s="301"/>
      <c r="E275" s="301"/>
      <c r="F275" s="301"/>
      <c r="G275" s="301"/>
      <c r="H275" s="301"/>
      <c r="I275" s="301"/>
      <c r="J275" s="301"/>
      <c r="K275" s="301"/>
      <c r="L275" s="301"/>
    </row>
    <row r="276" ht="15.75" customHeight="1">
      <c r="B276" s="301"/>
      <c r="C276" s="301"/>
      <c r="D276" s="301"/>
      <c r="E276" s="301"/>
      <c r="F276" s="301"/>
      <c r="G276" s="301"/>
      <c r="H276" s="301"/>
      <c r="I276" s="301"/>
      <c r="J276" s="301"/>
      <c r="K276" s="301"/>
      <c r="L276" s="301"/>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5.71"/>
    <col customWidth="1" min="2" max="16" width="12.29"/>
    <col customWidth="1" min="17" max="17" width="10.86"/>
    <col customWidth="1" min="18" max="18" width="28.43"/>
    <col customWidth="1" min="19" max="19" width="19.14"/>
    <col customWidth="1" min="20" max="20" width="1.29"/>
    <col customWidth="1" hidden="1" min="21" max="22" width="11.43"/>
    <col customWidth="1" min="23" max="26" width="10.71"/>
  </cols>
  <sheetData>
    <row r="1" ht="49.5" customHeight="1">
      <c r="B1" s="10" t="s">
        <v>13</v>
      </c>
      <c r="C1" s="11"/>
      <c r="D1" s="11"/>
      <c r="E1" s="11"/>
      <c r="F1" s="11"/>
      <c r="G1" s="11"/>
      <c r="H1" s="11"/>
      <c r="I1" s="11"/>
      <c r="J1" s="11"/>
      <c r="K1" s="11"/>
      <c r="L1" s="11"/>
      <c r="M1" s="11"/>
      <c r="N1" s="11"/>
      <c r="O1" s="11" t="s">
        <v>14</v>
      </c>
      <c r="S1" s="11"/>
      <c r="T1" s="12"/>
      <c r="U1" s="12"/>
      <c r="V1" s="13"/>
      <c r="W1" s="13"/>
      <c r="X1" s="13"/>
      <c r="Y1" s="13"/>
      <c r="Z1" s="13"/>
    </row>
    <row r="2" ht="34.5" customHeight="1">
      <c r="A2" s="14" t="s">
        <v>15</v>
      </c>
      <c r="B2" s="15">
        <f>IFERROR(IF(VLOOKUP("Income Statement*",'7.TIKR_IS'!$A:$K,COLUMN(B3),FALSE)="","",IFERROR(YEAR(VLOOKUP("Income Statement*",'7.TIKR_IS'!$A:$K,COLUMN(B3),FALSE)),"2014")),"")</f>
        <v>2016</v>
      </c>
      <c r="C2" s="15">
        <f>IFERROR(IF(VLOOKUP("Income Statement*",'7.TIKR_IS'!$A:$K,COLUMN(C3),FALSE)="","",IFERROR(YEAR(VLOOKUP("Income Statement*",'7.TIKR_IS'!$A:$K,COLUMN(C3),FALSE)),B2+1)),"")</f>
        <v>2017</v>
      </c>
      <c r="D2" s="15">
        <f>IFERROR(IF(VLOOKUP("Income Statement*",'7.TIKR_IS'!$A:$K,COLUMN(D3),FALSE)="","",IFERROR(YEAR(VLOOKUP("Income Statement*",'7.TIKR_IS'!$A:$K,COLUMN(D3),FALSE)),C2+1)),"")</f>
        <v>2018</v>
      </c>
      <c r="E2" s="15">
        <f>IFERROR(IF(VLOOKUP("Income Statement*",'7.TIKR_IS'!$A:$K,COLUMN(E3),FALSE)="","",IFERROR(YEAR(VLOOKUP("Income Statement*",'7.TIKR_IS'!$A:$K,COLUMN(E3),FALSE)),D2+1)),"")</f>
        <v>2019</v>
      </c>
      <c r="F2" s="15">
        <f>IFERROR(IF(VLOOKUP("Income Statement*",'7.TIKR_IS'!$A:$K,COLUMN(F3),FALSE)="","",IFERROR(YEAR(VLOOKUP("Income Statement*",'7.TIKR_IS'!$A:$K,COLUMN(F3),FALSE)),E2+1)),"")</f>
        <v>2020</v>
      </c>
      <c r="G2" s="15">
        <f>IFERROR(IF(VLOOKUP("Income Statement*",'7.TIKR_IS'!$A:$K,COLUMN(G3),FALSE)="","",IFERROR(YEAR(VLOOKUP("Income Statement*",'7.TIKR_IS'!$A:$K,COLUMN(G3),FALSE)),F2+1)),"")</f>
        <v>2021</v>
      </c>
      <c r="H2" s="15">
        <f>IFERROR(IF(VLOOKUP("Income Statement*",'7.TIKR_IS'!$A:$K,COLUMN(H3),FALSE)="","",IFERROR(YEAR(VLOOKUP("Income Statement*",'7.TIKR_IS'!$A:$K,COLUMN(H3),FALSE)),G2+1)),"")</f>
        <v>2022</v>
      </c>
      <c r="I2" s="15">
        <f>IFERROR(IF(VLOOKUP("Income Statement*",'7.TIKR_IS'!$A:$K,COLUMN(I3),FALSE)="","",IFERROR(YEAR(VLOOKUP("Income Statement*",'7.TIKR_IS'!$A:$K,COLUMN(I3),FALSE)),H2+1)),"")</f>
        <v>2023</v>
      </c>
      <c r="J2" s="15">
        <f>IFERROR(IF(VLOOKUP("Income Statement*",'7.TIKR_IS'!$A:$K,COLUMN(J3),FALSE)="","",IFERROR(YEAR(VLOOKUP("Income Statement*",'7.TIKR_IS'!$A:$K,COLUMN(J3),FALSE)),I2+1)),"")</f>
        <v>2024</v>
      </c>
      <c r="K2" s="15">
        <f>IFERROR(IF(VLOOKUP("Income Statement*",'7.TIKR_IS'!$A:$K,COLUMN(K3),FALSE)="","",IFERROR(YEAR(VLOOKUP("Income Statement*",'7.TIKR_IS'!$A:$K,COLUMN(K3),FALSE)),J2+1)),"")</f>
        <v>2025</v>
      </c>
      <c r="L2" s="16" t="str">
        <f>IF(K2&lt;&gt;"",(K2+1)&amp;"e","")</f>
        <v>2026e</v>
      </c>
      <c r="M2" s="16" t="str">
        <f t="shared" ref="M2:P2" si="1">IF(L2&lt;&gt;"",(LEFT(L2,4)+1)&amp;"e","")</f>
        <v>2027e</v>
      </c>
      <c r="N2" s="16" t="str">
        <f t="shared" si="1"/>
        <v>2028e</v>
      </c>
      <c r="O2" s="16" t="str">
        <f t="shared" si="1"/>
        <v>2029e</v>
      </c>
      <c r="P2" s="16" t="str">
        <f t="shared" si="1"/>
        <v>2030e</v>
      </c>
      <c r="Q2" s="17"/>
      <c r="R2" s="18"/>
      <c r="S2" s="19" t="str">
        <f>"Promedio "&amp;CHAR(10)&amp;B2&amp;" - "&amp;K2</f>
        <v>Promedio 
2016 - 2025</v>
      </c>
      <c r="T2" s="20"/>
      <c r="U2" s="20"/>
      <c r="V2" s="20"/>
      <c r="W2" s="21"/>
      <c r="X2" s="21"/>
      <c r="Y2" s="21"/>
      <c r="Z2" s="21"/>
    </row>
    <row r="3" ht="24.75" customHeight="1">
      <c r="A3" s="22" t="s">
        <v>16</v>
      </c>
      <c r="B3" s="23">
        <f>IFERROR(VLOOKUP("Total Revenues*",'7.TIKR_IS'!$A:$K,COLUMN(B3),FALSE),"0")</f>
        <v>5010</v>
      </c>
      <c r="C3" s="24">
        <f>IFERROR(VLOOKUP("Total Revenues*",'7.TIKR_IS'!$A:$K,COLUMN(C3),FALSE),"0")</f>
        <v>6910</v>
      </c>
      <c r="D3" s="24">
        <f>IFERROR(VLOOKUP("Total Revenues*",'7.TIKR_IS'!$A:$K,COLUMN(D3),FALSE),"0")</f>
        <v>9714</v>
      </c>
      <c r="E3" s="24">
        <f>IFERROR(VLOOKUP("Total Revenues*",'7.TIKR_IS'!$A:$K,COLUMN(E3),FALSE),"0")</f>
        <v>11716</v>
      </c>
      <c r="F3" s="24">
        <f>IFERROR(VLOOKUP("Total Revenues*",'7.TIKR_IS'!$A:$K,COLUMN(F3),FALSE),"0")</f>
        <v>10918</v>
      </c>
      <c r="G3" s="24">
        <f>IFERROR(VLOOKUP("Total Revenues*",'7.TIKR_IS'!$A:$K,COLUMN(G3),FALSE),"0")</f>
        <v>16675</v>
      </c>
      <c r="H3" s="24">
        <f>IFERROR(VLOOKUP("Total Revenues*",'7.TIKR_IS'!$A:$K,COLUMN(H3),FALSE),"0")</f>
        <v>26914</v>
      </c>
      <c r="I3" s="24">
        <f>IFERROR(VLOOKUP("Total Revenues*",'7.TIKR_IS'!$A:$K,COLUMN(I3),FALSE),"0")</f>
        <v>26974</v>
      </c>
      <c r="J3" s="24">
        <f>IFERROR(VLOOKUP("Total Revenues*",'7.TIKR_IS'!$A:$K,COLUMN(J3),FALSE),"0")</f>
        <v>60922</v>
      </c>
      <c r="K3" s="24">
        <f>IFERROR(VLOOKUP("Total Revenues*",'7.TIKR_IS'!$A:$K,COLUMN(K3),FALSE),"0")</f>
        <v>130497</v>
      </c>
      <c r="L3" s="25">
        <f t="shared" ref="L3:P3" si="2">IFERROR(K3*(1+L4),"")</f>
        <v>203575.32</v>
      </c>
      <c r="M3" s="26">
        <f t="shared" si="2"/>
        <v>248361.8904</v>
      </c>
      <c r="N3" s="26">
        <f t="shared" si="2"/>
        <v>285616.174</v>
      </c>
      <c r="O3" s="26">
        <f t="shared" si="2"/>
        <v>328458.6001</v>
      </c>
      <c r="P3" s="27">
        <f t="shared" si="2"/>
        <v>377727.3901</v>
      </c>
      <c r="Q3" s="21"/>
      <c r="R3" s="28" t="s">
        <v>17</v>
      </c>
      <c r="S3" s="29">
        <f>IFERROR(AVERAGE(C4:K4),"")</f>
        <v>0.4963498408</v>
      </c>
      <c r="T3" s="20"/>
      <c r="U3" s="20"/>
      <c r="V3" s="20"/>
      <c r="W3" s="21"/>
      <c r="X3" s="21"/>
      <c r="Y3" s="21"/>
      <c r="Z3" s="21"/>
    </row>
    <row r="4" ht="24.75" customHeight="1">
      <c r="A4" s="30" t="s">
        <v>18</v>
      </c>
      <c r="B4" s="31"/>
      <c r="C4" s="32">
        <f t="shared" ref="C4:K4" si="3">IFERROR((C3-B3)/B3,"")</f>
        <v>0.379241517</v>
      </c>
      <c r="D4" s="32">
        <f t="shared" si="3"/>
        <v>0.405788712</v>
      </c>
      <c r="E4" s="32">
        <f t="shared" si="3"/>
        <v>0.2060942969</v>
      </c>
      <c r="F4" s="32">
        <f t="shared" si="3"/>
        <v>-0.06811198361</v>
      </c>
      <c r="G4" s="32">
        <f t="shared" si="3"/>
        <v>0.5272943763</v>
      </c>
      <c r="H4" s="32">
        <f t="shared" si="3"/>
        <v>0.6140329835</v>
      </c>
      <c r="I4" s="33">
        <f t="shared" si="3"/>
        <v>0.002229323029</v>
      </c>
      <c r="J4" s="33">
        <f t="shared" si="3"/>
        <v>1.258545266</v>
      </c>
      <c r="K4" s="33">
        <f t="shared" si="3"/>
        <v>1.142034076</v>
      </c>
      <c r="L4" s="34">
        <v>0.56</v>
      </c>
      <c r="M4" s="35">
        <v>0.22</v>
      </c>
      <c r="N4" s="35">
        <v>0.15</v>
      </c>
      <c r="O4" s="36">
        <v>0.15</v>
      </c>
      <c r="P4" s="37">
        <f>O4</f>
        <v>0.15</v>
      </c>
      <c r="Q4" s="21"/>
      <c r="R4" s="28" t="s">
        <v>19</v>
      </c>
      <c r="S4" s="29">
        <f>IFERROR(AVERAGE(B10:K10),"")</f>
        <v>0.3399715629</v>
      </c>
      <c r="T4" s="20"/>
      <c r="U4" s="20"/>
      <c r="V4" s="20"/>
      <c r="W4" s="21"/>
      <c r="X4" s="21"/>
      <c r="Y4" s="21"/>
      <c r="Z4" s="21"/>
    </row>
    <row r="5" ht="24.75" customHeight="1">
      <c r="A5" s="38" t="s">
        <v>20</v>
      </c>
      <c r="B5" s="39">
        <f t="shared" ref="B5:K5" si="4">B9-B8</f>
        <v>1075</v>
      </c>
      <c r="C5" s="40">
        <f t="shared" si="4"/>
        <v>2124</v>
      </c>
      <c r="D5" s="40">
        <f t="shared" si="4"/>
        <v>3409</v>
      </c>
      <c r="E5" s="40">
        <f t="shared" si="4"/>
        <v>4066</v>
      </c>
      <c r="F5" s="40">
        <f t="shared" si="4"/>
        <v>3227</v>
      </c>
      <c r="G5" s="40">
        <f t="shared" si="4"/>
        <v>5819</v>
      </c>
      <c r="H5" s="40">
        <f t="shared" si="4"/>
        <v>11215</v>
      </c>
      <c r="I5" s="40">
        <f t="shared" si="4"/>
        <v>7121</v>
      </c>
      <c r="J5" s="40">
        <f t="shared" si="4"/>
        <v>34480</v>
      </c>
      <c r="K5" s="40">
        <f t="shared" si="4"/>
        <v>83317</v>
      </c>
      <c r="L5" s="41">
        <v>128750.0</v>
      </c>
      <c r="M5" s="42">
        <v>162000.0</v>
      </c>
      <c r="N5" s="42">
        <v>182000.0</v>
      </c>
      <c r="O5" s="43">
        <v>212000.0</v>
      </c>
      <c r="P5" s="44">
        <v>245000.0</v>
      </c>
      <c r="Q5" s="21"/>
      <c r="R5" s="28" t="s">
        <v>21</v>
      </c>
      <c r="S5" s="29">
        <f>IFERROR(AVERAGE(B17:K17),"")</f>
        <v>0.0764502962</v>
      </c>
      <c r="T5" s="20"/>
      <c r="U5" s="20"/>
      <c r="V5" s="20"/>
      <c r="W5" s="21"/>
      <c r="X5" s="21"/>
      <c r="Y5" s="21"/>
      <c r="Z5" s="21"/>
    </row>
    <row r="6" ht="24.75" customHeight="1">
      <c r="A6" s="30" t="s">
        <v>22</v>
      </c>
      <c r="B6" s="31">
        <f t="shared" ref="B6:K6" si="5">IFERROR((B5/B3),"")</f>
        <v>0.2145708583</v>
      </c>
      <c r="C6" s="32">
        <f t="shared" si="5"/>
        <v>0.3073806078</v>
      </c>
      <c r="D6" s="32">
        <f t="shared" si="5"/>
        <v>0.3509367923</v>
      </c>
      <c r="E6" s="32">
        <f t="shared" si="5"/>
        <v>0.3470467736</v>
      </c>
      <c r="F6" s="32">
        <f t="shared" si="5"/>
        <v>0.2955669537</v>
      </c>
      <c r="G6" s="32">
        <f t="shared" si="5"/>
        <v>0.3489655172</v>
      </c>
      <c r="H6" s="32">
        <f t="shared" si="5"/>
        <v>0.4166976295</v>
      </c>
      <c r="I6" s="33">
        <f t="shared" si="5"/>
        <v>0.2639949581</v>
      </c>
      <c r="J6" s="33">
        <f t="shared" si="5"/>
        <v>0.5659696005</v>
      </c>
      <c r="K6" s="33">
        <f t="shared" si="5"/>
        <v>0.6384591217</v>
      </c>
      <c r="L6" s="45">
        <f t="shared" ref="L6:P6" si="6">IFERROR(L5/L3,"")</f>
        <v>0.6324440507</v>
      </c>
      <c r="M6" s="33">
        <f t="shared" si="6"/>
        <v>0.6522739851</v>
      </c>
      <c r="N6" s="33">
        <f t="shared" si="6"/>
        <v>0.6372188153</v>
      </c>
      <c r="O6" s="33">
        <f t="shared" si="6"/>
        <v>0.6454390293</v>
      </c>
      <c r="P6" s="46">
        <f t="shared" si="6"/>
        <v>0.6486159237</v>
      </c>
      <c r="Q6" s="21"/>
      <c r="R6" s="47" t="s">
        <v>23</v>
      </c>
      <c r="S6" s="48">
        <v>-0.005</v>
      </c>
      <c r="T6" s="20"/>
      <c r="U6" s="20"/>
      <c r="V6" s="20"/>
      <c r="W6" s="21"/>
      <c r="X6" s="21"/>
      <c r="Y6" s="21"/>
      <c r="Z6" s="21"/>
    </row>
    <row r="7" ht="24.75" customHeight="1">
      <c r="A7" s="30" t="s">
        <v>18</v>
      </c>
      <c r="B7" s="31"/>
      <c r="C7" s="32">
        <f t="shared" ref="C7:P7" si="7">IFERROR((C5-B5)/B5,"")</f>
        <v>0.9758139535</v>
      </c>
      <c r="D7" s="32">
        <f t="shared" si="7"/>
        <v>0.6049905838</v>
      </c>
      <c r="E7" s="32">
        <f t="shared" si="7"/>
        <v>0.1927251393</v>
      </c>
      <c r="F7" s="32">
        <f t="shared" si="7"/>
        <v>-0.2063453025</v>
      </c>
      <c r="G7" s="32">
        <f t="shared" si="7"/>
        <v>0.8032228076</v>
      </c>
      <c r="H7" s="32">
        <f t="shared" si="7"/>
        <v>0.9273070974</v>
      </c>
      <c r="I7" s="32">
        <f t="shared" si="7"/>
        <v>-0.3650468123</v>
      </c>
      <c r="J7" s="32">
        <f t="shared" si="7"/>
        <v>3.842016571</v>
      </c>
      <c r="K7" s="32">
        <f t="shared" si="7"/>
        <v>1.416386311</v>
      </c>
      <c r="L7" s="31">
        <f t="shared" si="7"/>
        <v>0.5453028794</v>
      </c>
      <c r="M7" s="32">
        <f t="shared" si="7"/>
        <v>0.2582524272</v>
      </c>
      <c r="N7" s="32">
        <f t="shared" si="7"/>
        <v>0.1234567901</v>
      </c>
      <c r="O7" s="32">
        <f t="shared" si="7"/>
        <v>0.1648351648</v>
      </c>
      <c r="P7" s="49">
        <f t="shared" si="7"/>
        <v>0.1556603774</v>
      </c>
      <c r="Q7" s="21"/>
      <c r="R7" s="21"/>
      <c r="S7" s="50"/>
      <c r="T7" s="20"/>
      <c r="U7" s="20"/>
      <c r="V7" s="20"/>
      <c r="W7" s="21"/>
      <c r="X7" s="21"/>
      <c r="Y7" s="21"/>
      <c r="Z7" s="21"/>
    </row>
    <row r="8" ht="24.75" customHeight="1">
      <c r="A8" s="51" t="s">
        <v>24</v>
      </c>
      <c r="B8" s="52">
        <f>IFERROR(-VLOOKUP("Depreciation*",'9.TIKR_CF'!$A:$K,COLUMN(B8),FALSE)-IFERROR(VLOOKUP("Amortization of Goodwill and Intangible Assets*",'9.TIKR_CF'!$A:$K,COLUMN(B8),FALSE),"0"),"0")</f>
        <v>-197</v>
      </c>
      <c r="C8" s="53">
        <f>IFERROR(-VLOOKUP("Depreciation*",'9.TIKR_CF'!$A:$K,COLUMN(C8),FALSE)-IFERROR(VLOOKUP("Amortization of Goodwill and Intangible Assets*",'9.TIKR_CF'!$A:$K,COLUMN(C8),FALSE),"0"),"0")</f>
        <v>-187</v>
      </c>
      <c r="D8" s="53">
        <f>IFERROR(-VLOOKUP("Depreciation*",'9.TIKR_CF'!$A:$K,COLUMN(D8),FALSE)-IFERROR(VLOOKUP("Amortization of Goodwill and Intangible Assets*",'9.TIKR_CF'!$A:$K,COLUMN(D8),FALSE),"0"),"0")</f>
        <v>-199</v>
      </c>
      <c r="E8" s="53">
        <f>IFERROR(-VLOOKUP("Depreciation*",'9.TIKR_CF'!$A:$K,COLUMN(E8),FALSE)-IFERROR(VLOOKUP("Amortization of Goodwill and Intangible Assets*",'9.TIKR_CF'!$A:$K,COLUMN(E8),FALSE),"0"),"0")</f>
        <v>-262</v>
      </c>
      <c r="F8" s="53">
        <f>IFERROR(-VLOOKUP("Depreciation*",'9.TIKR_CF'!$A:$K,COLUMN(F8),FALSE)-IFERROR(VLOOKUP("Amortization of Goodwill and Intangible Assets*",'9.TIKR_CF'!$A:$K,COLUMN(F8),FALSE),"0"),"0")</f>
        <v>-381</v>
      </c>
      <c r="G8" s="53">
        <f>IFERROR(-VLOOKUP("Depreciation*",'9.TIKR_CF'!$A:$K,COLUMN(G8),FALSE)-IFERROR(VLOOKUP("Amortization of Goodwill and Intangible Assets*",'9.TIKR_CF'!$A:$K,COLUMN(G8),FALSE),"0"),"0")</f>
        <v>-1098</v>
      </c>
      <c r="H8" s="53">
        <f>IFERROR(-VLOOKUP("Depreciation*",'9.TIKR_CF'!$A:$K,COLUMN(H8),FALSE)-IFERROR(VLOOKUP("Amortization of Goodwill and Intangible Assets*",'9.TIKR_CF'!$A:$K,COLUMN(H8),FALSE),"0"),"0")</f>
        <v>-1174</v>
      </c>
      <c r="I8" s="53">
        <f>IFERROR(-VLOOKUP("Depreciation*",'9.TIKR_CF'!$A:$K,COLUMN(I8),FALSE)-IFERROR(VLOOKUP("Amortization of Goodwill and Intangible Assets*",'9.TIKR_CF'!$A:$K,COLUMN(I8),FALSE),"0"),"0")</f>
        <v>-1544</v>
      </c>
      <c r="J8" s="53">
        <f>IFERROR(-VLOOKUP("Depreciation*",'9.TIKR_CF'!$A:$K,COLUMN(J8),FALSE)-IFERROR(VLOOKUP("Amortization of Goodwill and Intangible Assets*",'9.TIKR_CF'!$A:$K,COLUMN(J8),FALSE),"0"),"0")</f>
        <v>-1508</v>
      </c>
      <c r="K8" s="53">
        <f>IFERROR(-VLOOKUP("Depreciation*",'9.TIKR_CF'!$A:$K,COLUMN(K8),FALSE)-IFERROR(VLOOKUP("Amortization of Goodwill and Intangible Assets*",'9.TIKR_CF'!$A:$K,COLUMN(K8),FALSE),"0"),"0")</f>
        <v>-1864</v>
      </c>
      <c r="L8" s="54">
        <f t="shared" ref="L8:P8" si="8">IFERROR(K8*(1+L4),"")</f>
        <v>-2907.84</v>
      </c>
      <c r="M8" s="55">
        <f t="shared" si="8"/>
        <v>-3547.5648</v>
      </c>
      <c r="N8" s="55">
        <f t="shared" si="8"/>
        <v>-4079.69952</v>
      </c>
      <c r="O8" s="55">
        <f t="shared" si="8"/>
        <v>-4691.654448</v>
      </c>
      <c r="P8" s="56">
        <f t="shared" si="8"/>
        <v>-5395.402615</v>
      </c>
      <c r="Q8" s="21"/>
      <c r="R8" s="21"/>
      <c r="S8" s="57"/>
      <c r="T8" s="20"/>
      <c r="U8" s="20"/>
      <c r="V8" s="20"/>
      <c r="W8" s="21"/>
      <c r="X8" s="21"/>
      <c r="Y8" s="21"/>
      <c r="Z8" s="21"/>
    </row>
    <row r="9" ht="24.75" customHeight="1">
      <c r="A9" s="22" t="s">
        <v>25</v>
      </c>
      <c r="B9" s="58">
        <f>IFERROR(VLOOKUP("Operating Income*",'7.TIKR_IS'!$A:$K,COLUMN(B2),FALSE),"0")</f>
        <v>878</v>
      </c>
      <c r="C9" s="59">
        <f>IFERROR(VLOOKUP("Operating Income*",'7.TIKR_IS'!$A:$K,COLUMN(C2),FALSE),"0")</f>
        <v>1937</v>
      </c>
      <c r="D9" s="59">
        <f>IFERROR(VLOOKUP("Operating Income*",'7.TIKR_IS'!$A:$K,COLUMN(D2),FALSE),"0")</f>
        <v>3210</v>
      </c>
      <c r="E9" s="59">
        <f>IFERROR(VLOOKUP("Operating Income*",'7.TIKR_IS'!$A:$K,COLUMN(E2),FALSE),"0")</f>
        <v>3804</v>
      </c>
      <c r="F9" s="59">
        <f>IFERROR(VLOOKUP("Operating Income*",'7.TIKR_IS'!$A:$K,COLUMN(F2),FALSE),"0")</f>
        <v>2846</v>
      </c>
      <c r="G9" s="59">
        <f>IFERROR(VLOOKUP("Operating Income*",'7.TIKR_IS'!$A:$K,COLUMN(G2),FALSE),"0")</f>
        <v>4721</v>
      </c>
      <c r="H9" s="59">
        <f>IFERROR(VLOOKUP("Operating Income*",'7.TIKR_IS'!$A:$K,COLUMN(H2),FALSE),"0")</f>
        <v>10041</v>
      </c>
      <c r="I9" s="59">
        <f>IFERROR(VLOOKUP("Operating Income*",'7.TIKR_IS'!$A:$K,COLUMN(I2),FALSE),"0")</f>
        <v>5577</v>
      </c>
      <c r="J9" s="59">
        <f>IFERROR(VLOOKUP("Operating Income*",'7.TIKR_IS'!$A:$K,COLUMN(J2),FALSE),"0")</f>
        <v>32972</v>
      </c>
      <c r="K9" s="59">
        <f>IFERROR(VLOOKUP("Operating Income*",'7.TIKR_IS'!$A:$K,COLUMN(K2),FALSE),"0")</f>
        <v>81453</v>
      </c>
      <c r="L9" s="39">
        <f t="shared" ref="L9:P9" si="9">IFERROR(L3*L10,"")</f>
        <v>122145.192</v>
      </c>
      <c r="M9" s="40">
        <f t="shared" si="9"/>
        <v>151500.7531</v>
      </c>
      <c r="N9" s="40">
        <f t="shared" si="9"/>
        <v>174225.8661</v>
      </c>
      <c r="O9" s="40">
        <f t="shared" si="9"/>
        <v>202002.039</v>
      </c>
      <c r="P9" s="60">
        <f t="shared" si="9"/>
        <v>234190.9818</v>
      </c>
      <c r="Q9" s="21"/>
      <c r="R9" s="21"/>
      <c r="S9" s="61"/>
      <c r="T9" s="20"/>
      <c r="U9" s="20"/>
      <c r="V9" s="20"/>
      <c r="W9" s="21"/>
      <c r="X9" s="21"/>
      <c r="Y9" s="21"/>
      <c r="Z9" s="21"/>
    </row>
    <row r="10" ht="24.75" customHeight="1">
      <c r="A10" s="30" t="s">
        <v>26</v>
      </c>
      <c r="B10" s="31">
        <f t="shared" ref="B10:K10" si="10">IFERROR((B9/B3),"")</f>
        <v>0.175249501</v>
      </c>
      <c r="C10" s="32">
        <f t="shared" si="10"/>
        <v>0.2803183792</v>
      </c>
      <c r="D10" s="32">
        <f t="shared" si="10"/>
        <v>0.3304508956</v>
      </c>
      <c r="E10" s="32">
        <f t="shared" si="10"/>
        <v>0.3246841926</v>
      </c>
      <c r="F10" s="32">
        <f t="shared" si="10"/>
        <v>0.2606704525</v>
      </c>
      <c r="G10" s="32">
        <f t="shared" si="10"/>
        <v>0.2831184408</v>
      </c>
      <c r="H10" s="32">
        <f t="shared" si="10"/>
        <v>0.3730772089</v>
      </c>
      <c r="I10" s="33">
        <f t="shared" si="10"/>
        <v>0.2067546526</v>
      </c>
      <c r="J10" s="33">
        <f t="shared" si="10"/>
        <v>0.5412166377</v>
      </c>
      <c r="K10" s="33">
        <f t="shared" si="10"/>
        <v>0.6241752684</v>
      </c>
      <c r="L10" s="34">
        <v>0.6</v>
      </c>
      <c r="M10" s="35">
        <v>0.61</v>
      </c>
      <c r="N10" s="36">
        <v>0.61</v>
      </c>
      <c r="O10" s="36">
        <v>0.615</v>
      </c>
      <c r="P10" s="62">
        <v>0.62</v>
      </c>
      <c r="Q10" s="63"/>
      <c r="R10" s="21"/>
      <c r="S10" s="64"/>
      <c r="T10" s="20"/>
      <c r="U10" s="20"/>
      <c r="V10" s="20"/>
      <c r="W10" s="21"/>
      <c r="X10" s="21"/>
      <c r="Y10" s="21"/>
      <c r="Z10" s="21"/>
    </row>
    <row r="11" ht="24.75" customHeight="1">
      <c r="A11" s="30" t="s">
        <v>18</v>
      </c>
      <c r="B11" s="31"/>
      <c r="C11" s="32">
        <f t="shared" ref="C11:P11" si="11">IFERROR((C9-B9)/B9,"")</f>
        <v>1.206150342</v>
      </c>
      <c r="D11" s="32">
        <f t="shared" si="11"/>
        <v>0.6572018585</v>
      </c>
      <c r="E11" s="32">
        <f t="shared" si="11"/>
        <v>0.185046729</v>
      </c>
      <c r="F11" s="32">
        <f t="shared" si="11"/>
        <v>-0.2518401682</v>
      </c>
      <c r="G11" s="32">
        <f t="shared" si="11"/>
        <v>0.6588193956</v>
      </c>
      <c r="H11" s="32">
        <f t="shared" si="11"/>
        <v>1.126879898</v>
      </c>
      <c r="I11" s="32">
        <f t="shared" si="11"/>
        <v>-0.4445772333</v>
      </c>
      <c r="J11" s="32">
        <f t="shared" si="11"/>
        <v>4.912139143</v>
      </c>
      <c r="K11" s="32">
        <f t="shared" si="11"/>
        <v>1.470368798</v>
      </c>
      <c r="L11" s="31">
        <f t="shared" si="11"/>
        <v>0.4995788</v>
      </c>
      <c r="M11" s="32">
        <f t="shared" si="11"/>
        <v>0.2403333333</v>
      </c>
      <c r="N11" s="32">
        <f t="shared" si="11"/>
        <v>0.15</v>
      </c>
      <c r="O11" s="32">
        <f t="shared" si="11"/>
        <v>0.1594262295</v>
      </c>
      <c r="P11" s="49">
        <f t="shared" si="11"/>
        <v>0.1593495935</v>
      </c>
      <c r="Q11" s="21"/>
      <c r="R11" s="21"/>
      <c r="S11" s="64"/>
      <c r="T11" s="20"/>
      <c r="U11" s="20"/>
      <c r="V11" s="20"/>
      <c r="W11" s="21"/>
      <c r="X11" s="21"/>
      <c r="Y11" s="21"/>
      <c r="Z11" s="21"/>
    </row>
    <row r="12" ht="24.75" customHeight="1">
      <c r="A12" s="51" t="s">
        <v>27</v>
      </c>
      <c r="B12" s="52">
        <f>IFERROR(VLOOKUP("Interest Expense*",'7.TIKR_IS'!$A:$K,COLUMN(B12),FALSE),"0")</f>
        <v>-47</v>
      </c>
      <c r="C12" s="53">
        <f>IFERROR(VLOOKUP("Interest Expense*",'7.TIKR_IS'!$A:$K,COLUMN(C12),FALSE),"0")</f>
        <v>-58</v>
      </c>
      <c r="D12" s="53">
        <f>IFERROR(VLOOKUP("Interest Expense*",'7.TIKR_IS'!$A:$K,COLUMN(D12),FALSE),"0")</f>
        <v>-61</v>
      </c>
      <c r="E12" s="53">
        <f>IFERROR(VLOOKUP("Interest Expense*",'7.TIKR_IS'!$A:$K,COLUMN(E12),FALSE),"0")</f>
        <v>-58</v>
      </c>
      <c r="F12" s="53">
        <f>IFERROR(VLOOKUP("Interest Expense*",'7.TIKR_IS'!$A:$K,COLUMN(F12),FALSE),"0")</f>
        <v>-52</v>
      </c>
      <c r="G12" s="53">
        <f>IFERROR(VLOOKUP("Interest Expense*",'7.TIKR_IS'!$A:$K,COLUMN(G12),FALSE),"0")</f>
        <v>-184</v>
      </c>
      <c r="H12" s="53">
        <f>IFERROR(VLOOKUP("Interest Expense*",'7.TIKR_IS'!$A:$K,COLUMN(H12),FALSE),"0")</f>
        <v>-236</v>
      </c>
      <c r="I12" s="53">
        <f>IFERROR(VLOOKUP("Interest Expense*",'7.TIKR_IS'!$A:$K,COLUMN(I12),FALSE),"0")</f>
        <v>-262</v>
      </c>
      <c r="J12" s="53">
        <f>IFERROR(VLOOKUP("Interest Expense*",'7.TIKR_IS'!$A:$K,COLUMN(J12),FALSE),"0")</f>
        <v>-257</v>
      </c>
      <c r="K12" s="53">
        <f>IFERROR(VLOOKUP("Interest Expense*",'7.TIKR_IS'!$A:$K,COLUMN(K12),FALSE),"0")</f>
        <v>-247</v>
      </c>
      <c r="L12" s="54">
        <f>IFERROR(-'TIKR_Cálculos'!$B$27*SUM('3.ROIC'!L6:L7),"")</f>
        <v>-320.5342916</v>
      </c>
      <c r="M12" s="55">
        <f>IFERROR(-'TIKR_Cálculos'!$B$27*SUM('3.ROIC'!M6:M7),"")</f>
        <v>-403.3130504</v>
      </c>
      <c r="N12" s="55">
        <f>IFERROR(-'TIKR_Cálculos'!$B$27*SUM('3.ROIC'!N6:N7),"")</f>
        <v>-453.104785</v>
      </c>
      <c r="O12" s="55">
        <f>IFERROR(-'TIKR_Cálculos'!$B$27*SUM('3.ROIC'!O6:O7),"")</f>
        <v>-527.792387</v>
      </c>
      <c r="P12" s="56">
        <f>IFERROR(-'TIKR_Cálculos'!$B$27*SUM('3.ROIC'!P6:P7),"")</f>
        <v>-609.9487491</v>
      </c>
      <c r="Q12" s="21"/>
      <c r="R12" s="21"/>
      <c r="S12" s="64"/>
      <c r="T12" s="20"/>
      <c r="U12" s="20"/>
      <c r="V12" s="20"/>
      <c r="W12" s="21"/>
      <c r="X12" s="21"/>
      <c r="Y12" s="21"/>
      <c r="Z12" s="21"/>
    </row>
    <row r="13" ht="24.75" customHeight="1">
      <c r="A13" s="51" t="s">
        <v>28</v>
      </c>
      <c r="B13" s="52">
        <f>IFERROR(VLOOKUP("Interest And Investment Income*",'7.TIKR_IS'!$A:$K,COLUMN(B13),FALSE),"0")</f>
        <v>39</v>
      </c>
      <c r="C13" s="53">
        <f>IFERROR(VLOOKUP("Interest And Investment Income*",'7.TIKR_IS'!$A:$K,COLUMN(C13),FALSE),"0")</f>
        <v>54</v>
      </c>
      <c r="D13" s="53">
        <f>IFERROR(VLOOKUP("Interest And Investment Income*",'7.TIKR_IS'!$A:$K,COLUMN(D13),FALSE),"0")</f>
        <v>69</v>
      </c>
      <c r="E13" s="53">
        <f>IFERROR(VLOOKUP("Interest And Investment Income*",'7.TIKR_IS'!$A:$K,COLUMN(E13),FALSE),"0")</f>
        <v>136</v>
      </c>
      <c r="F13" s="53">
        <f>IFERROR(VLOOKUP("Interest And Investment Income*",'7.TIKR_IS'!$A:$K,COLUMN(F13),FALSE),"0")</f>
        <v>178</v>
      </c>
      <c r="G13" s="53">
        <f>IFERROR(VLOOKUP("Interest And Investment Income*",'7.TIKR_IS'!$A:$K,COLUMN(G13),FALSE),"0")</f>
        <v>57</v>
      </c>
      <c r="H13" s="53">
        <f>IFERROR(VLOOKUP("Interest And Investment Income*",'7.TIKR_IS'!$A:$K,COLUMN(H13),FALSE),"0")</f>
        <v>29</v>
      </c>
      <c r="I13" s="53">
        <f>IFERROR(VLOOKUP("Interest And Investment Income*",'7.TIKR_IS'!$A:$K,COLUMN(I13),FALSE),"0")</f>
        <v>267</v>
      </c>
      <c r="J13" s="53">
        <f>IFERROR(VLOOKUP("Interest And Investment Income*",'7.TIKR_IS'!$A:$K,COLUMN(J13),FALSE),"0")</f>
        <v>866</v>
      </c>
      <c r="K13" s="53">
        <f>IFERROR(VLOOKUP("Interest And Investment Income*",'7.TIKR_IS'!$A:$K,COLUMN(K13),FALSE),"0")</f>
        <v>1786</v>
      </c>
      <c r="L13" s="54">
        <f>IFERROR('TIKR_Cálculos'!$B$26*'3.ROIC'!L5,"")</f>
        <v>1589.384819</v>
      </c>
      <c r="M13" s="55">
        <f>IFERROR('TIKR_Cálculos'!$B$26*'3.ROIC'!M5,"")</f>
        <v>1939.049479</v>
      </c>
      <c r="N13" s="55">
        <f>IFERROR('TIKR_Cálculos'!$B$26*'3.ROIC'!N5,"")</f>
        <v>2229.906901</v>
      </c>
      <c r="O13" s="55">
        <f>IFERROR('TIKR_Cálculos'!$B$26*'3.ROIC'!O5,"")</f>
        <v>2564.392936</v>
      </c>
      <c r="P13" s="56">
        <f>IFERROR('TIKR_Cálculos'!$B$26*'3.ROIC'!P5,"")</f>
        <v>2949.051876</v>
      </c>
      <c r="Q13" s="21"/>
      <c r="R13" s="65" t="s">
        <v>29</v>
      </c>
      <c r="S13" s="61"/>
      <c r="T13" s="20"/>
      <c r="U13" s="20"/>
      <c r="V13" s="20"/>
      <c r="W13" s="21"/>
      <c r="X13" s="21"/>
      <c r="Y13" s="21"/>
      <c r="Z13" s="21"/>
    </row>
    <row r="14" ht="24.75" customHeight="1">
      <c r="A14" s="30" t="s">
        <v>30</v>
      </c>
      <c r="B14" s="54">
        <f t="shared" ref="B14:K14" si="12">B12+B13</f>
        <v>-8</v>
      </c>
      <c r="C14" s="55">
        <f t="shared" si="12"/>
        <v>-4</v>
      </c>
      <c r="D14" s="55">
        <f t="shared" si="12"/>
        <v>8</v>
      </c>
      <c r="E14" s="55">
        <f t="shared" si="12"/>
        <v>78</v>
      </c>
      <c r="F14" s="55">
        <f t="shared" si="12"/>
        <v>126</v>
      </c>
      <c r="G14" s="55">
        <f t="shared" si="12"/>
        <v>-127</v>
      </c>
      <c r="H14" s="55">
        <f t="shared" si="12"/>
        <v>-207</v>
      </c>
      <c r="I14" s="55">
        <f t="shared" si="12"/>
        <v>5</v>
      </c>
      <c r="J14" s="55">
        <f t="shared" si="12"/>
        <v>609</v>
      </c>
      <c r="K14" s="55">
        <f t="shared" si="12"/>
        <v>1539</v>
      </c>
      <c r="L14" s="54">
        <f t="shared" ref="L14:P14" si="13">IFERROR(SUM(L12:L13),"")</f>
        <v>1268.850527</v>
      </c>
      <c r="M14" s="55">
        <f t="shared" si="13"/>
        <v>1535.736429</v>
      </c>
      <c r="N14" s="55">
        <f t="shared" si="13"/>
        <v>1776.802116</v>
      </c>
      <c r="O14" s="55">
        <f t="shared" si="13"/>
        <v>2036.600549</v>
      </c>
      <c r="P14" s="56">
        <f t="shared" si="13"/>
        <v>2339.103127</v>
      </c>
      <c r="Q14" s="21"/>
      <c r="S14" s="61"/>
      <c r="T14" s="20"/>
      <c r="U14" s="20"/>
      <c r="V14" s="20"/>
      <c r="W14" s="21"/>
      <c r="X14" s="21"/>
      <c r="Y14" s="21"/>
      <c r="Z14" s="21"/>
    </row>
    <row r="15" ht="24.75" customHeight="1">
      <c r="A15" s="30" t="s">
        <v>31</v>
      </c>
      <c r="B15" s="54">
        <f t="shared" ref="B15:P15" si="14">IFERROR(B9+B14,"")</f>
        <v>870</v>
      </c>
      <c r="C15" s="55">
        <f t="shared" si="14"/>
        <v>1933</v>
      </c>
      <c r="D15" s="55">
        <f t="shared" si="14"/>
        <v>3218</v>
      </c>
      <c r="E15" s="55">
        <f t="shared" si="14"/>
        <v>3882</v>
      </c>
      <c r="F15" s="55">
        <f t="shared" si="14"/>
        <v>2972</v>
      </c>
      <c r="G15" s="55">
        <f t="shared" si="14"/>
        <v>4594</v>
      </c>
      <c r="H15" s="55">
        <f t="shared" si="14"/>
        <v>9834</v>
      </c>
      <c r="I15" s="55">
        <f t="shared" si="14"/>
        <v>5582</v>
      </c>
      <c r="J15" s="55">
        <f t="shared" si="14"/>
        <v>33581</v>
      </c>
      <c r="K15" s="55">
        <f t="shared" si="14"/>
        <v>82992</v>
      </c>
      <c r="L15" s="54">
        <f t="shared" si="14"/>
        <v>123414.0425</v>
      </c>
      <c r="M15" s="55">
        <f t="shared" si="14"/>
        <v>153036.4896</v>
      </c>
      <c r="N15" s="55">
        <f t="shared" si="14"/>
        <v>176002.6682</v>
      </c>
      <c r="O15" s="55">
        <f t="shared" si="14"/>
        <v>204038.6396</v>
      </c>
      <c r="P15" s="56">
        <f t="shared" si="14"/>
        <v>236530.085</v>
      </c>
      <c r="Q15" s="21"/>
      <c r="S15" s="61"/>
      <c r="T15" s="20"/>
      <c r="U15" s="20"/>
      <c r="V15" s="20"/>
      <c r="W15" s="21"/>
      <c r="X15" s="21"/>
      <c r="Y15" s="21"/>
      <c r="Z15" s="21"/>
    </row>
    <row r="16" ht="24.75" customHeight="1">
      <c r="A16" s="51" t="s">
        <v>32</v>
      </c>
      <c r="B16" s="52">
        <f>IFERROR(VLOOKUP("Income Tax Expense*",'7.TIKR_IS'!$A:$K,COLUMN(B16),FALSE),"0")</f>
        <v>-129</v>
      </c>
      <c r="C16" s="53">
        <f>IFERROR(VLOOKUP("Income Tax Expense*",'7.TIKR_IS'!$A:$K,COLUMN(C16),FALSE),"0")</f>
        <v>-239</v>
      </c>
      <c r="D16" s="53">
        <f>IFERROR(VLOOKUP("Income Tax Expense*",'7.TIKR_IS'!$A:$K,COLUMN(D16),FALSE),"0")</f>
        <v>-149</v>
      </c>
      <c r="E16" s="53">
        <f>IFERROR(VLOOKUP("Income Tax Expense*",'7.TIKR_IS'!$A:$K,COLUMN(E16),FALSE),"0")</f>
        <v>245</v>
      </c>
      <c r="F16" s="53">
        <f>IFERROR(VLOOKUP("Income Tax Expense*",'7.TIKR_IS'!$A:$K,COLUMN(F16),FALSE),"0")</f>
        <v>-174</v>
      </c>
      <c r="G16" s="53">
        <f>IFERROR(VLOOKUP("Income Tax Expense*",'7.TIKR_IS'!$A:$K,COLUMN(G16),FALSE),"0")</f>
        <v>-77</v>
      </c>
      <c r="H16" s="53">
        <f>IFERROR(VLOOKUP("Income Tax Expense*",'7.TIKR_IS'!$A:$K,COLUMN(H16),FALSE),"0")</f>
        <v>-189</v>
      </c>
      <c r="I16" s="53">
        <f>IFERROR(VLOOKUP("Income Tax Expense*",'7.TIKR_IS'!$A:$K,COLUMN(I16),FALSE),"0")</f>
        <v>187</v>
      </c>
      <c r="J16" s="53">
        <f>IFERROR(VLOOKUP("Income Tax Expense*",'7.TIKR_IS'!$A:$K,COLUMN(J16),FALSE),"0")</f>
        <v>-4058</v>
      </c>
      <c r="K16" s="53">
        <f>IFERROR(VLOOKUP("Income Tax Expense*",'7.TIKR_IS'!$A:$K,COLUMN(K16),FALSE),"0")</f>
        <v>-11146</v>
      </c>
      <c r="L16" s="54">
        <f t="shared" ref="L16:P16" si="15">IFERROR(-L15*L17,"")</f>
        <v>-18512.10638</v>
      </c>
      <c r="M16" s="55">
        <f t="shared" si="15"/>
        <v>-22955.47344</v>
      </c>
      <c r="N16" s="55">
        <f t="shared" si="15"/>
        <v>-26400.40023</v>
      </c>
      <c r="O16" s="55">
        <f t="shared" si="15"/>
        <v>-30605.79594</v>
      </c>
      <c r="P16" s="56">
        <f t="shared" si="15"/>
        <v>-35479.51274</v>
      </c>
      <c r="Q16" s="21"/>
      <c r="R16" s="17"/>
      <c r="S16" s="61"/>
      <c r="T16" s="20"/>
      <c r="U16" s="20"/>
      <c r="V16" s="20"/>
      <c r="W16" s="21"/>
      <c r="X16" s="21"/>
      <c r="Y16" s="21"/>
      <c r="Z16" s="21"/>
    </row>
    <row r="17" ht="24.75" customHeight="1">
      <c r="A17" s="30" t="s">
        <v>33</v>
      </c>
      <c r="B17" s="31">
        <f t="shared" ref="B17:K17" si="16">IFERROR((ABS(B16)/B15),"")</f>
        <v>0.1482758621</v>
      </c>
      <c r="C17" s="32">
        <f t="shared" si="16"/>
        <v>0.1236420072</v>
      </c>
      <c r="D17" s="32">
        <f t="shared" si="16"/>
        <v>0.04630205096</v>
      </c>
      <c r="E17" s="32">
        <f t="shared" si="16"/>
        <v>0.06311179804</v>
      </c>
      <c r="F17" s="32">
        <f t="shared" si="16"/>
        <v>0.05854643338</v>
      </c>
      <c r="G17" s="32">
        <f t="shared" si="16"/>
        <v>0.0167609926</v>
      </c>
      <c r="H17" s="32">
        <f t="shared" si="16"/>
        <v>0.019219036</v>
      </c>
      <c r="I17" s="33">
        <f t="shared" si="16"/>
        <v>0.03350053744</v>
      </c>
      <c r="J17" s="33">
        <f t="shared" si="16"/>
        <v>0.1208421429</v>
      </c>
      <c r="K17" s="33">
        <f t="shared" si="16"/>
        <v>0.1343021014</v>
      </c>
      <c r="L17" s="34">
        <v>0.15</v>
      </c>
      <c r="M17" s="66">
        <f t="shared" ref="M17:P17" si="17">L17</f>
        <v>0.15</v>
      </c>
      <c r="N17" s="66">
        <f t="shared" si="17"/>
        <v>0.15</v>
      </c>
      <c r="O17" s="66">
        <f t="shared" si="17"/>
        <v>0.15</v>
      </c>
      <c r="P17" s="37">
        <f t="shared" si="17"/>
        <v>0.15</v>
      </c>
      <c r="Q17" s="21"/>
      <c r="R17" s="21"/>
      <c r="S17" s="57"/>
      <c r="T17" s="20"/>
      <c r="U17" s="20"/>
      <c r="V17" s="20"/>
      <c r="W17" s="21"/>
      <c r="X17" s="21"/>
      <c r="Y17" s="21"/>
      <c r="Z17" s="21"/>
    </row>
    <row r="18" ht="24.75" customHeight="1">
      <c r="A18" s="30" t="s">
        <v>34</v>
      </c>
      <c r="B18" s="54">
        <f t="shared" ref="B18:K18" si="18">B15+B16</f>
        <v>741</v>
      </c>
      <c r="C18" s="55">
        <f t="shared" si="18"/>
        <v>1694</v>
      </c>
      <c r="D18" s="55">
        <f t="shared" si="18"/>
        <v>3069</v>
      </c>
      <c r="E18" s="55">
        <f t="shared" si="18"/>
        <v>4127</v>
      </c>
      <c r="F18" s="55">
        <f t="shared" si="18"/>
        <v>2798</v>
      </c>
      <c r="G18" s="55">
        <f t="shared" si="18"/>
        <v>4517</v>
      </c>
      <c r="H18" s="55">
        <f t="shared" si="18"/>
        <v>9645</v>
      </c>
      <c r="I18" s="55">
        <f t="shared" si="18"/>
        <v>5769</v>
      </c>
      <c r="J18" s="55">
        <f t="shared" si="18"/>
        <v>29523</v>
      </c>
      <c r="K18" s="55">
        <f t="shared" si="18"/>
        <v>71846</v>
      </c>
      <c r="L18" s="54">
        <f t="shared" ref="L18:P18" si="19">IFERROR(L15+L16,"")</f>
        <v>104901.9361</v>
      </c>
      <c r="M18" s="55">
        <f t="shared" si="19"/>
        <v>130081.0161</v>
      </c>
      <c r="N18" s="55">
        <f t="shared" si="19"/>
        <v>149602.268</v>
      </c>
      <c r="O18" s="55">
        <f t="shared" si="19"/>
        <v>173432.8436</v>
      </c>
      <c r="P18" s="56">
        <f t="shared" si="19"/>
        <v>201050.5722</v>
      </c>
      <c r="Q18" s="21"/>
      <c r="R18" s="21"/>
      <c r="S18" s="57"/>
      <c r="T18" s="20"/>
      <c r="U18" s="20"/>
      <c r="V18" s="20"/>
      <c r="W18" s="21"/>
      <c r="X18" s="21"/>
      <c r="Y18" s="21"/>
      <c r="Z18" s="21"/>
    </row>
    <row r="19" ht="24.75" customHeight="1">
      <c r="A19" s="51" t="s">
        <v>35</v>
      </c>
      <c r="B19" s="52" t="str">
        <f>IFERROR(VLOOKUP("Minority Interest*",'7.TIKR_IS'!$A:$K,COLUMN(B19),FALSE),"0")</f>
        <v>0</v>
      </c>
      <c r="C19" s="53" t="str">
        <f>IFERROR(VLOOKUP("Minority Interest*",'7.TIKR_IS'!$A:$K,COLUMN(C19),FALSE),"0")</f>
        <v>0</v>
      </c>
      <c r="D19" s="53" t="str">
        <f>IFERROR(VLOOKUP("Minority Interest*",'7.TIKR_IS'!$A:$K,COLUMN(D19),FALSE),"0")</f>
        <v>0</v>
      </c>
      <c r="E19" s="53" t="str">
        <f>IFERROR(VLOOKUP("Minority Interest*",'7.TIKR_IS'!$A:$K,COLUMN(E19),FALSE),"0")</f>
        <v>0</v>
      </c>
      <c r="F19" s="53" t="str">
        <f>IFERROR(VLOOKUP("Minority Interest*",'7.TIKR_IS'!$A:$K,COLUMN(F19),FALSE),"0")</f>
        <v>0</v>
      </c>
      <c r="G19" s="53" t="str">
        <f>IFERROR(VLOOKUP("Minority Interest*",'7.TIKR_IS'!$A:$K,COLUMN(G19),FALSE),"0")</f>
        <v>0</v>
      </c>
      <c r="H19" s="53" t="str">
        <f>IFERROR(VLOOKUP("Minority Interest*",'7.TIKR_IS'!$A:$K,COLUMN(H19),FALSE),"0")</f>
        <v>0</v>
      </c>
      <c r="I19" s="53" t="str">
        <f>IFERROR(VLOOKUP("Minority Interest*",'7.TIKR_IS'!$A:$K,COLUMN(I19),FALSE),"0")</f>
        <v>0</v>
      </c>
      <c r="J19" s="53" t="str">
        <f>IFERROR(VLOOKUP("Minority Interest*",'7.TIKR_IS'!$A:$K,COLUMN(J19),FALSE),"0")</f>
        <v>0</v>
      </c>
      <c r="K19" s="53" t="str">
        <f>IFERROR(VLOOKUP("Minority Interest*",'7.TIKR_IS'!$A:$K,COLUMN(K19),FALSE),"0")</f>
        <v>0</v>
      </c>
      <c r="L19" s="54">
        <f t="shared" ref="L19:P19" si="20">IFERROR(K19/K18*L18,"")</f>
        <v>0</v>
      </c>
      <c r="M19" s="55">
        <f t="shared" si="20"/>
        <v>0</v>
      </c>
      <c r="N19" s="55">
        <f t="shared" si="20"/>
        <v>0</v>
      </c>
      <c r="O19" s="55">
        <f t="shared" si="20"/>
        <v>0</v>
      </c>
      <c r="P19" s="56">
        <f t="shared" si="20"/>
        <v>0</v>
      </c>
      <c r="Q19" s="21"/>
      <c r="R19" s="21"/>
      <c r="S19" s="57"/>
      <c r="T19" s="20"/>
      <c r="U19" s="20"/>
      <c r="V19" s="20"/>
      <c r="W19" s="21"/>
      <c r="X19" s="21"/>
      <c r="Y19" s="21"/>
      <c r="Z19" s="21"/>
    </row>
    <row r="20" ht="24.75" customHeight="1">
      <c r="A20" s="30" t="s">
        <v>36</v>
      </c>
      <c r="B20" s="54">
        <f t="shared" ref="B20:K20" si="21">B18+B19</f>
        <v>741</v>
      </c>
      <c r="C20" s="55">
        <f t="shared" si="21"/>
        <v>1694</v>
      </c>
      <c r="D20" s="55">
        <f t="shared" si="21"/>
        <v>3069</v>
      </c>
      <c r="E20" s="55">
        <f t="shared" si="21"/>
        <v>4127</v>
      </c>
      <c r="F20" s="55">
        <f t="shared" si="21"/>
        <v>2798</v>
      </c>
      <c r="G20" s="55">
        <f t="shared" si="21"/>
        <v>4517</v>
      </c>
      <c r="H20" s="55">
        <f t="shared" si="21"/>
        <v>9645</v>
      </c>
      <c r="I20" s="55">
        <f t="shared" si="21"/>
        <v>5769</v>
      </c>
      <c r="J20" s="55">
        <f t="shared" si="21"/>
        <v>29523</v>
      </c>
      <c r="K20" s="55">
        <f t="shared" si="21"/>
        <v>71846</v>
      </c>
      <c r="L20" s="54">
        <f t="shared" ref="L20:P20" si="22">IFERROR(L18+L19,"")</f>
        <v>104901.9361</v>
      </c>
      <c r="M20" s="55">
        <f t="shared" si="22"/>
        <v>130081.0161</v>
      </c>
      <c r="N20" s="55">
        <f t="shared" si="22"/>
        <v>149602.268</v>
      </c>
      <c r="O20" s="55">
        <f t="shared" si="22"/>
        <v>173432.8436</v>
      </c>
      <c r="P20" s="56">
        <f t="shared" si="22"/>
        <v>201050.5722</v>
      </c>
      <c r="Q20" s="21"/>
      <c r="R20" s="21"/>
      <c r="S20" s="57"/>
      <c r="T20" s="20"/>
      <c r="U20" s="20"/>
      <c r="V20" s="20"/>
      <c r="W20" s="21"/>
      <c r="X20" s="21"/>
      <c r="Y20" s="21"/>
      <c r="Z20" s="21"/>
    </row>
    <row r="21" ht="24.75" customHeight="1">
      <c r="A21" s="30" t="s">
        <v>37</v>
      </c>
      <c r="B21" s="31">
        <f t="shared" ref="B21:P21" si="23">IFERROR(B20/B3,"")</f>
        <v>0.1479041916</v>
      </c>
      <c r="C21" s="32">
        <f t="shared" si="23"/>
        <v>0.2451519537</v>
      </c>
      <c r="D21" s="32">
        <f t="shared" si="23"/>
        <v>0.3159357628</v>
      </c>
      <c r="E21" s="32">
        <f t="shared" si="23"/>
        <v>0.3522533288</v>
      </c>
      <c r="F21" s="32">
        <f t="shared" si="23"/>
        <v>0.2562740429</v>
      </c>
      <c r="G21" s="32">
        <f t="shared" si="23"/>
        <v>0.2708845577</v>
      </c>
      <c r="H21" s="32">
        <f t="shared" si="23"/>
        <v>0.3583636769</v>
      </c>
      <c r="I21" s="32">
        <f t="shared" si="23"/>
        <v>0.2138726181</v>
      </c>
      <c r="J21" s="32">
        <f t="shared" si="23"/>
        <v>0.4846032632</v>
      </c>
      <c r="K21" s="32">
        <f t="shared" si="23"/>
        <v>0.5505567178</v>
      </c>
      <c r="L21" s="31">
        <f t="shared" si="23"/>
        <v>0.5152979062</v>
      </c>
      <c r="M21" s="32">
        <f t="shared" si="23"/>
        <v>0.5237559431</v>
      </c>
      <c r="N21" s="32">
        <f t="shared" si="23"/>
        <v>0.5237878021</v>
      </c>
      <c r="O21" s="32">
        <f t="shared" si="23"/>
        <v>0.5280204069</v>
      </c>
      <c r="P21" s="49">
        <f t="shared" si="23"/>
        <v>0.5322636841</v>
      </c>
      <c r="Q21" s="21"/>
      <c r="R21" s="21"/>
      <c r="S21" s="57"/>
      <c r="T21" s="20"/>
      <c r="U21" s="20"/>
      <c r="V21" s="20"/>
      <c r="W21" s="21"/>
      <c r="X21" s="21"/>
      <c r="Y21" s="21"/>
      <c r="Z21" s="21"/>
    </row>
    <row r="22" ht="24.75" customHeight="1">
      <c r="A22" s="30" t="s">
        <v>18</v>
      </c>
      <c r="B22" s="31"/>
      <c r="C22" s="32">
        <f t="shared" ref="C22:P22" si="24">IFERROR((C20-B20)/B20,"")</f>
        <v>1.286099865</v>
      </c>
      <c r="D22" s="32">
        <f t="shared" si="24"/>
        <v>0.8116883117</v>
      </c>
      <c r="E22" s="32">
        <f t="shared" si="24"/>
        <v>0.3447376996</v>
      </c>
      <c r="F22" s="32">
        <f t="shared" si="24"/>
        <v>-0.3220256845</v>
      </c>
      <c r="G22" s="32">
        <f t="shared" si="24"/>
        <v>0.6143674053</v>
      </c>
      <c r="H22" s="32">
        <f t="shared" si="24"/>
        <v>1.13526677</v>
      </c>
      <c r="I22" s="32">
        <f t="shared" si="24"/>
        <v>-0.4018662519</v>
      </c>
      <c r="J22" s="32">
        <f t="shared" si="24"/>
        <v>4.117524701</v>
      </c>
      <c r="K22" s="32">
        <f t="shared" si="24"/>
        <v>1.433560275</v>
      </c>
      <c r="L22" s="31">
        <f t="shared" si="24"/>
        <v>0.4600943149</v>
      </c>
      <c r="M22" s="32">
        <f t="shared" si="24"/>
        <v>0.240024931</v>
      </c>
      <c r="N22" s="32">
        <f t="shared" si="24"/>
        <v>0.1500699521</v>
      </c>
      <c r="O22" s="32">
        <f t="shared" si="24"/>
        <v>0.1592928768</v>
      </c>
      <c r="P22" s="49">
        <f t="shared" si="24"/>
        <v>0.1592416292</v>
      </c>
      <c r="Q22" s="21"/>
      <c r="R22" s="21"/>
      <c r="S22" s="57"/>
      <c r="T22" s="20"/>
      <c r="U22" s="20"/>
      <c r="V22" s="20"/>
      <c r="W22" s="21"/>
      <c r="X22" s="21"/>
      <c r="Y22" s="21"/>
      <c r="Z22" s="21"/>
    </row>
    <row r="23" ht="24.75" customHeight="1">
      <c r="A23" s="38" t="s">
        <v>38</v>
      </c>
      <c r="B23" s="67">
        <f t="shared" ref="B23:P23" si="25">IFERROR(B20/B25,"")</f>
        <v>0.03255711775</v>
      </c>
      <c r="C23" s="68">
        <f t="shared" si="25"/>
        <v>0.06525423729</v>
      </c>
      <c r="D23" s="68">
        <f t="shared" si="25"/>
        <v>0.1214003165</v>
      </c>
      <c r="E23" s="68">
        <f t="shared" si="25"/>
        <v>0.16508</v>
      </c>
      <c r="F23" s="68">
        <f t="shared" si="25"/>
        <v>0.1131877023</v>
      </c>
      <c r="G23" s="68">
        <f t="shared" si="25"/>
        <v>0.1799601594</v>
      </c>
      <c r="H23" s="68">
        <f t="shared" si="25"/>
        <v>0.3804733728</v>
      </c>
      <c r="I23" s="68">
        <f t="shared" si="25"/>
        <v>0.2301156761</v>
      </c>
      <c r="J23" s="68">
        <f t="shared" si="25"/>
        <v>1.183761026</v>
      </c>
      <c r="K23" s="68">
        <f t="shared" si="25"/>
        <v>2.896548944</v>
      </c>
      <c r="L23" s="67">
        <f t="shared" si="25"/>
        <v>4.250487081</v>
      </c>
      <c r="M23" s="68">
        <f t="shared" si="25"/>
        <v>5.297195929</v>
      </c>
      <c r="N23" s="68">
        <f t="shared" si="25"/>
        <v>6.122759667</v>
      </c>
      <c r="O23" s="68">
        <f t="shared" si="25"/>
        <v>7.13374037</v>
      </c>
      <c r="P23" s="69">
        <f t="shared" si="25"/>
        <v>8.311285235</v>
      </c>
      <c r="Q23" s="21"/>
      <c r="R23" s="21"/>
      <c r="S23" s="21"/>
      <c r="T23" s="20"/>
      <c r="U23" s="20"/>
      <c r="V23" s="20"/>
      <c r="W23" s="21"/>
      <c r="X23" s="21"/>
      <c r="Y23" s="21"/>
      <c r="Z23" s="21"/>
    </row>
    <row r="24" ht="24.75" customHeight="1">
      <c r="A24" s="30" t="s">
        <v>18</v>
      </c>
      <c r="B24" s="31"/>
      <c r="C24" s="32">
        <f t="shared" ref="C24:P24" si="26">IFERROR((C23-B23)/B23,"")</f>
        <v>1.00430019</v>
      </c>
      <c r="D24" s="32">
        <f t="shared" si="26"/>
        <v>0.860420434</v>
      </c>
      <c r="E24" s="32">
        <f t="shared" si="26"/>
        <v>0.3597987618</v>
      </c>
      <c r="F24" s="32">
        <f t="shared" si="26"/>
        <v>-0.3143463638</v>
      </c>
      <c r="G24" s="32">
        <f t="shared" si="26"/>
        <v>0.5899267832</v>
      </c>
      <c r="H24" s="32">
        <f t="shared" si="26"/>
        <v>1.114208912</v>
      </c>
      <c r="I24" s="32">
        <f t="shared" si="26"/>
        <v>-0.3951858591</v>
      </c>
      <c r="J24" s="32">
        <f t="shared" si="26"/>
        <v>4.14419985</v>
      </c>
      <c r="K24" s="32">
        <f t="shared" si="26"/>
        <v>1.446903453</v>
      </c>
      <c r="L24" s="31">
        <f t="shared" si="26"/>
        <v>0.4674314723</v>
      </c>
      <c r="M24" s="32">
        <f t="shared" si="26"/>
        <v>0.2462562121</v>
      </c>
      <c r="N24" s="32">
        <f t="shared" si="26"/>
        <v>0.1558491981</v>
      </c>
      <c r="O24" s="32">
        <f t="shared" si="26"/>
        <v>0.1651184692</v>
      </c>
      <c r="P24" s="49">
        <f t="shared" si="26"/>
        <v>0.165066964</v>
      </c>
      <c r="Q24" s="21"/>
      <c r="R24" s="21"/>
      <c r="S24" s="21"/>
      <c r="T24" s="20"/>
      <c r="U24" s="20"/>
      <c r="V24" s="20"/>
      <c r="W24" s="21"/>
      <c r="X24" s="21"/>
      <c r="Y24" s="21"/>
      <c r="Z24" s="21"/>
    </row>
    <row r="25" ht="24.75" customHeight="1">
      <c r="A25" s="51" t="s">
        <v>39</v>
      </c>
      <c r="B25" s="70">
        <f>IFERROR(VLOOKUP("*Diluted Shares Outstanding*",'7.TIKR_IS'!$A:$K,COLUMN(B25),FALSE),"0")</f>
        <v>22760</v>
      </c>
      <c r="C25" s="71">
        <f>IFERROR(VLOOKUP("*Diluted Shares Outstanding*",'7.TIKR_IS'!$A:$K,COLUMN(C25),FALSE),"0")</f>
        <v>25960</v>
      </c>
      <c r="D25" s="71">
        <f>IFERROR(VLOOKUP("*Diluted Shares Outstanding*",'7.TIKR_IS'!$A:$K,COLUMN(D25),FALSE),"0")</f>
        <v>25280</v>
      </c>
      <c r="E25" s="71">
        <f>IFERROR(VLOOKUP("*Diluted Shares Outstanding*",'7.TIKR_IS'!$A:$K,COLUMN(E25),FALSE),"0")</f>
        <v>25000</v>
      </c>
      <c r="F25" s="71">
        <f>IFERROR(VLOOKUP("*Diluted Shares Outstanding*",'7.TIKR_IS'!$A:$K,COLUMN(F25),FALSE),"0")</f>
        <v>24720</v>
      </c>
      <c r="G25" s="71">
        <f>IFERROR(VLOOKUP("*Diluted Shares Outstanding*",'7.TIKR_IS'!$A:$K,COLUMN(G25),FALSE),"0")</f>
        <v>25100</v>
      </c>
      <c r="H25" s="71">
        <f>IFERROR(VLOOKUP("*Diluted Shares Outstanding*",'7.TIKR_IS'!$A:$K,COLUMN(H25),FALSE),"0")</f>
        <v>25350</v>
      </c>
      <c r="I25" s="71">
        <f>IFERROR(VLOOKUP("*Diluted Shares Outstanding*",'7.TIKR_IS'!$A:$K,COLUMN(I25),FALSE),"0")</f>
        <v>25070</v>
      </c>
      <c r="J25" s="71">
        <f>IFERROR(VLOOKUP("*Diluted Shares Outstanding*",'7.TIKR_IS'!$A:$K,COLUMN(J25),FALSE),"0")</f>
        <v>24940</v>
      </c>
      <c r="K25" s="71">
        <f>IFERROR(VLOOKUP("*Diluted Shares Outstanding*",'7.TIKR_IS'!$A:$K,COLUMN(K25),FALSE),"0")</f>
        <v>24804</v>
      </c>
      <c r="L25" s="72">
        <f t="shared" ref="L25:P25" si="27">IFERROR(K25*(1+L26),"")</f>
        <v>24679.98</v>
      </c>
      <c r="M25" s="73">
        <f t="shared" si="27"/>
        <v>24556.5801</v>
      </c>
      <c r="N25" s="73">
        <f t="shared" si="27"/>
        <v>24433.7972</v>
      </c>
      <c r="O25" s="73">
        <f t="shared" si="27"/>
        <v>24311.62821</v>
      </c>
      <c r="P25" s="74">
        <f t="shared" si="27"/>
        <v>24190.07007</v>
      </c>
      <c r="Q25" s="21"/>
      <c r="R25" s="21"/>
      <c r="S25" s="57"/>
      <c r="T25" s="20"/>
      <c r="U25" s="20"/>
      <c r="V25" s="20"/>
      <c r="W25" s="21"/>
      <c r="X25" s="21"/>
      <c r="Y25" s="21"/>
      <c r="Z25" s="21"/>
    </row>
    <row r="26" ht="24.75" customHeight="1">
      <c r="A26" s="30" t="s">
        <v>18</v>
      </c>
      <c r="B26" s="31"/>
      <c r="C26" s="32">
        <f t="shared" ref="C26:K26" si="28">IFERROR((C25-B25)/B25,"")</f>
        <v>0.1405975395</v>
      </c>
      <c r="D26" s="32">
        <f t="shared" si="28"/>
        <v>-0.02619414484</v>
      </c>
      <c r="E26" s="32">
        <f t="shared" si="28"/>
        <v>-0.01107594937</v>
      </c>
      <c r="F26" s="32">
        <f t="shared" si="28"/>
        <v>-0.0112</v>
      </c>
      <c r="G26" s="32">
        <f t="shared" si="28"/>
        <v>0.01537216828</v>
      </c>
      <c r="H26" s="32">
        <f t="shared" si="28"/>
        <v>0.009960159363</v>
      </c>
      <c r="I26" s="33">
        <f t="shared" si="28"/>
        <v>-0.01104536489</v>
      </c>
      <c r="J26" s="33">
        <f t="shared" si="28"/>
        <v>-0.005185480654</v>
      </c>
      <c r="K26" s="33">
        <f t="shared" si="28"/>
        <v>-0.00545308741</v>
      </c>
      <c r="L26" s="75">
        <f>S6</f>
        <v>-0.005</v>
      </c>
      <c r="M26" s="66">
        <f t="shared" ref="M26:P26" si="29">L26</f>
        <v>-0.005</v>
      </c>
      <c r="N26" s="66">
        <f t="shared" si="29"/>
        <v>-0.005</v>
      </c>
      <c r="O26" s="66">
        <f t="shared" si="29"/>
        <v>-0.005</v>
      </c>
      <c r="P26" s="37">
        <f t="shared" si="29"/>
        <v>-0.005</v>
      </c>
      <c r="Q26" s="21"/>
      <c r="R26" s="21"/>
      <c r="S26" s="57"/>
      <c r="T26" s="20"/>
      <c r="U26" s="20"/>
      <c r="V26" s="20"/>
      <c r="W26" s="21"/>
      <c r="X26" s="21"/>
      <c r="Y26" s="21"/>
      <c r="Z26" s="21"/>
    </row>
    <row r="27" ht="15.75" hidden="1" customHeight="1">
      <c r="A27" s="17"/>
      <c r="B27" s="61"/>
      <c r="C27" s="61"/>
      <c r="D27" s="61"/>
      <c r="E27" s="61"/>
      <c r="F27" s="61"/>
      <c r="G27" s="61"/>
      <c r="H27" s="61"/>
      <c r="I27" s="61"/>
      <c r="J27" s="61"/>
      <c r="K27" s="61"/>
      <c r="L27" s="61"/>
      <c r="M27" s="61"/>
      <c r="N27" s="61"/>
      <c r="O27" s="61"/>
      <c r="P27" s="61"/>
      <c r="Q27" s="17"/>
      <c r="R27" s="17"/>
      <c r="S27" s="61"/>
      <c r="T27" s="20"/>
      <c r="U27" s="20"/>
      <c r="V27" s="20"/>
      <c r="W27" s="21"/>
      <c r="X27" s="21"/>
      <c r="Y27" s="21"/>
      <c r="Z27" s="21"/>
    </row>
    <row r="28" ht="9.75" hidden="1" customHeight="1">
      <c r="A28" s="17"/>
      <c r="B28" s="61"/>
      <c r="C28" s="61"/>
      <c r="D28" s="61"/>
      <c r="E28" s="61"/>
      <c r="F28" s="61"/>
      <c r="G28" s="61"/>
      <c r="H28" s="61"/>
      <c r="I28" s="61"/>
      <c r="J28" s="61"/>
      <c r="K28" s="61"/>
      <c r="L28" s="61"/>
      <c r="M28" s="61"/>
      <c r="N28" s="61"/>
      <c r="O28" s="61"/>
      <c r="P28" s="61"/>
      <c r="Q28" s="17"/>
      <c r="R28" s="17"/>
      <c r="S28" s="61"/>
      <c r="T28" s="20"/>
      <c r="U28" s="20"/>
      <c r="V28" s="20"/>
      <c r="W28" s="21"/>
      <c r="X28" s="21"/>
      <c r="Y28" s="21"/>
      <c r="Z28" s="21"/>
    </row>
    <row r="29" ht="19.5" hidden="1" customHeight="1">
      <c r="A29" s="76"/>
      <c r="B29" s="76"/>
      <c r="C29" s="76"/>
      <c r="D29" s="76"/>
      <c r="E29" s="76"/>
      <c r="F29" s="76"/>
      <c r="G29" s="76"/>
      <c r="H29" s="76"/>
      <c r="I29" s="76"/>
      <c r="J29" s="76"/>
      <c r="K29" s="76"/>
      <c r="L29" s="76"/>
      <c r="M29" s="76"/>
      <c r="N29" s="76"/>
      <c r="O29" s="76"/>
      <c r="P29" s="76"/>
      <c r="Q29" s="76"/>
      <c r="R29" s="76"/>
      <c r="S29" s="76"/>
      <c r="T29" s="77"/>
      <c r="U29" s="77"/>
      <c r="V29" s="77"/>
      <c r="W29" s="76"/>
      <c r="X29" s="76"/>
      <c r="Y29" s="76"/>
      <c r="Z29" s="76"/>
    </row>
    <row r="30" ht="19.5" hidden="1" customHeight="1">
      <c r="A30" s="76"/>
      <c r="B30" s="76"/>
      <c r="C30" s="76"/>
      <c r="D30" s="76"/>
      <c r="E30" s="76"/>
      <c r="F30" s="76"/>
      <c r="G30" s="76"/>
      <c r="H30" s="76"/>
      <c r="I30" s="76"/>
      <c r="J30" s="76"/>
      <c r="K30" s="76"/>
      <c r="L30" s="76"/>
      <c r="M30" s="76"/>
      <c r="N30" s="76"/>
      <c r="O30" s="76"/>
      <c r="P30" s="76"/>
      <c r="Q30" s="76"/>
      <c r="R30" s="76"/>
      <c r="S30" s="76"/>
      <c r="T30" s="77"/>
      <c r="U30" s="77"/>
      <c r="V30" s="77"/>
      <c r="W30" s="76"/>
      <c r="X30" s="76"/>
      <c r="Y30" s="76"/>
      <c r="Z30" s="76"/>
    </row>
    <row r="31" ht="19.5" hidden="1" customHeight="1">
      <c r="A31" s="76"/>
      <c r="B31" s="76"/>
      <c r="C31" s="76"/>
      <c r="D31" s="76"/>
      <c r="E31" s="76"/>
      <c r="F31" s="76"/>
      <c r="G31" s="76"/>
      <c r="H31" s="76"/>
      <c r="I31" s="76"/>
      <c r="J31" s="76"/>
      <c r="K31" s="76"/>
      <c r="L31" s="76"/>
      <c r="M31" s="76"/>
      <c r="N31" s="76"/>
      <c r="O31" s="76"/>
      <c r="P31" s="76"/>
      <c r="Q31" s="76"/>
      <c r="R31" s="76"/>
      <c r="S31" s="76"/>
      <c r="T31" s="77"/>
      <c r="U31" s="77"/>
      <c r="V31" s="77"/>
      <c r="W31" s="76"/>
      <c r="X31" s="76"/>
      <c r="Y31" s="76"/>
      <c r="Z31" s="76"/>
    </row>
    <row r="32" ht="19.5" hidden="1" customHeight="1">
      <c r="A32" s="76"/>
      <c r="B32" s="76"/>
      <c r="C32" s="76"/>
      <c r="D32" s="76"/>
      <c r="E32" s="76"/>
      <c r="F32" s="76"/>
      <c r="G32" s="76"/>
      <c r="H32" s="76"/>
      <c r="I32" s="76"/>
      <c r="J32" s="76"/>
      <c r="K32" s="76"/>
      <c r="L32" s="76"/>
      <c r="M32" s="76"/>
      <c r="N32" s="76"/>
      <c r="O32" s="76"/>
      <c r="P32" s="76"/>
      <c r="Q32" s="76"/>
      <c r="R32" s="76"/>
      <c r="S32" s="76"/>
      <c r="T32" s="77"/>
      <c r="U32" s="77"/>
      <c r="V32" s="77"/>
      <c r="W32" s="76"/>
      <c r="X32" s="76"/>
      <c r="Y32" s="76"/>
      <c r="Z32" s="76"/>
    </row>
    <row r="33" ht="15.75" hidden="1" customHeight="1">
      <c r="A33" s="17"/>
      <c r="B33" s="61"/>
      <c r="C33" s="61"/>
      <c r="D33" s="61"/>
      <c r="E33" s="61"/>
      <c r="F33" s="61"/>
      <c r="G33" s="61"/>
      <c r="H33" s="61"/>
      <c r="I33" s="61"/>
      <c r="J33" s="61"/>
      <c r="K33" s="61"/>
      <c r="L33" s="61"/>
      <c r="M33" s="61"/>
      <c r="N33" s="61"/>
      <c r="O33" s="61"/>
      <c r="P33" s="61"/>
      <c r="Q33" s="17"/>
      <c r="R33" s="17"/>
      <c r="S33" s="61"/>
      <c r="T33" s="20"/>
      <c r="U33" s="20"/>
      <c r="V33" s="20"/>
      <c r="W33" s="21"/>
      <c r="X33" s="21"/>
      <c r="Y33" s="21"/>
      <c r="Z33" s="21"/>
    </row>
    <row r="34" ht="15.75" hidden="1" customHeight="1">
      <c r="A34" s="17"/>
      <c r="B34" s="61"/>
      <c r="C34" s="61"/>
      <c r="D34" s="61"/>
      <c r="E34" s="61"/>
      <c r="F34" s="61"/>
      <c r="G34" s="61"/>
      <c r="H34" s="61"/>
      <c r="I34" s="61"/>
      <c r="J34" s="61"/>
      <c r="K34" s="61"/>
      <c r="L34" s="61"/>
      <c r="M34" s="61"/>
      <c r="N34" s="61"/>
      <c r="O34" s="61"/>
      <c r="P34" s="61"/>
      <c r="Q34" s="17"/>
      <c r="R34" s="17"/>
      <c r="S34" s="61"/>
      <c r="T34" s="20"/>
      <c r="U34" s="20"/>
      <c r="V34" s="20"/>
      <c r="W34" s="21"/>
      <c r="X34" s="21"/>
      <c r="Y34" s="21"/>
      <c r="Z34" s="21"/>
    </row>
    <row r="35" ht="15.75" hidden="1" customHeight="1">
      <c r="A35" s="17"/>
      <c r="B35" s="61"/>
      <c r="C35" s="61"/>
      <c r="D35" s="61"/>
      <c r="E35" s="61"/>
      <c r="F35" s="61"/>
      <c r="G35" s="61"/>
      <c r="H35" s="61"/>
      <c r="I35" s="61"/>
      <c r="J35" s="61"/>
      <c r="K35" s="61"/>
      <c r="L35" s="61"/>
      <c r="M35" s="61"/>
      <c r="N35" s="61"/>
      <c r="O35" s="61"/>
      <c r="P35" s="61"/>
      <c r="Q35" s="17"/>
      <c r="R35" s="17"/>
      <c r="S35" s="61"/>
      <c r="T35" s="20"/>
      <c r="U35" s="20"/>
      <c r="V35" s="20"/>
      <c r="W35" s="21"/>
      <c r="X35" s="21"/>
      <c r="Y35" s="21"/>
      <c r="Z35" s="21"/>
    </row>
    <row r="36" ht="15.75" hidden="1" customHeight="1">
      <c r="A36" s="17"/>
      <c r="B36" s="61"/>
      <c r="C36" s="61"/>
      <c r="D36" s="61"/>
      <c r="E36" s="61"/>
      <c r="F36" s="61"/>
      <c r="G36" s="61"/>
      <c r="H36" s="61"/>
      <c r="I36" s="61"/>
      <c r="J36" s="61"/>
      <c r="K36" s="61"/>
      <c r="L36" s="61"/>
      <c r="M36" s="61"/>
      <c r="N36" s="61"/>
      <c r="O36" s="61"/>
      <c r="P36" s="61"/>
      <c r="Q36" s="17"/>
      <c r="R36" s="17"/>
      <c r="S36" s="61"/>
      <c r="T36" s="20"/>
      <c r="U36" s="20"/>
      <c r="V36" s="20"/>
      <c r="W36" s="21"/>
      <c r="X36" s="21"/>
      <c r="Y36" s="21"/>
      <c r="Z36" s="21"/>
    </row>
    <row r="37" ht="15.75" hidden="1" customHeight="1">
      <c r="A37" s="17"/>
      <c r="B37" s="61"/>
      <c r="C37" s="61"/>
      <c r="D37" s="61"/>
      <c r="E37" s="61"/>
      <c r="F37" s="61"/>
      <c r="G37" s="61"/>
      <c r="H37" s="61"/>
      <c r="I37" s="61"/>
      <c r="J37" s="61"/>
      <c r="K37" s="61"/>
      <c r="L37" s="61"/>
      <c r="M37" s="61"/>
      <c r="N37" s="61"/>
      <c r="O37" s="61"/>
      <c r="P37" s="61"/>
      <c r="Q37" s="17"/>
      <c r="R37" s="17"/>
      <c r="S37" s="61"/>
      <c r="T37" s="20"/>
      <c r="U37" s="20"/>
      <c r="V37" s="20"/>
      <c r="W37" s="21"/>
      <c r="X37" s="21"/>
      <c r="Y37" s="21"/>
      <c r="Z37" s="21"/>
    </row>
    <row r="38" ht="15.75" hidden="1" customHeight="1">
      <c r="A38" s="17"/>
      <c r="B38" s="61"/>
      <c r="C38" s="61"/>
      <c r="D38" s="61"/>
      <c r="E38" s="61"/>
      <c r="F38" s="61"/>
      <c r="G38" s="61"/>
      <c r="H38" s="61"/>
      <c r="I38" s="61"/>
      <c r="J38" s="61"/>
      <c r="K38" s="61"/>
      <c r="L38" s="61"/>
      <c r="M38" s="61"/>
      <c r="N38" s="61"/>
      <c r="O38" s="61"/>
      <c r="P38" s="61"/>
      <c r="Q38" s="17"/>
      <c r="R38" s="17"/>
      <c r="S38" s="61"/>
      <c r="T38" s="20"/>
      <c r="U38" s="20"/>
      <c r="V38" s="20"/>
      <c r="W38" s="21"/>
      <c r="X38" s="21"/>
      <c r="Y38" s="21"/>
      <c r="Z38" s="21"/>
    </row>
    <row r="39" ht="17.25" customHeight="1">
      <c r="A39" s="17"/>
      <c r="B39" s="61"/>
      <c r="C39" s="61"/>
      <c r="D39" s="61"/>
      <c r="E39" s="61"/>
      <c r="F39" s="61"/>
      <c r="G39" s="61"/>
      <c r="H39" s="61"/>
      <c r="I39" s="61"/>
      <c r="J39" s="61"/>
      <c r="K39" s="61"/>
      <c r="L39" s="61"/>
      <c r="M39" s="61"/>
      <c r="N39" s="61"/>
      <c r="O39" s="61"/>
      <c r="P39" s="61"/>
      <c r="Q39" s="17"/>
      <c r="R39" s="17"/>
      <c r="S39" s="61"/>
      <c r="T39" s="21"/>
      <c r="U39" s="21"/>
      <c r="V39" s="21"/>
      <c r="W39" s="21"/>
      <c r="X39" s="21"/>
      <c r="Y39" s="21"/>
      <c r="Z39" s="21"/>
    </row>
    <row r="40" ht="17.25" customHeight="1">
      <c r="A40" s="17"/>
      <c r="B40" s="61"/>
      <c r="C40" s="61"/>
      <c r="D40" s="61"/>
      <c r="E40" s="61"/>
      <c r="F40" s="61"/>
      <c r="G40" s="61"/>
      <c r="H40" s="61"/>
      <c r="I40" s="61"/>
      <c r="J40" s="61"/>
      <c r="K40" s="61"/>
      <c r="L40" s="61"/>
      <c r="M40" s="61"/>
      <c r="N40" s="61"/>
      <c r="O40" s="61"/>
      <c r="P40" s="61"/>
      <c r="Q40" s="17"/>
      <c r="R40" s="17"/>
      <c r="S40" s="61"/>
      <c r="T40" s="21"/>
      <c r="U40" s="21"/>
      <c r="V40" s="21"/>
      <c r="W40" s="21"/>
      <c r="X40" s="21"/>
      <c r="Y40" s="21"/>
      <c r="Z40" s="21"/>
    </row>
    <row r="41" ht="17.25" customHeight="1">
      <c r="A41" s="17"/>
      <c r="B41" s="61"/>
      <c r="C41" s="61"/>
      <c r="D41" s="61"/>
      <c r="E41" s="61"/>
      <c r="F41" s="61"/>
      <c r="G41" s="61"/>
      <c r="H41" s="61"/>
      <c r="I41" s="61"/>
      <c r="J41" s="61"/>
      <c r="K41" s="61"/>
      <c r="L41" s="61"/>
      <c r="M41" s="61"/>
      <c r="N41" s="61"/>
      <c r="O41" s="61"/>
      <c r="P41" s="61"/>
      <c r="Q41" s="17"/>
      <c r="R41" s="17"/>
      <c r="S41" s="61"/>
      <c r="T41" s="21"/>
      <c r="U41" s="21"/>
      <c r="V41" s="21"/>
      <c r="W41" s="21"/>
      <c r="X41" s="21"/>
      <c r="Y41" s="21"/>
      <c r="Z41" s="21"/>
    </row>
    <row r="42" ht="17.25" customHeight="1">
      <c r="A42" s="17"/>
      <c r="B42" s="61"/>
      <c r="C42" s="61"/>
      <c r="D42" s="61"/>
      <c r="E42" s="61"/>
      <c r="F42" s="61"/>
      <c r="G42" s="61"/>
      <c r="H42" s="61"/>
      <c r="I42" s="61"/>
      <c r="J42" s="61"/>
      <c r="K42" s="61"/>
      <c r="L42" s="61"/>
      <c r="M42" s="61"/>
      <c r="N42" s="61"/>
      <c r="O42" s="61"/>
      <c r="P42" s="61"/>
      <c r="Q42" s="17"/>
      <c r="R42" s="17"/>
      <c r="S42" s="61"/>
      <c r="T42" s="21"/>
      <c r="U42" s="21"/>
      <c r="V42" s="21"/>
      <c r="W42" s="21"/>
      <c r="X42" s="21"/>
      <c r="Y42" s="21"/>
      <c r="Z42" s="21"/>
    </row>
    <row r="43" ht="17.25" customHeight="1">
      <c r="A43" s="17"/>
      <c r="B43" s="61"/>
      <c r="C43" s="61"/>
      <c r="D43" s="61"/>
      <c r="E43" s="61"/>
      <c r="F43" s="61"/>
      <c r="G43" s="61"/>
      <c r="H43" s="61"/>
      <c r="I43" s="61"/>
      <c r="J43" s="61"/>
      <c r="K43" s="61"/>
      <c r="L43" s="61"/>
      <c r="M43" s="61"/>
      <c r="N43" s="61"/>
      <c r="O43" s="61"/>
      <c r="P43" s="61"/>
      <c r="Q43" s="17"/>
      <c r="R43" s="17"/>
      <c r="S43" s="61"/>
      <c r="T43" s="21"/>
      <c r="U43" s="21"/>
      <c r="V43" s="21"/>
      <c r="W43" s="21"/>
      <c r="X43" s="21"/>
      <c r="Y43" s="21"/>
      <c r="Z43" s="21"/>
    </row>
    <row r="44" ht="17.25" customHeight="1">
      <c r="A44" s="17"/>
      <c r="B44" s="61"/>
      <c r="C44" s="61"/>
      <c r="D44" s="61"/>
      <c r="E44" s="61"/>
      <c r="F44" s="61"/>
      <c r="G44" s="61"/>
      <c r="H44" s="61"/>
      <c r="I44" s="61"/>
      <c r="J44" s="61"/>
      <c r="K44" s="61"/>
      <c r="L44" s="61"/>
      <c r="M44" s="61"/>
      <c r="N44" s="61"/>
      <c r="O44" s="61"/>
      <c r="P44" s="61"/>
      <c r="Q44" s="17"/>
      <c r="R44" s="17"/>
      <c r="S44" s="61"/>
      <c r="T44" s="21"/>
      <c r="U44" s="21"/>
      <c r="V44" s="21"/>
      <c r="W44" s="21"/>
      <c r="X44" s="21"/>
      <c r="Y44" s="21"/>
      <c r="Z44" s="21"/>
    </row>
    <row r="45" ht="17.25" customHeight="1">
      <c r="A45" s="17"/>
      <c r="B45" s="61"/>
      <c r="C45" s="61"/>
      <c r="D45" s="61"/>
      <c r="E45" s="61"/>
      <c r="F45" s="61"/>
      <c r="G45" s="61"/>
      <c r="H45" s="61"/>
      <c r="I45" s="61"/>
      <c r="J45" s="61"/>
      <c r="K45" s="61"/>
      <c r="L45" s="61"/>
      <c r="M45" s="61"/>
      <c r="N45" s="61"/>
      <c r="O45" s="61"/>
      <c r="P45" s="61"/>
      <c r="Q45" s="17"/>
      <c r="R45" s="17"/>
      <c r="S45" s="61"/>
      <c r="T45" s="21"/>
      <c r="U45" s="21"/>
      <c r="V45" s="21"/>
      <c r="W45" s="21"/>
      <c r="X45" s="21"/>
      <c r="Y45" s="21"/>
      <c r="Z45" s="21"/>
    </row>
    <row r="46" ht="17.25" customHeight="1">
      <c r="A46" s="17"/>
      <c r="B46" s="61"/>
      <c r="C46" s="61"/>
      <c r="D46" s="61"/>
      <c r="E46" s="61"/>
      <c r="F46" s="61"/>
      <c r="G46" s="61"/>
      <c r="H46" s="61"/>
      <c r="I46" s="61"/>
      <c r="J46" s="61"/>
      <c r="K46" s="61"/>
      <c r="L46" s="61"/>
      <c r="M46" s="61"/>
      <c r="N46" s="61"/>
      <c r="O46" s="61"/>
      <c r="P46" s="61"/>
      <c r="Q46" s="17"/>
      <c r="R46" s="17"/>
      <c r="S46" s="61"/>
      <c r="T46" s="21"/>
      <c r="U46" s="21"/>
      <c r="V46" s="21"/>
      <c r="W46" s="21"/>
      <c r="X46" s="21"/>
      <c r="Y46" s="21"/>
      <c r="Z46" s="21"/>
    </row>
    <row r="47" ht="17.25" customHeight="1">
      <c r="A47" s="17"/>
      <c r="B47" s="61"/>
      <c r="C47" s="61"/>
      <c r="D47" s="61"/>
      <c r="E47" s="61"/>
      <c r="F47" s="61"/>
      <c r="G47" s="61"/>
      <c r="H47" s="61"/>
      <c r="I47" s="61"/>
      <c r="J47" s="61"/>
      <c r="K47" s="61"/>
      <c r="L47" s="61"/>
      <c r="M47" s="61"/>
      <c r="N47" s="61"/>
      <c r="O47" s="61"/>
      <c r="P47" s="61"/>
      <c r="Q47" s="17"/>
      <c r="R47" s="17"/>
      <c r="S47" s="61"/>
      <c r="T47" s="21"/>
      <c r="U47" s="21"/>
      <c r="V47" s="21"/>
      <c r="W47" s="21"/>
      <c r="X47" s="21"/>
      <c r="Y47" s="21"/>
      <c r="Z47" s="21"/>
    </row>
    <row r="48" ht="17.25" customHeight="1">
      <c r="A48" s="17"/>
      <c r="B48" s="61"/>
      <c r="C48" s="61"/>
      <c r="D48" s="61"/>
      <c r="E48" s="61"/>
      <c r="F48" s="61"/>
      <c r="G48" s="61"/>
      <c r="H48" s="61"/>
      <c r="I48" s="61"/>
      <c r="J48" s="61"/>
      <c r="K48" s="61"/>
      <c r="L48" s="61"/>
      <c r="M48" s="61"/>
      <c r="N48" s="61"/>
      <c r="O48" s="61"/>
      <c r="P48" s="61"/>
      <c r="Q48" s="17"/>
      <c r="R48" s="17"/>
      <c r="S48" s="61"/>
      <c r="T48" s="21"/>
      <c r="U48" s="21"/>
      <c r="V48" s="21"/>
      <c r="W48" s="21"/>
      <c r="X48" s="21"/>
      <c r="Y48" s="21"/>
      <c r="Z48" s="21"/>
    </row>
    <row r="49" ht="17.25" customHeight="1">
      <c r="A49" s="17"/>
      <c r="B49" s="61"/>
      <c r="C49" s="61"/>
      <c r="D49" s="61"/>
      <c r="E49" s="61"/>
      <c r="F49" s="61"/>
      <c r="G49" s="61"/>
      <c r="H49" s="61"/>
      <c r="I49" s="61"/>
      <c r="J49" s="61"/>
      <c r="K49" s="61"/>
      <c r="L49" s="61"/>
      <c r="M49" s="61"/>
      <c r="N49" s="61"/>
      <c r="O49" s="61"/>
      <c r="P49" s="61"/>
      <c r="Q49" s="17"/>
      <c r="R49" s="17"/>
      <c r="S49" s="61"/>
      <c r="T49" s="21"/>
      <c r="U49" s="21"/>
      <c r="V49" s="21"/>
      <c r="W49" s="21"/>
      <c r="X49" s="21"/>
      <c r="Y49" s="21"/>
      <c r="Z49" s="21"/>
    </row>
    <row r="50" ht="17.25" customHeight="1">
      <c r="A50" s="17"/>
      <c r="B50" s="61"/>
      <c r="C50" s="61"/>
      <c r="D50" s="61"/>
      <c r="E50" s="61"/>
      <c r="F50" s="61"/>
      <c r="G50" s="61"/>
      <c r="H50" s="61"/>
      <c r="I50" s="61"/>
      <c r="J50" s="61"/>
      <c r="K50" s="61"/>
      <c r="L50" s="61"/>
      <c r="M50" s="61"/>
      <c r="N50" s="61"/>
      <c r="O50" s="61"/>
      <c r="P50" s="61"/>
      <c r="Q50" s="17"/>
      <c r="R50" s="17"/>
      <c r="S50" s="61"/>
      <c r="T50" s="21"/>
      <c r="U50" s="21"/>
      <c r="V50" s="21"/>
      <c r="W50" s="21"/>
      <c r="X50" s="21"/>
      <c r="Y50" s="21"/>
      <c r="Z50" s="21"/>
    </row>
    <row r="51" ht="17.25" customHeight="1">
      <c r="A51" s="17"/>
      <c r="B51" s="61"/>
      <c r="C51" s="61"/>
      <c r="D51" s="61"/>
      <c r="E51" s="61"/>
      <c r="F51" s="61"/>
      <c r="G51" s="61"/>
      <c r="H51" s="61"/>
      <c r="I51" s="61"/>
      <c r="J51" s="61"/>
      <c r="K51" s="61"/>
      <c r="L51" s="61"/>
      <c r="M51" s="61"/>
      <c r="N51" s="61"/>
      <c r="O51" s="61"/>
      <c r="P51" s="61"/>
      <c r="Q51" s="17"/>
      <c r="R51" s="17"/>
      <c r="S51" s="61"/>
      <c r="T51" s="21"/>
      <c r="U51" s="21"/>
      <c r="V51" s="21"/>
      <c r="W51" s="21"/>
      <c r="X51" s="21"/>
      <c r="Y51" s="21"/>
      <c r="Z51" s="21"/>
    </row>
    <row r="52" ht="17.25" customHeight="1">
      <c r="A52" s="17"/>
      <c r="B52" s="61"/>
      <c r="C52" s="61"/>
      <c r="D52" s="61"/>
      <c r="E52" s="61"/>
      <c r="F52" s="61"/>
      <c r="G52" s="61"/>
      <c r="H52" s="61"/>
      <c r="I52" s="61"/>
      <c r="J52" s="61"/>
      <c r="K52" s="61"/>
      <c r="L52" s="61"/>
      <c r="M52" s="61"/>
      <c r="N52" s="61"/>
      <c r="O52" s="61"/>
      <c r="P52" s="61"/>
      <c r="Q52" s="17"/>
      <c r="R52" s="17"/>
      <c r="S52" s="61"/>
      <c r="T52" s="21"/>
      <c r="U52" s="21"/>
      <c r="V52" s="21"/>
      <c r="W52" s="21"/>
      <c r="X52" s="21"/>
      <c r="Y52" s="21"/>
      <c r="Z52" s="21"/>
    </row>
    <row r="53" ht="17.25" customHeight="1">
      <c r="A53" s="17"/>
      <c r="B53" s="61"/>
      <c r="C53" s="61"/>
      <c r="D53" s="61"/>
      <c r="E53" s="61"/>
      <c r="F53" s="61"/>
      <c r="G53" s="61"/>
      <c r="H53" s="61"/>
      <c r="I53" s="61"/>
      <c r="J53" s="61"/>
      <c r="K53" s="61"/>
      <c r="L53" s="61"/>
      <c r="M53" s="61"/>
      <c r="N53" s="61"/>
      <c r="O53" s="61"/>
      <c r="P53" s="61"/>
      <c r="Q53" s="17"/>
      <c r="R53" s="17"/>
      <c r="S53" s="61"/>
      <c r="T53" s="21"/>
      <c r="U53" s="21"/>
      <c r="V53" s="21"/>
      <c r="W53" s="21"/>
      <c r="X53" s="21"/>
      <c r="Y53" s="21"/>
      <c r="Z53" s="21"/>
    </row>
    <row r="54" ht="17.25" customHeight="1">
      <c r="A54" s="17"/>
      <c r="B54" s="61"/>
      <c r="C54" s="61"/>
      <c r="D54" s="61"/>
      <c r="E54" s="61"/>
      <c r="F54" s="61"/>
      <c r="G54" s="61"/>
      <c r="H54" s="61"/>
      <c r="I54" s="61"/>
      <c r="J54" s="61"/>
      <c r="K54" s="61"/>
      <c r="L54" s="61"/>
      <c r="M54" s="61"/>
      <c r="N54" s="61"/>
      <c r="O54" s="61"/>
      <c r="P54" s="61"/>
      <c r="Q54" s="17"/>
      <c r="R54" s="17"/>
      <c r="S54" s="61"/>
      <c r="T54" s="21"/>
      <c r="U54" s="21"/>
      <c r="V54" s="21"/>
      <c r="W54" s="21"/>
      <c r="X54" s="21"/>
      <c r="Y54" s="21"/>
      <c r="Z54" s="21"/>
    </row>
    <row r="55" ht="17.25" customHeight="1">
      <c r="A55" s="17"/>
      <c r="B55" s="61"/>
      <c r="C55" s="61"/>
      <c r="D55" s="61"/>
      <c r="E55" s="61"/>
      <c r="F55" s="61"/>
      <c r="G55" s="61"/>
      <c r="H55" s="61"/>
      <c r="I55" s="61"/>
      <c r="J55" s="61"/>
      <c r="K55" s="61"/>
      <c r="L55" s="61"/>
      <c r="M55" s="61"/>
      <c r="N55" s="61"/>
      <c r="O55" s="61"/>
      <c r="P55" s="61"/>
      <c r="Q55" s="17"/>
      <c r="R55" s="17"/>
      <c r="S55" s="61"/>
      <c r="T55" s="21"/>
      <c r="U55" s="21"/>
      <c r="V55" s="21"/>
      <c r="W55" s="21"/>
      <c r="X55" s="21"/>
      <c r="Y55" s="21"/>
      <c r="Z55" s="21"/>
    </row>
    <row r="56" ht="17.25" customHeight="1">
      <c r="A56" s="17"/>
      <c r="B56" s="61"/>
      <c r="C56" s="61"/>
      <c r="D56" s="61"/>
      <c r="E56" s="61"/>
      <c r="F56" s="61"/>
      <c r="G56" s="61"/>
      <c r="H56" s="61"/>
      <c r="I56" s="61"/>
      <c r="J56" s="61"/>
      <c r="K56" s="61"/>
      <c r="L56" s="61"/>
      <c r="M56" s="61"/>
      <c r="N56" s="61"/>
      <c r="O56" s="61"/>
      <c r="P56" s="61"/>
      <c r="Q56" s="17"/>
      <c r="R56" s="17"/>
      <c r="S56" s="61"/>
      <c r="T56" s="21"/>
      <c r="U56" s="21"/>
      <c r="V56" s="21"/>
      <c r="W56" s="21"/>
      <c r="X56" s="21"/>
      <c r="Y56" s="21"/>
      <c r="Z56" s="21"/>
    </row>
    <row r="57" ht="17.25" hidden="1" customHeight="1">
      <c r="A57" s="8"/>
      <c r="B57" s="61"/>
      <c r="C57" s="61"/>
      <c r="D57" s="61"/>
      <c r="E57" s="61"/>
      <c r="F57" s="61"/>
      <c r="G57" s="61"/>
      <c r="H57" s="61"/>
      <c r="I57" s="61"/>
      <c r="J57" s="61"/>
      <c r="K57" s="61"/>
      <c r="L57" s="61"/>
      <c r="M57" s="61"/>
      <c r="N57" s="61"/>
      <c r="O57" s="61"/>
      <c r="P57" s="61"/>
      <c r="Q57" s="17"/>
      <c r="R57" s="17"/>
      <c r="S57" s="61"/>
      <c r="T57" s="21"/>
      <c r="U57" s="21"/>
      <c r="V57" s="21"/>
      <c r="W57" s="21"/>
      <c r="X57" s="21"/>
      <c r="Y57" s="21"/>
      <c r="Z57" s="21"/>
    </row>
    <row r="58" ht="17.25" hidden="1" customHeight="1">
      <c r="A58" s="8"/>
      <c r="B58" s="61"/>
      <c r="C58" s="61"/>
      <c r="D58" s="61"/>
      <c r="E58" s="61"/>
      <c r="F58" s="61"/>
      <c r="G58" s="61"/>
      <c r="H58" s="61"/>
      <c r="I58" s="61"/>
      <c r="J58" s="61"/>
      <c r="K58" s="61"/>
      <c r="L58" s="61"/>
      <c r="M58" s="61"/>
      <c r="N58" s="61"/>
      <c r="O58" s="61"/>
      <c r="P58" s="61"/>
      <c r="Q58" s="17"/>
      <c r="R58" s="17"/>
      <c r="S58" s="61"/>
      <c r="T58" s="21"/>
      <c r="U58" s="21"/>
      <c r="V58" s="21"/>
      <c r="W58" s="21"/>
      <c r="X58" s="21"/>
      <c r="Y58" s="21"/>
      <c r="Z58" s="21"/>
    </row>
    <row r="59" ht="17.25" customHeight="1">
      <c r="A59" s="17"/>
      <c r="B59" s="61"/>
      <c r="C59" s="61"/>
      <c r="D59" s="61"/>
      <c r="E59" s="61"/>
      <c r="F59" s="61"/>
      <c r="G59" s="61"/>
      <c r="H59" s="61"/>
      <c r="I59" s="61"/>
      <c r="J59" s="61"/>
      <c r="K59" s="61"/>
      <c r="L59" s="61"/>
      <c r="M59" s="61"/>
      <c r="N59" s="61"/>
      <c r="O59" s="61"/>
      <c r="P59" s="61"/>
      <c r="Q59" s="17"/>
      <c r="R59" s="17"/>
      <c r="S59" s="61"/>
      <c r="T59" s="21"/>
      <c r="U59" s="21"/>
      <c r="V59" s="21"/>
      <c r="W59" s="21"/>
      <c r="X59" s="21"/>
      <c r="Y59" s="21"/>
      <c r="Z59" s="21"/>
    </row>
    <row r="60" ht="17.25" customHeight="1">
      <c r="A60" s="17"/>
      <c r="B60" s="61"/>
      <c r="C60" s="61"/>
      <c r="D60" s="61"/>
      <c r="E60" s="61"/>
      <c r="F60" s="61"/>
      <c r="G60" s="61"/>
      <c r="H60" s="61"/>
      <c r="I60" s="61"/>
      <c r="J60" s="61"/>
      <c r="K60" s="61"/>
      <c r="L60" s="61"/>
      <c r="M60" s="61"/>
      <c r="N60" s="61"/>
      <c r="O60" s="61"/>
      <c r="P60" s="61"/>
      <c r="Q60" s="17"/>
      <c r="R60" s="17"/>
      <c r="S60" s="61"/>
      <c r="T60" s="21"/>
      <c r="U60" s="21"/>
      <c r="V60" s="21"/>
      <c r="W60" s="21"/>
      <c r="X60" s="21"/>
      <c r="Y60" s="21"/>
      <c r="Z60" s="21"/>
    </row>
    <row r="61" ht="17.25" customHeight="1">
      <c r="A61" s="17"/>
      <c r="B61" s="61"/>
      <c r="C61" s="61"/>
      <c r="D61" s="61"/>
      <c r="E61" s="61"/>
      <c r="F61" s="61"/>
      <c r="G61" s="61"/>
      <c r="H61" s="61"/>
      <c r="I61" s="61"/>
      <c r="J61" s="61"/>
      <c r="K61" s="61"/>
      <c r="L61" s="61"/>
      <c r="M61" s="61"/>
      <c r="N61" s="61"/>
      <c r="O61" s="61"/>
      <c r="P61" s="61"/>
      <c r="Q61" s="17"/>
      <c r="R61" s="17"/>
      <c r="S61" s="61"/>
      <c r="T61" s="21"/>
      <c r="U61" s="21"/>
      <c r="V61" s="21"/>
      <c r="W61" s="21"/>
      <c r="X61" s="21"/>
      <c r="Y61" s="21"/>
      <c r="Z61" s="21"/>
    </row>
    <row r="62" ht="17.25" customHeight="1">
      <c r="A62" s="17"/>
      <c r="B62" s="61"/>
      <c r="C62" s="61"/>
      <c r="D62" s="61"/>
      <c r="E62" s="61"/>
      <c r="F62" s="61"/>
      <c r="G62" s="61"/>
      <c r="H62" s="61"/>
      <c r="I62" s="61"/>
      <c r="J62" s="61"/>
      <c r="K62" s="61"/>
      <c r="L62" s="61"/>
      <c r="M62" s="61"/>
      <c r="N62" s="61"/>
      <c r="O62" s="61"/>
      <c r="P62" s="61"/>
      <c r="Q62" s="17"/>
      <c r="R62" s="17"/>
      <c r="S62" s="61"/>
      <c r="T62" s="21"/>
      <c r="U62" s="21"/>
      <c r="V62" s="21"/>
      <c r="W62" s="21"/>
      <c r="X62" s="21"/>
      <c r="Y62" s="21"/>
      <c r="Z62" s="21"/>
    </row>
    <row r="63" ht="17.25" customHeight="1">
      <c r="A63" s="17"/>
      <c r="B63" s="61"/>
      <c r="C63" s="61"/>
      <c r="D63" s="61"/>
      <c r="E63" s="61"/>
      <c r="F63" s="61"/>
      <c r="G63" s="61"/>
      <c r="H63" s="61"/>
      <c r="I63" s="61"/>
      <c r="J63" s="61"/>
      <c r="K63" s="61"/>
      <c r="L63" s="61"/>
      <c r="M63" s="61"/>
      <c r="N63" s="61"/>
      <c r="O63" s="61"/>
      <c r="P63" s="61"/>
      <c r="Q63" s="17"/>
      <c r="R63" s="17"/>
      <c r="S63" s="61"/>
      <c r="T63" s="21"/>
      <c r="U63" s="21"/>
      <c r="V63" s="21"/>
      <c r="W63" s="21"/>
      <c r="X63" s="21"/>
      <c r="Y63" s="21"/>
      <c r="Z63" s="21"/>
    </row>
    <row r="64" ht="17.25" customHeight="1">
      <c r="A64" s="17"/>
      <c r="B64" s="61"/>
      <c r="C64" s="61"/>
      <c r="D64" s="61"/>
      <c r="E64" s="61"/>
      <c r="F64" s="61"/>
      <c r="G64" s="61"/>
      <c r="H64" s="61"/>
      <c r="I64" s="61"/>
      <c r="J64" s="61"/>
      <c r="K64" s="61"/>
      <c r="L64" s="61"/>
      <c r="M64" s="61"/>
      <c r="N64" s="61"/>
      <c r="O64" s="61"/>
      <c r="P64" s="61"/>
      <c r="Q64" s="17"/>
      <c r="R64" s="17"/>
      <c r="S64" s="61"/>
      <c r="T64" s="21"/>
      <c r="U64" s="21"/>
      <c r="V64" s="21"/>
      <c r="W64" s="21"/>
      <c r="X64" s="21"/>
      <c r="Y64" s="21"/>
      <c r="Z64" s="21"/>
    </row>
    <row r="65" ht="17.25" customHeight="1">
      <c r="A65" s="17"/>
      <c r="B65" s="61"/>
      <c r="C65" s="61"/>
      <c r="D65" s="61"/>
      <c r="E65" s="61"/>
      <c r="F65" s="61"/>
      <c r="G65" s="61"/>
      <c r="H65" s="61"/>
      <c r="I65" s="61"/>
      <c r="J65" s="61"/>
      <c r="K65" s="61"/>
      <c r="L65" s="61"/>
      <c r="M65" s="61"/>
      <c r="N65" s="61"/>
      <c r="O65" s="61"/>
      <c r="P65" s="61"/>
      <c r="Q65" s="17"/>
      <c r="R65" s="17"/>
      <c r="S65" s="61"/>
      <c r="T65" s="21"/>
      <c r="U65" s="21"/>
      <c r="V65" s="21"/>
      <c r="W65" s="21"/>
      <c r="X65" s="21"/>
      <c r="Y65" s="21"/>
      <c r="Z65" s="21"/>
    </row>
    <row r="66" ht="17.25" customHeight="1">
      <c r="A66" s="17"/>
      <c r="B66" s="61"/>
      <c r="C66" s="61"/>
      <c r="D66" s="61"/>
      <c r="E66" s="61"/>
      <c r="F66" s="61"/>
      <c r="G66" s="61"/>
      <c r="H66" s="61"/>
      <c r="I66" s="61"/>
      <c r="J66" s="61"/>
      <c r="K66" s="61"/>
      <c r="L66" s="61"/>
      <c r="M66" s="61"/>
      <c r="N66" s="61"/>
      <c r="O66" s="61"/>
      <c r="P66" s="61"/>
      <c r="Q66" s="17"/>
      <c r="R66" s="17"/>
      <c r="S66" s="61"/>
      <c r="T66" s="21"/>
      <c r="U66" s="21"/>
      <c r="V66" s="21"/>
      <c r="W66" s="21"/>
      <c r="X66" s="21"/>
      <c r="Y66" s="21"/>
      <c r="Z66" s="21"/>
    </row>
    <row r="67" ht="17.25" customHeight="1">
      <c r="A67" s="17"/>
      <c r="B67" s="61"/>
      <c r="C67" s="61"/>
      <c r="D67" s="61"/>
      <c r="E67" s="61"/>
      <c r="F67" s="61"/>
      <c r="G67" s="61"/>
      <c r="H67" s="61"/>
      <c r="I67" s="61"/>
      <c r="J67" s="61"/>
      <c r="K67" s="61"/>
      <c r="L67" s="61"/>
      <c r="M67" s="61"/>
      <c r="N67" s="61"/>
      <c r="O67" s="61"/>
      <c r="P67" s="61"/>
      <c r="Q67" s="17"/>
      <c r="R67" s="17"/>
      <c r="S67" s="61"/>
      <c r="T67" s="21"/>
      <c r="U67" s="21"/>
      <c r="V67" s="21"/>
      <c r="W67" s="21"/>
      <c r="X67" s="21"/>
      <c r="Y67" s="21"/>
      <c r="Z67" s="21"/>
    </row>
    <row r="68" ht="17.25" customHeight="1">
      <c r="A68" s="17"/>
      <c r="B68" s="61"/>
      <c r="C68" s="61"/>
      <c r="D68" s="61"/>
      <c r="E68" s="61"/>
      <c r="F68" s="61"/>
      <c r="G68" s="61"/>
      <c r="H68" s="61"/>
      <c r="I68" s="61"/>
      <c r="J68" s="61"/>
      <c r="K68" s="61"/>
      <c r="L68" s="61"/>
      <c r="M68" s="61"/>
      <c r="N68" s="61"/>
      <c r="O68" s="61"/>
      <c r="P68" s="61"/>
      <c r="Q68" s="17"/>
      <c r="R68" s="17"/>
      <c r="S68" s="61"/>
      <c r="T68" s="21"/>
      <c r="U68" s="21"/>
      <c r="V68" s="21"/>
      <c r="W68" s="21"/>
      <c r="X68" s="21"/>
      <c r="Y68" s="21"/>
      <c r="Z68" s="21"/>
    </row>
    <row r="69" ht="17.25" customHeight="1">
      <c r="A69" s="17"/>
      <c r="B69" s="61"/>
      <c r="C69" s="61"/>
      <c r="D69" s="61"/>
      <c r="E69" s="61"/>
      <c r="F69" s="61"/>
      <c r="G69" s="61"/>
      <c r="H69" s="61"/>
      <c r="I69" s="61"/>
      <c r="J69" s="61"/>
      <c r="K69" s="61"/>
      <c r="L69" s="61"/>
      <c r="M69" s="61"/>
      <c r="N69" s="61"/>
      <c r="O69" s="61"/>
      <c r="P69" s="61"/>
      <c r="Q69" s="17"/>
      <c r="R69" s="17"/>
      <c r="S69" s="61"/>
      <c r="T69" s="21"/>
      <c r="U69" s="21"/>
      <c r="V69" s="21"/>
      <c r="W69" s="21"/>
      <c r="X69" s="21"/>
      <c r="Y69" s="21"/>
      <c r="Z69" s="21"/>
    </row>
    <row r="70" ht="17.25" customHeight="1">
      <c r="A70" s="17"/>
      <c r="B70" s="61"/>
      <c r="C70" s="61"/>
      <c r="D70" s="61"/>
      <c r="E70" s="61"/>
      <c r="F70" s="61"/>
      <c r="G70" s="61"/>
      <c r="H70" s="61"/>
      <c r="I70" s="61"/>
      <c r="J70" s="61"/>
      <c r="K70" s="61"/>
      <c r="L70" s="61"/>
      <c r="M70" s="61"/>
      <c r="N70" s="61"/>
      <c r="O70" s="61"/>
      <c r="P70" s="61"/>
      <c r="Q70" s="17"/>
      <c r="R70" s="17"/>
      <c r="S70" s="61"/>
      <c r="T70" s="21"/>
      <c r="U70" s="21"/>
      <c r="V70" s="21"/>
      <c r="W70" s="21"/>
      <c r="X70" s="21"/>
      <c r="Y70" s="21"/>
      <c r="Z70" s="21"/>
    </row>
    <row r="71" ht="17.25" customHeight="1">
      <c r="A71" s="17"/>
      <c r="B71" s="61"/>
      <c r="C71" s="61"/>
      <c r="D71" s="61"/>
      <c r="E71" s="61"/>
      <c r="F71" s="61"/>
      <c r="G71" s="61"/>
      <c r="H71" s="61"/>
      <c r="I71" s="61"/>
      <c r="J71" s="61"/>
      <c r="K71" s="61"/>
      <c r="L71" s="61"/>
      <c r="M71" s="61"/>
      <c r="N71" s="61"/>
      <c r="O71" s="61"/>
      <c r="P71" s="61"/>
      <c r="Q71" s="17"/>
      <c r="R71" s="17"/>
      <c r="S71" s="61"/>
      <c r="T71" s="21"/>
      <c r="U71" s="21"/>
      <c r="V71" s="21"/>
      <c r="W71" s="21"/>
      <c r="X71" s="21"/>
      <c r="Y71" s="21"/>
      <c r="Z71" s="21"/>
    </row>
    <row r="72" ht="17.25" customHeight="1">
      <c r="A72" s="17"/>
      <c r="B72" s="61"/>
      <c r="C72" s="61"/>
      <c r="D72" s="61"/>
      <c r="E72" s="61"/>
      <c r="F72" s="61"/>
      <c r="G72" s="61"/>
      <c r="H72" s="61"/>
      <c r="I72" s="61"/>
      <c r="J72" s="61"/>
      <c r="K72" s="61"/>
      <c r="L72" s="61"/>
      <c r="M72" s="61"/>
      <c r="N72" s="61"/>
      <c r="O72" s="61"/>
      <c r="P72" s="61"/>
      <c r="Q72" s="17"/>
      <c r="R72" s="17"/>
      <c r="S72" s="61"/>
      <c r="T72" s="21"/>
      <c r="U72" s="21"/>
      <c r="V72" s="21"/>
      <c r="W72" s="21"/>
      <c r="X72" s="21"/>
      <c r="Y72" s="21"/>
      <c r="Z72" s="21"/>
    </row>
    <row r="73" ht="17.25" customHeight="1">
      <c r="A73" s="17"/>
      <c r="B73" s="61"/>
      <c r="C73" s="61"/>
      <c r="D73" s="61"/>
      <c r="E73" s="61"/>
      <c r="F73" s="61"/>
      <c r="G73" s="61"/>
      <c r="H73" s="61"/>
      <c r="I73" s="61"/>
      <c r="J73" s="61"/>
      <c r="K73" s="61"/>
      <c r="L73" s="61"/>
      <c r="M73" s="61"/>
      <c r="N73" s="61"/>
      <c r="O73" s="61"/>
      <c r="P73" s="61"/>
      <c r="Q73" s="17"/>
      <c r="R73" s="17"/>
      <c r="S73" s="61"/>
      <c r="T73" s="21"/>
      <c r="U73" s="21"/>
      <c r="V73" s="21"/>
      <c r="W73" s="21"/>
      <c r="X73" s="21"/>
      <c r="Y73" s="21"/>
      <c r="Z73" s="21"/>
    </row>
    <row r="74" ht="17.25" customHeight="1">
      <c r="A74" s="17"/>
      <c r="B74" s="61"/>
      <c r="C74" s="61"/>
      <c r="D74" s="61"/>
      <c r="E74" s="61"/>
      <c r="F74" s="61"/>
      <c r="G74" s="61"/>
      <c r="H74" s="61"/>
      <c r="I74" s="61"/>
      <c r="J74" s="61"/>
      <c r="K74" s="61"/>
      <c r="L74" s="61"/>
      <c r="M74" s="61"/>
      <c r="N74" s="61"/>
      <c r="O74" s="61"/>
      <c r="P74" s="61"/>
      <c r="Q74" s="17"/>
      <c r="R74" s="17"/>
      <c r="S74" s="61"/>
      <c r="T74" s="21"/>
      <c r="U74" s="21"/>
      <c r="V74" s="21"/>
      <c r="W74" s="21"/>
      <c r="X74" s="21"/>
      <c r="Y74" s="21"/>
      <c r="Z74" s="21"/>
    </row>
    <row r="75" ht="17.25" customHeight="1">
      <c r="A75" s="17"/>
      <c r="B75" s="61"/>
      <c r="C75" s="61"/>
      <c r="D75" s="61"/>
      <c r="E75" s="61"/>
      <c r="F75" s="61"/>
      <c r="G75" s="61"/>
      <c r="H75" s="61"/>
      <c r="I75" s="61"/>
      <c r="J75" s="61"/>
      <c r="K75" s="61"/>
      <c r="L75" s="61"/>
      <c r="M75" s="61"/>
      <c r="N75" s="61"/>
      <c r="O75" s="61"/>
      <c r="P75" s="61"/>
      <c r="Q75" s="17"/>
      <c r="R75" s="17"/>
      <c r="S75" s="61"/>
      <c r="T75" s="21"/>
      <c r="U75" s="21"/>
      <c r="V75" s="21"/>
      <c r="W75" s="21"/>
      <c r="X75" s="21"/>
      <c r="Y75" s="21"/>
      <c r="Z75" s="21"/>
    </row>
    <row r="76" ht="17.25" customHeight="1">
      <c r="A76" s="17"/>
      <c r="B76" s="61"/>
      <c r="C76" s="61"/>
      <c r="D76" s="61"/>
      <c r="E76" s="61"/>
      <c r="F76" s="61"/>
      <c r="G76" s="61"/>
      <c r="H76" s="61"/>
      <c r="I76" s="61"/>
      <c r="J76" s="61"/>
      <c r="K76" s="61"/>
      <c r="L76" s="61"/>
      <c r="M76" s="61"/>
      <c r="N76" s="61"/>
      <c r="O76" s="61"/>
      <c r="P76" s="61"/>
      <c r="Q76" s="17"/>
      <c r="R76" s="17"/>
      <c r="S76" s="61"/>
      <c r="T76" s="21"/>
      <c r="U76" s="21"/>
      <c r="V76" s="21"/>
      <c r="W76" s="21"/>
      <c r="X76" s="21"/>
      <c r="Y76" s="21"/>
      <c r="Z76" s="21"/>
    </row>
    <row r="77" ht="17.25" customHeight="1">
      <c r="A77" s="17"/>
      <c r="B77" s="61"/>
      <c r="C77" s="61"/>
      <c r="D77" s="61"/>
      <c r="E77" s="61"/>
      <c r="F77" s="61"/>
      <c r="G77" s="61"/>
      <c r="H77" s="61"/>
      <c r="I77" s="61"/>
      <c r="J77" s="61"/>
      <c r="K77" s="61"/>
      <c r="L77" s="61"/>
      <c r="M77" s="61"/>
      <c r="N77" s="61"/>
      <c r="O77" s="61"/>
      <c r="P77" s="61"/>
      <c r="Q77" s="17"/>
      <c r="R77" s="17"/>
      <c r="S77" s="61"/>
      <c r="T77" s="21"/>
      <c r="U77" s="21"/>
      <c r="V77" s="21"/>
      <c r="W77" s="21"/>
      <c r="X77" s="21"/>
      <c r="Y77" s="21"/>
      <c r="Z77" s="21"/>
    </row>
    <row r="78" ht="17.25" customHeight="1">
      <c r="A78" s="17"/>
      <c r="B78" s="61"/>
      <c r="C78" s="61"/>
      <c r="D78" s="61"/>
      <c r="E78" s="61"/>
      <c r="F78" s="61"/>
      <c r="G78" s="61"/>
      <c r="H78" s="61"/>
      <c r="I78" s="61"/>
      <c r="J78" s="61"/>
      <c r="K78" s="61"/>
      <c r="L78" s="61"/>
      <c r="M78" s="61"/>
      <c r="N78" s="61"/>
      <c r="O78" s="61"/>
      <c r="P78" s="61"/>
      <c r="Q78" s="17"/>
      <c r="R78" s="17"/>
      <c r="S78" s="61"/>
      <c r="T78" s="21"/>
      <c r="U78" s="21"/>
      <c r="V78" s="21"/>
      <c r="W78" s="21"/>
      <c r="X78" s="21"/>
      <c r="Y78" s="21"/>
      <c r="Z78" s="21"/>
    </row>
    <row r="79" ht="17.25" customHeight="1">
      <c r="A79" s="17"/>
      <c r="B79" s="61"/>
      <c r="C79" s="61"/>
      <c r="D79" s="61"/>
      <c r="E79" s="61"/>
      <c r="F79" s="61"/>
      <c r="G79" s="61"/>
      <c r="H79" s="61"/>
      <c r="I79" s="61"/>
      <c r="J79" s="61"/>
      <c r="K79" s="61"/>
      <c r="L79" s="61"/>
      <c r="M79" s="61"/>
      <c r="N79" s="61"/>
      <c r="O79" s="61"/>
      <c r="P79" s="61"/>
      <c r="Q79" s="17"/>
      <c r="R79" s="17"/>
      <c r="S79" s="61"/>
      <c r="T79" s="21"/>
      <c r="U79" s="21"/>
      <c r="V79" s="21"/>
      <c r="W79" s="21"/>
      <c r="X79" s="21"/>
      <c r="Y79" s="21"/>
      <c r="Z79" s="21"/>
    </row>
    <row r="80" ht="17.25" customHeight="1">
      <c r="A80" s="17"/>
      <c r="B80" s="61"/>
      <c r="C80" s="61"/>
      <c r="D80" s="61"/>
      <c r="E80" s="61"/>
      <c r="F80" s="61"/>
      <c r="G80" s="61"/>
      <c r="H80" s="61"/>
      <c r="I80" s="61"/>
      <c r="J80" s="61"/>
      <c r="K80" s="61"/>
      <c r="L80" s="61"/>
      <c r="M80" s="61"/>
      <c r="N80" s="61"/>
      <c r="O80" s="61"/>
      <c r="P80" s="61"/>
      <c r="Q80" s="17"/>
      <c r="R80" s="17"/>
      <c r="S80" s="61"/>
      <c r="T80" s="21"/>
      <c r="U80" s="21"/>
      <c r="V80" s="21"/>
      <c r="W80" s="21"/>
      <c r="X80" s="21"/>
      <c r="Y80" s="21"/>
      <c r="Z80" s="21"/>
    </row>
    <row r="81" ht="17.25" customHeight="1">
      <c r="A81" s="17"/>
      <c r="B81" s="61"/>
      <c r="C81" s="61"/>
      <c r="D81" s="61"/>
      <c r="E81" s="61"/>
      <c r="F81" s="61"/>
      <c r="G81" s="61"/>
      <c r="H81" s="61"/>
      <c r="I81" s="61"/>
      <c r="J81" s="61"/>
      <c r="K81" s="61"/>
      <c r="L81" s="61"/>
      <c r="M81" s="61"/>
      <c r="N81" s="61"/>
      <c r="O81" s="61"/>
      <c r="P81" s="61"/>
      <c r="Q81" s="17"/>
      <c r="R81" s="17"/>
      <c r="S81" s="61"/>
      <c r="T81" s="21"/>
      <c r="U81" s="21"/>
      <c r="V81" s="21"/>
      <c r="W81" s="21"/>
      <c r="X81" s="21"/>
      <c r="Y81" s="21"/>
      <c r="Z81" s="21"/>
    </row>
    <row r="82" ht="17.25" customHeight="1">
      <c r="A82" s="17"/>
      <c r="B82" s="61"/>
      <c r="C82" s="61"/>
      <c r="D82" s="61"/>
      <c r="E82" s="61"/>
      <c r="F82" s="61"/>
      <c r="G82" s="61"/>
      <c r="H82" s="61"/>
      <c r="I82" s="61"/>
      <c r="J82" s="61"/>
      <c r="K82" s="61"/>
      <c r="L82" s="61"/>
      <c r="M82" s="61"/>
      <c r="N82" s="61"/>
      <c r="O82" s="61"/>
      <c r="P82" s="61"/>
      <c r="Q82" s="17"/>
      <c r="R82" s="17"/>
      <c r="S82" s="61"/>
      <c r="T82" s="21"/>
      <c r="U82" s="21"/>
      <c r="V82" s="21"/>
      <c r="W82" s="21"/>
      <c r="X82" s="21"/>
      <c r="Y82" s="21"/>
      <c r="Z82" s="21"/>
    </row>
    <row r="83" ht="17.25" customHeight="1">
      <c r="A83" s="17"/>
      <c r="B83" s="61"/>
      <c r="C83" s="61"/>
      <c r="D83" s="61"/>
      <c r="E83" s="61"/>
      <c r="F83" s="61"/>
      <c r="G83" s="61"/>
      <c r="H83" s="61"/>
      <c r="I83" s="61"/>
      <c r="J83" s="61"/>
      <c r="K83" s="61"/>
      <c r="L83" s="61"/>
      <c r="M83" s="61"/>
      <c r="N83" s="61"/>
      <c r="O83" s="61"/>
      <c r="P83" s="61"/>
      <c r="Q83" s="17"/>
      <c r="R83" s="17"/>
      <c r="S83" s="61"/>
      <c r="T83" s="21"/>
      <c r="U83" s="21"/>
      <c r="V83" s="21"/>
      <c r="W83" s="21"/>
      <c r="X83" s="21"/>
      <c r="Y83" s="21"/>
      <c r="Z83" s="21"/>
    </row>
    <row r="84" ht="17.25" customHeight="1">
      <c r="A84" s="17"/>
      <c r="B84" s="61"/>
      <c r="C84" s="61"/>
      <c r="D84" s="61"/>
      <c r="E84" s="61"/>
      <c r="F84" s="61"/>
      <c r="G84" s="61"/>
      <c r="H84" s="61"/>
      <c r="I84" s="61"/>
      <c r="J84" s="61"/>
      <c r="K84" s="61"/>
      <c r="L84" s="61"/>
      <c r="M84" s="61"/>
      <c r="N84" s="61"/>
      <c r="O84" s="61"/>
      <c r="P84" s="61"/>
      <c r="Q84" s="17"/>
      <c r="R84" s="17"/>
      <c r="S84" s="61"/>
      <c r="T84" s="21"/>
      <c r="U84" s="21"/>
      <c r="V84" s="21"/>
      <c r="W84" s="21"/>
      <c r="X84" s="21"/>
      <c r="Y84" s="21"/>
      <c r="Z84" s="21"/>
    </row>
    <row r="85" ht="17.25" customHeight="1">
      <c r="A85" s="17"/>
      <c r="B85" s="61"/>
      <c r="C85" s="61"/>
      <c r="D85" s="61"/>
      <c r="E85" s="61"/>
      <c r="F85" s="61"/>
      <c r="G85" s="61"/>
      <c r="H85" s="61"/>
      <c r="I85" s="61"/>
      <c r="J85" s="61"/>
      <c r="K85" s="61"/>
      <c r="L85" s="61"/>
      <c r="M85" s="61"/>
      <c r="N85" s="61"/>
      <c r="O85" s="61"/>
      <c r="P85" s="61"/>
      <c r="Q85" s="17"/>
      <c r="R85" s="17"/>
      <c r="S85" s="61"/>
      <c r="T85" s="21"/>
      <c r="U85" s="21"/>
      <c r="V85" s="21"/>
      <c r="W85" s="21"/>
      <c r="X85" s="21"/>
      <c r="Y85" s="21"/>
      <c r="Z85" s="21"/>
    </row>
    <row r="86" ht="17.25" customHeight="1">
      <c r="A86" s="17"/>
      <c r="B86" s="61"/>
      <c r="C86" s="61"/>
      <c r="D86" s="61"/>
      <c r="E86" s="61"/>
      <c r="F86" s="61"/>
      <c r="G86" s="61"/>
      <c r="H86" s="61"/>
      <c r="I86" s="61"/>
      <c r="J86" s="61"/>
      <c r="K86" s="61"/>
      <c r="L86" s="61"/>
      <c r="M86" s="61"/>
      <c r="N86" s="61"/>
      <c r="O86" s="61"/>
      <c r="P86" s="61"/>
      <c r="Q86" s="17"/>
      <c r="R86" s="17"/>
      <c r="S86" s="61"/>
      <c r="T86" s="21"/>
      <c r="U86" s="21"/>
      <c r="V86" s="21"/>
      <c r="W86" s="21"/>
      <c r="X86" s="21"/>
      <c r="Y86" s="21"/>
      <c r="Z86" s="21"/>
    </row>
    <row r="87" ht="17.25" customHeight="1">
      <c r="A87" s="17"/>
      <c r="B87" s="61"/>
      <c r="C87" s="61"/>
      <c r="D87" s="61"/>
      <c r="E87" s="61"/>
      <c r="F87" s="61"/>
      <c r="G87" s="61"/>
      <c r="H87" s="61"/>
      <c r="I87" s="61"/>
      <c r="J87" s="61"/>
      <c r="K87" s="61"/>
      <c r="L87" s="61"/>
      <c r="M87" s="61"/>
      <c r="N87" s="61"/>
      <c r="O87" s="61"/>
      <c r="P87" s="61"/>
      <c r="Q87" s="17"/>
      <c r="R87" s="17"/>
      <c r="S87" s="61"/>
      <c r="T87" s="21"/>
      <c r="U87" s="21"/>
      <c r="V87" s="21"/>
      <c r="W87" s="21"/>
      <c r="X87" s="21"/>
      <c r="Y87" s="21"/>
      <c r="Z87" s="21"/>
    </row>
    <row r="88" ht="17.25" customHeight="1">
      <c r="A88" s="17"/>
      <c r="B88" s="61"/>
      <c r="C88" s="61"/>
      <c r="D88" s="61"/>
      <c r="E88" s="61"/>
      <c r="F88" s="61"/>
      <c r="G88" s="61"/>
      <c r="H88" s="61"/>
      <c r="I88" s="61"/>
      <c r="J88" s="61"/>
      <c r="K88" s="61"/>
      <c r="L88" s="61"/>
      <c r="M88" s="61"/>
      <c r="N88" s="61"/>
      <c r="O88" s="61"/>
      <c r="P88" s="61"/>
      <c r="Q88" s="17"/>
      <c r="R88" s="17"/>
      <c r="S88" s="61"/>
      <c r="T88" s="21"/>
      <c r="U88" s="21"/>
      <c r="V88" s="21"/>
      <c r="W88" s="21"/>
      <c r="X88" s="21"/>
      <c r="Y88" s="21"/>
      <c r="Z88" s="21"/>
    </row>
    <row r="89" ht="17.25" customHeight="1">
      <c r="A89" s="17"/>
      <c r="B89" s="61"/>
      <c r="C89" s="61"/>
      <c r="D89" s="61"/>
      <c r="E89" s="61"/>
      <c r="F89" s="61"/>
      <c r="G89" s="61"/>
      <c r="H89" s="61"/>
      <c r="I89" s="61"/>
      <c r="J89" s="61"/>
      <c r="K89" s="61"/>
      <c r="L89" s="61"/>
      <c r="M89" s="61"/>
      <c r="N89" s="61"/>
      <c r="O89" s="61"/>
      <c r="P89" s="61"/>
      <c r="Q89" s="17"/>
      <c r="R89" s="17"/>
      <c r="S89" s="61"/>
      <c r="T89" s="21"/>
      <c r="U89" s="21"/>
      <c r="V89" s="21"/>
      <c r="W89" s="21"/>
      <c r="X89" s="21"/>
      <c r="Y89" s="21"/>
      <c r="Z89" s="21"/>
    </row>
    <row r="90" ht="17.25" customHeight="1">
      <c r="A90" s="17"/>
      <c r="B90" s="61"/>
      <c r="C90" s="61"/>
      <c r="D90" s="61"/>
      <c r="E90" s="61"/>
      <c r="F90" s="61"/>
      <c r="G90" s="61"/>
      <c r="H90" s="61"/>
      <c r="I90" s="61"/>
      <c r="J90" s="61"/>
      <c r="K90" s="61"/>
      <c r="L90" s="61"/>
      <c r="M90" s="61"/>
      <c r="N90" s="61"/>
      <c r="O90" s="61"/>
      <c r="P90" s="61"/>
      <c r="Q90" s="17"/>
      <c r="R90" s="17"/>
      <c r="S90" s="61"/>
      <c r="T90" s="21"/>
      <c r="U90" s="21"/>
      <c r="V90" s="21"/>
      <c r="W90" s="21"/>
      <c r="X90" s="21"/>
      <c r="Y90" s="21"/>
      <c r="Z90" s="21"/>
    </row>
    <row r="91" ht="17.25" customHeight="1">
      <c r="A91" s="17"/>
      <c r="B91" s="61"/>
      <c r="C91" s="61"/>
      <c r="D91" s="61"/>
      <c r="E91" s="61"/>
      <c r="F91" s="61"/>
      <c r="G91" s="61"/>
      <c r="H91" s="61"/>
      <c r="I91" s="61"/>
      <c r="J91" s="61"/>
      <c r="K91" s="61"/>
      <c r="L91" s="61"/>
      <c r="M91" s="61"/>
      <c r="N91" s="61"/>
      <c r="O91" s="61"/>
      <c r="P91" s="61"/>
      <c r="Q91" s="17"/>
      <c r="R91" s="17"/>
      <c r="S91" s="61"/>
      <c r="T91" s="21"/>
      <c r="U91" s="21"/>
      <c r="V91" s="21"/>
      <c r="W91" s="21"/>
      <c r="X91" s="21"/>
      <c r="Y91" s="21"/>
      <c r="Z91" s="21"/>
    </row>
    <row r="92" ht="17.25" customHeight="1">
      <c r="A92" s="17"/>
      <c r="B92" s="61"/>
      <c r="C92" s="61"/>
      <c r="D92" s="61"/>
      <c r="E92" s="61"/>
      <c r="F92" s="61"/>
      <c r="G92" s="61"/>
      <c r="H92" s="61"/>
      <c r="I92" s="61"/>
      <c r="J92" s="61"/>
      <c r="K92" s="61"/>
      <c r="L92" s="61"/>
      <c r="M92" s="61"/>
      <c r="N92" s="61"/>
      <c r="O92" s="61"/>
      <c r="P92" s="61"/>
      <c r="Q92" s="17"/>
      <c r="R92" s="17"/>
      <c r="S92" s="61"/>
      <c r="T92" s="21"/>
      <c r="U92" s="21"/>
      <c r="V92" s="21"/>
      <c r="W92" s="21"/>
      <c r="X92" s="21"/>
      <c r="Y92" s="21"/>
      <c r="Z92" s="21"/>
    </row>
    <row r="93" ht="17.25" customHeight="1">
      <c r="A93" s="17"/>
      <c r="B93" s="61"/>
      <c r="C93" s="61"/>
      <c r="D93" s="61"/>
      <c r="E93" s="61"/>
      <c r="F93" s="61"/>
      <c r="G93" s="61"/>
      <c r="H93" s="61"/>
      <c r="I93" s="61"/>
      <c r="J93" s="61"/>
      <c r="K93" s="61"/>
      <c r="L93" s="61"/>
      <c r="M93" s="61"/>
      <c r="N93" s="61"/>
      <c r="O93" s="61"/>
      <c r="P93" s="61"/>
      <c r="Q93" s="17"/>
      <c r="R93" s="17"/>
      <c r="S93" s="61"/>
      <c r="T93" s="21"/>
      <c r="U93" s="21"/>
      <c r="V93" s="21"/>
      <c r="W93" s="21"/>
      <c r="X93" s="21"/>
      <c r="Y93" s="21"/>
      <c r="Z93" s="21"/>
    </row>
    <row r="94" ht="17.25" customHeight="1">
      <c r="A94" s="17"/>
      <c r="B94" s="61"/>
      <c r="C94" s="61"/>
      <c r="D94" s="61"/>
      <c r="E94" s="61"/>
      <c r="F94" s="61"/>
      <c r="G94" s="61"/>
      <c r="H94" s="61"/>
      <c r="I94" s="61"/>
      <c r="J94" s="61"/>
      <c r="K94" s="61"/>
      <c r="L94" s="61"/>
      <c r="M94" s="61"/>
      <c r="N94" s="61"/>
      <c r="O94" s="61"/>
      <c r="P94" s="61"/>
      <c r="Q94" s="17"/>
      <c r="R94" s="17"/>
      <c r="S94" s="61"/>
      <c r="T94" s="21"/>
      <c r="U94" s="21"/>
      <c r="V94" s="21"/>
      <c r="W94" s="21"/>
      <c r="X94" s="21"/>
      <c r="Y94" s="21"/>
      <c r="Z94" s="21"/>
    </row>
    <row r="95" ht="17.25" customHeight="1">
      <c r="A95" s="17"/>
      <c r="B95" s="61"/>
      <c r="C95" s="61"/>
      <c r="D95" s="61"/>
      <c r="E95" s="61"/>
      <c r="F95" s="61"/>
      <c r="G95" s="61"/>
      <c r="H95" s="61"/>
      <c r="I95" s="61"/>
      <c r="J95" s="61"/>
      <c r="K95" s="61"/>
      <c r="L95" s="61"/>
      <c r="M95" s="61"/>
      <c r="N95" s="61"/>
      <c r="O95" s="61"/>
      <c r="P95" s="61"/>
      <c r="Q95" s="17"/>
      <c r="R95" s="17"/>
      <c r="S95" s="61"/>
      <c r="T95" s="21"/>
      <c r="U95" s="21"/>
      <c r="V95" s="21"/>
      <c r="W95" s="21"/>
      <c r="X95" s="21"/>
      <c r="Y95" s="21"/>
      <c r="Z95" s="21"/>
    </row>
    <row r="96" ht="17.25" customHeight="1">
      <c r="A96" s="17"/>
      <c r="B96" s="61"/>
      <c r="C96" s="61"/>
      <c r="D96" s="61"/>
      <c r="E96" s="61"/>
      <c r="F96" s="61"/>
      <c r="G96" s="61"/>
      <c r="H96" s="61"/>
      <c r="I96" s="61"/>
      <c r="J96" s="61"/>
      <c r="K96" s="61"/>
      <c r="L96" s="61"/>
      <c r="M96" s="61"/>
      <c r="N96" s="61"/>
      <c r="O96" s="61"/>
      <c r="P96" s="61"/>
      <c r="Q96" s="17"/>
      <c r="R96" s="17"/>
      <c r="S96" s="61"/>
      <c r="T96" s="21"/>
      <c r="U96" s="21"/>
      <c r="V96" s="21"/>
      <c r="W96" s="21"/>
      <c r="X96" s="21"/>
      <c r="Y96" s="21"/>
      <c r="Z96" s="21"/>
    </row>
    <row r="97" ht="17.25" customHeight="1">
      <c r="A97" s="17"/>
      <c r="B97" s="61"/>
      <c r="C97" s="61"/>
      <c r="D97" s="61"/>
      <c r="E97" s="61"/>
      <c r="F97" s="61"/>
      <c r="G97" s="61"/>
      <c r="H97" s="61"/>
      <c r="I97" s="61"/>
      <c r="J97" s="61"/>
      <c r="K97" s="61"/>
      <c r="L97" s="61"/>
      <c r="M97" s="61"/>
      <c r="N97" s="61"/>
      <c r="O97" s="61"/>
      <c r="P97" s="61"/>
      <c r="Q97" s="17"/>
      <c r="R97" s="17"/>
      <c r="S97" s="61"/>
      <c r="T97" s="21"/>
      <c r="U97" s="21"/>
      <c r="V97" s="21"/>
      <c r="W97" s="21"/>
      <c r="X97" s="21"/>
      <c r="Y97" s="21"/>
      <c r="Z97" s="21"/>
    </row>
    <row r="98" ht="17.25" customHeight="1">
      <c r="A98" s="17"/>
      <c r="B98" s="61"/>
      <c r="C98" s="61"/>
      <c r="D98" s="61"/>
      <c r="E98" s="61"/>
      <c r="F98" s="61"/>
      <c r="G98" s="61"/>
      <c r="H98" s="61"/>
      <c r="I98" s="61"/>
      <c r="J98" s="61"/>
      <c r="K98" s="61"/>
      <c r="L98" s="61"/>
      <c r="M98" s="61"/>
      <c r="N98" s="61"/>
      <c r="O98" s="61"/>
      <c r="P98" s="61"/>
      <c r="Q98" s="17"/>
      <c r="R98" s="17"/>
      <c r="S98" s="61"/>
      <c r="T98" s="21"/>
      <c r="U98" s="21"/>
      <c r="V98" s="21"/>
      <c r="W98" s="21"/>
      <c r="X98" s="21"/>
      <c r="Y98" s="21"/>
      <c r="Z98" s="21"/>
    </row>
    <row r="99" ht="17.25" customHeight="1">
      <c r="A99" s="17"/>
      <c r="B99" s="61"/>
      <c r="C99" s="61"/>
      <c r="D99" s="61"/>
      <c r="E99" s="61"/>
      <c r="F99" s="61"/>
      <c r="G99" s="61"/>
      <c r="H99" s="61"/>
      <c r="I99" s="61"/>
      <c r="J99" s="61"/>
      <c r="K99" s="61"/>
      <c r="L99" s="61"/>
      <c r="M99" s="61"/>
      <c r="N99" s="61"/>
      <c r="O99" s="61"/>
      <c r="P99" s="61"/>
      <c r="Q99" s="17"/>
      <c r="R99" s="17"/>
      <c r="S99" s="61"/>
      <c r="T99" s="21"/>
      <c r="U99" s="21"/>
      <c r="V99" s="21"/>
      <c r="W99" s="21"/>
      <c r="X99" s="21"/>
      <c r="Y99" s="21"/>
      <c r="Z99" s="21"/>
    </row>
    <row r="100" ht="17.25" customHeight="1">
      <c r="A100" s="17"/>
      <c r="B100" s="61"/>
      <c r="C100" s="61"/>
      <c r="D100" s="61"/>
      <c r="E100" s="61"/>
      <c r="F100" s="61"/>
      <c r="G100" s="61"/>
      <c r="H100" s="61"/>
      <c r="I100" s="61"/>
      <c r="J100" s="61"/>
      <c r="K100" s="61"/>
      <c r="L100" s="61"/>
      <c r="M100" s="61"/>
      <c r="N100" s="61"/>
      <c r="O100" s="61"/>
      <c r="P100" s="61"/>
      <c r="Q100" s="17"/>
      <c r="R100" s="17"/>
      <c r="S100" s="61"/>
      <c r="T100" s="21"/>
      <c r="U100" s="21"/>
      <c r="V100" s="21"/>
      <c r="W100" s="21"/>
      <c r="X100" s="21"/>
      <c r="Y100" s="21"/>
      <c r="Z100" s="21"/>
    </row>
    <row r="101" ht="17.25" customHeight="1">
      <c r="A101" s="17"/>
      <c r="B101" s="61"/>
      <c r="C101" s="61"/>
      <c r="D101" s="61"/>
      <c r="E101" s="61"/>
      <c r="F101" s="61"/>
      <c r="G101" s="61"/>
      <c r="H101" s="61"/>
      <c r="I101" s="61"/>
      <c r="J101" s="61"/>
      <c r="K101" s="61"/>
      <c r="L101" s="61"/>
      <c r="M101" s="61"/>
      <c r="N101" s="61"/>
      <c r="O101" s="61"/>
      <c r="P101" s="61"/>
      <c r="Q101" s="17"/>
      <c r="R101" s="17"/>
      <c r="S101" s="61"/>
      <c r="T101" s="21"/>
      <c r="U101" s="21"/>
      <c r="V101" s="21"/>
      <c r="W101" s="21"/>
      <c r="X101" s="21"/>
      <c r="Y101" s="21"/>
      <c r="Z101" s="21"/>
    </row>
    <row r="102" ht="17.25" customHeight="1">
      <c r="A102" s="17"/>
      <c r="B102" s="61"/>
      <c r="C102" s="61"/>
      <c r="D102" s="61"/>
      <c r="E102" s="61"/>
      <c r="F102" s="61"/>
      <c r="G102" s="61"/>
      <c r="H102" s="61"/>
      <c r="I102" s="61"/>
      <c r="J102" s="61"/>
      <c r="K102" s="61"/>
      <c r="L102" s="61"/>
      <c r="M102" s="61"/>
      <c r="N102" s="61"/>
      <c r="O102" s="61"/>
      <c r="P102" s="61"/>
      <c r="Q102" s="17"/>
      <c r="R102" s="17"/>
      <c r="S102" s="61"/>
      <c r="T102" s="21"/>
      <c r="U102" s="21"/>
      <c r="V102" s="21"/>
      <c r="W102" s="21"/>
      <c r="X102" s="21"/>
      <c r="Y102" s="21"/>
      <c r="Z102" s="21"/>
    </row>
    <row r="103" ht="17.25" customHeight="1">
      <c r="A103" s="17"/>
      <c r="B103" s="61"/>
      <c r="C103" s="61"/>
      <c r="D103" s="61"/>
      <c r="E103" s="61"/>
      <c r="F103" s="61"/>
      <c r="G103" s="61"/>
      <c r="H103" s="61"/>
      <c r="I103" s="61"/>
      <c r="J103" s="61"/>
      <c r="K103" s="61"/>
      <c r="L103" s="61"/>
      <c r="M103" s="61"/>
      <c r="N103" s="61"/>
      <c r="O103" s="61"/>
      <c r="P103" s="61"/>
      <c r="Q103" s="17"/>
      <c r="R103" s="17"/>
      <c r="S103" s="61"/>
      <c r="T103" s="21"/>
      <c r="U103" s="21"/>
      <c r="V103" s="21"/>
      <c r="W103" s="21"/>
      <c r="X103" s="21"/>
      <c r="Y103" s="21"/>
      <c r="Z103" s="21"/>
    </row>
    <row r="104" ht="17.25" customHeight="1">
      <c r="A104" s="17"/>
      <c r="B104" s="61"/>
      <c r="C104" s="61"/>
      <c r="D104" s="61"/>
      <c r="E104" s="61"/>
      <c r="F104" s="61"/>
      <c r="G104" s="61"/>
      <c r="H104" s="61"/>
      <c r="I104" s="61"/>
      <c r="J104" s="61"/>
      <c r="K104" s="61"/>
      <c r="L104" s="61"/>
      <c r="M104" s="61"/>
      <c r="N104" s="61"/>
      <c r="O104" s="61"/>
      <c r="P104" s="61"/>
      <c r="Q104" s="17"/>
      <c r="R104" s="17"/>
      <c r="S104" s="61"/>
      <c r="T104" s="21"/>
      <c r="U104" s="21"/>
      <c r="V104" s="21"/>
      <c r="W104" s="21"/>
      <c r="X104" s="21"/>
      <c r="Y104" s="21"/>
      <c r="Z104" s="21"/>
    </row>
    <row r="105" ht="17.25" customHeight="1">
      <c r="A105" s="17"/>
      <c r="B105" s="61"/>
      <c r="C105" s="61"/>
      <c r="D105" s="61"/>
      <c r="E105" s="61"/>
      <c r="F105" s="61"/>
      <c r="G105" s="61"/>
      <c r="H105" s="61"/>
      <c r="I105" s="61"/>
      <c r="J105" s="61"/>
      <c r="K105" s="61"/>
      <c r="L105" s="61"/>
      <c r="M105" s="61"/>
      <c r="N105" s="61"/>
      <c r="O105" s="61"/>
      <c r="P105" s="61"/>
      <c r="Q105" s="17"/>
      <c r="R105" s="17"/>
      <c r="S105" s="61"/>
      <c r="T105" s="21"/>
      <c r="U105" s="21"/>
      <c r="V105" s="21"/>
      <c r="W105" s="21"/>
      <c r="X105" s="21"/>
      <c r="Y105" s="21"/>
      <c r="Z105" s="21"/>
    </row>
    <row r="106" ht="17.25" customHeight="1">
      <c r="A106" s="17"/>
      <c r="B106" s="61"/>
      <c r="C106" s="61"/>
      <c r="D106" s="61"/>
      <c r="E106" s="61"/>
      <c r="F106" s="61"/>
      <c r="G106" s="61"/>
      <c r="H106" s="61"/>
      <c r="I106" s="61"/>
      <c r="J106" s="61"/>
      <c r="K106" s="61"/>
      <c r="L106" s="61"/>
      <c r="M106" s="61"/>
      <c r="N106" s="61"/>
      <c r="O106" s="61"/>
      <c r="P106" s="61"/>
      <c r="Q106" s="17"/>
      <c r="R106" s="17"/>
      <c r="S106" s="61"/>
      <c r="T106" s="21"/>
      <c r="U106" s="21"/>
      <c r="V106" s="21"/>
      <c r="W106" s="21"/>
      <c r="X106" s="21"/>
      <c r="Y106" s="21"/>
      <c r="Z106" s="21"/>
    </row>
    <row r="107" ht="17.25" customHeight="1">
      <c r="A107" s="17"/>
      <c r="B107" s="61"/>
      <c r="C107" s="61"/>
      <c r="D107" s="61"/>
      <c r="E107" s="61"/>
      <c r="F107" s="61"/>
      <c r="G107" s="61"/>
      <c r="H107" s="61"/>
      <c r="I107" s="61"/>
      <c r="J107" s="61"/>
      <c r="K107" s="61"/>
      <c r="L107" s="61"/>
      <c r="M107" s="61"/>
      <c r="N107" s="61"/>
      <c r="O107" s="61"/>
      <c r="P107" s="61"/>
      <c r="Q107" s="17"/>
      <c r="R107" s="17"/>
      <c r="S107" s="61"/>
      <c r="T107" s="21"/>
      <c r="U107" s="21"/>
      <c r="V107" s="21"/>
      <c r="W107" s="21"/>
      <c r="X107" s="21"/>
      <c r="Y107" s="21"/>
      <c r="Z107" s="21"/>
    </row>
    <row r="108" ht="17.25" customHeight="1">
      <c r="A108" s="17"/>
      <c r="B108" s="61"/>
      <c r="C108" s="61"/>
      <c r="D108" s="61"/>
      <c r="E108" s="61"/>
      <c r="F108" s="61"/>
      <c r="G108" s="61"/>
      <c r="H108" s="61"/>
      <c r="I108" s="61"/>
      <c r="J108" s="61"/>
      <c r="K108" s="61"/>
      <c r="L108" s="61"/>
      <c r="M108" s="61"/>
      <c r="N108" s="61"/>
      <c r="O108" s="61"/>
      <c r="P108" s="61"/>
      <c r="Q108" s="17"/>
      <c r="R108" s="17"/>
      <c r="S108" s="61"/>
      <c r="T108" s="21"/>
      <c r="U108" s="21"/>
      <c r="V108" s="21"/>
      <c r="W108" s="21"/>
      <c r="X108" s="21"/>
      <c r="Y108" s="21"/>
      <c r="Z108" s="21"/>
    </row>
    <row r="109" ht="17.25" customHeight="1">
      <c r="A109" s="17"/>
      <c r="B109" s="61"/>
      <c r="C109" s="61"/>
      <c r="D109" s="61"/>
      <c r="E109" s="61"/>
      <c r="F109" s="61"/>
      <c r="G109" s="61"/>
      <c r="H109" s="61"/>
      <c r="I109" s="61"/>
      <c r="J109" s="61"/>
      <c r="K109" s="61"/>
      <c r="L109" s="61"/>
      <c r="M109" s="61"/>
      <c r="N109" s="61"/>
      <c r="O109" s="61"/>
      <c r="P109" s="61"/>
      <c r="Q109" s="17"/>
      <c r="R109" s="17"/>
      <c r="S109" s="61"/>
      <c r="T109" s="21"/>
      <c r="U109" s="21"/>
      <c r="V109" s="21"/>
      <c r="W109" s="21"/>
      <c r="X109" s="21"/>
      <c r="Y109" s="21"/>
      <c r="Z109" s="21"/>
    </row>
    <row r="110" ht="17.25" customHeight="1">
      <c r="A110" s="17"/>
      <c r="B110" s="61"/>
      <c r="C110" s="61"/>
      <c r="D110" s="61"/>
      <c r="E110" s="61"/>
      <c r="F110" s="61"/>
      <c r="G110" s="61"/>
      <c r="H110" s="61"/>
      <c r="I110" s="61"/>
      <c r="J110" s="61"/>
      <c r="K110" s="61"/>
      <c r="L110" s="61"/>
      <c r="M110" s="61"/>
      <c r="N110" s="61"/>
      <c r="O110" s="61"/>
      <c r="P110" s="61"/>
      <c r="Q110" s="17"/>
      <c r="R110" s="17"/>
      <c r="S110" s="61"/>
      <c r="T110" s="21"/>
      <c r="U110" s="21"/>
      <c r="V110" s="21"/>
      <c r="W110" s="21"/>
      <c r="X110" s="21"/>
      <c r="Y110" s="21"/>
      <c r="Z110" s="21"/>
    </row>
    <row r="111" ht="17.25" customHeight="1">
      <c r="A111" s="17"/>
      <c r="B111" s="61"/>
      <c r="C111" s="61"/>
      <c r="D111" s="61"/>
      <c r="E111" s="61"/>
      <c r="F111" s="61"/>
      <c r="G111" s="61"/>
      <c r="H111" s="61"/>
      <c r="I111" s="61"/>
      <c r="J111" s="61"/>
      <c r="K111" s="61"/>
      <c r="L111" s="61"/>
      <c r="M111" s="61"/>
      <c r="N111" s="61"/>
      <c r="O111" s="61"/>
      <c r="P111" s="61"/>
      <c r="Q111" s="17"/>
      <c r="R111" s="17"/>
      <c r="S111" s="61"/>
      <c r="T111" s="21"/>
      <c r="U111" s="21"/>
      <c r="V111" s="21"/>
      <c r="W111" s="21"/>
      <c r="X111" s="21"/>
      <c r="Y111" s="21"/>
      <c r="Z111" s="21"/>
    </row>
    <row r="112" ht="17.25" customHeight="1">
      <c r="A112" s="17"/>
      <c r="B112" s="61"/>
      <c r="C112" s="61"/>
      <c r="D112" s="61"/>
      <c r="E112" s="61"/>
      <c r="F112" s="61"/>
      <c r="G112" s="61"/>
      <c r="H112" s="61"/>
      <c r="I112" s="61"/>
      <c r="J112" s="61"/>
      <c r="K112" s="61"/>
      <c r="L112" s="61"/>
      <c r="M112" s="61"/>
      <c r="N112" s="61"/>
      <c r="O112" s="61"/>
      <c r="P112" s="61"/>
      <c r="Q112" s="17"/>
      <c r="R112" s="17"/>
      <c r="S112" s="61"/>
      <c r="T112" s="21"/>
      <c r="U112" s="21"/>
      <c r="V112" s="21"/>
      <c r="W112" s="21"/>
      <c r="X112" s="21"/>
      <c r="Y112" s="21"/>
      <c r="Z112" s="21"/>
    </row>
    <row r="113" ht="17.25" customHeight="1">
      <c r="A113" s="17"/>
      <c r="B113" s="61"/>
      <c r="C113" s="61"/>
      <c r="D113" s="61"/>
      <c r="E113" s="61"/>
      <c r="F113" s="61"/>
      <c r="G113" s="61"/>
      <c r="H113" s="61"/>
      <c r="I113" s="61"/>
      <c r="J113" s="61"/>
      <c r="K113" s="61"/>
      <c r="L113" s="61"/>
      <c r="M113" s="61"/>
      <c r="N113" s="61"/>
      <c r="O113" s="61"/>
      <c r="P113" s="61"/>
      <c r="Q113" s="17"/>
      <c r="R113" s="17"/>
      <c r="S113" s="61"/>
      <c r="T113" s="21"/>
      <c r="U113" s="21"/>
      <c r="V113" s="21"/>
      <c r="W113" s="21"/>
      <c r="X113" s="21"/>
      <c r="Y113" s="21"/>
      <c r="Z113" s="21"/>
    </row>
    <row r="114" ht="17.25" customHeight="1">
      <c r="A114" s="17"/>
      <c r="B114" s="61"/>
      <c r="C114" s="61"/>
      <c r="D114" s="61"/>
      <c r="E114" s="61"/>
      <c r="F114" s="61"/>
      <c r="G114" s="61"/>
      <c r="H114" s="61"/>
      <c r="I114" s="61"/>
      <c r="J114" s="61"/>
      <c r="K114" s="61"/>
      <c r="L114" s="61"/>
      <c r="M114" s="61"/>
      <c r="N114" s="61"/>
      <c r="O114" s="61"/>
      <c r="P114" s="61"/>
      <c r="Q114" s="17"/>
      <c r="R114" s="17"/>
      <c r="S114" s="61"/>
      <c r="T114" s="21"/>
      <c r="U114" s="21"/>
      <c r="V114" s="21"/>
      <c r="W114" s="21"/>
      <c r="X114" s="21"/>
      <c r="Y114" s="21"/>
      <c r="Z114" s="21"/>
    </row>
    <row r="115" ht="17.25" customHeight="1">
      <c r="A115" s="17"/>
      <c r="B115" s="61"/>
      <c r="C115" s="61"/>
      <c r="D115" s="61"/>
      <c r="E115" s="61"/>
      <c r="F115" s="61"/>
      <c r="G115" s="61"/>
      <c r="H115" s="61"/>
      <c r="I115" s="61"/>
      <c r="J115" s="61"/>
      <c r="K115" s="61"/>
      <c r="L115" s="61"/>
      <c r="M115" s="61"/>
      <c r="N115" s="61"/>
      <c r="O115" s="61"/>
      <c r="P115" s="61"/>
      <c r="Q115" s="17"/>
      <c r="R115" s="17"/>
      <c r="S115" s="61"/>
      <c r="T115" s="21"/>
      <c r="U115" s="21"/>
      <c r="V115" s="21"/>
      <c r="W115" s="21"/>
      <c r="X115" s="21"/>
      <c r="Y115" s="21"/>
      <c r="Z115" s="21"/>
    </row>
    <row r="116" ht="17.25" customHeight="1">
      <c r="A116" s="17"/>
      <c r="B116" s="61"/>
      <c r="C116" s="61"/>
      <c r="D116" s="61"/>
      <c r="E116" s="61"/>
      <c r="F116" s="61"/>
      <c r="G116" s="61"/>
      <c r="H116" s="61"/>
      <c r="I116" s="61"/>
      <c r="J116" s="61"/>
      <c r="K116" s="61"/>
      <c r="L116" s="61"/>
      <c r="M116" s="61"/>
      <c r="N116" s="61"/>
      <c r="O116" s="61"/>
      <c r="P116" s="61"/>
      <c r="Q116" s="17"/>
      <c r="R116" s="17"/>
      <c r="S116" s="61"/>
      <c r="T116" s="21"/>
      <c r="U116" s="21"/>
      <c r="V116" s="21"/>
      <c r="W116" s="21"/>
      <c r="X116" s="21"/>
      <c r="Y116" s="21"/>
      <c r="Z116" s="21"/>
    </row>
    <row r="117" ht="17.25" customHeight="1">
      <c r="A117" s="17"/>
      <c r="B117" s="61"/>
      <c r="C117" s="61"/>
      <c r="D117" s="61"/>
      <c r="E117" s="61"/>
      <c r="F117" s="61"/>
      <c r="G117" s="61"/>
      <c r="H117" s="61"/>
      <c r="I117" s="61"/>
      <c r="J117" s="61"/>
      <c r="K117" s="61"/>
      <c r="L117" s="61"/>
      <c r="M117" s="61"/>
      <c r="N117" s="61"/>
      <c r="O117" s="61"/>
      <c r="P117" s="61"/>
      <c r="Q117" s="17"/>
      <c r="R117" s="17"/>
      <c r="S117" s="61"/>
      <c r="T117" s="21"/>
      <c r="U117" s="21"/>
      <c r="V117" s="21"/>
      <c r="W117" s="21"/>
      <c r="X117" s="21"/>
      <c r="Y117" s="21"/>
      <c r="Z117" s="21"/>
    </row>
    <row r="118" ht="17.25" customHeight="1">
      <c r="A118" s="17"/>
      <c r="B118" s="61"/>
      <c r="C118" s="61"/>
      <c r="D118" s="61"/>
      <c r="E118" s="61"/>
      <c r="F118" s="61"/>
      <c r="G118" s="61"/>
      <c r="H118" s="61"/>
      <c r="I118" s="61"/>
      <c r="J118" s="61"/>
      <c r="K118" s="61"/>
      <c r="L118" s="61"/>
      <c r="M118" s="61"/>
      <c r="N118" s="61"/>
      <c r="O118" s="61"/>
      <c r="P118" s="61"/>
      <c r="Q118" s="17"/>
      <c r="R118" s="17"/>
      <c r="S118" s="61"/>
      <c r="T118" s="21"/>
      <c r="U118" s="21"/>
      <c r="V118" s="21"/>
      <c r="W118" s="21"/>
      <c r="X118" s="21"/>
      <c r="Y118" s="21"/>
      <c r="Z118" s="21"/>
    </row>
    <row r="119" ht="17.25" customHeight="1">
      <c r="A119" s="17"/>
      <c r="B119" s="61"/>
      <c r="C119" s="61"/>
      <c r="D119" s="61"/>
      <c r="E119" s="61"/>
      <c r="F119" s="61"/>
      <c r="G119" s="61"/>
      <c r="H119" s="61"/>
      <c r="I119" s="61"/>
      <c r="J119" s="61"/>
      <c r="K119" s="61"/>
      <c r="L119" s="61"/>
      <c r="M119" s="61"/>
      <c r="N119" s="61"/>
      <c r="O119" s="61"/>
      <c r="P119" s="61"/>
      <c r="Q119" s="17"/>
      <c r="R119" s="17"/>
      <c r="S119" s="61"/>
      <c r="T119" s="21"/>
      <c r="U119" s="21"/>
      <c r="V119" s="21"/>
      <c r="W119" s="21"/>
      <c r="X119" s="21"/>
      <c r="Y119" s="21"/>
      <c r="Z119" s="21"/>
    </row>
    <row r="120" ht="17.25" customHeight="1">
      <c r="A120" s="17"/>
      <c r="B120" s="61"/>
      <c r="C120" s="61"/>
      <c r="D120" s="61"/>
      <c r="E120" s="61"/>
      <c r="F120" s="61"/>
      <c r="G120" s="61"/>
      <c r="H120" s="61"/>
      <c r="I120" s="61"/>
      <c r="J120" s="61"/>
      <c r="K120" s="61"/>
      <c r="L120" s="61"/>
      <c r="M120" s="61"/>
      <c r="N120" s="61"/>
      <c r="O120" s="61"/>
      <c r="P120" s="61"/>
      <c r="Q120" s="17"/>
      <c r="R120" s="17"/>
      <c r="S120" s="61"/>
      <c r="T120" s="21"/>
      <c r="U120" s="21"/>
      <c r="V120" s="21"/>
      <c r="W120" s="21"/>
      <c r="X120" s="21"/>
      <c r="Y120" s="21"/>
      <c r="Z120" s="21"/>
    </row>
    <row r="121" ht="17.25" customHeight="1">
      <c r="A121" s="17"/>
      <c r="B121" s="61"/>
      <c r="C121" s="61"/>
      <c r="D121" s="61"/>
      <c r="E121" s="61"/>
      <c r="F121" s="61"/>
      <c r="G121" s="61"/>
      <c r="H121" s="61"/>
      <c r="I121" s="61"/>
      <c r="J121" s="61"/>
      <c r="K121" s="61"/>
      <c r="L121" s="61"/>
      <c r="M121" s="61"/>
      <c r="N121" s="61"/>
      <c r="O121" s="61"/>
      <c r="P121" s="61"/>
      <c r="Q121" s="17"/>
      <c r="R121" s="17"/>
      <c r="S121" s="61"/>
      <c r="T121" s="21"/>
      <c r="U121" s="21"/>
      <c r="V121" s="21"/>
      <c r="W121" s="21"/>
      <c r="X121" s="21"/>
      <c r="Y121" s="21"/>
      <c r="Z121" s="21"/>
    </row>
    <row r="122" ht="17.25" customHeight="1">
      <c r="A122" s="17"/>
      <c r="B122" s="61"/>
      <c r="C122" s="61"/>
      <c r="D122" s="61"/>
      <c r="E122" s="61"/>
      <c r="F122" s="61"/>
      <c r="G122" s="61"/>
      <c r="H122" s="61"/>
      <c r="I122" s="61"/>
      <c r="J122" s="61"/>
      <c r="K122" s="61"/>
      <c r="L122" s="61"/>
      <c r="M122" s="61"/>
      <c r="N122" s="61"/>
      <c r="O122" s="61"/>
      <c r="P122" s="61"/>
      <c r="Q122" s="17"/>
      <c r="R122" s="17"/>
      <c r="S122" s="61"/>
      <c r="T122" s="21"/>
      <c r="U122" s="21"/>
      <c r="V122" s="21"/>
      <c r="W122" s="21"/>
      <c r="X122" s="21"/>
      <c r="Y122" s="21"/>
      <c r="Z122" s="21"/>
    </row>
    <row r="123" ht="17.25" customHeight="1">
      <c r="A123" s="17"/>
      <c r="B123" s="61"/>
      <c r="C123" s="61"/>
      <c r="D123" s="61"/>
      <c r="E123" s="61"/>
      <c r="F123" s="61"/>
      <c r="G123" s="61"/>
      <c r="H123" s="61"/>
      <c r="I123" s="61"/>
      <c r="J123" s="61"/>
      <c r="K123" s="61"/>
      <c r="L123" s="61"/>
      <c r="M123" s="61"/>
      <c r="N123" s="61"/>
      <c r="O123" s="61"/>
      <c r="P123" s="61"/>
      <c r="Q123" s="17"/>
      <c r="R123" s="17"/>
      <c r="S123" s="61"/>
      <c r="T123" s="21"/>
      <c r="U123" s="21"/>
      <c r="V123" s="21"/>
      <c r="W123" s="21"/>
      <c r="X123" s="21"/>
      <c r="Y123" s="21"/>
      <c r="Z123" s="21"/>
    </row>
    <row r="124" ht="17.25" customHeight="1">
      <c r="A124" s="17"/>
      <c r="B124" s="61"/>
      <c r="C124" s="61"/>
      <c r="D124" s="61"/>
      <c r="E124" s="61"/>
      <c r="F124" s="61"/>
      <c r="G124" s="61"/>
      <c r="H124" s="61"/>
      <c r="I124" s="61"/>
      <c r="J124" s="61"/>
      <c r="K124" s="61"/>
      <c r="L124" s="61"/>
      <c r="M124" s="61"/>
      <c r="N124" s="61"/>
      <c r="O124" s="61"/>
      <c r="P124" s="61"/>
      <c r="Q124" s="17"/>
      <c r="R124" s="17"/>
      <c r="S124" s="61"/>
      <c r="T124" s="21"/>
      <c r="U124" s="21"/>
      <c r="V124" s="21"/>
      <c r="W124" s="21"/>
      <c r="X124" s="21"/>
      <c r="Y124" s="21"/>
      <c r="Z124" s="21"/>
    </row>
    <row r="125" ht="17.25" customHeight="1">
      <c r="A125" s="17"/>
      <c r="B125" s="61"/>
      <c r="C125" s="61"/>
      <c r="D125" s="61"/>
      <c r="E125" s="61"/>
      <c r="F125" s="61"/>
      <c r="G125" s="61"/>
      <c r="H125" s="61"/>
      <c r="I125" s="61"/>
      <c r="J125" s="61"/>
      <c r="K125" s="61"/>
      <c r="L125" s="61"/>
      <c r="M125" s="61"/>
      <c r="N125" s="61"/>
      <c r="O125" s="61"/>
      <c r="P125" s="61"/>
      <c r="Q125" s="17"/>
      <c r="R125" s="17"/>
      <c r="S125" s="61"/>
      <c r="T125" s="21"/>
      <c r="U125" s="21"/>
      <c r="V125" s="21"/>
      <c r="W125" s="21"/>
      <c r="X125" s="21"/>
      <c r="Y125" s="21"/>
      <c r="Z125" s="21"/>
    </row>
    <row r="126" ht="17.25" customHeight="1">
      <c r="A126" s="17"/>
      <c r="B126" s="61"/>
      <c r="C126" s="61"/>
      <c r="D126" s="61"/>
      <c r="E126" s="61"/>
      <c r="F126" s="61"/>
      <c r="G126" s="61"/>
      <c r="H126" s="61"/>
      <c r="I126" s="61"/>
      <c r="J126" s="61"/>
      <c r="K126" s="61"/>
      <c r="L126" s="61"/>
      <c r="M126" s="61"/>
      <c r="N126" s="61"/>
      <c r="O126" s="61"/>
      <c r="P126" s="61"/>
      <c r="Q126" s="17"/>
      <c r="R126" s="17"/>
      <c r="S126" s="61"/>
      <c r="T126" s="21"/>
      <c r="U126" s="21"/>
      <c r="V126" s="21"/>
      <c r="W126" s="21"/>
      <c r="X126" s="21"/>
      <c r="Y126" s="21"/>
      <c r="Z126" s="21"/>
    </row>
    <row r="127" ht="17.25" customHeight="1">
      <c r="A127" s="17"/>
      <c r="B127" s="61"/>
      <c r="C127" s="61"/>
      <c r="D127" s="61"/>
      <c r="E127" s="61"/>
      <c r="F127" s="61"/>
      <c r="G127" s="61"/>
      <c r="H127" s="61"/>
      <c r="I127" s="61"/>
      <c r="J127" s="61"/>
      <c r="K127" s="61"/>
      <c r="L127" s="61"/>
      <c r="M127" s="61"/>
      <c r="N127" s="61"/>
      <c r="O127" s="61"/>
      <c r="P127" s="61"/>
      <c r="Q127" s="17"/>
      <c r="R127" s="17"/>
      <c r="S127" s="61"/>
      <c r="T127" s="21"/>
      <c r="U127" s="21"/>
      <c r="V127" s="21"/>
      <c r="W127" s="21"/>
      <c r="X127" s="21"/>
      <c r="Y127" s="21"/>
      <c r="Z127" s="21"/>
    </row>
    <row r="128" ht="17.25" customHeight="1">
      <c r="A128" s="17"/>
      <c r="B128" s="61"/>
      <c r="C128" s="61"/>
      <c r="D128" s="61"/>
      <c r="E128" s="61"/>
      <c r="F128" s="61"/>
      <c r="G128" s="61"/>
      <c r="H128" s="61"/>
      <c r="I128" s="61"/>
      <c r="J128" s="61"/>
      <c r="K128" s="61"/>
      <c r="L128" s="61"/>
      <c r="M128" s="61"/>
      <c r="N128" s="61"/>
      <c r="O128" s="61"/>
      <c r="P128" s="61"/>
      <c r="Q128" s="17"/>
      <c r="R128" s="17"/>
      <c r="S128" s="61"/>
      <c r="T128" s="21"/>
      <c r="U128" s="21"/>
      <c r="V128" s="21"/>
      <c r="W128" s="21"/>
      <c r="X128" s="21"/>
      <c r="Y128" s="21"/>
      <c r="Z128" s="21"/>
    </row>
    <row r="129" ht="17.25" customHeight="1">
      <c r="A129" s="17"/>
      <c r="B129" s="61"/>
      <c r="C129" s="61"/>
      <c r="D129" s="61"/>
      <c r="E129" s="61"/>
      <c r="F129" s="61"/>
      <c r="G129" s="61"/>
      <c r="H129" s="61"/>
      <c r="I129" s="61"/>
      <c r="J129" s="61"/>
      <c r="K129" s="61"/>
      <c r="L129" s="61"/>
      <c r="M129" s="61"/>
      <c r="N129" s="61"/>
      <c r="O129" s="61"/>
      <c r="P129" s="61"/>
      <c r="Q129" s="17"/>
      <c r="R129" s="17"/>
      <c r="S129" s="61"/>
      <c r="T129" s="21"/>
      <c r="U129" s="21"/>
      <c r="V129" s="21"/>
      <c r="W129" s="21"/>
      <c r="X129" s="21"/>
      <c r="Y129" s="21"/>
      <c r="Z129" s="21"/>
    </row>
    <row r="130" ht="17.25" customHeight="1">
      <c r="A130" s="17"/>
      <c r="B130" s="61"/>
      <c r="C130" s="61"/>
      <c r="D130" s="61"/>
      <c r="E130" s="61"/>
      <c r="F130" s="61"/>
      <c r="G130" s="61"/>
      <c r="H130" s="61"/>
      <c r="I130" s="61"/>
      <c r="J130" s="61"/>
      <c r="K130" s="61"/>
      <c r="L130" s="61"/>
      <c r="M130" s="61"/>
      <c r="N130" s="61"/>
      <c r="O130" s="61"/>
      <c r="P130" s="61"/>
      <c r="Q130" s="17"/>
      <c r="R130" s="17"/>
      <c r="S130" s="61"/>
      <c r="T130" s="21"/>
      <c r="U130" s="21"/>
      <c r="V130" s="21"/>
      <c r="W130" s="21"/>
      <c r="X130" s="21"/>
      <c r="Y130" s="21"/>
      <c r="Z130" s="21"/>
    </row>
    <row r="131" ht="17.25" customHeight="1">
      <c r="A131" s="17"/>
      <c r="B131" s="61"/>
      <c r="C131" s="61"/>
      <c r="D131" s="61"/>
      <c r="E131" s="61"/>
      <c r="F131" s="61"/>
      <c r="G131" s="61"/>
      <c r="H131" s="61"/>
      <c r="I131" s="61"/>
      <c r="J131" s="61"/>
      <c r="K131" s="61"/>
      <c r="L131" s="61"/>
      <c r="M131" s="61"/>
      <c r="N131" s="61"/>
      <c r="O131" s="61"/>
      <c r="P131" s="61"/>
      <c r="Q131" s="17"/>
      <c r="R131" s="17"/>
      <c r="S131" s="61"/>
      <c r="T131" s="21"/>
      <c r="U131" s="21"/>
      <c r="V131" s="21"/>
      <c r="W131" s="21"/>
      <c r="X131" s="21"/>
      <c r="Y131" s="21"/>
      <c r="Z131" s="21"/>
    </row>
    <row r="132" ht="17.25" customHeight="1">
      <c r="A132" s="17"/>
      <c r="B132" s="61"/>
      <c r="C132" s="61"/>
      <c r="D132" s="61"/>
      <c r="E132" s="61"/>
      <c r="F132" s="61"/>
      <c r="G132" s="61"/>
      <c r="H132" s="61"/>
      <c r="I132" s="61"/>
      <c r="J132" s="61"/>
      <c r="K132" s="61"/>
      <c r="L132" s="61"/>
      <c r="M132" s="61"/>
      <c r="N132" s="61"/>
      <c r="O132" s="61"/>
      <c r="P132" s="61"/>
      <c r="Q132" s="17"/>
      <c r="R132" s="17"/>
      <c r="S132" s="61"/>
      <c r="T132" s="21"/>
      <c r="U132" s="21"/>
      <c r="V132" s="21"/>
      <c r="W132" s="21"/>
      <c r="X132" s="21"/>
      <c r="Y132" s="21"/>
      <c r="Z132" s="21"/>
    </row>
    <row r="133" ht="17.25" customHeight="1">
      <c r="A133" s="17"/>
      <c r="B133" s="61"/>
      <c r="C133" s="61"/>
      <c r="D133" s="61"/>
      <c r="E133" s="61"/>
      <c r="F133" s="61"/>
      <c r="G133" s="61"/>
      <c r="H133" s="61"/>
      <c r="I133" s="61"/>
      <c r="J133" s="61"/>
      <c r="K133" s="61"/>
      <c r="L133" s="61"/>
      <c r="M133" s="61"/>
      <c r="N133" s="61"/>
      <c r="O133" s="61"/>
      <c r="P133" s="61"/>
      <c r="Q133" s="17"/>
      <c r="R133" s="17"/>
      <c r="S133" s="61"/>
      <c r="T133" s="21"/>
      <c r="U133" s="21"/>
      <c r="V133" s="21"/>
      <c r="W133" s="21"/>
      <c r="X133" s="21"/>
      <c r="Y133" s="21"/>
      <c r="Z133" s="21"/>
    </row>
    <row r="134" ht="17.25" customHeight="1">
      <c r="A134" s="17"/>
      <c r="B134" s="61"/>
      <c r="C134" s="61"/>
      <c r="D134" s="61"/>
      <c r="E134" s="61"/>
      <c r="F134" s="61"/>
      <c r="G134" s="61"/>
      <c r="H134" s="61"/>
      <c r="I134" s="61"/>
      <c r="J134" s="61"/>
      <c r="K134" s="61"/>
      <c r="L134" s="61"/>
      <c r="M134" s="61"/>
      <c r="N134" s="61"/>
      <c r="O134" s="61"/>
      <c r="P134" s="61"/>
      <c r="Q134" s="17"/>
      <c r="R134" s="17"/>
      <c r="S134" s="61"/>
      <c r="T134" s="21"/>
      <c r="U134" s="21"/>
      <c r="V134" s="21"/>
      <c r="W134" s="21"/>
      <c r="X134" s="21"/>
      <c r="Y134" s="21"/>
      <c r="Z134" s="21"/>
    </row>
    <row r="135" ht="17.25" customHeight="1">
      <c r="A135" s="17"/>
      <c r="B135" s="61"/>
      <c r="C135" s="61"/>
      <c r="D135" s="61"/>
      <c r="E135" s="61"/>
      <c r="F135" s="61"/>
      <c r="G135" s="61"/>
      <c r="H135" s="61"/>
      <c r="I135" s="61"/>
      <c r="J135" s="61"/>
      <c r="K135" s="61"/>
      <c r="L135" s="61"/>
      <c r="M135" s="61"/>
      <c r="N135" s="61"/>
      <c r="O135" s="61"/>
      <c r="P135" s="61"/>
      <c r="Q135" s="17"/>
      <c r="R135" s="17"/>
      <c r="S135" s="61"/>
      <c r="T135" s="21"/>
      <c r="U135" s="21"/>
      <c r="V135" s="21"/>
      <c r="W135" s="21"/>
      <c r="X135" s="21"/>
      <c r="Y135" s="21"/>
      <c r="Z135" s="21"/>
    </row>
    <row r="136" ht="17.25" customHeight="1">
      <c r="A136" s="17"/>
      <c r="B136" s="61"/>
      <c r="C136" s="61"/>
      <c r="D136" s="61"/>
      <c r="E136" s="61"/>
      <c r="F136" s="61"/>
      <c r="G136" s="61"/>
      <c r="H136" s="61"/>
      <c r="I136" s="61"/>
      <c r="J136" s="61"/>
      <c r="K136" s="61"/>
      <c r="L136" s="61"/>
      <c r="M136" s="61"/>
      <c r="N136" s="61"/>
      <c r="O136" s="61"/>
      <c r="P136" s="61"/>
      <c r="Q136" s="17"/>
      <c r="R136" s="17"/>
      <c r="S136" s="61"/>
      <c r="T136" s="21"/>
      <c r="U136" s="21"/>
      <c r="V136" s="21"/>
      <c r="W136" s="21"/>
      <c r="X136" s="21"/>
      <c r="Y136" s="21"/>
      <c r="Z136" s="21"/>
    </row>
    <row r="137" ht="17.25" customHeight="1">
      <c r="A137" s="17"/>
      <c r="B137" s="61"/>
      <c r="C137" s="61"/>
      <c r="D137" s="61"/>
      <c r="E137" s="61"/>
      <c r="F137" s="61"/>
      <c r="G137" s="61"/>
      <c r="H137" s="61"/>
      <c r="I137" s="61"/>
      <c r="J137" s="61"/>
      <c r="K137" s="61"/>
      <c r="L137" s="61"/>
      <c r="M137" s="61"/>
      <c r="N137" s="61"/>
      <c r="O137" s="61"/>
      <c r="P137" s="61"/>
      <c r="Q137" s="17"/>
      <c r="R137" s="17"/>
      <c r="S137" s="61"/>
      <c r="T137" s="21"/>
      <c r="U137" s="21"/>
      <c r="V137" s="21"/>
      <c r="W137" s="21"/>
      <c r="X137" s="21"/>
      <c r="Y137" s="21"/>
      <c r="Z137" s="21"/>
    </row>
    <row r="138" ht="17.25" customHeight="1">
      <c r="A138" s="17"/>
      <c r="B138" s="61"/>
      <c r="C138" s="61"/>
      <c r="D138" s="61"/>
      <c r="E138" s="61"/>
      <c r="F138" s="61"/>
      <c r="G138" s="61"/>
      <c r="H138" s="61"/>
      <c r="I138" s="61"/>
      <c r="J138" s="61"/>
      <c r="K138" s="61"/>
      <c r="L138" s="61"/>
      <c r="M138" s="61"/>
      <c r="N138" s="61"/>
      <c r="O138" s="61"/>
      <c r="P138" s="61"/>
      <c r="Q138" s="17"/>
      <c r="R138" s="17"/>
      <c r="S138" s="61"/>
      <c r="T138" s="21"/>
      <c r="U138" s="21"/>
      <c r="V138" s="21"/>
      <c r="W138" s="21"/>
      <c r="X138" s="21"/>
      <c r="Y138" s="21"/>
      <c r="Z138" s="21"/>
    </row>
    <row r="139" ht="17.25" customHeight="1">
      <c r="A139" s="17"/>
      <c r="B139" s="61"/>
      <c r="C139" s="61"/>
      <c r="D139" s="61"/>
      <c r="E139" s="61"/>
      <c r="F139" s="61"/>
      <c r="G139" s="61"/>
      <c r="H139" s="61"/>
      <c r="I139" s="61"/>
      <c r="J139" s="61"/>
      <c r="K139" s="61"/>
      <c r="L139" s="61"/>
      <c r="M139" s="61"/>
      <c r="N139" s="61"/>
      <c r="O139" s="61"/>
      <c r="P139" s="61"/>
      <c r="Q139" s="17"/>
      <c r="R139" s="17"/>
      <c r="S139" s="61"/>
      <c r="T139" s="21"/>
      <c r="U139" s="21"/>
      <c r="V139" s="21"/>
      <c r="W139" s="21"/>
      <c r="X139" s="21"/>
      <c r="Y139" s="21"/>
      <c r="Z139" s="21"/>
    </row>
    <row r="140" ht="17.25" customHeight="1">
      <c r="A140" s="17"/>
      <c r="B140" s="61"/>
      <c r="C140" s="61"/>
      <c r="D140" s="61"/>
      <c r="E140" s="61"/>
      <c r="F140" s="61"/>
      <c r="G140" s="61"/>
      <c r="H140" s="61"/>
      <c r="I140" s="61"/>
      <c r="J140" s="61"/>
      <c r="K140" s="61"/>
      <c r="L140" s="61"/>
      <c r="M140" s="61"/>
      <c r="N140" s="61"/>
      <c r="O140" s="61"/>
      <c r="P140" s="61"/>
      <c r="Q140" s="17"/>
      <c r="R140" s="17"/>
      <c r="S140" s="61"/>
      <c r="T140" s="21"/>
      <c r="U140" s="21"/>
      <c r="V140" s="21"/>
      <c r="W140" s="21"/>
      <c r="X140" s="21"/>
      <c r="Y140" s="21"/>
      <c r="Z140" s="21"/>
    </row>
    <row r="141" ht="17.25" customHeight="1">
      <c r="A141" s="17"/>
      <c r="B141" s="61"/>
      <c r="C141" s="61"/>
      <c r="D141" s="61"/>
      <c r="E141" s="61"/>
      <c r="F141" s="61"/>
      <c r="G141" s="61"/>
      <c r="H141" s="61"/>
      <c r="I141" s="61"/>
      <c r="J141" s="61"/>
      <c r="K141" s="61"/>
      <c r="L141" s="61"/>
      <c r="M141" s="61"/>
      <c r="N141" s="61"/>
      <c r="O141" s="61"/>
      <c r="P141" s="61"/>
      <c r="Q141" s="17"/>
      <c r="R141" s="17"/>
      <c r="S141" s="61"/>
      <c r="T141" s="21"/>
      <c r="U141" s="21"/>
      <c r="V141" s="21"/>
      <c r="W141" s="21"/>
      <c r="X141" s="21"/>
      <c r="Y141" s="21"/>
      <c r="Z141" s="21"/>
    </row>
    <row r="142" ht="17.25" customHeight="1">
      <c r="A142" s="17"/>
      <c r="B142" s="61"/>
      <c r="C142" s="61"/>
      <c r="D142" s="61"/>
      <c r="E142" s="61"/>
      <c r="F142" s="61"/>
      <c r="G142" s="61"/>
      <c r="H142" s="61"/>
      <c r="I142" s="61"/>
      <c r="J142" s="61"/>
      <c r="K142" s="61"/>
      <c r="L142" s="61"/>
      <c r="M142" s="61"/>
      <c r="N142" s="61"/>
      <c r="O142" s="61"/>
      <c r="P142" s="61"/>
      <c r="Q142" s="17"/>
      <c r="R142" s="17"/>
      <c r="S142" s="61"/>
      <c r="T142" s="21"/>
      <c r="U142" s="21"/>
      <c r="V142" s="21"/>
      <c r="W142" s="21"/>
      <c r="X142" s="21"/>
      <c r="Y142" s="21"/>
      <c r="Z142" s="21"/>
    </row>
    <row r="143" ht="17.25" customHeight="1">
      <c r="A143" s="17"/>
      <c r="B143" s="61"/>
      <c r="C143" s="61"/>
      <c r="D143" s="61"/>
      <c r="E143" s="61"/>
      <c r="F143" s="61"/>
      <c r="G143" s="61"/>
      <c r="H143" s="61"/>
      <c r="I143" s="61"/>
      <c r="J143" s="61"/>
      <c r="K143" s="61"/>
      <c r="L143" s="61"/>
      <c r="M143" s="61"/>
      <c r="N143" s="61"/>
      <c r="O143" s="61"/>
      <c r="P143" s="61"/>
      <c r="Q143" s="17"/>
      <c r="R143" s="17"/>
      <c r="S143" s="61"/>
      <c r="T143" s="21"/>
      <c r="U143" s="21"/>
      <c r="V143" s="21"/>
      <c r="W143" s="21"/>
      <c r="X143" s="21"/>
      <c r="Y143" s="21"/>
      <c r="Z143" s="21"/>
    </row>
    <row r="144" ht="17.25" customHeight="1">
      <c r="A144" s="17"/>
      <c r="B144" s="61"/>
      <c r="C144" s="61"/>
      <c r="D144" s="61"/>
      <c r="E144" s="61"/>
      <c r="F144" s="61"/>
      <c r="G144" s="61"/>
      <c r="H144" s="61"/>
      <c r="I144" s="61"/>
      <c r="J144" s="61"/>
      <c r="K144" s="61"/>
      <c r="L144" s="61"/>
      <c r="M144" s="61"/>
      <c r="N144" s="61"/>
      <c r="O144" s="61"/>
      <c r="P144" s="61"/>
      <c r="Q144" s="17"/>
      <c r="R144" s="17"/>
      <c r="S144" s="61"/>
      <c r="T144" s="21"/>
      <c r="U144" s="21"/>
      <c r="V144" s="21"/>
      <c r="W144" s="21"/>
      <c r="X144" s="21"/>
      <c r="Y144" s="21"/>
      <c r="Z144" s="21"/>
    </row>
    <row r="145" ht="17.25" customHeight="1">
      <c r="A145" s="17"/>
      <c r="B145" s="61"/>
      <c r="C145" s="61"/>
      <c r="D145" s="61"/>
      <c r="E145" s="61"/>
      <c r="F145" s="61"/>
      <c r="G145" s="61"/>
      <c r="H145" s="61"/>
      <c r="I145" s="61"/>
      <c r="J145" s="61"/>
      <c r="K145" s="61"/>
      <c r="L145" s="61"/>
      <c r="M145" s="61"/>
      <c r="N145" s="61"/>
      <c r="O145" s="61"/>
      <c r="P145" s="61"/>
      <c r="Q145" s="17"/>
      <c r="R145" s="17"/>
      <c r="S145" s="61"/>
      <c r="T145" s="21"/>
      <c r="U145" s="21"/>
      <c r="V145" s="21"/>
      <c r="W145" s="21"/>
      <c r="X145" s="21"/>
      <c r="Y145" s="21"/>
      <c r="Z145" s="21"/>
    </row>
    <row r="146" ht="17.25" customHeight="1">
      <c r="A146" s="17"/>
      <c r="B146" s="61"/>
      <c r="C146" s="61"/>
      <c r="D146" s="61"/>
      <c r="E146" s="61"/>
      <c r="F146" s="61"/>
      <c r="G146" s="61"/>
      <c r="H146" s="61"/>
      <c r="I146" s="61"/>
      <c r="J146" s="61"/>
      <c r="K146" s="61"/>
      <c r="L146" s="61"/>
      <c r="M146" s="61"/>
      <c r="N146" s="61"/>
      <c r="O146" s="61"/>
      <c r="P146" s="61"/>
      <c r="Q146" s="17"/>
      <c r="R146" s="17"/>
      <c r="S146" s="61"/>
      <c r="T146" s="21"/>
      <c r="U146" s="21"/>
      <c r="V146" s="21"/>
      <c r="W146" s="21"/>
      <c r="X146" s="21"/>
      <c r="Y146" s="21"/>
      <c r="Z146" s="21"/>
    </row>
    <row r="147" ht="17.25" customHeight="1">
      <c r="A147" s="17"/>
      <c r="B147" s="61"/>
      <c r="C147" s="61"/>
      <c r="D147" s="61"/>
      <c r="E147" s="61"/>
      <c r="F147" s="61"/>
      <c r="G147" s="61"/>
      <c r="H147" s="61"/>
      <c r="I147" s="61"/>
      <c r="J147" s="61"/>
      <c r="K147" s="61"/>
      <c r="L147" s="61"/>
      <c r="M147" s="61"/>
      <c r="N147" s="61"/>
      <c r="O147" s="61"/>
      <c r="P147" s="61"/>
      <c r="Q147" s="17"/>
      <c r="R147" s="17"/>
      <c r="S147" s="61"/>
      <c r="T147" s="21"/>
      <c r="U147" s="21"/>
      <c r="V147" s="21"/>
      <c r="W147" s="21"/>
      <c r="X147" s="21"/>
      <c r="Y147" s="21"/>
      <c r="Z147" s="21"/>
    </row>
    <row r="148" ht="17.25" customHeight="1">
      <c r="A148" s="17"/>
      <c r="B148" s="61"/>
      <c r="C148" s="61"/>
      <c r="D148" s="61"/>
      <c r="E148" s="61"/>
      <c r="F148" s="61"/>
      <c r="G148" s="61"/>
      <c r="H148" s="61"/>
      <c r="I148" s="61"/>
      <c r="J148" s="61"/>
      <c r="K148" s="61"/>
      <c r="L148" s="61"/>
      <c r="M148" s="61"/>
      <c r="N148" s="61"/>
      <c r="O148" s="61"/>
      <c r="P148" s="61"/>
      <c r="Q148" s="17"/>
      <c r="R148" s="17"/>
      <c r="S148" s="61"/>
      <c r="T148" s="21"/>
      <c r="U148" s="21"/>
      <c r="V148" s="21"/>
      <c r="W148" s="21"/>
      <c r="X148" s="21"/>
      <c r="Y148" s="21"/>
      <c r="Z148" s="21"/>
    </row>
    <row r="149" ht="17.25" customHeight="1">
      <c r="A149" s="17"/>
      <c r="B149" s="61"/>
      <c r="C149" s="61"/>
      <c r="D149" s="61"/>
      <c r="E149" s="61"/>
      <c r="F149" s="61"/>
      <c r="G149" s="61"/>
      <c r="H149" s="61"/>
      <c r="I149" s="61"/>
      <c r="J149" s="61"/>
      <c r="K149" s="61"/>
      <c r="L149" s="61"/>
      <c r="M149" s="61"/>
      <c r="N149" s="61"/>
      <c r="O149" s="61"/>
      <c r="P149" s="61"/>
      <c r="Q149" s="17"/>
      <c r="R149" s="17"/>
      <c r="S149" s="61"/>
      <c r="T149" s="21"/>
      <c r="U149" s="21"/>
      <c r="V149" s="21"/>
      <c r="W149" s="21"/>
      <c r="X149" s="21"/>
      <c r="Y149" s="21"/>
      <c r="Z149" s="21"/>
    </row>
    <row r="150" ht="17.25" customHeight="1">
      <c r="A150" s="17"/>
      <c r="B150" s="61"/>
      <c r="C150" s="61"/>
      <c r="D150" s="61"/>
      <c r="E150" s="61"/>
      <c r="F150" s="61"/>
      <c r="G150" s="61"/>
      <c r="H150" s="61"/>
      <c r="I150" s="61"/>
      <c r="J150" s="61"/>
      <c r="K150" s="61"/>
      <c r="L150" s="61"/>
      <c r="M150" s="61"/>
      <c r="N150" s="61"/>
      <c r="O150" s="61"/>
      <c r="P150" s="61"/>
      <c r="Q150" s="17"/>
      <c r="R150" s="17"/>
      <c r="S150" s="61"/>
      <c r="T150" s="21"/>
      <c r="U150" s="21"/>
      <c r="V150" s="21"/>
      <c r="W150" s="21"/>
      <c r="X150" s="21"/>
      <c r="Y150" s="21"/>
      <c r="Z150" s="21"/>
    </row>
    <row r="151" ht="17.25" customHeight="1">
      <c r="A151" s="17"/>
      <c r="B151" s="61"/>
      <c r="C151" s="61"/>
      <c r="D151" s="61"/>
      <c r="E151" s="61"/>
      <c r="F151" s="61"/>
      <c r="G151" s="61"/>
      <c r="H151" s="61"/>
      <c r="I151" s="61"/>
      <c r="J151" s="61"/>
      <c r="K151" s="61"/>
      <c r="L151" s="61"/>
      <c r="M151" s="61"/>
      <c r="N151" s="61"/>
      <c r="O151" s="61"/>
      <c r="P151" s="61"/>
      <c r="Q151" s="17"/>
      <c r="R151" s="17"/>
      <c r="S151" s="61"/>
      <c r="T151" s="21"/>
      <c r="U151" s="21"/>
      <c r="V151" s="21"/>
      <c r="W151" s="21"/>
      <c r="X151" s="21"/>
      <c r="Y151" s="21"/>
      <c r="Z151" s="21"/>
    </row>
    <row r="152" ht="17.25" customHeight="1">
      <c r="A152" s="17"/>
      <c r="B152" s="61"/>
      <c r="C152" s="61"/>
      <c r="D152" s="61"/>
      <c r="E152" s="61"/>
      <c r="F152" s="61"/>
      <c r="G152" s="61"/>
      <c r="H152" s="61"/>
      <c r="I152" s="61"/>
      <c r="J152" s="61"/>
      <c r="K152" s="61"/>
      <c r="L152" s="61"/>
      <c r="M152" s="61"/>
      <c r="N152" s="61"/>
      <c r="O152" s="61"/>
      <c r="P152" s="61"/>
      <c r="Q152" s="17"/>
      <c r="R152" s="17"/>
      <c r="S152" s="61"/>
      <c r="T152" s="21"/>
      <c r="U152" s="21"/>
      <c r="V152" s="21"/>
      <c r="W152" s="21"/>
      <c r="X152" s="21"/>
      <c r="Y152" s="21"/>
      <c r="Z152" s="21"/>
    </row>
    <row r="153" ht="17.25" customHeight="1">
      <c r="A153" s="17"/>
      <c r="B153" s="61"/>
      <c r="C153" s="61"/>
      <c r="D153" s="61"/>
      <c r="E153" s="61"/>
      <c r="F153" s="61"/>
      <c r="G153" s="61"/>
      <c r="H153" s="61"/>
      <c r="I153" s="61"/>
      <c r="J153" s="61"/>
      <c r="K153" s="61"/>
      <c r="L153" s="61"/>
      <c r="M153" s="61"/>
      <c r="N153" s="61"/>
      <c r="O153" s="61"/>
      <c r="P153" s="61"/>
      <c r="Q153" s="17"/>
      <c r="R153" s="17"/>
      <c r="S153" s="61"/>
      <c r="T153" s="21"/>
      <c r="U153" s="21"/>
      <c r="V153" s="21"/>
      <c r="W153" s="21"/>
      <c r="X153" s="21"/>
      <c r="Y153" s="21"/>
      <c r="Z153" s="21"/>
    </row>
    <row r="154" ht="17.25" customHeight="1">
      <c r="A154" s="17"/>
      <c r="B154" s="61"/>
      <c r="C154" s="61"/>
      <c r="D154" s="61"/>
      <c r="E154" s="61"/>
      <c r="F154" s="61"/>
      <c r="G154" s="61"/>
      <c r="H154" s="61"/>
      <c r="I154" s="61"/>
      <c r="J154" s="61"/>
      <c r="K154" s="61"/>
      <c r="L154" s="61"/>
      <c r="M154" s="61"/>
      <c r="N154" s="61"/>
      <c r="O154" s="61"/>
      <c r="P154" s="61"/>
      <c r="Q154" s="17"/>
      <c r="R154" s="17"/>
      <c r="S154" s="61"/>
      <c r="T154" s="21"/>
      <c r="U154" s="21"/>
      <c r="V154" s="21"/>
      <c r="W154" s="21"/>
      <c r="X154" s="21"/>
      <c r="Y154" s="21"/>
      <c r="Z154" s="21"/>
    </row>
    <row r="155" ht="17.25" customHeight="1">
      <c r="A155" s="17"/>
      <c r="B155" s="61"/>
      <c r="C155" s="61"/>
      <c r="D155" s="61"/>
      <c r="E155" s="61"/>
      <c r="F155" s="61"/>
      <c r="G155" s="61"/>
      <c r="H155" s="61"/>
      <c r="I155" s="61"/>
      <c r="J155" s="61"/>
      <c r="K155" s="61"/>
      <c r="L155" s="61"/>
      <c r="M155" s="61"/>
      <c r="N155" s="61"/>
      <c r="O155" s="61"/>
      <c r="P155" s="61"/>
      <c r="Q155" s="17"/>
      <c r="R155" s="17"/>
      <c r="S155" s="61"/>
      <c r="T155" s="21"/>
      <c r="U155" s="21"/>
      <c r="V155" s="21"/>
      <c r="W155" s="21"/>
      <c r="X155" s="21"/>
      <c r="Y155" s="21"/>
      <c r="Z155" s="21"/>
    </row>
    <row r="156" ht="17.25" customHeight="1">
      <c r="A156" s="17"/>
      <c r="B156" s="61"/>
      <c r="C156" s="61"/>
      <c r="D156" s="61"/>
      <c r="E156" s="61"/>
      <c r="F156" s="61"/>
      <c r="G156" s="61"/>
      <c r="H156" s="61"/>
      <c r="I156" s="61"/>
      <c r="J156" s="61"/>
      <c r="K156" s="61"/>
      <c r="L156" s="61"/>
      <c r="M156" s="61"/>
      <c r="N156" s="61"/>
      <c r="O156" s="61"/>
      <c r="P156" s="61"/>
      <c r="Q156" s="17"/>
      <c r="R156" s="17"/>
      <c r="S156" s="61"/>
      <c r="T156" s="21"/>
      <c r="U156" s="21"/>
      <c r="V156" s="21"/>
      <c r="W156" s="21"/>
      <c r="X156" s="21"/>
      <c r="Y156" s="21"/>
      <c r="Z156" s="21"/>
    </row>
    <row r="157" ht="17.25" customHeight="1">
      <c r="A157" s="17"/>
      <c r="B157" s="61"/>
      <c r="C157" s="61"/>
      <c r="D157" s="61"/>
      <c r="E157" s="61"/>
      <c r="F157" s="61"/>
      <c r="G157" s="61"/>
      <c r="H157" s="61"/>
      <c r="I157" s="61"/>
      <c r="J157" s="61"/>
      <c r="K157" s="61"/>
      <c r="L157" s="61"/>
      <c r="M157" s="61"/>
      <c r="N157" s="61"/>
      <c r="O157" s="61"/>
      <c r="P157" s="61"/>
      <c r="Q157" s="17"/>
      <c r="R157" s="17"/>
      <c r="S157" s="61"/>
      <c r="T157" s="21"/>
      <c r="U157" s="21"/>
      <c r="V157" s="21"/>
      <c r="W157" s="21"/>
      <c r="X157" s="21"/>
      <c r="Y157" s="21"/>
      <c r="Z157" s="21"/>
    </row>
    <row r="158" ht="17.25" customHeight="1">
      <c r="A158" s="17"/>
      <c r="B158" s="61"/>
      <c r="C158" s="61"/>
      <c r="D158" s="61"/>
      <c r="E158" s="61"/>
      <c r="F158" s="61"/>
      <c r="G158" s="61"/>
      <c r="H158" s="61"/>
      <c r="I158" s="61"/>
      <c r="J158" s="61"/>
      <c r="K158" s="61"/>
      <c r="L158" s="61"/>
      <c r="M158" s="61"/>
      <c r="N158" s="61"/>
      <c r="O158" s="61"/>
      <c r="P158" s="61"/>
      <c r="Q158" s="17"/>
      <c r="R158" s="17"/>
      <c r="S158" s="61"/>
      <c r="T158" s="21"/>
      <c r="U158" s="21"/>
      <c r="V158" s="21"/>
      <c r="W158" s="21"/>
      <c r="X158" s="21"/>
      <c r="Y158" s="21"/>
      <c r="Z158" s="21"/>
    </row>
    <row r="159" ht="17.25" customHeight="1">
      <c r="A159" s="17"/>
      <c r="B159" s="61"/>
      <c r="C159" s="61"/>
      <c r="D159" s="61"/>
      <c r="E159" s="61"/>
      <c r="F159" s="61"/>
      <c r="G159" s="61"/>
      <c r="H159" s="61"/>
      <c r="I159" s="61"/>
      <c r="J159" s="61"/>
      <c r="K159" s="61"/>
      <c r="L159" s="61"/>
      <c r="M159" s="61"/>
      <c r="N159" s="61"/>
      <c r="O159" s="61"/>
      <c r="P159" s="61"/>
      <c r="Q159" s="17"/>
      <c r="R159" s="17"/>
      <c r="S159" s="61"/>
      <c r="T159" s="21"/>
      <c r="U159" s="21"/>
      <c r="V159" s="21"/>
      <c r="W159" s="21"/>
      <c r="X159" s="21"/>
      <c r="Y159" s="21"/>
      <c r="Z159" s="21"/>
    </row>
    <row r="160" ht="17.25" customHeight="1">
      <c r="A160" s="17"/>
      <c r="B160" s="61"/>
      <c r="C160" s="61"/>
      <c r="D160" s="61"/>
      <c r="E160" s="61"/>
      <c r="F160" s="61"/>
      <c r="G160" s="61"/>
      <c r="H160" s="61"/>
      <c r="I160" s="61"/>
      <c r="J160" s="61"/>
      <c r="K160" s="61"/>
      <c r="L160" s="61"/>
      <c r="M160" s="61"/>
      <c r="N160" s="61"/>
      <c r="O160" s="61"/>
      <c r="P160" s="61"/>
      <c r="Q160" s="17"/>
      <c r="R160" s="17"/>
      <c r="S160" s="61"/>
      <c r="T160" s="21"/>
      <c r="U160" s="21"/>
      <c r="V160" s="21"/>
      <c r="W160" s="21"/>
      <c r="X160" s="21"/>
      <c r="Y160" s="21"/>
      <c r="Z160" s="21"/>
    </row>
    <row r="161" ht="17.25" customHeight="1">
      <c r="A161" s="17"/>
      <c r="B161" s="61"/>
      <c r="C161" s="61"/>
      <c r="D161" s="61"/>
      <c r="E161" s="61"/>
      <c r="F161" s="61"/>
      <c r="G161" s="61"/>
      <c r="H161" s="61"/>
      <c r="I161" s="61"/>
      <c r="J161" s="61"/>
      <c r="K161" s="61"/>
      <c r="L161" s="61"/>
      <c r="M161" s="61"/>
      <c r="N161" s="61"/>
      <c r="O161" s="61"/>
      <c r="P161" s="61"/>
      <c r="Q161" s="17"/>
      <c r="R161" s="17"/>
      <c r="S161" s="61"/>
      <c r="T161" s="21"/>
      <c r="U161" s="21"/>
      <c r="V161" s="21"/>
      <c r="W161" s="21"/>
      <c r="X161" s="21"/>
      <c r="Y161" s="21"/>
      <c r="Z161" s="21"/>
    </row>
    <row r="162" ht="17.25" customHeight="1">
      <c r="A162" s="17"/>
      <c r="B162" s="61"/>
      <c r="C162" s="61"/>
      <c r="D162" s="61"/>
      <c r="E162" s="61"/>
      <c r="F162" s="61"/>
      <c r="G162" s="61"/>
      <c r="H162" s="61"/>
      <c r="I162" s="61"/>
      <c r="J162" s="61"/>
      <c r="K162" s="61"/>
      <c r="L162" s="61"/>
      <c r="M162" s="61"/>
      <c r="N162" s="61"/>
      <c r="O162" s="61"/>
      <c r="P162" s="61"/>
      <c r="Q162" s="17"/>
      <c r="R162" s="17"/>
      <c r="S162" s="61"/>
      <c r="T162" s="21"/>
      <c r="U162" s="21"/>
      <c r="V162" s="21"/>
      <c r="W162" s="21"/>
      <c r="X162" s="21"/>
      <c r="Y162" s="21"/>
      <c r="Z162" s="21"/>
    </row>
    <row r="163" ht="17.25" customHeight="1">
      <c r="A163" s="17"/>
      <c r="B163" s="61"/>
      <c r="C163" s="61"/>
      <c r="D163" s="61"/>
      <c r="E163" s="61"/>
      <c r="F163" s="61"/>
      <c r="G163" s="61"/>
      <c r="H163" s="61"/>
      <c r="I163" s="61"/>
      <c r="J163" s="61"/>
      <c r="K163" s="61"/>
      <c r="L163" s="61"/>
      <c r="M163" s="61"/>
      <c r="N163" s="61"/>
      <c r="O163" s="61"/>
      <c r="P163" s="61"/>
      <c r="Q163" s="17"/>
      <c r="R163" s="17"/>
      <c r="S163" s="61"/>
      <c r="T163" s="21"/>
      <c r="U163" s="21"/>
      <c r="V163" s="21"/>
      <c r="W163" s="21"/>
      <c r="X163" s="21"/>
      <c r="Y163" s="21"/>
      <c r="Z163" s="21"/>
    </row>
    <row r="164" ht="17.25" customHeight="1">
      <c r="A164" s="17"/>
      <c r="B164" s="61"/>
      <c r="C164" s="61"/>
      <c r="D164" s="61"/>
      <c r="E164" s="61"/>
      <c r="F164" s="61"/>
      <c r="G164" s="61"/>
      <c r="H164" s="61"/>
      <c r="I164" s="61"/>
      <c r="J164" s="61"/>
      <c r="K164" s="61"/>
      <c r="L164" s="61"/>
      <c r="M164" s="61"/>
      <c r="N164" s="61"/>
      <c r="O164" s="61"/>
      <c r="P164" s="61"/>
      <c r="Q164" s="17"/>
      <c r="R164" s="17"/>
      <c r="S164" s="61"/>
      <c r="T164" s="21"/>
      <c r="U164" s="21"/>
      <c r="V164" s="21"/>
      <c r="W164" s="21"/>
      <c r="X164" s="21"/>
      <c r="Y164" s="21"/>
      <c r="Z164" s="21"/>
    </row>
    <row r="165" ht="17.25" customHeight="1">
      <c r="A165" s="17"/>
      <c r="B165" s="61"/>
      <c r="C165" s="61"/>
      <c r="D165" s="61"/>
      <c r="E165" s="61"/>
      <c r="F165" s="61"/>
      <c r="G165" s="61"/>
      <c r="H165" s="61"/>
      <c r="I165" s="61"/>
      <c r="J165" s="61"/>
      <c r="K165" s="61"/>
      <c r="L165" s="61"/>
      <c r="M165" s="61"/>
      <c r="N165" s="61"/>
      <c r="O165" s="61"/>
      <c r="P165" s="61"/>
      <c r="Q165" s="17"/>
      <c r="R165" s="17"/>
      <c r="S165" s="61"/>
      <c r="T165" s="21"/>
      <c r="U165" s="21"/>
      <c r="V165" s="21"/>
      <c r="W165" s="21"/>
      <c r="X165" s="21"/>
      <c r="Y165" s="21"/>
      <c r="Z165" s="21"/>
    </row>
    <row r="166" ht="17.25" customHeight="1">
      <c r="A166" s="17"/>
      <c r="B166" s="61"/>
      <c r="C166" s="61"/>
      <c r="D166" s="61"/>
      <c r="E166" s="61"/>
      <c r="F166" s="61"/>
      <c r="G166" s="61"/>
      <c r="H166" s="61"/>
      <c r="I166" s="61"/>
      <c r="J166" s="61"/>
      <c r="K166" s="61"/>
      <c r="L166" s="61"/>
      <c r="M166" s="61"/>
      <c r="N166" s="61"/>
      <c r="O166" s="61"/>
      <c r="P166" s="61"/>
      <c r="Q166" s="17"/>
      <c r="R166" s="17"/>
      <c r="S166" s="61"/>
      <c r="T166" s="21"/>
      <c r="U166" s="21"/>
      <c r="V166" s="21"/>
      <c r="W166" s="21"/>
      <c r="X166" s="21"/>
      <c r="Y166" s="21"/>
      <c r="Z166" s="21"/>
    </row>
    <row r="167" ht="17.25" customHeight="1">
      <c r="A167" s="17"/>
      <c r="B167" s="61"/>
      <c r="C167" s="61"/>
      <c r="D167" s="61"/>
      <c r="E167" s="61"/>
      <c r="F167" s="61"/>
      <c r="G167" s="61"/>
      <c r="H167" s="61"/>
      <c r="I167" s="61"/>
      <c r="J167" s="61"/>
      <c r="K167" s="61"/>
      <c r="L167" s="61"/>
      <c r="M167" s="61"/>
      <c r="N167" s="61"/>
      <c r="O167" s="61"/>
      <c r="P167" s="61"/>
      <c r="Q167" s="17"/>
      <c r="R167" s="17"/>
      <c r="S167" s="61"/>
      <c r="T167" s="21"/>
      <c r="U167" s="21"/>
      <c r="V167" s="21"/>
      <c r="W167" s="21"/>
      <c r="X167" s="21"/>
      <c r="Y167" s="21"/>
      <c r="Z167" s="21"/>
    </row>
    <row r="168" ht="17.25" customHeight="1">
      <c r="A168" s="17"/>
      <c r="B168" s="61"/>
      <c r="C168" s="61"/>
      <c r="D168" s="61"/>
      <c r="E168" s="61"/>
      <c r="F168" s="61"/>
      <c r="G168" s="61"/>
      <c r="H168" s="61"/>
      <c r="I168" s="61"/>
      <c r="J168" s="61"/>
      <c r="K168" s="61"/>
      <c r="L168" s="61"/>
      <c r="M168" s="61"/>
      <c r="N168" s="61"/>
      <c r="O168" s="61"/>
      <c r="P168" s="61"/>
      <c r="Q168" s="17"/>
      <c r="R168" s="17"/>
      <c r="S168" s="61"/>
      <c r="T168" s="21"/>
      <c r="U168" s="21"/>
      <c r="V168" s="21"/>
      <c r="W168" s="21"/>
      <c r="X168" s="21"/>
      <c r="Y168" s="21"/>
      <c r="Z168" s="21"/>
    </row>
    <row r="169" ht="17.25" customHeight="1">
      <c r="A169" s="17"/>
      <c r="B169" s="61"/>
      <c r="C169" s="61"/>
      <c r="D169" s="61"/>
      <c r="E169" s="61"/>
      <c r="F169" s="61"/>
      <c r="G169" s="61"/>
      <c r="H169" s="61"/>
      <c r="I169" s="61"/>
      <c r="J169" s="61"/>
      <c r="K169" s="61"/>
      <c r="L169" s="61"/>
      <c r="M169" s="61"/>
      <c r="N169" s="61"/>
      <c r="O169" s="61"/>
      <c r="P169" s="61"/>
      <c r="Q169" s="17"/>
      <c r="R169" s="17"/>
      <c r="S169" s="61"/>
      <c r="T169" s="21"/>
      <c r="U169" s="21"/>
      <c r="V169" s="21"/>
      <c r="W169" s="21"/>
      <c r="X169" s="21"/>
      <c r="Y169" s="21"/>
      <c r="Z169" s="21"/>
    </row>
    <row r="170" ht="17.25" customHeight="1">
      <c r="A170" s="17"/>
      <c r="B170" s="61"/>
      <c r="C170" s="61"/>
      <c r="D170" s="61"/>
      <c r="E170" s="61"/>
      <c r="F170" s="61"/>
      <c r="G170" s="61"/>
      <c r="H170" s="61"/>
      <c r="I170" s="61"/>
      <c r="J170" s="61"/>
      <c r="K170" s="61"/>
      <c r="L170" s="61"/>
      <c r="M170" s="61"/>
      <c r="N170" s="61"/>
      <c r="O170" s="61"/>
      <c r="P170" s="61"/>
      <c r="Q170" s="17"/>
      <c r="R170" s="17"/>
      <c r="S170" s="61"/>
      <c r="T170" s="21"/>
      <c r="U170" s="21"/>
      <c r="V170" s="21"/>
      <c r="W170" s="21"/>
      <c r="X170" s="21"/>
      <c r="Y170" s="21"/>
      <c r="Z170" s="21"/>
    </row>
    <row r="171" ht="17.25" customHeight="1">
      <c r="A171" s="17"/>
      <c r="B171" s="61"/>
      <c r="C171" s="61"/>
      <c r="D171" s="61"/>
      <c r="E171" s="61"/>
      <c r="F171" s="61"/>
      <c r="G171" s="61"/>
      <c r="H171" s="61"/>
      <c r="I171" s="61"/>
      <c r="J171" s="61"/>
      <c r="K171" s="61"/>
      <c r="L171" s="61"/>
      <c r="M171" s="61"/>
      <c r="N171" s="61"/>
      <c r="O171" s="61"/>
      <c r="P171" s="61"/>
      <c r="Q171" s="17"/>
      <c r="R171" s="17"/>
      <c r="S171" s="61"/>
      <c r="T171" s="21"/>
      <c r="U171" s="21"/>
      <c r="V171" s="21"/>
      <c r="W171" s="21"/>
      <c r="X171" s="21"/>
      <c r="Y171" s="21"/>
      <c r="Z171" s="21"/>
    </row>
    <row r="172" ht="17.25" customHeight="1">
      <c r="A172" s="17"/>
      <c r="B172" s="61"/>
      <c r="C172" s="61"/>
      <c r="D172" s="61"/>
      <c r="E172" s="61"/>
      <c r="F172" s="61"/>
      <c r="G172" s="61"/>
      <c r="H172" s="61"/>
      <c r="I172" s="61"/>
      <c r="J172" s="61"/>
      <c r="K172" s="61"/>
      <c r="L172" s="61"/>
      <c r="M172" s="61"/>
      <c r="N172" s="61"/>
      <c r="O172" s="61"/>
      <c r="P172" s="61"/>
      <c r="Q172" s="17"/>
      <c r="R172" s="17"/>
      <c r="S172" s="61"/>
      <c r="T172" s="21"/>
      <c r="U172" s="21"/>
      <c r="V172" s="21"/>
      <c r="W172" s="21"/>
      <c r="X172" s="21"/>
      <c r="Y172" s="21"/>
      <c r="Z172" s="21"/>
    </row>
    <row r="173" ht="17.25" customHeight="1">
      <c r="A173" s="17"/>
      <c r="B173" s="61"/>
      <c r="C173" s="61"/>
      <c r="D173" s="61"/>
      <c r="E173" s="61"/>
      <c r="F173" s="61"/>
      <c r="G173" s="61"/>
      <c r="H173" s="61"/>
      <c r="I173" s="61"/>
      <c r="J173" s="61"/>
      <c r="K173" s="61"/>
      <c r="L173" s="61"/>
      <c r="M173" s="61"/>
      <c r="N173" s="61"/>
      <c r="O173" s="61"/>
      <c r="P173" s="61"/>
      <c r="Q173" s="17"/>
      <c r="R173" s="17"/>
      <c r="S173" s="61"/>
      <c r="T173" s="21"/>
      <c r="U173" s="21"/>
      <c r="V173" s="21"/>
      <c r="W173" s="21"/>
      <c r="X173" s="21"/>
      <c r="Y173" s="21"/>
      <c r="Z173" s="21"/>
    </row>
    <row r="174" ht="17.25" customHeight="1">
      <c r="A174" s="17"/>
      <c r="B174" s="61"/>
      <c r="C174" s="61"/>
      <c r="D174" s="61"/>
      <c r="E174" s="61"/>
      <c r="F174" s="61"/>
      <c r="G174" s="61"/>
      <c r="H174" s="61"/>
      <c r="I174" s="61"/>
      <c r="J174" s="61"/>
      <c r="K174" s="61"/>
      <c r="L174" s="61"/>
      <c r="M174" s="61"/>
      <c r="N174" s="61"/>
      <c r="O174" s="61"/>
      <c r="P174" s="61"/>
      <c r="Q174" s="17"/>
      <c r="R174" s="17"/>
      <c r="S174" s="61"/>
      <c r="T174" s="21"/>
      <c r="U174" s="21"/>
      <c r="V174" s="21"/>
      <c r="W174" s="21"/>
      <c r="X174" s="21"/>
      <c r="Y174" s="21"/>
      <c r="Z174" s="21"/>
    </row>
    <row r="175" ht="17.25" customHeight="1">
      <c r="A175" s="17"/>
      <c r="B175" s="61"/>
      <c r="C175" s="61"/>
      <c r="D175" s="61"/>
      <c r="E175" s="61"/>
      <c r="F175" s="61"/>
      <c r="G175" s="61"/>
      <c r="H175" s="61"/>
      <c r="I175" s="61"/>
      <c r="J175" s="61"/>
      <c r="K175" s="61"/>
      <c r="L175" s="61"/>
      <c r="M175" s="61"/>
      <c r="N175" s="61"/>
      <c r="O175" s="61"/>
      <c r="P175" s="61"/>
      <c r="Q175" s="17"/>
      <c r="R175" s="17"/>
      <c r="S175" s="61"/>
      <c r="T175" s="21"/>
      <c r="U175" s="21"/>
      <c r="V175" s="21"/>
      <c r="W175" s="21"/>
      <c r="X175" s="21"/>
      <c r="Y175" s="21"/>
      <c r="Z175" s="21"/>
    </row>
    <row r="176" ht="17.25" customHeight="1">
      <c r="A176" s="17"/>
      <c r="B176" s="61"/>
      <c r="C176" s="61"/>
      <c r="D176" s="61"/>
      <c r="E176" s="61"/>
      <c r="F176" s="61"/>
      <c r="G176" s="61"/>
      <c r="H176" s="61"/>
      <c r="I176" s="61"/>
      <c r="J176" s="61"/>
      <c r="K176" s="61"/>
      <c r="L176" s="61"/>
      <c r="M176" s="61"/>
      <c r="N176" s="61"/>
      <c r="O176" s="61"/>
      <c r="P176" s="61"/>
      <c r="Q176" s="17"/>
      <c r="R176" s="17"/>
      <c r="S176" s="61"/>
      <c r="T176" s="21"/>
      <c r="U176" s="21"/>
      <c r="V176" s="21"/>
      <c r="W176" s="21"/>
      <c r="X176" s="21"/>
      <c r="Y176" s="21"/>
      <c r="Z176" s="21"/>
    </row>
    <row r="177" ht="17.25" customHeight="1">
      <c r="A177" s="17"/>
      <c r="B177" s="61"/>
      <c r="C177" s="61"/>
      <c r="D177" s="61"/>
      <c r="E177" s="61"/>
      <c r="F177" s="61"/>
      <c r="G177" s="61"/>
      <c r="H177" s="61"/>
      <c r="I177" s="61"/>
      <c r="J177" s="61"/>
      <c r="K177" s="61"/>
      <c r="L177" s="61"/>
      <c r="M177" s="61"/>
      <c r="N177" s="61"/>
      <c r="O177" s="61"/>
      <c r="P177" s="61"/>
      <c r="Q177" s="17"/>
      <c r="R177" s="17"/>
      <c r="S177" s="61"/>
      <c r="T177" s="21"/>
      <c r="U177" s="21"/>
      <c r="V177" s="21"/>
      <c r="W177" s="21"/>
      <c r="X177" s="21"/>
      <c r="Y177" s="21"/>
      <c r="Z177" s="21"/>
    </row>
    <row r="178" ht="17.25" customHeight="1">
      <c r="A178" s="17"/>
      <c r="B178" s="61"/>
      <c r="C178" s="61"/>
      <c r="D178" s="61"/>
      <c r="E178" s="61"/>
      <c r="F178" s="61"/>
      <c r="G178" s="61"/>
      <c r="H178" s="61"/>
      <c r="I178" s="61"/>
      <c r="J178" s="61"/>
      <c r="K178" s="61"/>
      <c r="L178" s="61"/>
      <c r="M178" s="61"/>
      <c r="N178" s="61"/>
      <c r="O178" s="61"/>
      <c r="P178" s="61"/>
      <c r="Q178" s="17"/>
      <c r="R178" s="17"/>
      <c r="S178" s="61"/>
      <c r="T178" s="21"/>
      <c r="U178" s="21"/>
      <c r="V178" s="21"/>
      <c r="W178" s="21"/>
      <c r="X178" s="21"/>
      <c r="Y178" s="21"/>
      <c r="Z178" s="21"/>
    </row>
    <row r="179" ht="17.25" customHeight="1">
      <c r="A179" s="17"/>
      <c r="B179" s="61"/>
      <c r="C179" s="61"/>
      <c r="D179" s="61"/>
      <c r="E179" s="61"/>
      <c r="F179" s="61"/>
      <c r="G179" s="61"/>
      <c r="H179" s="61"/>
      <c r="I179" s="61"/>
      <c r="J179" s="61"/>
      <c r="K179" s="61"/>
      <c r="L179" s="61"/>
      <c r="M179" s="61"/>
      <c r="N179" s="61"/>
      <c r="O179" s="61"/>
      <c r="P179" s="61"/>
      <c r="Q179" s="17"/>
      <c r="R179" s="17"/>
      <c r="S179" s="61"/>
      <c r="T179" s="21"/>
      <c r="U179" s="21"/>
      <c r="V179" s="21"/>
      <c r="W179" s="21"/>
      <c r="X179" s="21"/>
      <c r="Y179" s="21"/>
      <c r="Z179" s="21"/>
    </row>
    <row r="180" ht="17.25" customHeight="1">
      <c r="A180" s="17"/>
      <c r="B180" s="61"/>
      <c r="C180" s="61"/>
      <c r="D180" s="61"/>
      <c r="E180" s="61"/>
      <c r="F180" s="61"/>
      <c r="G180" s="61"/>
      <c r="H180" s="61"/>
      <c r="I180" s="61"/>
      <c r="J180" s="61"/>
      <c r="K180" s="61"/>
      <c r="L180" s="61"/>
      <c r="M180" s="61"/>
      <c r="N180" s="61"/>
      <c r="O180" s="61"/>
      <c r="P180" s="61"/>
      <c r="Q180" s="17"/>
      <c r="R180" s="17"/>
      <c r="S180" s="61"/>
      <c r="T180" s="21"/>
      <c r="U180" s="21"/>
      <c r="V180" s="21"/>
      <c r="W180" s="21"/>
      <c r="X180" s="21"/>
      <c r="Y180" s="21"/>
      <c r="Z180" s="21"/>
    </row>
    <row r="181" ht="17.25" customHeight="1">
      <c r="A181" s="17"/>
      <c r="B181" s="61"/>
      <c r="C181" s="61"/>
      <c r="D181" s="61"/>
      <c r="E181" s="61"/>
      <c r="F181" s="61"/>
      <c r="G181" s="61"/>
      <c r="H181" s="61"/>
      <c r="I181" s="61"/>
      <c r="J181" s="61"/>
      <c r="K181" s="61"/>
      <c r="L181" s="61"/>
      <c r="M181" s="61"/>
      <c r="N181" s="61"/>
      <c r="O181" s="61"/>
      <c r="P181" s="61"/>
      <c r="Q181" s="17"/>
      <c r="R181" s="17"/>
      <c r="S181" s="61"/>
      <c r="T181" s="21"/>
      <c r="U181" s="21"/>
      <c r="V181" s="21"/>
      <c r="W181" s="21"/>
      <c r="X181" s="21"/>
      <c r="Y181" s="21"/>
      <c r="Z181" s="21"/>
    </row>
    <row r="182" ht="17.25" customHeight="1">
      <c r="A182" s="17"/>
      <c r="B182" s="61"/>
      <c r="C182" s="61"/>
      <c r="D182" s="61"/>
      <c r="E182" s="61"/>
      <c r="F182" s="61"/>
      <c r="G182" s="61"/>
      <c r="H182" s="61"/>
      <c r="I182" s="61"/>
      <c r="J182" s="61"/>
      <c r="K182" s="61"/>
      <c r="L182" s="61"/>
      <c r="M182" s="61"/>
      <c r="N182" s="61"/>
      <c r="O182" s="61"/>
      <c r="P182" s="61"/>
      <c r="Q182" s="17"/>
      <c r="R182" s="17"/>
      <c r="S182" s="61"/>
      <c r="T182" s="21"/>
      <c r="U182" s="21"/>
      <c r="V182" s="21"/>
      <c r="W182" s="21"/>
      <c r="X182" s="21"/>
      <c r="Y182" s="21"/>
      <c r="Z182" s="21"/>
    </row>
    <row r="183" ht="17.25" customHeight="1">
      <c r="A183" s="17"/>
      <c r="B183" s="61"/>
      <c r="C183" s="61"/>
      <c r="D183" s="61"/>
      <c r="E183" s="61"/>
      <c r="F183" s="61"/>
      <c r="G183" s="61"/>
      <c r="H183" s="61"/>
      <c r="I183" s="61"/>
      <c r="J183" s="61"/>
      <c r="K183" s="61"/>
      <c r="L183" s="61"/>
      <c r="M183" s="61"/>
      <c r="N183" s="61"/>
      <c r="O183" s="61"/>
      <c r="P183" s="61"/>
      <c r="Q183" s="17"/>
      <c r="R183" s="17"/>
      <c r="S183" s="61"/>
      <c r="T183" s="21"/>
      <c r="U183" s="21"/>
      <c r="V183" s="21"/>
      <c r="W183" s="21"/>
      <c r="X183" s="21"/>
      <c r="Y183" s="21"/>
      <c r="Z183" s="21"/>
    </row>
    <row r="184" ht="17.25" customHeight="1">
      <c r="A184" s="17"/>
      <c r="B184" s="61"/>
      <c r="C184" s="61"/>
      <c r="D184" s="61"/>
      <c r="E184" s="61"/>
      <c r="F184" s="61"/>
      <c r="G184" s="61"/>
      <c r="H184" s="61"/>
      <c r="I184" s="61"/>
      <c r="J184" s="61"/>
      <c r="K184" s="61"/>
      <c r="L184" s="61"/>
      <c r="M184" s="61"/>
      <c r="N184" s="61"/>
      <c r="O184" s="61"/>
      <c r="P184" s="61"/>
      <c r="Q184" s="17"/>
      <c r="R184" s="17"/>
      <c r="S184" s="61"/>
      <c r="T184" s="21"/>
      <c r="U184" s="21"/>
      <c r="V184" s="21"/>
      <c r="W184" s="21"/>
      <c r="X184" s="21"/>
      <c r="Y184" s="21"/>
      <c r="Z184" s="21"/>
    </row>
    <row r="185" ht="17.25" customHeight="1">
      <c r="A185" s="17"/>
      <c r="B185" s="61"/>
      <c r="C185" s="61"/>
      <c r="D185" s="61"/>
      <c r="E185" s="61"/>
      <c r="F185" s="61"/>
      <c r="G185" s="61"/>
      <c r="H185" s="61"/>
      <c r="I185" s="61"/>
      <c r="J185" s="61"/>
      <c r="K185" s="61"/>
      <c r="L185" s="61"/>
      <c r="M185" s="61"/>
      <c r="N185" s="61"/>
      <c r="O185" s="61"/>
      <c r="P185" s="61"/>
      <c r="Q185" s="17"/>
      <c r="R185" s="17"/>
      <c r="S185" s="61"/>
      <c r="T185" s="21"/>
      <c r="U185" s="21"/>
      <c r="V185" s="21"/>
      <c r="W185" s="21"/>
      <c r="X185" s="21"/>
      <c r="Y185" s="21"/>
      <c r="Z185" s="21"/>
    </row>
    <row r="186" ht="17.25" customHeight="1">
      <c r="A186" s="17"/>
      <c r="B186" s="61"/>
      <c r="C186" s="61"/>
      <c r="D186" s="61"/>
      <c r="E186" s="61"/>
      <c r="F186" s="61"/>
      <c r="G186" s="61"/>
      <c r="H186" s="61"/>
      <c r="I186" s="61"/>
      <c r="J186" s="61"/>
      <c r="K186" s="61"/>
      <c r="L186" s="61"/>
      <c r="M186" s="61"/>
      <c r="N186" s="61"/>
      <c r="O186" s="61"/>
      <c r="P186" s="61"/>
      <c r="Q186" s="17"/>
      <c r="R186" s="17"/>
      <c r="S186" s="61"/>
      <c r="T186" s="21"/>
      <c r="U186" s="21"/>
      <c r="V186" s="21"/>
      <c r="W186" s="21"/>
      <c r="X186" s="21"/>
      <c r="Y186" s="21"/>
      <c r="Z186" s="21"/>
    </row>
    <row r="187" ht="17.25" customHeight="1">
      <c r="A187" s="17"/>
      <c r="B187" s="61"/>
      <c r="C187" s="61"/>
      <c r="D187" s="61"/>
      <c r="E187" s="61"/>
      <c r="F187" s="61"/>
      <c r="G187" s="61"/>
      <c r="H187" s="61"/>
      <c r="I187" s="61"/>
      <c r="J187" s="61"/>
      <c r="K187" s="61"/>
      <c r="L187" s="61"/>
      <c r="M187" s="61"/>
      <c r="N187" s="61"/>
      <c r="O187" s="61"/>
      <c r="P187" s="61"/>
      <c r="Q187" s="17"/>
      <c r="R187" s="17"/>
      <c r="S187" s="61"/>
      <c r="T187" s="21"/>
      <c r="U187" s="21"/>
      <c r="V187" s="21"/>
      <c r="W187" s="21"/>
      <c r="X187" s="21"/>
      <c r="Y187" s="21"/>
      <c r="Z187" s="21"/>
    </row>
    <row r="188" ht="17.25" customHeight="1">
      <c r="A188" s="17"/>
      <c r="B188" s="61"/>
      <c r="C188" s="61"/>
      <c r="D188" s="61"/>
      <c r="E188" s="61"/>
      <c r="F188" s="61"/>
      <c r="G188" s="61"/>
      <c r="H188" s="61"/>
      <c r="I188" s="61"/>
      <c r="J188" s="61"/>
      <c r="K188" s="61"/>
      <c r="L188" s="61"/>
      <c r="M188" s="61"/>
      <c r="N188" s="61"/>
      <c r="O188" s="61"/>
      <c r="P188" s="61"/>
      <c r="Q188" s="17"/>
      <c r="R188" s="17"/>
      <c r="S188" s="61"/>
      <c r="T188" s="21"/>
      <c r="U188" s="21"/>
      <c r="V188" s="21"/>
      <c r="W188" s="21"/>
      <c r="X188" s="21"/>
      <c r="Y188" s="21"/>
      <c r="Z188" s="21"/>
    </row>
    <row r="189" ht="17.25" customHeight="1">
      <c r="A189" s="17"/>
      <c r="B189" s="61"/>
      <c r="C189" s="61"/>
      <c r="D189" s="61"/>
      <c r="E189" s="61"/>
      <c r="F189" s="61"/>
      <c r="G189" s="61"/>
      <c r="H189" s="61"/>
      <c r="I189" s="61"/>
      <c r="J189" s="61"/>
      <c r="K189" s="61"/>
      <c r="L189" s="61"/>
      <c r="M189" s="61"/>
      <c r="N189" s="61"/>
      <c r="O189" s="61"/>
      <c r="P189" s="61"/>
      <c r="Q189" s="17"/>
      <c r="R189" s="17"/>
      <c r="S189" s="61"/>
      <c r="T189" s="21"/>
      <c r="U189" s="21"/>
      <c r="V189" s="21"/>
      <c r="W189" s="21"/>
      <c r="X189" s="21"/>
      <c r="Y189" s="21"/>
      <c r="Z189" s="21"/>
    </row>
    <row r="190" ht="17.25" customHeight="1">
      <c r="A190" s="17"/>
      <c r="B190" s="61"/>
      <c r="C190" s="61"/>
      <c r="D190" s="61"/>
      <c r="E190" s="61"/>
      <c r="F190" s="61"/>
      <c r="G190" s="61"/>
      <c r="H190" s="61"/>
      <c r="I190" s="61"/>
      <c r="J190" s="61"/>
      <c r="K190" s="61"/>
      <c r="L190" s="61"/>
      <c r="M190" s="61"/>
      <c r="N190" s="61"/>
      <c r="O190" s="61"/>
      <c r="P190" s="61"/>
      <c r="Q190" s="17"/>
      <c r="R190" s="17"/>
      <c r="S190" s="61"/>
      <c r="T190" s="21"/>
      <c r="U190" s="21"/>
      <c r="V190" s="21"/>
      <c r="W190" s="21"/>
      <c r="X190" s="21"/>
      <c r="Y190" s="21"/>
      <c r="Z190" s="21"/>
    </row>
    <row r="191" ht="17.25" customHeight="1">
      <c r="A191" s="17"/>
      <c r="B191" s="61"/>
      <c r="C191" s="61"/>
      <c r="D191" s="61"/>
      <c r="E191" s="61"/>
      <c r="F191" s="61"/>
      <c r="G191" s="61"/>
      <c r="H191" s="61"/>
      <c r="I191" s="61"/>
      <c r="J191" s="61"/>
      <c r="K191" s="61"/>
      <c r="L191" s="61"/>
      <c r="M191" s="61"/>
      <c r="N191" s="61"/>
      <c r="O191" s="61"/>
      <c r="P191" s="61"/>
      <c r="Q191" s="17"/>
      <c r="R191" s="17"/>
      <c r="S191" s="61"/>
      <c r="T191" s="21"/>
      <c r="U191" s="21"/>
      <c r="V191" s="21"/>
      <c r="W191" s="21"/>
      <c r="X191" s="21"/>
      <c r="Y191" s="21"/>
      <c r="Z191" s="21"/>
    </row>
    <row r="192" ht="17.25" customHeight="1">
      <c r="A192" s="17"/>
      <c r="B192" s="61"/>
      <c r="C192" s="61"/>
      <c r="D192" s="61"/>
      <c r="E192" s="61"/>
      <c r="F192" s="61"/>
      <c r="G192" s="61"/>
      <c r="H192" s="61"/>
      <c r="I192" s="61"/>
      <c r="J192" s="61"/>
      <c r="K192" s="61"/>
      <c r="L192" s="61"/>
      <c r="M192" s="61"/>
      <c r="N192" s="61"/>
      <c r="O192" s="61"/>
      <c r="P192" s="61"/>
      <c r="Q192" s="17"/>
      <c r="R192" s="17"/>
      <c r="S192" s="61"/>
      <c r="T192" s="21"/>
      <c r="U192" s="21"/>
      <c r="V192" s="21"/>
      <c r="W192" s="21"/>
      <c r="X192" s="21"/>
      <c r="Y192" s="21"/>
      <c r="Z192" s="21"/>
    </row>
    <row r="193" ht="17.25" customHeight="1">
      <c r="A193" s="17"/>
      <c r="B193" s="61"/>
      <c r="C193" s="61"/>
      <c r="D193" s="61"/>
      <c r="E193" s="61"/>
      <c r="F193" s="61"/>
      <c r="G193" s="61"/>
      <c r="H193" s="61"/>
      <c r="I193" s="61"/>
      <c r="J193" s="61"/>
      <c r="K193" s="61"/>
      <c r="L193" s="61"/>
      <c r="M193" s="61"/>
      <c r="N193" s="61"/>
      <c r="O193" s="61"/>
      <c r="P193" s="61"/>
      <c r="Q193" s="17"/>
      <c r="R193" s="17"/>
      <c r="S193" s="61"/>
      <c r="T193" s="21"/>
      <c r="U193" s="21"/>
      <c r="V193" s="21"/>
      <c r="W193" s="21"/>
      <c r="X193" s="21"/>
      <c r="Y193" s="21"/>
      <c r="Z193" s="21"/>
    </row>
    <row r="194" ht="17.25" customHeight="1">
      <c r="A194" s="17"/>
      <c r="B194" s="61"/>
      <c r="C194" s="61"/>
      <c r="D194" s="61"/>
      <c r="E194" s="61"/>
      <c r="F194" s="61"/>
      <c r="G194" s="61"/>
      <c r="H194" s="61"/>
      <c r="I194" s="61"/>
      <c r="J194" s="61"/>
      <c r="K194" s="61"/>
      <c r="L194" s="61"/>
      <c r="M194" s="61"/>
      <c r="N194" s="61"/>
      <c r="O194" s="61"/>
      <c r="P194" s="61"/>
      <c r="Q194" s="17"/>
      <c r="R194" s="17"/>
      <c r="S194" s="61"/>
      <c r="T194" s="21"/>
      <c r="U194" s="21"/>
      <c r="V194" s="21"/>
      <c r="W194" s="21"/>
      <c r="X194" s="21"/>
      <c r="Y194" s="21"/>
      <c r="Z194" s="21"/>
    </row>
    <row r="195" ht="17.25" customHeight="1">
      <c r="A195" s="17"/>
      <c r="B195" s="61"/>
      <c r="C195" s="61"/>
      <c r="D195" s="61"/>
      <c r="E195" s="61"/>
      <c r="F195" s="61"/>
      <c r="G195" s="61"/>
      <c r="H195" s="61"/>
      <c r="I195" s="61"/>
      <c r="J195" s="61"/>
      <c r="K195" s="61"/>
      <c r="L195" s="61"/>
      <c r="M195" s="61"/>
      <c r="N195" s="61"/>
      <c r="O195" s="61"/>
      <c r="P195" s="61"/>
      <c r="Q195" s="17"/>
      <c r="R195" s="17"/>
      <c r="S195" s="61"/>
      <c r="T195" s="21"/>
      <c r="U195" s="21"/>
      <c r="V195" s="21"/>
      <c r="W195" s="21"/>
      <c r="X195" s="21"/>
      <c r="Y195" s="21"/>
      <c r="Z195" s="21"/>
    </row>
    <row r="196" ht="17.25" customHeight="1">
      <c r="A196" s="17"/>
      <c r="B196" s="61"/>
      <c r="C196" s="61"/>
      <c r="D196" s="61"/>
      <c r="E196" s="61"/>
      <c r="F196" s="61"/>
      <c r="G196" s="61"/>
      <c r="H196" s="61"/>
      <c r="I196" s="61"/>
      <c r="J196" s="61"/>
      <c r="K196" s="61"/>
      <c r="L196" s="61"/>
      <c r="M196" s="61"/>
      <c r="N196" s="61"/>
      <c r="O196" s="61"/>
      <c r="P196" s="61"/>
      <c r="Q196" s="17"/>
      <c r="R196" s="17"/>
      <c r="S196" s="61"/>
      <c r="T196" s="21"/>
      <c r="U196" s="21"/>
      <c r="V196" s="21"/>
      <c r="W196" s="21"/>
      <c r="X196" s="21"/>
      <c r="Y196" s="21"/>
      <c r="Z196" s="21"/>
    </row>
    <row r="197" ht="17.25" customHeight="1">
      <c r="A197" s="17"/>
      <c r="B197" s="61"/>
      <c r="C197" s="61"/>
      <c r="D197" s="61"/>
      <c r="E197" s="61"/>
      <c r="F197" s="61"/>
      <c r="G197" s="61"/>
      <c r="H197" s="61"/>
      <c r="I197" s="61"/>
      <c r="J197" s="61"/>
      <c r="K197" s="61"/>
      <c r="L197" s="61"/>
      <c r="M197" s="61"/>
      <c r="N197" s="61"/>
      <c r="O197" s="61"/>
      <c r="P197" s="61"/>
      <c r="Q197" s="17"/>
      <c r="R197" s="17"/>
      <c r="S197" s="61"/>
      <c r="T197" s="21"/>
      <c r="U197" s="21"/>
      <c r="V197" s="21"/>
      <c r="W197" s="21"/>
      <c r="X197" s="21"/>
      <c r="Y197" s="21"/>
      <c r="Z197" s="21"/>
    </row>
    <row r="198" ht="17.25" customHeight="1">
      <c r="A198" s="17"/>
      <c r="B198" s="61"/>
      <c r="C198" s="61"/>
      <c r="D198" s="61"/>
      <c r="E198" s="61"/>
      <c r="F198" s="61"/>
      <c r="G198" s="61"/>
      <c r="H198" s="61"/>
      <c r="I198" s="61"/>
      <c r="J198" s="61"/>
      <c r="K198" s="61"/>
      <c r="L198" s="61"/>
      <c r="M198" s="61"/>
      <c r="N198" s="61"/>
      <c r="O198" s="61"/>
      <c r="P198" s="61"/>
      <c r="Q198" s="17"/>
      <c r="R198" s="17"/>
      <c r="S198" s="61"/>
      <c r="T198" s="21"/>
      <c r="U198" s="21"/>
      <c r="V198" s="21"/>
      <c r="W198" s="21"/>
      <c r="X198" s="21"/>
      <c r="Y198" s="21"/>
      <c r="Z198" s="21"/>
    </row>
    <row r="199" ht="17.25" customHeight="1">
      <c r="A199" s="17"/>
      <c r="B199" s="61"/>
      <c r="C199" s="61"/>
      <c r="D199" s="61"/>
      <c r="E199" s="61"/>
      <c r="F199" s="61"/>
      <c r="G199" s="61"/>
      <c r="H199" s="61"/>
      <c r="I199" s="61"/>
      <c r="J199" s="61"/>
      <c r="K199" s="61"/>
      <c r="L199" s="61"/>
      <c r="M199" s="61"/>
      <c r="N199" s="61"/>
      <c r="O199" s="61"/>
      <c r="P199" s="61"/>
      <c r="Q199" s="17"/>
      <c r="R199" s="17"/>
      <c r="S199" s="61"/>
      <c r="T199" s="21"/>
      <c r="U199" s="21"/>
      <c r="V199" s="21"/>
      <c r="W199" s="21"/>
      <c r="X199" s="21"/>
      <c r="Y199" s="21"/>
      <c r="Z199" s="21"/>
    </row>
    <row r="200" ht="17.25" customHeight="1">
      <c r="A200" s="17"/>
      <c r="B200" s="61"/>
      <c r="C200" s="61"/>
      <c r="D200" s="61"/>
      <c r="E200" s="61"/>
      <c r="F200" s="61"/>
      <c r="G200" s="61"/>
      <c r="H200" s="61"/>
      <c r="I200" s="61"/>
      <c r="J200" s="61"/>
      <c r="K200" s="61"/>
      <c r="L200" s="61"/>
      <c r="M200" s="61"/>
      <c r="N200" s="61"/>
      <c r="O200" s="61"/>
      <c r="P200" s="61"/>
      <c r="Q200" s="17"/>
      <c r="R200" s="17"/>
      <c r="S200" s="61"/>
      <c r="T200" s="21"/>
      <c r="U200" s="21"/>
      <c r="V200" s="21"/>
      <c r="W200" s="21"/>
      <c r="X200" s="21"/>
      <c r="Y200" s="21"/>
      <c r="Z200" s="21"/>
    </row>
    <row r="201" ht="17.25" customHeight="1">
      <c r="A201" s="17"/>
      <c r="B201" s="61"/>
      <c r="C201" s="61"/>
      <c r="D201" s="61"/>
      <c r="E201" s="61"/>
      <c r="F201" s="61"/>
      <c r="G201" s="61"/>
      <c r="H201" s="61"/>
      <c r="I201" s="61"/>
      <c r="J201" s="61"/>
      <c r="K201" s="61"/>
      <c r="L201" s="61"/>
      <c r="M201" s="61"/>
      <c r="N201" s="61"/>
      <c r="O201" s="61"/>
      <c r="P201" s="61"/>
      <c r="Q201" s="17"/>
      <c r="R201" s="17"/>
      <c r="S201" s="61"/>
      <c r="T201" s="21"/>
      <c r="U201" s="21"/>
      <c r="V201" s="21"/>
      <c r="W201" s="21"/>
      <c r="X201" s="21"/>
      <c r="Y201" s="21"/>
      <c r="Z201" s="21"/>
    </row>
    <row r="202" ht="17.25" customHeight="1">
      <c r="A202" s="17"/>
      <c r="B202" s="61"/>
      <c r="C202" s="61"/>
      <c r="D202" s="61"/>
      <c r="E202" s="61"/>
      <c r="F202" s="61"/>
      <c r="G202" s="61"/>
      <c r="H202" s="61"/>
      <c r="I202" s="61"/>
      <c r="J202" s="61"/>
      <c r="K202" s="61"/>
      <c r="L202" s="61"/>
      <c r="M202" s="61"/>
      <c r="N202" s="61"/>
      <c r="O202" s="61"/>
      <c r="P202" s="61"/>
      <c r="Q202" s="17"/>
      <c r="R202" s="17"/>
      <c r="S202" s="61"/>
      <c r="T202" s="21"/>
      <c r="U202" s="21"/>
      <c r="V202" s="21"/>
      <c r="W202" s="21"/>
      <c r="X202" s="21"/>
      <c r="Y202" s="21"/>
      <c r="Z202" s="21"/>
    </row>
    <row r="203" ht="17.25" customHeight="1">
      <c r="A203" s="17"/>
      <c r="B203" s="61"/>
      <c r="C203" s="61"/>
      <c r="D203" s="61"/>
      <c r="E203" s="61"/>
      <c r="F203" s="61"/>
      <c r="G203" s="61"/>
      <c r="H203" s="61"/>
      <c r="I203" s="61"/>
      <c r="J203" s="61"/>
      <c r="K203" s="61"/>
      <c r="L203" s="61"/>
      <c r="M203" s="61"/>
      <c r="N203" s="61"/>
      <c r="O203" s="61"/>
      <c r="P203" s="61"/>
      <c r="Q203" s="17"/>
      <c r="R203" s="17"/>
      <c r="S203" s="61"/>
      <c r="T203" s="21"/>
      <c r="U203" s="21"/>
      <c r="V203" s="21"/>
      <c r="W203" s="21"/>
      <c r="X203" s="21"/>
      <c r="Y203" s="21"/>
      <c r="Z203" s="21"/>
    </row>
    <row r="204" ht="17.25" customHeight="1">
      <c r="A204" s="17"/>
      <c r="B204" s="61"/>
      <c r="C204" s="61"/>
      <c r="D204" s="61"/>
      <c r="E204" s="61"/>
      <c r="F204" s="61"/>
      <c r="G204" s="61"/>
      <c r="H204" s="61"/>
      <c r="I204" s="61"/>
      <c r="J204" s="61"/>
      <c r="K204" s="61"/>
      <c r="L204" s="61"/>
      <c r="M204" s="61"/>
      <c r="N204" s="61"/>
      <c r="O204" s="61"/>
      <c r="P204" s="61"/>
      <c r="Q204" s="17"/>
      <c r="R204" s="17"/>
      <c r="S204" s="61"/>
      <c r="T204" s="21"/>
      <c r="U204" s="21"/>
      <c r="V204" s="21"/>
      <c r="W204" s="21"/>
      <c r="X204" s="21"/>
      <c r="Y204" s="21"/>
      <c r="Z204" s="21"/>
    </row>
    <row r="205" ht="17.25" customHeight="1">
      <c r="A205" s="17"/>
      <c r="B205" s="61"/>
      <c r="C205" s="61"/>
      <c r="D205" s="61"/>
      <c r="E205" s="61"/>
      <c r="F205" s="61"/>
      <c r="G205" s="61"/>
      <c r="H205" s="61"/>
      <c r="I205" s="61"/>
      <c r="J205" s="61"/>
      <c r="K205" s="61"/>
      <c r="L205" s="61"/>
      <c r="M205" s="61"/>
      <c r="N205" s="61"/>
      <c r="O205" s="61"/>
      <c r="P205" s="61"/>
      <c r="Q205" s="17"/>
      <c r="R205" s="17"/>
      <c r="S205" s="61"/>
      <c r="T205" s="21"/>
      <c r="U205" s="21"/>
      <c r="V205" s="21"/>
      <c r="W205" s="21"/>
      <c r="X205" s="21"/>
      <c r="Y205" s="21"/>
      <c r="Z205" s="21"/>
    </row>
    <row r="206" ht="17.25" customHeight="1">
      <c r="A206" s="17"/>
      <c r="B206" s="61"/>
      <c r="C206" s="61"/>
      <c r="D206" s="61"/>
      <c r="E206" s="61"/>
      <c r="F206" s="61"/>
      <c r="G206" s="61"/>
      <c r="H206" s="61"/>
      <c r="I206" s="61"/>
      <c r="J206" s="61"/>
      <c r="K206" s="61"/>
      <c r="L206" s="61"/>
      <c r="M206" s="61"/>
      <c r="N206" s="61"/>
      <c r="O206" s="61"/>
      <c r="P206" s="61"/>
      <c r="Q206" s="17"/>
      <c r="R206" s="17"/>
      <c r="S206" s="61"/>
      <c r="T206" s="21"/>
      <c r="U206" s="21"/>
      <c r="V206" s="21"/>
      <c r="W206" s="21"/>
      <c r="X206" s="21"/>
      <c r="Y206" s="21"/>
      <c r="Z206" s="21"/>
    </row>
    <row r="207" ht="17.25" customHeight="1">
      <c r="A207" s="17"/>
      <c r="B207" s="61"/>
      <c r="C207" s="61"/>
      <c r="D207" s="61"/>
      <c r="E207" s="61"/>
      <c r="F207" s="61"/>
      <c r="G207" s="61"/>
      <c r="H207" s="61"/>
      <c r="I207" s="61"/>
      <c r="J207" s="61"/>
      <c r="K207" s="61"/>
      <c r="L207" s="61"/>
      <c r="M207" s="61"/>
      <c r="N207" s="61"/>
      <c r="O207" s="61"/>
      <c r="P207" s="61"/>
      <c r="Q207" s="17"/>
      <c r="R207" s="17"/>
      <c r="S207" s="61"/>
      <c r="T207" s="21"/>
      <c r="U207" s="21"/>
      <c r="V207" s="21"/>
      <c r="W207" s="21"/>
      <c r="X207" s="21"/>
      <c r="Y207" s="21"/>
      <c r="Z207" s="21"/>
    </row>
    <row r="208" ht="17.25" customHeight="1">
      <c r="A208" s="17"/>
      <c r="B208" s="61"/>
      <c r="C208" s="61"/>
      <c r="D208" s="61"/>
      <c r="E208" s="61"/>
      <c r="F208" s="61"/>
      <c r="G208" s="61"/>
      <c r="H208" s="61"/>
      <c r="I208" s="61"/>
      <c r="J208" s="61"/>
      <c r="K208" s="61"/>
      <c r="L208" s="61"/>
      <c r="M208" s="61"/>
      <c r="N208" s="61"/>
      <c r="O208" s="61"/>
      <c r="P208" s="61"/>
      <c r="Q208" s="17"/>
      <c r="R208" s="17"/>
      <c r="S208" s="61"/>
      <c r="T208" s="21"/>
      <c r="U208" s="21"/>
      <c r="V208" s="21"/>
      <c r="W208" s="21"/>
      <c r="X208" s="21"/>
      <c r="Y208" s="21"/>
      <c r="Z208" s="21"/>
    </row>
    <row r="209" ht="17.25" customHeight="1">
      <c r="A209" s="17"/>
      <c r="B209" s="61"/>
      <c r="C209" s="61"/>
      <c r="D209" s="61"/>
      <c r="E209" s="61"/>
      <c r="F209" s="61"/>
      <c r="G209" s="61"/>
      <c r="H209" s="61"/>
      <c r="I209" s="61"/>
      <c r="J209" s="61"/>
      <c r="K209" s="61"/>
      <c r="L209" s="61"/>
      <c r="M209" s="61"/>
      <c r="N209" s="61"/>
      <c r="O209" s="61"/>
      <c r="P209" s="61"/>
      <c r="Q209" s="17"/>
      <c r="R209" s="17"/>
      <c r="S209" s="61"/>
      <c r="T209" s="21"/>
      <c r="U209" s="21"/>
      <c r="V209" s="21"/>
      <c r="W209" s="21"/>
      <c r="X209" s="21"/>
      <c r="Y209" s="21"/>
      <c r="Z209" s="21"/>
    </row>
    <row r="210" ht="17.25" customHeight="1">
      <c r="A210" s="17"/>
      <c r="B210" s="61"/>
      <c r="C210" s="61"/>
      <c r="D210" s="61"/>
      <c r="E210" s="61"/>
      <c r="F210" s="61"/>
      <c r="G210" s="61"/>
      <c r="H210" s="61"/>
      <c r="I210" s="61"/>
      <c r="J210" s="61"/>
      <c r="K210" s="61"/>
      <c r="L210" s="61"/>
      <c r="M210" s="61"/>
      <c r="N210" s="61"/>
      <c r="O210" s="61"/>
      <c r="P210" s="61"/>
      <c r="Q210" s="17"/>
      <c r="R210" s="17"/>
      <c r="S210" s="61"/>
      <c r="T210" s="21"/>
      <c r="U210" s="21"/>
      <c r="V210" s="21"/>
      <c r="W210" s="21"/>
      <c r="X210" s="21"/>
      <c r="Y210" s="21"/>
      <c r="Z210" s="21"/>
    </row>
    <row r="211" ht="17.25" customHeight="1">
      <c r="A211" s="17"/>
      <c r="B211" s="61"/>
      <c r="C211" s="61"/>
      <c r="D211" s="61"/>
      <c r="E211" s="61"/>
      <c r="F211" s="61"/>
      <c r="G211" s="61"/>
      <c r="H211" s="61"/>
      <c r="I211" s="61"/>
      <c r="J211" s="61"/>
      <c r="K211" s="61"/>
      <c r="L211" s="61"/>
      <c r="M211" s="61"/>
      <c r="N211" s="61"/>
      <c r="O211" s="61"/>
      <c r="P211" s="61"/>
      <c r="Q211" s="17"/>
      <c r="R211" s="17"/>
      <c r="S211" s="61"/>
      <c r="T211" s="21"/>
      <c r="U211" s="21"/>
      <c r="V211" s="21"/>
      <c r="W211" s="21"/>
      <c r="X211" s="21"/>
      <c r="Y211" s="21"/>
      <c r="Z211" s="21"/>
    </row>
    <row r="212" ht="17.25" customHeight="1">
      <c r="A212" s="17"/>
      <c r="B212" s="61"/>
      <c r="C212" s="61"/>
      <c r="D212" s="61"/>
      <c r="E212" s="61"/>
      <c r="F212" s="61"/>
      <c r="G212" s="61"/>
      <c r="H212" s="61"/>
      <c r="I212" s="61"/>
      <c r="J212" s="61"/>
      <c r="K212" s="61"/>
      <c r="L212" s="61"/>
      <c r="M212" s="61"/>
      <c r="N212" s="61"/>
      <c r="O212" s="61"/>
      <c r="P212" s="61"/>
      <c r="Q212" s="17"/>
      <c r="R212" s="17"/>
      <c r="S212" s="61"/>
      <c r="T212" s="21"/>
      <c r="U212" s="21"/>
      <c r="V212" s="21"/>
      <c r="W212" s="21"/>
      <c r="X212" s="21"/>
      <c r="Y212" s="21"/>
      <c r="Z212" s="21"/>
    </row>
    <row r="213" ht="17.25" customHeight="1">
      <c r="A213" s="17"/>
      <c r="B213" s="61"/>
      <c r="C213" s="61"/>
      <c r="D213" s="61"/>
      <c r="E213" s="61"/>
      <c r="F213" s="61"/>
      <c r="G213" s="61"/>
      <c r="H213" s="61"/>
      <c r="I213" s="61"/>
      <c r="J213" s="61"/>
      <c r="K213" s="61"/>
      <c r="L213" s="61"/>
      <c r="M213" s="61"/>
      <c r="N213" s="61"/>
      <c r="O213" s="61"/>
      <c r="P213" s="61"/>
      <c r="Q213" s="17"/>
      <c r="R213" s="17"/>
      <c r="S213" s="61"/>
      <c r="T213" s="21"/>
      <c r="U213" s="21"/>
      <c r="V213" s="21"/>
      <c r="W213" s="21"/>
      <c r="X213" s="21"/>
      <c r="Y213" s="21"/>
      <c r="Z213" s="21"/>
    </row>
    <row r="214" ht="17.25" customHeight="1">
      <c r="A214" s="17"/>
      <c r="B214" s="61"/>
      <c r="C214" s="61"/>
      <c r="D214" s="61"/>
      <c r="E214" s="61"/>
      <c r="F214" s="61"/>
      <c r="G214" s="61"/>
      <c r="H214" s="61"/>
      <c r="I214" s="61"/>
      <c r="J214" s="61"/>
      <c r="K214" s="61"/>
      <c r="L214" s="61"/>
      <c r="M214" s="61"/>
      <c r="N214" s="61"/>
      <c r="O214" s="61"/>
      <c r="P214" s="61"/>
      <c r="Q214" s="17"/>
      <c r="R214" s="17"/>
      <c r="S214" s="61"/>
      <c r="T214" s="21"/>
      <c r="U214" s="21"/>
      <c r="V214" s="21"/>
      <c r="W214" s="21"/>
      <c r="X214" s="21"/>
      <c r="Y214" s="21"/>
      <c r="Z214" s="21"/>
    </row>
    <row r="215" ht="17.25" customHeight="1">
      <c r="A215" s="17"/>
      <c r="B215" s="61"/>
      <c r="C215" s="61"/>
      <c r="D215" s="61"/>
      <c r="E215" s="61"/>
      <c r="F215" s="61"/>
      <c r="G215" s="61"/>
      <c r="H215" s="61"/>
      <c r="I215" s="61"/>
      <c r="J215" s="61"/>
      <c r="K215" s="61"/>
      <c r="L215" s="61"/>
      <c r="M215" s="61"/>
      <c r="N215" s="61"/>
      <c r="O215" s="61"/>
      <c r="P215" s="61"/>
      <c r="Q215" s="17"/>
      <c r="R215" s="17"/>
      <c r="S215" s="61"/>
      <c r="T215" s="21"/>
      <c r="U215" s="21"/>
      <c r="V215" s="21"/>
      <c r="W215" s="21"/>
      <c r="X215" s="21"/>
      <c r="Y215" s="21"/>
      <c r="Z215" s="21"/>
    </row>
    <row r="216" ht="17.25" customHeight="1">
      <c r="A216" s="17"/>
      <c r="B216" s="61"/>
      <c r="C216" s="61"/>
      <c r="D216" s="61"/>
      <c r="E216" s="61"/>
      <c r="F216" s="61"/>
      <c r="G216" s="61"/>
      <c r="H216" s="61"/>
      <c r="I216" s="61"/>
      <c r="J216" s="61"/>
      <c r="K216" s="61"/>
      <c r="L216" s="61"/>
      <c r="M216" s="61"/>
      <c r="N216" s="61"/>
      <c r="O216" s="61"/>
      <c r="P216" s="61"/>
      <c r="Q216" s="17"/>
      <c r="R216" s="17"/>
      <c r="S216" s="61"/>
      <c r="T216" s="21"/>
      <c r="U216" s="21"/>
      <c r="V216" s="21"/>
      <c r="W216" s="21"/>
      <c r="X216" s="21"/>
      <c r="Y216" s="21"/>
      <c r="Z216" s="21"/>
    </row>
    <row r="217" ht="17.25" customHeight="1">
      <c r="A217" s="17"/>
      <c r="B217" s="61"/>
      <c r="C217" s="61"/>
      <c r="D217" s="61"/>
      <c r="E217" s="61"/>
      <c r="F217" s="61"/>
      <c r="G217" s="61"/>
      <c r="H217" s="61"/>
      <c r="I217" s="61"/>
      <c r="J217" s="61"/>
      <c r="K217" s="61"/>
      <c r="L217" s="61"/>
      <c r="M217" s="61"/>
      <c r="N217" s="61"/>
      <c r="O217" s="61"/>
      <c r="P217" s="61"/>
      <c r="Q217" s="17"/>
      <c r="R217" s="17"/>
      <c r="S217" s="61"/>
      <c r="T217" s="21"/>
      <c r="U217" s="21"/>
      <c r="V217" s="21"/>
      <c r="W217" s="21"/>
      <c r="X217" s="21"/>
      <c r="Y217" s="21"/>
      <c r="Z217" s="21"/>
    </row>
    <row r="218" ht="17.25" customHeight="1">
      <c r="A218" s="17"/>
      <c r="B218" s="61"/>
      <c r="C218" s="61"/>
      <c r="D218" s="61"/>
      <c r="E218" s="61"/>
      <c r="F218" s="61"/>
      <c r="G218" s="61"/>
      <c r="H218" s="61"/>
      <c r="I218" s="61"/>
      <c r="J218" s="61"/>
      <c r="K218" s="61"/>
      <c r="L218" s="61"/>
      <c r="M218" s="61"/>
      <c r="N218" s="61"/>
      <c r="O218" s="61"/>
      <c r="P218" s="61"/>
      <c r="Q218" s="17"/>
      <c r="R218" s="17"/>
      <c r="S218" s="61"/>
      <c r="T218" s="21"/>
      <c r="U218" s="21"/>
      <c r="V218" s="21"/>
      <c r="W218" s="21"/>
      <c r="X218" s="21"/>
      <c r="Y218" s="21"/>
      <c r="Z218" s="21"/>
    </row>
    <row r="219" ht="17.25" customHeight="1">
      <c r="A219" s="17"/>
      <c r="B219" s="61"/>
      <c r="C219" s="61"/>
      <c r="D219" s="61"/>
      <c r="E219" s="61"/>
      <c r="F219" s="61"/>
      <c r="G219" s="61"/>
      <c r="H219" s="61"/>
      <c r="I219" s="61"/>
      <c r="J219" s="61"/>
      <c r="K219" s="61"/>
      <c r="L219" s="61"/>
      <c r="M219" s="61"/>
      <c r="N219" s="61"/>
      <c r="O219" s="61"/>
      <c r="P219" s="61"/>
      <c r="Q219" s="17"/>
      <c r="R219" s="17"/>
      <c r="S219" s="61"/>
      <c r="T219" s="21"/>
      <c r="U219" s="21"/>
      <c r="V219" s="21"/>
      <c r="W219" s="21"/>
      <c r="X219" s="21"/>
      <c r="Y219" s="21"/>
      <c r="Z219" s="21"/>
    </row>
    <row r="220" ht="17.25" customHeight="1">
      <c r="A220" s="17"/>
      <c r="B220" s="61"/>
      <c r="C220" s="61"/>
      <c r="D220" s="61"/>
      <c r="E220" s="61"/>
      <c r="F220" s="61"/>
      <c r="G220" s="61"/>
      <c r="H220" s="61"/>
      <c r="I220" s="61"/>
      <c r="J220" s="61"/>
      <c r="K220" s="61"/>
      <c r="L220" s="61"/>
      <c r="M220" s="61"/>
      <c r="N220" s="61"/>
      <c r="O220" s="61"/>
      <c r="P220" s="61"/>
      <c r="Q220" s="17"/>
      <c r="R220" s="17"/>
      <c r="S220" s="61"/>
      <c r="T220" s="21"/>
      <c r="U220" s="21"/>
      <c r="V220" s="21"/>
      <c r="W220" s="21"/>
      <c r="X220" s="21"/>
      <c r="Y220" s="21"/>
      <c r="Z220" s="21"/>
    </row>
    <row r="221" ht="17.25" customHeight="1">
      <c r="A221" s="17"/>
      <c r="B221" s="61"/>
      <c r="C221" s="61"/>
      <c r="D221" s="61"/>
      <c r="E221" s="61"/>
      <c r="F221" s="61"/>
      <c r="G221" s="61"/>
      <c r="H221" s="61"/>
      <c r="I221" s="61"/>
      <c r="J221" s="61"/>
      <c r="K221" s="61"/>
      <c r="L221" s="61"/>
      <c r="M221" s="61"/>
      <c r="N221" s="61"/>
      <c r="O221" s="61"/>
      <c r="P221" s="61"/>
      <c r="Q221" s="17"/>
      <c r="R221" s="17"/>
      <c r="S221" s="61"/>
      <c r="T221" s="21"/>
      <c r="U221" s="21"/>
      <c r="V221" s="21"/>
      <c r="W221" s="21"/>
      <c r="X221" s="21"/>
      <c r="Y221" s="21"/>
      <c r="Z221" s="21"/>
    </row>
    <row r="222" ht="17.25" customHeight="1">
      <c r="A222" s="17"/>
      <c r="B222" s="61"/>
      <c r="C222" s="61"/>
      <c r="D222" s="61"/>
      <c r="E222" s="61"/>
      <c r="F222" s="61"/>
      <c r="G222" s="61"/>
      <c r="H222" s="61"/>
      <c r="I222" s="61"/>
      <c r="J222" s="61"/>
      <c r="K222" s="61"/>
      <c r="L222" s="61"/>
      <c r="M222" s="61"/>
      <c r="N222" s="61"/>
      <c r="O222" s="61"/>
      <c r="P222" s="61"/>
      <c r="Q222" s="17"/>
      <c r="R222" s="17"/>
      <c r="S222" s="61"/>
      <c r="T222" s="21"/>
      <c r="U222" s="21"/>
      <c r="V222" s="21"/>
      <c r="W222" s="21"/>
      <c r="X222" s="21"/>
      <c r="Y222" s="21"/>
      <c r="Z222" s="21"/>
    </row>
    <row r="223" ht="17.25" customHeight="1">
      <c r="A223" s="17"/>
      <c r="B223" s="61"/>
      <c r="C223" s="61"/>
      <c r="D223" s="61"/>
      <c r="E223" s="61"/>
      <c r="F223" s="61"/>
      <c r="G223" s="61"/>
      <c r="H223" s="61"/>
      <c r="I223" s="61"/>
      <c r="J223" s="61"/>
      <c r="K223" s="61"/>
      <c r="L223" s="61"/>
      <c r="M223" s="61"/>
      <c r="N223" s="61"/>
      <c r="O223" s="61"/>
      <c r="P223" s="61"/>
      <c r="Q223" s="17"/>
      <c r="R223" s="17"/>
      <c r="S223" s="61"/>
      <c r="T223" s="21"/>
      <c r="U223" s="21"/>
      <c r="V223" s="21"/>
      <c r="W223" s="21"/>
      <c r="X223" s="21"/>
      <c r="Y223" s="21"/>
      <c r="Z223" s="21"/>
    </row>
    <row r="224" ht="17.25" customHeight="1">
      <c r="A224" s="17"/>
      <c r="B224" s="61"/>
      <c r="C224" s="61"/>
      <c r="D224" s="61"/>
      <c r="E224" s="61"/>
      <c r="F224" s="61"/>
      <c r="G224" s="61"/>
      <c r="H224" s="61"/>
      <c r="I224" s="61"/>
      <c r="J224" s="61"/>
      <c r="K224" s="61"/>
      <c r="L224" s="61"/>
      <c r="M224" s="61"/>
      <c r="N224" s="61"/>
      <c r="O224" s="61"/>
      <c r="P224" s="61"/>
      <c r="Q224" s="17"/>
      <c r="R224" s="17"/>
      <c r="S224" s="61"/>
      <c r="T224" s="21"/>
      <c r="U224" s="21"/>
      <c r="V224" s="21"/>
      <c r="W224" s="21"/>
      <c r="X224" s="21"/>
      <c r="Y224" s="21"/>
      <c r="Z224" s="21"/>
    </row>
    <row r="225" ht="17.25" customHeight="1">
      <c r="A225" s="17"/>
      <c r="B225" s="61"/>
      <c r="C225" s="61"/>
      <c r="D225" s="61"/>
      <c r="E225" s="61"/>
      <c r="F225" s="61"/>
      <c r="G225" s="61"/>
      <c r="H225" s="61"/>
      <c r="I225" s="61"/>
      <c r="J225" s="61"/>
      <c r="K225" s="61"/>
      <c r="L225" s="61"/>
      <c r="M225" s="61"/>
      <c r="N225" s="61"/>
      <c r="O225" s="61"/>
      <c r="P225" s="61"/>
      <c r="Q225" s="17"/>
      <c r="R225" s="17"/>
      <c r="S225" s="61"/>
      <c r="T225" s="21"/>
      <c r="U225" s="21"/>
      <c r="V225" s="21"/>
      <c r="W225" s="21"/>
      <c r="X225" s="21"/>
      <c r="Y225" s="21"/>
      <c r="Z225" s="21"/>
    </row>
    <row r="226" ht="17.25" customHeight="1">
      <c r="A226" s="17"/>
      <c r="B226" s="61"/>
      <c r="C226" s="61"/>
      <c r="D226" s="61"/>
      <c r="E226" s="61"/>
      <c r="F226" s="61"/>
      <c r="G226" s="61"/>
      <c r="H226" s="61"/>
      <c r="I226" s="61"/>
      <c r="J226" s="61"/>
      <c r="K226" s="61"/>
      <c r="L226" s="61"/>
      <c r="M226" s="61"/>
      <c r="N226" s="61"/>
      <c r="O226" s="61"/>
      <c r="P226" s="61"/>
      <c r="Q226" s="17"/>
      <c r="R226" s="17"/>
      <c r="S226" s="61"/>
      <c r="T226" s="21"/>
      <c r="U226" s="21"/>
      <c r="V226" s="21"/>
      <c r="W226" s="21"/>
      <c r="X226" s="21"/>
      <c r="Y226" s="21"/>
      <c r="Z226" s="2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3:R15"/>
  </mergeCells>
  <conditionalFormatting sqref="B4:K4 B11:K11 B24:K24">
    <cfRule type="cellIs" dxfId="0" priority="1" operator="lessThan">
      <formula>0</formula>
    </cfRule>
  </conditionalFormatting>
  <conditionalFormatting sqref="B7:K7">
    <cfRule type="cellIs" dxfId="0" priority="2" operator="lessThan">
      <formula>0</formula>
    </cfRule>
  </conditionalFormatting>
  <conditionalFormatting sqref="B22:K22">
    <cfRule type="cellIs" dxfId="0" priority="3" operator="lessThan">
      <formula>0</formula>
    </cfRule>
  </conditionalFormatting>
  <conditionalFormatting sqref="B26:K26">
    <cfRule type="cellIs" dxfId="1" priority="4" operator="lessThan">
      <formula>0</formula>
    </cfRule>
  </conditionalFormatting>
  <conditionalFormatting sqref="B26:K26">
    <cfRule type="cellIs" dxfId="0" priority="5" operator="lessThan">
      <formula>0</formula>
    </cfRule>
  </conditionalFormatting>
  <printOptions/>
  <pageMargins bottom="0.75" footer="0.0" header="0.0" left="0.7" right="0.7" top="0.75"/>
  <pageSetup paperSize="9"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6.86"/>
    <col customWidth="1" min="2" max="11" width="12.29"/>
    <col customWidth="1" min="12" max="12" width="12.86"/>
    <col customWidth="1" min="13" max="16" width="12.29"/>
    <col customWidth="1" min="17" max="17" width="12.86"/>
    <col customWidth="1" min="18" max="18" width="19.0"/>
    <col customWidth="1" min="19" max="26" width="10.71"/>
  </cols>
  <sheetData>
    <row r="1" ht="49.5" customHeight="1">
      <c r="A1" s="78" t="str">
        <f>IF('1.IS'!A1&lt;&gt;"",'1.IS'!A1,"")</f>
        <v/>
      </c>
      <c r="B1" s="10" t="s">
        <v>40</v>
      </c>
      <c r="C1" s="61"/>
      <c r="D1" s="61"/>
      <c r="E1" s="61"/>
      <c r="F1" s="61"/>
      <c r="G1" s="61"/>
      <c r="H1" s="61"/>
      <c r="I1" s="61"/>
      <c r="J1" s="61"/>
      <c r="K1" s="61"/>
      <c r="L1" s="61"/>
      <c r="M1" s="61"/>
      <c r="N1" s="61"/>
      <c r="O1" s="11" t="s">
        <v>14</v>
      </c>
      <c r="Q1" s="61"/>
      <c r="R1" s="17"/>
      <c r="S1" s="17"/>
      <c r="T1" s="17"/>
      <c r="U1" s="17"/>
      <c r="V1" s="17"/>
      <c r="W1" s="17"/>
      <c r="X1" s="17"/>
      <c r="Y1" s="17"/>
      <c r="Z1" s="17"/>
    </row>
    <row r="2" ht="34.5" customHeight="1">
      <c r="A2" s="79" t="s">
        <v>41</v>
      </c>
      <c r="B2" s="80">
        <f>'1.IS'!B$2</f>
        <v>2016</v>
      </c>
      <c r="C2" s="80">
        <f>'1.IS'!C$2</f>
        <v>2017</v>
      </c>
      <c r="D2" s="80">
        <f>'1.IS'!D$2</f>
        <v>2018</v>
      </c>
      <c r="E2" s="80">
        <f>'1.IS'!E$2</f>
        <v>2019</v>
      </c>
      <c r="F2" s="80">
        <f>'1.IS'!F$2</f>
        <v>2020</v>
      </c>
      <c r="G2" s="80">
        <f>'1.IS'!G$2</f>
        <v>2021</v>
      </c>
      <c r="H2" s="80">
        <f>'1.IS'!H$2</f>
        <v>2022</v>
      </c>
      <c r="I2" s="80">
        <f>'1.IS'!I$2</f>
        <v>2023</v>
      </c>
      <c r="J2" s="80">
        <f>'1.IS'!J$2</f>
        <v>2024</v>
      </c>
      <c r="K2" s="80">
        <f>'1.IS'!K$2</f>
        <v>2025</v>
      </c>
      <c r="L2" s="81" t="str">
        <f>'1.IS'!L$2</f>
        <v>2026e</v>
      </c>
      <c r="M2" s="81" t="str">
        <f>'1.IS'!M$2</f>
        <v>2027e</v>
      </c>
      <c r="N2" s="81" t="str">
        <f>'1.IS'!N$2</f>
        <v>2028e</v>
      </c>
      <c r="O2" s="81" t="str">
        <f>'1.IS'!O$2</f>
        <v>2029e</v>
      </c>
      <c r="P2" s="81" t="str">
        <f>'1.IS'!P$2</f>
        <v>2030e</v>
      </c>
      <c r="Q2" s="82"/>
      <c r="R2" s="21"/>
      <c r="S2" s="21"/>
      <c r="T2" s="21"/>
      <c r="U2" s="21"/>
      <c r="V2" s="21"/>
      <c r="W2" s="21"/>
      <c r="X2" s="21"/>
      <c r="Y2" s="21"/>
      <c r="Z2" s="21"/>
    </row>
    <row r="3" ht="27.75" customHeight="1">
      <c r="A3" s="83" t="s">
        <v>20</v>
      </c>
      <c r="B3" s="84">
        <f>'1.IS'!B5</f>
        <v>1075</v>
      </c>
      <c r="C3" s="85">
        <f>'1.IS'!C5</f>
        <v>2124</v>
      </c>
      <c r="D3" s="85">
        <f>'1.IS'!D5</f>
        <v>3409</v>
      </c>
      <c r="E3" s="85">
        <f>'1.IS'!E5</f>
        <v>4066</v>
      </c>
      <c r="F3" s="85">
        <f>'1.IS'!F5</f>
        <v>3227</v>
      </c>
      <c r="G3" s="85">
        <f>'1.IS'!G5</f>
        <v>5819</v>
      </c>
      <c r="H3" s="85">
        <f>'1.IS'!H5</f>
        <v>11215</v>
      </c>
      <c r="I3" s="85">
        <f>'1.IS'!I5</f>
        <v>7121</v>
      </c>
      <c r="J3" s="85">
        <f>'1.IS'!J5</f>
        <v>34480</v>
      </c>
      <c r="K3" s="85">
        <f>'1.IS'!K5</f>
        <v>83317</v>
      </c>
      <c r="L3" s="84">
        <f>'1.IS'!L5</f>
        <v>128750</v>
      </c>
      <c r="M3" s="85">
        <f>'1.IS'!M5</f>
        <v>162000</v>
      </c>
      <c r="N3" s="85">
        <f>'1.IS'!N5</f>
        <v>182000</v>
      </c>
      <c r="O3" s="85">
        <f>'1.IS'!O5</f>
        <v>212000</v>
      </c>
      <c r="P3" s="86">
        <f>'1.IS'!P5</f>
        <v>245000</v>
      </c>
      <c r="Q3" s="87"/>
      <c r="R3" s="21"/>
      <c r="S3" s="21"/>
      <c r="T3" s="21"/>
      <c r="U3" s="21"/>
      <c r="V3" s="21"/>
      <c r="W3" s="21"/>
      <c r="X3" s="21"/>
      <c r="Y3" s="21"/>
      <c r="Z3" s="21"/>
    </row>
    <row r="4" ht="24.75" customHeight="1">
      <c r="A4" s="88" t="s">
        <v>42</v>
      </c>
      <c r="B4" s="89">
        <f>IFERROR(VLOOKUP("CapEx Mantenimiento",'TIKR_Cálculos'!$A:$K,COLUMN(B4),FALSE),"0")</f>
        <v>-79</v>
      </c>
      <c r="C4" s="90">
        <f>IFERROR(VLOOKUP("CapEx Mantenimiento",'TIKR_Cálculos'!$A:$K,COLUMN(C4),FALSE),"0")</f>
        <v>-119</v>
      </c>
      <c r="D4" s="90">
        <f>IFERROR(VLOOKUP("CapEx Mantenimiento",'TIKR_Cálculos'!$A:$K,COLUMN(D4),FALSE),"0")</f>
        <v>-144</v>
      </c>
      <c r="E4" s="90">
        <f>IFERROR(VLOOKUP("CapEx Mantenimiento",'TIKR_Cálculos'!$A:$K,COLUMN(E4),FALSE),"0")</f>
        <v>-233</v>
      </c>
      <c r="F4" s="90">
        <f>IFERROR(VLOOKUP("CapEx Mantenimiento",'TIKR_Cálculos'!$A:$K,COLUMN(F4),FALSE),"0")</f>
        <v>-356</v>
      </c>
      <c r="G4" s="90">
        <f>IFERROR(VLOOKUP("CapEx Mantenimiento",'TIKR_Cálculos'!$A:$K,COLUMN(G4),FALSE),"0")</f>
        <v>-486</v>
      </c>
      <c r="H4" s="90">
        <f>IFERROR(VLOOKUP("CapEx Mantenimiento",'TIKR_Cálculos'!$A:$K,COLUMN(H4),FALSE),"0")</f>
        <v>-611</v>
      </c>
      <c r="I4" s="90">
        <f>IFERROR(VLOOKUP("CapEx Mantenimiento",'TIKR_Cálculos'!$A:$K,COLUMN(I4),FALSE),"0")</f>
        <v>-845</v>
      </c>
      <c r="J4" s="90">
        <f>IFERROR(VLOOKUP("CapEx Mantenimiento",'TIKR_Cálculos'!$A:$K,COLUMN(J4),FALSE),"0")</f>
        <v>-894</v>
      </c>
      <c r="K4" s="90">
        <f>IFERROR(VLOOKUP("CapEx Mantenimiento",'TIKR_Cálculos'!$A:$K,COLUMN(K4),FALSE),"0")</f>
        <v>-1271</v>
      </c>
      <c r="L4" s="91">
        <f>IFERROR(-L22*'1.IS'!L3,"")</f>
        <v>-1982.76</v>
      </c>
      <c r="M4" s="92">
        <f>IFERROR(-M22*'1.IS'!M3,"")</f>
        <v>-2418.9672</v>
      </c>
      <c r="N4" s="92">
        <f>IFERROR(-N22*'1.IS'!N3,"")</f>
        <v>-2781.81228</v>
      </c>
      <c r="O4" s="92">
        <f>IFERROR(-O22*'1.IS'!O3,"")</f>
        <v>-3199.084122</v>
      </c>
      <c r="P4" s="93">
        <f>IFERROR(-P22*'1.IS'!P3,"")</f>
        <v>-3678.94674</v>
      </c>
      <c r="Q4" s="94"/>
      <c r="R4" s="21"/>
      <c r="S4" s="21"/>
      <c r="T4" s="21"/>
      <c r="U4" s="21"/>
      <c r="V4" s="21"/>
      <c r="W4" s="21"/>
      <c r="X4" s="21"/>
      <c r="Y4" s="21"/>
      <c r="Z4" s="21"/>
    </row>
    <row r="5" ht="24.75" customHeight="1">
      <c r="A5" s="4" t="s">
        <v>43</v>
      </c>
      <c r="B5" s="91">
        <f>'1.IS'!B14</f>
        <v>-8</v>
      </c>
      <c r="C5" s="92">
        <f>'1.IS'!C14</f>
        <v>-4</v>
      </c>
      <c r="D5" s="92">
        <f>'1.IS'!D14</f>
        <v>8</v>
      </c>
      <c r="E5" s="92">
        <f>'1.IS'!E14</f>
        <v>78</v>
      </c>
      <c r="F5" s="92">
        <f>'1.IS'!F14</f>
        <v>126</v>
      </c>
      <c r="G5" s="92">
        <f>'1.IS'!G14</f>
        <v>-127</v>
      </c>
      <c r="H5" s="92">
        <f>'1.IS'!H14</f>
        <v>-207</v>
      </c>
      <c r="I5" s="92">
        <f>'1.IS'!I14</f>
        <v>5</v>
      </c>
      <c r="J5" s="92">
        <f>'1.IS'!J14</f>
        <v>609</v>
      </c>
      <c r="K5" s="92">
        <f>'1.IS'!K14</f>
        <v>1539</v>
      </c>
      <c r="L5" s="91">
        <f>'1.IS'!L14</f>
        <v>1268.850527</v>
      </c>
      <c r="M5" s="92">
        <f>'1.IS'!M14</f>
        <v>1535.736429</v>
      </c>
      <c r="N5" s="92">
        <f>'1.IS'!N14</f>
        <v>1776.802116</v>
      </c>
      <c r="O5" s="92">
        <f>'1.IS'!O14</f>
        <v>2036.600549</v>
      </c>
      <c r="P5" s="93">
        <f>'1.IS'!P14</f>
        <v>2339.103127</v>
      </c>
      <c r="Q5" s="94"/>
      <c r="R5" s="21"/>
      <c r="S5" s="21"/>
      <c r="T5" s="21"/>
      <c r="U5" s="21"/>
      <c r="V5" s="21"/>
      <c r="W5" s="21"/>
      <c r="X5" s="21"/>
      <c r="Y5" s="21"/>
      <c r="Z5" s="21"/>
    </row>
    <row r="6" ht="24.75" customHeight="1">
      <c r="A6" s="4" t="s">
        <v>44</v>
      </c>
      <c r="B6" s="91">
        <f>'1.IS'!B16</f>
        <v>-129</v>
      </c>
      <c r="C6" s="92">
        <f>'1.IS'!C16</f>
        <v>-239</v>
      </c>
      <c r="D6" s="92">
        <f>'1.IS'!D16</f>
        <v>-149</v>
      </c>
      <c r="E6" s="92">
        <f>'1.IS'!E16</f>
        <v>245</v>
      </c>
      <c r="F6" s="92">
        <f>'1.IS'!F16</f>
        <v>-174</v>
      </c>
      <c r="G6" s="92">
        <f>'1.IS'!G16</f>
        <v>-77</v>
      </c>
      <c r="H6" s="92">
        <f>'1.IS'!H16</f>
        <v>-189</v>
      </c>
      <c r="I6" s="92">
        <f>'1.IS'!I16</f>
        <v>187</v>
      </c>
      <c r="J6" s="92">
        <f>'1.IS'!J16</f>
        <v>-4058</v>
      </c>
      <c r="K6" s="92">
        <f>'1.IS'!K16</f>
        <v>-11146</v>
      </c>
      <c r="L6" s="91">
        <f>'1.IS'!L16</f>
        <v>-18512.10638</v>
      </c>
      <c r="M6" s="92">
        <f>'1.IS'!M16</f>
        <v>-22955.47344</v>
      </c>
      <c r="N6" s="92">
        <f>'1.IS'!N16</f>
        <v>-26400.40023</v>
      </c>
      <c r="O6" s="92">
        <f>'1.IS'!O16</f>
        <v>-30605.79594</v>
      </c>
      <c r="P6" s="93">
        <f>'1.IS'!P16</f>
        <v>-35479.51274</v>
      </c>
      <c r="Q6" s="94"/>
      <c r="R6" s="21"/>
      <c r="S6" s="21"/>
      <c r="T6" s="21"/>
      <c r="U6" s="21"/>
      <c r="V6" s="21"/>
      <c r="W6" s="21"/>
      <c r="X6" s="21"/>
      <c r="Y6" s="21"/>
      <c r="Z6" s="21"/>
    </row>
    <row r="7" ht="24.75" customHeight="1">
      <c r="A7" s="88" t="s">
        <v>45</v>
      </c>
      <c r="B7" s="89">
        <f>IFERROR(VLOOKUP("Inventory*",'8.TIKR_BS'!$A:$K,COLUMN(B7),FALSE),"0")</f>
        <v>418</v>
      </c>
      <c r="C7" s="90">
        <f>IFERROR(VLOOKUP("Inventory*",'8.TIKR_BS'!$A:$K,COLUMN(C7),FALSE),"0")</f>
        <v>794</v>
      </c>
      <c r="D7" s="90">
        <f>IFERROR(VLOOKUP("Inventory*",'8.TIKR_BS'!$A:$K,COLUMN(D7),FALSE),"0")</f>
        <v>796</v>
      </c>
      <c r="E7" s="90">
        <f>IFERROR(VLOOKUP("Inventory*",'8.TIKR_BS'!$A:$K,COLUMN(E7),FALSE),"0")</f>
        <v>1575</v>
      </c>
      <c r="F7" s="90">
        <f>IFERROR(VLOOKUP("Inventory*",'8.TIKR_BS'!$A:$K,COLUMN(F7),FALSE),"0")</f>
        <v>979</v>
      </c>
      <c r="G7" s="90">
        <f>IFERROR(VLOOKUP("Inventory*",'8.TIKR_BS'!$A:$K,COLUMN(G7),FALSE),"0")</f>
        <v>1826</v>
      </c>
      <c r="H7" s="90">
        <f>IFERROR(VLOOKUP("Inventory*",'8.TIKR_BS'!$A:$K,COLUMN(H7),FALSE),"0")</f>
        <v>2605</v>
      </c>
      <c r="I7" s="90">
        <f>IFERROR(VLOOKUP("Inventory*",'8.TIKR_BS'!$A:$K,COLUMN(I7),FALSE),"0")</f>
        <v>5159</v>
      </c>
      <c r="J7" s="90">
        <f>IFERROR(VLOOKUP("Inventory*",'8.TIKR_BS'!$A:$K,COLUMN(J7),FALSE),"0")</f>
        <v>5282</v>
      </c>
      <c r="K7" s="90">
        <f>IFERROR(VLOOKUP("Inventory*",'8.TIKR_BS'!$A:$K,COLUMN(K7),FALSE),"0")</f>
        <v>10080</v>
      </c>
      <c r="L7" s="91"/>
      <c r="M7" s="92"/>
      <c r="N7" s="92"/>
      <c r="O7" s="92"/>
      <c r="P7" s="93"/>
      <c r="Q7" s="94"/>
      <c r="R7" s="21"/>
      <c r="S7" s="21"/>
      <c r="T7" s="21"/>
      <c r="U7" s="21"/>
      <c r="V7" s="21"/>
      <c r="W7" s="21"/>
      <c r="X7" s="21"/>
      <c r="Y7" s="21"/>
      <c r="Z7" s="21"/>
    </row>
    <row r="8" ht="24.75" customHeight="1">
      <c r="A8" s="88" t="s">
        <v>46</v>
      </c>
      <c r="B8" s="89">
        <f>IFERROR(VLOOKUP("Accounts Receivable*",'8.TIKR_BS'!$A:$K,COLUMN(B8),FALSE),"0")</f>
        <v>505</v>
      </c>
      <c r="C8" s="90">
        <f>IFERROR(VLOOKUP("Accounts Receivable*",'8.TIKR_BS'!$A:$K,COLUMN(C8),FALSE),"0")</f>
        <v>826</v>
      </c>
      <c r="D8" s="90">
        <f>IFERROR(VLOOKUP("Accounts Receivable*",'8.TIKR_BS'!$A:$K,COLUMN(D8),FALSE),"0")</f>
        <v>1265</v>
      </c>
      <c r="E8" s="90">
        <f>IFERROR(VLOOKUP("Accounts Receivable*",'8.TIKR_BS'!$A:$K,COLUMN(E8),FALSE),"0")</f>
        <v>1424</v>
      </c>
      <c r="F8" s="90">
        <f>IFERROR(VLOOKUP("Accounts Receivable*",'8.TIKR_BS'!$A:$K,COLUMN(F8),FALSE),"0")</f>
        <v>1657</v>
      </c>
      <c r="G8" s="90">
        <f>IFERROR(VLOOKUP("Accounts Receivable*",'8.TIKR_BS'!$A:$K,COLUMN(G8),FALSE),"0")</f>
        <v>2429</v>
      </c>
      <c r="H8" s="90">
        <f>IFERROR(VLOOKUP("Accounts Receivable*",'8.TIKR_BS'!$A:$K,COLUMN(H8),FALSE),"0")</f>
        <v>4650</v>
      </c>
      <c r="I8" s="90">
        <f>IFERROR(VLOOKUP("Accounts Receivable*",'8.TIKR_BS'!$A:$K,COLUMN(I8),FALSE),"0")</f>
        <v>3827</v>
      </c>
      <c r="J8" s="90">
        <f>IFERROR(VLOOKUP("Accounts Receivable*",'8.TIKR_BS'!$A:$K,COLUMN(J8),FALSE),"0")</f>
        <v>9999</v>
      </c>
      <c r="K8" s="90">
        <f>IFERROR(VLOOKUP("Accounts Receivable*",'8.TIKR_BS'!$A:$K,COLUMN(K8),FALSE),"0")</f>
        <v>23065</v>
      </c>
      <c r="L8" s="91"/>
      <c r="M8" s="92"/>
      <c r="N8" s="92"/>
      <c r="O8" s="92"/>
      <c r="P8" s="93"/>
      <c r="Q8" s="94"/>
      <c r="R8" s="21"/>
      <c r="S8" s="21"/>
      <c r="T8" s="21"/>
      <c r="U8" s="21"/>
      <c r="V8" s="21"/>
      <c r="W8" s="21"/>
      <c r="X8" s="21"/>
      <c r="Y8" s="21"/>
      <c r="Z8" s="21"/>
    </row>
    <row r="9" ht="24.75" customHeight="1">
      <c r="A9" s="88" t="s">
        <v>47</v>
      </c>
      <c r="B9" s="89">
        <f>IFERROR(VLOOKUP("Accounts Payable*",'8.TIKR_BS'!$A:$K,COLUMN(B9),FALSE),"0")</f>
        <v>296</v>
      </c>
      <c r="C9" s="90">
        <f>IFERROR(VLOOKUP("Accounts Payable*",'8.TIKR_BS'!$A:$K,COLUMN(C9),FALSE),"0")</f>
        <v>485</v>
      </c>
      <c r="D9" s="90">
        <f>IFERROR(VLOOKUP("Accounts Payable*",'8.TIKR_BS'!$A:$K,COLUMN(D9),FALSE),"0")</f>
        <v>596</v>
      </c>
      <c r="E9" s="90">
        <f>IFERROR(VLOOKUP("Accounts Payable*",'8.TIKR_BS'!$A:$K,COLUMN(E9),FALSE),"0")</f>
        <v>511</v>
      </c>
      <c r="F9" s="90">
        <f>IFERROR(VLOOKUP("Accounts Payable*",'8.TIKR_BS'!$A:$K,COLUMN(F9),FALSE),"0")</f>
        <v>687</v>
      </c>
      <c r="G9" s="90">
        <f>IFERROR(VLOOKUP("Accounts Payable*",'8.TIKR_BS'!$A:$K,COLUMN(G9),FALSE),"0")</f>
        <v>1149</v>
      </c>
      <c r="H9" s="90">
        <f>IFERROR(VLOOKUP("Accounts Payable*",'8.TIKR_BS'!$A:$K,COLUMN(H9),FALSE),"0")</f>
        <v>1783</v>
      </c>
      <c r="I9" s="90">
        <f>IFERROR(VLOOKUP("Accounts Payable*",'8.TIKR_BS'!$A:$K,COLUMN(I9),FALSE),"0")</f>
        <v>1193</v>
      </c>
      <c r="J9" s="90">
        <f>IFERROR(VLOOKUP("Accounts Payable*",'8.TIKR_BS'!$A:$K,COLUMN(J9),FALSE),"0")</f>
        <v>2699</v>
      </c>
      <c r="K9" s="90">
        <f>IFERROR(VLOOKUP("Accounts Payable*",'8.TIKR_BS'!$A:$K,COLUMN(K9),FALSE),"0")</f>
        <v>6310</v>
      </c>
      <c r="L9" s="91"/>
      <c r="M9" s="92"/>
      <c r="N9" s="92"/>
      <c r="O9" s="92"/>
      <c r="P9" s="93"/>
      <c r="Q9" s="94"/>
      <c r="R9" s="21"/>
      <c r="S9" s="21"/>
      <c r="T9" s="21"/>
      <c r="U9" s="21"/>
      <c r="V9" s="21"/>
      <c r="W9" s="21"/>
      <c r="X9" s="21"/>
      <c r="Y9" s="21"/>
      <c r="Z9" s="21"/>
    </row>
    <row r="10" ht="24.75" customHeight="1">
      <c r="A10" s="88" t="s">
        <v>48</v>
      </c>
      <c r="B10" s="89">
        <f>IFERROR(VLOOKUP("Unearned Revenue Current*",'8.TIKR_BS'!$A:$K,COLUMN(B9),FALSE),"0")+IFERROR(VLOOKUP("Unearned Revenue Non Current*",'8.TIKR_BS'!$A:$K,COLUMN(B9),FALSE),"0")</f>
        <v>366</v>
      </c>
      <c r="C10" s="90">
        <f>IFERROR(VLOOKUP("Unearned Revenue Current*",'8.TIKR_BS'!$A:$K,COLUMN(C9),FALSE),"0")+IFERROR(VLOOKUP("Unearned Revenue Non Current*",'8.TIKR_BS'!$A:$K,COLUMN(C9),FALSE),"0")</f>
        <v>89</v>
      </c>
      <c r="D10" s="90">
        <f>IFERROR(VLOOKUP("Unearned Revenue Current*",'8.TIKR_BS'!$A:$K,COLUMN(D9),FALSE),"0")+IFERROR(VLOOKUP("Unearned Revenue Non Current*",'8.TIKR_BS'!$A:$K,COLUMN(D9),FALSE),"0")</f>
        <v>68</v>
      </c>
      <c r="E10" s="90">
        <f>IFERROR(VLOOKUP("Unearned Revenue Current*",'8.TIKR_BS'!$A:$K,COLUMN(E9),FALSE),"0")+IFERROR(VLOOKUP("Unearned Revenue Non Current*",'8.TIKR_BS'!$A:$K,COLUMN(E9),FALSE),"0")</f>
        <v>138</v>
      </c>
      <c r="F10" s="90">
        <f>IFERROR(VLOOKUP("Unearned Revenue Current*",'8.TIKR_BS'!$A:$K,COLUMN(F9),FALSE),"0")+IFERROR(VLOOKUP("Unearned Revenue Non Current*",'8.TIKR_BS'!$A:$K,COLUMN(F9),FALSE),"0")</f>
        <v>201</v>
      </c>
      <c r="G10" s="90">
        <f>IFERROR(VLOOKUP("Unearned Revenue Current*",'8.TIKR_BS'!$A:$K,COLUMN(G9),FALSE),"0")+IFERROR(VLOOKUP("Unearned Revenue Non Current*",'8.TIKR_BS'!$A:$K,COLUMN(G9),FALSE),"0")</f>
        <v>451</v>
      </c>
      <c r="H10" s="90">
        <f>IFERROR(VLOOKUP("Unearned Revenue Current*",'8.TIKR_BS'!$A:$K,COLUMN(H9),FALSE),"0")+IFERROR(VLOOKUP("Unearned Revenue Non Current*",'8.TIKR_BS'!$A:$K,COLUMN(H9),FALSE),"0")</f>
        <v>502</v>
      </c>
      <c r="I10" s="90">
        <f>IFERROR(VLOOKUP("Unearned Revenue Current*",'8.TIKR_BS'!$A:$K,COLUMN(I9),FALSE),"0")+IFERROR(VLOOKUP("Unearned Revenue Non Current*",'8.TIKR_BS'!$A:$K,COLUMN(I9),FALSE),"0")</f>
        <v>572</v>
      </c>
      <c r="J10" s="90">
        <f>IFERROR(VLOOKUP("Unearned Revenue Current*",'8.TIKR_BS'!$A:$K,COLUMN(J9),FALSE),"0")+IFERROR(VLOOKUP("Unearned Revenue Non Current*",'8.TIKR_BS'!$A:$K,COLUMN(J9),FALSE),"0")</f>
        <v>1337</v>
      </c>
      <c r="K10" s="90">
        <f>IFERROR(VLOOKUP("Unearned Revenue Current*",'8.TIKR_BS'!$A:$K,COLUMN(K9),FALSE),"0")+IFERROR(VLOOKUP("Unearned Revenue Non Current*",'8.TIKR_BS'!$A:$K,COLUMN(K9),FALSE),"0")</f>
        <v>1813</v>
      </c>
      <c r="L10" s="91"/>
      <c r="M10" s="92"/>
      <c r="N10" s="92"/>
      <c r="O10" s="92"/>
      <c r="P10" s="93"/>
      <c r="Q10" s="94"/>
      <c r="R10" s="21"/>
      <c r="S10" s="21"/>
      <c r="T10" s="21"/>
      <c r="U10" s="21"/>
      <c r="V10" s="21"/>
      <c r="W10" s="21"/>
      <c r="X10" s="21"/>
      <c r="Y10" s="21"/>
      <c r="Z10" s="21"/>
    </row>
    <row r="11" ht="24.75" customHeight="1">
      <c r="A11" s="4" t="s">
        <v>49</v>
      </c>
      <c r="B11" s="91">
        <f t="shared" ref="B11:K11" si="1">B7+B8-B9-B10</f>
        <v>261</v>
      </c>
      <c r="C11" s="92">
        <f t="shared" si="1"/>
        <v>1046</v>
      </c>
      <c r="D11" s="92">
        <f t="shared" si="1"/>
        <v>1397</v>
      </c>
      <c r="E11" s="92">
        <f t="shared" si="1"/>
        <v>2350</v>
      </c>
      <c r="F11" s="92">
        <f t="shared" si="1"/>
        <v>1748</v>
      </c>
      <c r="G11" s="92">
        <f t="shared" si="1"/>
        <v>2655</v>
      </c>
      <c r="H11" s="92">
        <f t="shared" si="1"/>
        <v>4970</v>
      </c>
      <c r="I11" s="92">
        <f t="shared" si="1"/>
        <v>7221</v>
      </c>
      <c r="J11" s="92">
        <f t="shared" si="1"/>
        <v>11245</v>
      </c>
      <c r="K11" s="92">
        <f t="shared" si="1"/>
        <v>25022</v>
      </c>
      <c r="L11" s="91">
        <f t="shared" ref="L11:P11" si="2">IFERROR(IF(AND(L7&lt;&gt;"",L8&lt;&gt;"",L10&lt;&gt;""),L7+L8-L9-L10,K11+L12),"")</f>
        <v>41755.26417</v>
      </c>
      <c r="M11" s="92">
        <f t="shared" si="2"/>
        <v>62169.84646</v>
      </c>
      <c r="N11" s="92">
        <f t="shared" si="2"/>
        <v>85646.61609</v>
      </c>
      <c r="O11" s="92">
        <f t="shared" si="2"/>
        <v>112644.9012</v>
      </c>
      <c r="P11" s="93">
        <f t="shared" si="2"/>
        <v>143692.929</v>
      </c>
      <c r="Q11" s="94"/>
      <c r="R11" s="64" t="s">
        <v>50</v>
      </c>
      <c r="S11" s="21"/>
      <c r="T11" s="21"/>
      <c r="U11" s="21"/>
      <c r="V11" s="21"/>
      <c r="W11" s="21"/>
      <c r="X11" s="21"/>
      <c r="Y11" s="21"/>
      <c r="Z11" s="21"/>
    </row>
    <row r="12" ht="24.75" customHeight="1">
      <c r="A12" s="4" t="s">
        <v>51</v>
      </c>
      <c r="B12" s="91"/>
      <c r="C12" s="92">
        <f t="shared" ref="C12:K12" si="3">IF(B9&gt;0,C11-B11,0)</f>
        <v>785</v>
      </c>
      <c r="D12" s="92">
        <f t="shared" si="3"/>
        <v>351</v>
      </c>
      <c r="E12" s="92">
        <f t="shared" si="3"/>
        <v>953</v>
      </c>
      <c r="F12" s="92">
        <f t="shared" si="3"/>
        <v>-602</v>
      </c>
      <c r="G12" s="92">
        <f t="shared" si="3"/>
        <v>907</v>
      </c>
      <c r="H12" s="92">
        <f t="shared" si="3"/>
        <v>2315</v>
      </c>
      <c r="I12" s="92">
        <f t="shared" si="3"/>
        <v>2251</v>
      </c>
      <c r="J12" s="92">
        <f t="shared" si="3"/>
        <v>4024</v>
      </c>
      <c r="K12" s="92">
        <f t="shared" si="3"/>
        <v>13777</v>
      </c>
      <c r="L12" s="95">
        <f>IFERROR((SUM(C12:K12)/SUM('1.IS'!C3:K3))*'1.IS'!L3,"")</f>
        <v>16733.26417</v>
      </c>
      <c r="M12" s="96">
        <f>IFERROR(IF(AND(M7&lt;&gt;"",M8&lt;&gt;"",M10&lt;&gt;""),(M7+M8-M9-M10)-(L7+L8-L9-L10),(L12/'1.IS'!L3)*'1.IS'!M3),"")</f>
        <v>20414.58229</v>
      </c>
      <c r="N12" s="96">
        <f>IFERROR(IF(AND(N7&lt;&gt;"",N8&lt;&gt;"",N10&lt;&gt;""),(N7+N8-N9-N10)-(M7+M8-M9-M10),(M12/'1.IS'!M3)*'1.IS'!N3),"")</f>
        <v>23476.76963</v>
      </c>
      <c r="O12" s="96">
        <f>IFERROR(IF(AND(O7&lt;&gt;"",O8&lt;&gt;"",O10&lt;&gt;""),(O7+O8-O9-O10)-(N7+N8-N9-N10),(N12/'1.IS'!N3)*'1.IS'!O3),"")</f>
        <v>26998.28507</v>
      </c>
      <c r="P12" s="97">
        <f>IFERROR(IF(AND(P7&lt;&gt;"",P8&lt;&gt;"",P10&lt;&gt;""),(P7+P8-P9-P10)-(O7+O8-O9-O10),(O12/'1.IS'!O3)*'1.IS'!P3),"")</f>
        <v>31048.02784</v>
      </c>
      <c r="Q12" s="94"/>
      <c r="S12" s="21"/>
      <c r="T12" s="21"/>
      <c r="U12" s="21"/>
      <c r="V12" s="21"/>
      <c r="W12" s="21"/>
      <c r="X12" s="21"/>
      <c r="Y12" s="21"/>
      <c r="Z12" s="21"/>
    </row>
    <row r="13" ht="24.75" customHeight="1">
      <c r="A13" s="4" t="s">
        <v>52</v>
      </c>
      <c r="B13" s="91" t="str">
        <f>'1.IS'!B19</f>
        <v>0</v>
      </c>
      <c r="C13" s="92" t="str">
        <f>'1.IS'!C19</f>
        <v>0</v>
      </c>
      <c r="D13" s="92" t="str">
        <f>'1.IS'!D19</f>
        <v>0</v>
      </c>
      <c r="E13" s="92" t="str">
        <f>'1.IS'!E19</f>
        <v>0</v>
      </c>
      <c r="F13" s="92" t="str">
        <f>'1.IS'!F19</f>
        <v>0</v>
      </c>
      <c r="G13" s="92" t="str">
        <f>'1.IS'!G19</f>
        <v>0</v>
      </c>
      <c r="H13" s="92" t="str">
        <f>'1.IS'!H19</f>
        <v>0</v>
      </c>
      <c r="I13" s="92" t="str">
        <f>'1.IS'!I19</f>
        <v>0</v>
      </c>
      <c r="J13" s="92" t="str">
        <f>'1.IS'!J19</f>
        <v>0</v>
      </c>
      <c r="K13" s="92" t="str">
        <f>'1.IS'!K19</f>
        <v>0</v>
      </c>
      <c r="L13" s="91">
        <f>'1.IS'!L19</f>
        <v>0</v>
      </c>
      <c r="M13" s="92">
        <f>'1.IS'!M19</f>
        <v>0</v>
      </c>
      <c r="N13" s="92">
        <f>'1.IS'!N19</f>
        <v>0</v>
      </c>
      <c r="O13" s="92">
        <f>'1.IS'!O19</f>
        <v>0</v>
      </c>
      <c r="P13" s="93">
        <f>'1.IS'!P19</f>
        <v>0</v>
      </c>
      <c r="Q13" s="94"/>
      <c r="S13" s="21"/>
      <c r="T13" s="21"/>
      <c r="U13" s="21"/>
      <c r="V13" s="21"/>
      <c r="W13" s="21"/>
      <c r="X13" s="21"/>
      <c r="Y13" s="21"/>
      <c r="Z13" s="21"/>
    </row>
    <row r="14" ht="24.75" customHeight="1">
      <c r="A14" s="98" t="s">
        <v>53</v>
      </c>
      <c r="B14" s="99">
        <f t="shared" ref="B14:K14" si="4">B3+B4+B5+B6-B12+B13</f>
        <v>859</v>
      </c>
      <c r="C14" s="100">
        <f t="shared" si="4"/>
        <v>977</v>
      </c>
      <c r="D14" s="100">
        <f t="shared" si="4"/>
        <v>2773</v>
      </c>
      <c r="E14" s="100">
        <f t="shared" si="4"/>
        <v>3203</v>
      </c>
      <c r="F14" s="100">
        <f t="shared" si="4"/>
        <v>3425</v>
      </c>
      <c r="G14" s="100">
        <f t="shared" si="4"/>
        <v>4222</v>
      </c>
      <c r="H14" s="100">
        <f t="shared" si="4"/>
        <v>7893</v>
      </c>
      <c r="I14" s="100">
        <f t="shared" si="4"/>
        <v>4217</v>
      </c>
      <c r="J14" s="100">
        <f t="shared" si="4"/>
        <v>26113</v>
      </c>
      <c r="K14" s="100">
        <f t="shared" si="4"/>
        <v>58662</v>
      </c>
      <c r="L14" s="99">
        <f t="shared" ref="L14:P14" si="5">IFERROR(L3+L4+L5+L6-L12+L13,"")</f>
        <v>92790.71998</v>
      </c>
      <c r="M14" s="100">
        <f t="shared" si="5"/>
        <v>117746.7135</v>
      </c>
      <c r="N14" s="100">
        <f t="shared" si="5"/>
        <v>131117.82</v>
      </c>
      <c r="O14" s="100">
        <f t="shared" si="5"/>
        <v>153233.4354</v>
      </c>
      <c r="P14" s="101">
        <f t="shared" si="5"/>
        <v>177132.6158</v>
      </c>
      <c r="Q14" s="94"/>
      <c r="R14" s="21"/>
      <c r="S14" s="21"/>
      <c r="T14" s="21"/>
      <c r="U14" s="21"/>
      <c r="V14" s="21"/>
      <c r="W14" s="21"/>
      <c r="X14" s="21"/>
      <c r="Y14" s="21"/>
      <c r="Z14" s="21"/>
    </row>
    <row r="15" ht="24.75" customHeight="1">
      <c r="A15" s="102" t="s">
        <v>54</v>
      </c>
      <c r="B15" s="103">
        <f>IFERROR(B14/'1.IS'!B3,"")</f>
        <v>0.1714570858</v>
      </c>
      <c r="C15" s="104">
        <f>IFERROR(C14/'1.IS'!C3,"")</f>
        <v>0.1413892909</v>
      </c>
      <c r="D15" s="104">
        <f>IFERROR(D14/'1.IS'!D3,"")</f>
        <v>0.2854642784</v>
      </c>
      <c r="E15" s="104">
        <f>IFERROR(E14/'1.IS'!E3,"")</f>
        <v>0.2733868214</v>
      </c>
      <c r="F15" s="104">
        <f>IFERROR(F14/'1.IS'!F3,"")</f>
        <v>0.3137021432</v>
      </c>
      <c r="G15" s="104">
        <f>IFERROR(G14/'1.IS'!G3,"")</f>
        <v>0.2531934033</v>
      </c>
      <c r="H15" s="104">
        <f>IFERROR(H14/'1.IS'!H3,"")</f>
        <v>0.2932674445</v>
      </c>
      <c r="I15" s="104">
        <f>IFERROR(I14/'1.IS'!I3,"")</f>
        <v>0.1563357307</v>
      </c>
      <c r="J15" s="104">
        <f>IFERROR(J14/'1.IS'!J3,"")</f>
        <v>0.4286300515</v>
      </c>
      <c r="K15" s="104">
        <f>IFERROR(K14/'1.IS'!K3,"")</f>
        <v>0.4495275753</v>
      </c>
      <c r="L15" s="103">
        <f>IFERROR(L14/'1.IS'!L3,"")</f>
        <v>0.45580535</v>
      </c>
      <c r="M15" s="104">
        <f>IFERROR(M14/'1.IS'!M3,"")</f>
        <v>0.4740933213</v>
      </c>
      <c r="N15" s="104">
        <f>IFERROR(N14/'1.IS'!N3,"")</f>
        <v>0.4590700105</v>
      </c>
      <c r="O15" s="104">
        <f>IFERROR(O14/'1.IS'!O3,"")</f>
        <v>0.4665228293</v>
      </c>
      <c r="P15" s="105">
        <f>IFERROR(P14/'1.IS'!P3,"")</f>
        <v>0.4689430009</v>
      </c>
      <c r="Q15" s="94"/>
      <c r="R15" s="21"/>
      <c r="S15" s="21"/>
      <c r="T15" s="21"/>
      <c r="U15" s="21"/>
      <c r="V15" s="21"/>
      <c r="W15" s="21"/>
      <c r="X15" s="21"/>
      <c r="Y15" s="21"/>
      <c r="Z15" s="21"/>
    </row>
    <row r="16" ht="24.75" customHeight="1">
      <c r="A16" s="102" t="s">
        <v>18</v>
      </c>
      <c r="B16" s="106"/>
      <c r="C16" s="104">
        <f t="shared" ref="C16:P16" si="6">IFERROR((C14-B14)/B14,"")</f>
        <v>0.1373690338</v>
      </c>
      <c r="D16" s="104">
        <f t="shared" si="6"/>
        <v>1.83828045</v>
      </c>
      <c r="E16" s="104">
        <f t="shared" si="6"/>
        <v>0.1550667147</v>
      </c>
      <c r="F16" s="104">
        <f t="shared" si="6"/>
        <v>0.06931002185</v>
      </c>
      <c r="G16" s="104">
        <f t="shared" si="6"/>
        <v>0.2327007299</v>
      </c>
      <c r="H16" s="104">
        <f t="shared" si="6"/>
        <v>0.8694931312</v>
      </c>
      <c r="I16" s="104">
        <f t="shared" si="6"/>
        <v>-0.4657291271</v>
      </c>
      <c r="J16" s="104">
        <f t="shared" si="6"/>
        <v>5.192316813</v>
      </c>
      <c r="K16" s="104">
        <f t="shared" si="6"/>
        <v>1.246467277</v>
      </c>
      <c r="L16" s="103">
        <f t="shared" si="6"/>
        <v>0.5817858235</v>
      </c>
      <c r="M16" s="104">
        <f t="shared" si="6"/>
        <v>0.268949239</v>
      </c>
      <c r="N16" s="104">
        <f t="shared" si="6"/>
        <v>0.1135582138</v>
      </c>
      <c r="O16" s="104">
        <f t="shared" si="6"/>
        <v>0.1686697922</v>
      </c>
      <c r="P16" s="105">
        <f t="shared" si="6"/>
        <v>0.155965833</v>
      </c>
      <c r="Q16" s="94"/>
      <c r="R16" s="21"/>
      <c r="S16" s="21"/>
      <c r="T16" s="21"/>
      <c r="U16" s="21"/>
      <c r="V16" s="21"/>
      <c r="W16" s="21"/>
      <c r="X16" s="21"/>
      <c r="Y16" s="21"/>
      <c r="Z16" s="21"/>
    </row>
    <row r="17" ht="24.75" customHeight="1">
      <c r="A17" s="102" t="s">
        <v>55</v>
      </c>
      <c r="B17" s="107">
        <f>IFERROR(B14/'1.IS'!B25,"")</f>
        <v>0.03774165202</v>
      </c>
      <c r="C17" s="108">
        <f>IFERROR(C14/'1.IS'!C25,"")</f>
        <v>0.0376348228</v>
      </c>
      <c r="D17" s="108">
        <f>IFERROR(D14/'1.IS'!D25,"")</f>
        <v>0.1096914557</v>
      </c>
      <c r="E17" s="108">
        <f>IFERROR(E14/'1.IS'!E25,"")</f>
        <v>0.12812</v>
      </c>
      <c r="F17" s="108">
        <f>IFERROR(F14/'1.IS'!F25,"")</f>
        <v>0.1385517799</v>
      </c>
      <c r="G17" s="108">
        <f>IFERROR(G14/'1.IS'!G25,"")</f>
        <v>0.1682071713</v>
      </c>
      <c r="H17" s="108">
        <f>IFERROR(H14/'1.IS'!H25,"")</f>
        <v>0.3113609467</v>
      </c>
      <c r="I17" s="108">
        <f>IFERROR(I14/'1.IS'!I25,"")</f>
        <v>0.1682090148</v>
      </c>
      <c r="J17" s="108">
        <f>IFERROR(J14/'1.IS'!J25,"")</f>
        <v>1.047032879</v>
      </c>
      <c r="K17" s="108">
        <f>IFERROR(K14/'1.IS'!K25,"")</f>
        <v>2.365021771</v>
      </c>
      <c r="L17" s="107">
        <f>IFERROR(L14/'1.IS'!L25,"")</f>
        <v>3.759756693</v>
      </c>
      <c r="M17" s="108">
        <f>IFERROR(M14/'1.IS'!M25,"")</f>
        <v>4.794914969</v>
      </c>
      <c r="N17" s="108">
        <f>IFERROR(N14/'1.IS'!N25,"")</f>
        <v>5.366248189</v>
      </c>
      <c r="O17" s="108">
        <f>IFERROR(O14/'1.IS'!O25,"")</f>
        <v>6.302886589</v>
      </c>
      <c r="P17" s="109">
        <f>IFERROR(P14/'1.IS'!P25,"")</f>
        <v>7.322534217</v>
      </c>
      <c r="Q17" s="110"/>
      <c r="R17" s="21"/>
      <c r="S17" s="21"/>
      <c r="T17" s="21"/>
      <c r="U17" s="21"/>
      <c r="V17" s="21"/>
      <c r="W17" s="21"/>
      <c r="X17" s="21"/>
      <c r="Y17" s="21"/>
      <c r="Z17" s="21"/>
    </row>
    <row r="18" ht="24.75" customHeight="1">
      <c r="A18" s="102" t="s">
        <v>18</v>
      </c>
      <c r="B18" s="111"/>
      <c r="C18" s="112">
        <f t="shared" ref="C18:P18" si="7">IFERROR((C17-B17)/B17,"")</f>
        <v>-0.002830538968</v>
      </c>
      <c r="D18" s="112">
        <f t="shared" si="7"/>
        <v>1.914626602</v>
      </c>
      <c r="E18" s="112">
        <f t="shared" si="7"/>
        <v>0.168003462</v>
      </c>
      <c r="F18" s="112">
        <f t="shared" si="7"/>
        <v>0.08142194767</v>
      </c>
      <c r="G18" s="112">
        <f t="shared" si="7"/>
        <v>0.2140383284</v>
      </c>
      <c r="H18" s="112">
        <f t="shared" si="7"/>
        <v>0.8510563153</v>
      </c>
      <c r="I18" s="112">
        <f t="shared" si="7"/>
        <v>-0.4597620013</v>
      </c>
      <c r="J18" s="112">
        <f t="shared" si="7"/>
        <v>5.224594326</v>
      </c>
      <c r="K18" s="112">
        <f t="shared" si="7"/>
        <v>1.258784627</v>
      </c>
      <c r="L18" s="111">
        <f t="shared" si="7"/>
        <v>0.589734496</v>
      </c>
      <c r="M18" s="112">
        <f t="shared" si="7"/>
        <v>0.2753258684</v>
      </c>
      <c r="N18" s="112">
        <f t="shared" si="7"/>
        <v>0.1191539837</v>
      </c>
      <c r="O18" s="112">
        <f t="shared" si="7"/>
        <v>0.1745425047</v>
      </c>
      <c r="P18" s="113">
        <f t="shared" si="7"/>
        <v>0.1617747065</v>
      </c>
      <c r="Q18" s="110"/>
      <c r="R18" s="21"/>
      <c r="S18" s="21"/>
      <c r="T18" s="21"/>
      <c r="U18" s="21"/>
      <c r="V18" s="21"/>
      <c r="W18" s="21"/>
      <c r="X18" s="21"/>
      <c r="Y18" s="21"/>
      <c r="Z18" s="21"/>
    </row>
    <row r="19" ht="24.75" customHeight="1">
      <c r="A19" s="114" t="s">
        <v>56</v>
      </c>
      <c r="B19" s="115">
        <f>IFERROR(VLOOKUP("Net Change in Cash*",'9.TIKR_CF'!$A:$K,COLUMN(B19),FALSE),"0")</f>
        <v>99</v>
      </c>
      <c r="C19" s="116">
        <f>IFERROR(VLOOKUP("Net Change in Cash*",'9.TIKR_CF'!$A:$K,COLUMN(C19),FALSE),"0")</f>
        <v>1170</v>
      </c>
      <c r="D19" s="116">
        <f>IFERROR(VLOOKUP("Net Change in Cash*",'9.TIKR_CF'!$A:$K,COLUMN(D19),FALSE),"0")</f>
        <v>2236</v>
      </c>
      <c r="E19" s="116">
        <f>IFERROR(VLOOKUP("Net Change in Cash*",'9.TIKR_CF'!$A:$K,COLUMN(E19),FALSE),"0")</f>
        <v>-3220</v>
      </c>
      <c r="F19" s="116">
        <f>IFERROR(VLOOKUP("Net Change in Cash*",'9.TIKR_CF'!$A:$K,COLUMN(F19),FALSE),"0")</f>
        <v>10114</v>
      </c>
      <c r="G19" s="116">
        <f>IFERROR(VLOOKUP("Net Change in Cash*",'9.TIKR_CF'!$A:$K,COLUMN(G19),FALSE),"0")</f>
        <v>-10049</v>
      </c>
      <c r="H19" s="116">
        <f>IFERROR(VLOOKUP("Net Change in Cash*",'9.TIKR_CF'!$A:$K,COLUMN(H19),FALSE),"0")</f>
        <v>1143</v>
      </c>
      <c r="I19" s="116">
        <f>IFERROR(VLOOKUP("Net Change in Cash*",'9.TIKR_CF'!$A:$K,COLUMN(I19),FALSE),"0")</f>
        <v>1399</v>
      </c>
      <c r="J19" s="116">
        <f>IFERROR(VLOOKUP("Net Change in Cash*",'9.TIKR_CF'!$A:$K,COLUMN(J19),FALSE),"0")</f>
        <v>3891</v>
      </c>
      <c r="K19" s="116">
        <f>IFERROR(VLOOKUP("Net Change in Cash*",'9.TIKR_CF'!$A:$K,COLUMN(K19),FALSE),"0")</f>
        <v>1309</v>
      </c>
      <c r="L19" s="115">
        <f>IF('4.Valoración'!L4&gt;0,IFERROR('4.Valoración'!L4-'4.Valoración'!K4,0),IFERROR('4.Valoración'!K4-'4.Valoración'!L4,0))</f>
        <v>16753</v>
      </c>
      <c r="M19" s="116">
        <f>IF('4.Valoración'!M4&gt;0,IFERROR('4.Valoración'!M4-'4.Valoración'!L4,0),IFERROR('4.Valoración'!L4-'4.Valoración'!M4,0))</f>
        <v>13300</v>
      </c>
      <c r="N19" s="116">
        <f>IF('4.Valoración'!N4&gt;0,IFERROR('4.Valoración'!N4-'4.Valoración'!M4,0),IFERROR('4.Valoración'!M4-'4.Valoración'!N4,0))</f>
        <v>8000</v>
      </c>
      <c r="O19" s="116">
        <f>IF('4.Valoración'!O4&gt;0,IFERROR('4.Valoración'!O4-'4.Valoración'!N4,0),IFERROR('4.Valoración'!N4-'4.Valoración'!O4,0))</f>
        <v>12000</v>
      </c>
      <c r="P19" s="117">
        <f>IF('4.Valoración'!P4&gt;0,IFERROR('4.Valoración'!P4-'4.Valoración'!O4,0),IFERROR('4.Valoración'!O4-'4.Valoración'!P4,0))</f>
        <v>13200</v>
      </c>
      <c r="Q19" s="110"/>
      <c r="R19" s="21"/>
      <c r="S19" s="21"/>
      <c r="T19" s="21"/>
      <c r="U19" s="21"/>
      <c r="V19" s="21"/>
      <c r="W19" s="21"/>
      <c r="X19" s="21"/>
      <c r="Y19" s="21"/>
      <c r="Z19" s="21"/>
    </row>
    <row r="20" ht="24.75" customHeight="1">
      <c r="A20" s="4"/>
      <c r="B20" s="118"/>
      <c r="C20" s="118"/>
      <c r="D20" s="118"/>
      <c r="E20" s="118"/>
      <c r="F20" s="118"/>
      <c r="G20" s="118"/>
      <c r="H20" s="118"/>
      <c r="I20" s="118"/>
      <c r="J20" s="118"/>
      <c r="K20" s="118"/>
      <c r="L20" s="118"/>
      <c r="M20" s="118"/>
      <c r="N20" s="118"/>
      <c r="O20" s="118"/>
      <c r="P20" s="118"/>
      <c r="Q20" s="57"/>
      <c r="R20" s="21"/>
      <c r="S20" s="21"/>
      <c r="T20" s="21"/>
      <c r="U20" s="21"/>
      <c r="V20" s="21"/>
      <c r="W20" s="21"/>
      <c r="X20" s="21"/>
      <c r="Y20" s="21"/>
      <c r="Z20" s="21"/>
    </row>
    <row r="21" ht="34.5" customHeight="1">
      <c r="A21" s="79" t="s">
        <v>57</v>
      </c>
      <c r="B21" s="80">
        <f>'1.IS'!B$2</f>
        <v>2016</v>
      </c>
      <c r="C21" s="80">
        <f>'1.IS'!C$2</f>
        <v>2017</v>
      </c>
      <c r="D21" s="80">
        <f>'1.IS'!D$2</f>
        <v>2018</v>
      </c>
      <c r="E21" s="80">
        <f>'1.IS'!E$2</f>
        <v>2019</v>
      </c>
      <c r="F21" s="80">
        <f>'1.IS'!F$2</f>
        <v>2020</v>
      </c>
      <c r="G21" s="80">
        <f>'1.IS'!G$2</f>
        <v>2021</v>
      </c>
      <c r="H21" s="80">
        <f>'1.IS'!H$2</f>
        <v>2022</v>
      </c>
      <c r="I21" s="80">
        <f>'1.IS'!I$2</f>
        <v>2023</v>
      </c>
      <c r="J21" s="80">
        <f>'1.IS'!J$2</f>
        <v>2024</v>
      </c>
      <c r="K21" s="80">
        <f>'1.IS'!K$2</f>
        <v>2025</v>
      </c>
      <c r="L21" s="81" t="str">
        <f>'1.IS'!L$2</f>
        <v>2026e</v>
      </c>
      <c r="M21" s="81" t="str">
        <f>'1.IS'!M$2</f>
        <v>2027e</v>
      </c>
      <c r="N21" s="81" t="str">
        <f>'1.IS'!N$2</f>
        <v>2028e</v>
      </c>
      <c r="O21" s="81" t="str">
        <f>'1.IS'!O$2</f>
        <v>2029e</v>
      </c>
      <c r="P21" s="81" t="str">
        <f>'1.IS'!P$2</f>
        <v>2030e</v>
      </c>
      <c r="Q21" s="119" t="str">
        <f>"Promedio "&amp;CHAR(10)&amp;$B$2&amp;"-"&amp;$K$2</f>
        <v>Promedio 
2016-2025</v>
      </c>
      <c r="R21" s="21"/>
      <c r="S21" s="21"/>
      <c r="T21" s="21"/>
      <c r="U21" s="21"/>
      <c r="V21" s="21"/>
      <c r="W21" s="21"/>
      <c r="X21" s="21"/>
      <c r="Y21" s="21"/>
      <c r="Z21" s="21"/>
    </row>
    <row r="22" ht="24.75" customHeight="1">
      <c r="A22" s="4" t="s">
        <v>58</v>
      </c>
      <c r="B22" s="103">
        <f>IFERROR(ABS(B4)/'1.IS'!B$3,"")</f>
        <v>0.01576846307</v>
      </c>
      <c r="C22" s="104">
        <f>IFERROR(ABS(C4)/'1.IS'!C$3,"")</f>
        <v>0.01722141823</v>
      </c>
      <c r="D22" s="104">
        <f>IFERROR(ABS(D4)/'1.IS'!D$3,"")</f>
        <v>0.01482396541</v>
      </c>
      <c r="E22" s="104">
        <f>IFERROR(ABS(E4)/'1.IS'!E$3,"")</f>
        <v>0.01988733356</v>
      </c>
      <c r="F22" s="104">
        <f>IFERROR(ABS(F4)/'1.IS'!F$3,"")</f>
        <v>0.03260670452</v>
      </c>
      <c r="G22" s="104">
        <f>IFERROR(ABS(G4)/'1.IS'!G$3,"")</f>
        <v>0.02914542729</v>
      </c>
      <c r="H22" s="104">
        <f>IFERROR(ABS(H4)/'1.IS'!H$3,"")</f>
        <v>0.02270193951</v>
      </c>
      <c r="I22" s="120">
        <f>IFERROR(ABS(I4)/'1.IS'!I$3,"")</f>
        <v>0.03132646252</v>
      </c>
      <c r="J22" s="120">
        <f>IFERROR(ABS(J4)/'1.IS'!J$3,"")</f>
        <v>0.01467450182</v>
      </c>
      <c r="K22" s="120">
        <f>IFERROR(ABS(K4)/'1.IS'!K$3,"")</f>
        <v>0.009739687502</v>
      </c>
      <c r="L22" s="121">
        <f>IFERROR(ABS((K4*'1.IS'!L4)+'2.FCF'!K4)/'1.IS'!L$3,"")</f>
        <v>0.009739687502</v>
      </c>
      <c r="M22" s="122">
        <f t="shared" ref="M22:P22" si="8">$L$22</f>
        <v>0.009739687502</v>
      </c>
      <c r="N22" s="122">
        <f t="shared" si="8"/>
        <v>0.009739687502</v>
      </c>
      <c r="O22" s="122">
        <f t="shared" si="8"/>
        <v>0.009739687502</v>
      </c>
      <c r="P22" s="123">
        <f t="shared" si="8"/>
        <v>0.009739687502</v>
      </c>
      <c r="Q22" s="124">
        <f t="shared" ref="Q22:Q25" si="9">IFERROR(AVERAGE(B22:K22),"")</f>
        <v>0.02078959034</v>
      </c>
      <c r="R22" s="21"/>
      <c r="S22" s="21"/>
      <c r="T22" s="21"/>
      <c r="U22" s="21"/>
      <c r="V22" s="21"/>
      <c r="W22" s="21"/>
      <c r="X22" s="21"/>
      <c r="Y22" s="21"/>
      <c r="Z22" s="21"/>
    </row>
    <row r="23" ht="24.75" customHeight="1">
      <c r="A23" s="4" t="s">
        <v>59</v>
      </c>
      <c r="B23" s="103">
        <f>IFERROR((B7+B8-B9)/'1.IS'!B$3,"")</f>
        <v>0.1251497006</v>
      </c>
      <c r="C23" s="104">
        <f>IFERROR((C7+C8-C9)/'1.IS'!C$3,"")</f>
        <v>0.1642547033</v>
      </c>
      <c r="D23" s="104">
        <f>IFERROR((D7+D8-D9)/'1.IS'!D$3,"")</f>
        <v>0.1508132592</v>
      </c>
      <c r="E23" s="104">
        <f>IFERROR((E7+E8-E9)/'1.IS'!E$3,"")</f>
        <v>0.212359167</v>
      </c>
      <c r="F23" s="104">
        <f>IFERROR((F7+F8-F9)/'1.IS'!F$3,"")</f>
        <v>0.1785125481</v>
      </c>
      <c r="G23" s="104">
        <f>IFERROR((G7+G8-G9)/'1.IS'!G$3,"")</f>
        <v>0.1862668666</v>
      </c>
      <c r="H23" s="104">
        <f>IFERROR((H7+H8-H9)/'1.IS'!H$3,"")</f>
        <v>0.2033142602</v>
      </c>
      <c r="I23" s="120">
        <f>IFERROR((I7+I8-I9)/'1.IS'!I$3,"")</f>
        <v>0.2889078372</v>
      </c>
      <c r="J23" s="120">
        <f>IFERROR((J7+J8-J9)/'1.IS'!J$3,"")</f>
        <v>0.206526378</v>
      </c>
      <c r="K23" s="120">
        <f>IFERROR((K7+K8-K9)/'1.IS'!K$3,"")</f>
        <v>0.2056369112</v>
      </c>
      <c r="L23" s="125">
        <f>IFERROR(L11/'1.IS'!L$3,"")</f>
        <v>0.2051096575</v>
      </c>
      <c r="M23" s="120">
        <f>IFERROR(M11/'1.IS'!M$3,"")</f>
        <v>0.2503195895</v>
      </c>
      <c r="N23" s="120">
        <f>IFERROR(N11/'1.IS'!N$3,"")</f>
        <v>0.2998661277</v>
      </c>
      <c r="O23" s="120">
        <f>IFERROR(O11/'1.IS'!O$3,"")</f>
        <v>0.3429500739</v>
      </c>
      <c r="P23" s="120">
        <f>IFERROR(P11/'1.IS'!P$3,"")</f>
        <v>0.380414375</v>
      </c>
      <c r="Q23" s="124">
        <f t="shared" si="9"/>
        <v>0.1921741631</v>
      </c>
      <c r="R23" s="21"/>
      <c r="S23" s="21"/>
      <c r="T23" s="21"/>
      <c r="U23" s="21"/>
      <c r="V23" s="21"/>
      <c r="W23" s="21"/>
      <c r="X23" s="21"/>
      <c r="Y23" s="21"/>
      <c r="Z23" s="21"/>
    </row>
    <row r="24" ht="24.75" customHeight="1">
      <c r="A24" s="4" t="s">
        <v>60</v>
      </c>
      <c r="B24" s="103">
        <f>IFERROR(B14/'1.IS'!B$3,"")</f>
        <v>0.1714570858</v>
      </c>
      <c r="C24" s="104">
        <f>IFERROR(C14/'1.IS'!C$3,"")</f>
        <v>0.1413892909</v>
      </c>
      <c r="D24" s="104">
        <f>IFERROR(D14/'1.IS'!D$3,"")</f>
        <v>0.2854642784</v>
      </c>
      <c r="E24" s="104">
        <f>IFERROR(E14/'1.IS'!E$3,"")</f>
        <v>0.2733868214</v>
      </c>
      <c r="F24" s="104">
        <f>IFERROR(F14/'1.IS'!F$3,"")</f>
        <v>0.3137021432</v>
      </c>
      <c r="G24" s="104">
        <f>IFERROR(G14/'1.IS'!G$3,"")</f>
        <v>0.2531934033</v>
      </c>
      <c r="H24" s="104">
        <f>IFERROR(H14/'1.IS'!H$3,"")</f>
        <v>0.2932674445</v>
      </c>
      <c r="I24" s="120">
        <f>IFERROR(I14/'1.IS'!I$3,"")</f>
        <v>0.1563357307</v>
      </c>
      <c r="J24" s="120">
        <f>IFERROR(J14/'1.IS'!J$3,"")</f>
        <v>0.4286300515</v>
      </c>
      <c r="K24" s="120">
        <f>IFERROR(K14/'1.IS'!K$3,"")</f>
        <v>0.4495275753</v>
      </c>
      <c r="L24" s="125">
        <f>IFERROR(L14/'1.IS'!L$3,"")</f>
        <v>0.45580535</v>
      </c>
      <c r="M24" s="120">
        <f>IFERROR(M14/'1.IS'!M$3,"")</f>
        <v>0.4740933213</v>
      </c>
      <c r="N24" s="120">
        <f>IFERROR(N14/'1.IS'!N$3,"")</f>
        <v>0.4590700105</v>
      </c>
      <c r="O24" s="120">
        <f>IFERROR(O14/'1.IS'!O$3,"")</f>
        <v>0.4665228293</v>
      </c>
      <c r="P24" s="120">
        <f>IFERROR(P14/'1.IS'!P$3,"")</f>
        <v>0.4689430009</v>
      </c>
      <c r="Q24" s="124">
        <f t="shared" si="9"/>
        <v>0.2766353825</v>
      </c>
      <c r="R24" s="21"/>
      <c r="S24" s="21"/>
      <c r="T24" s="21"/>
      <c r="U24" s="21"/>
      <c r="V24" s="21"/>
      <c r="W24" s="21"/>
      <c r="X24" s="21"/>
      <c r="Y24" s="21"/>
      <c r="Z24" s="21"/>
    </row>
    <row r="25" ht="24.75" customHeight="1">
      <c r="A25" s="126" t="s">
        <v>61</v>
      </c>
      <c r="B25" s="127">
        <f t="shared" ref="B25:P25" si="10">IFERROR(B14/B3,"")</f>
        <v>0.7990697674</v>
      </c>
      <c r="C25" s="128">
        <f t="shared" si="10"/>
        <v>0.4599811676</v>
      </c>
      <c r="D25" s="128">
        <f t="shared" si="10"/>
        <v>0.8134350249</v>
      </c>
      <c r="E25" s="128">
        <f t="shared" si="10"/>
        <v>0.7877520905</v>
      </c>
      <c r="F25" s="128">
        <f t="shared" si="10"/>
        <v>1.061357298</v>
      </c>
      <c r="G25" s="128">
        <f t="shared" si="10"/>
        <v>0.7255542189</v>
      </c>
      <c r="H25" s="128">
        <f t="shared" si="10"/>
        <v>0.7037895675</v>
      </c>
      <c r="I25" s="128">
        <f t="shared" si="10"/>
        <v>0.5921921079</v>
      </c>
      <c r="J25" s="128">
        <f t="shared" si="10"/>
        <v>0.757337587</v>
      </c>
      <c r="K25" s="128">
        <f t="shared" si="10"/>
        <v>0.7040820001</v>
      </c>
      <c r="L25" s="127">
        <f t="shared" si="10"/>
        <v>0.7207046212</v>
      </c>
      <c r="M25" s="128">
        <f t="shared" si="10"/>
        <v>0.7268315648</v>
      </c>
      <c r="N25" s="128">
        <f t="shared" si="10"/>
        <v>0.7204275823</v>
      </c>
      <c r="O25" s="128">
        <f t="shared" si="10"/>
        <v>0.7227992237</v>
      </c>
      <c r="P25" s="128">
        <f t="shared" si="10"/>
        <v>0.7229902686</v>
      </c>
      <c r="Q25" s="129">
        <f t="shared" si="9"/>
        <v>0.740455083</v>
      </c>
      <c r="R25" s="17"/>
      <c r="S25" s="17"/>
      <c r="T25" s="17"/>
      <c r="U25" s="17"/>
      <c r="V25" s="17"/>
      <c r="W25" s="17"/>
      <c r="X25" s="17"/>
      <c r="Y25" s="17"/>
      <c r="Z25" s="17"/>
    </row>
    <row r="26" ht="24.75" customHeight="1">
      <c r="A26" s="102"/>
      <c r="B26" s="112"/>
      <c r="C26" s="112"/>
      <c r="D26" s="112"/>
      <c r="E26" s="112"/>
      <c r="F26" s="112"/>
      <c r="G26" s="112"/>
      <c r="H26" s="112"/>
      <c r="I26" s="112"/>
      <c r="J26" s="112"/>
      <c r="K26" s="112"/>
      <c r="L26" s="112"/>
      <c r="M26" s="112"/>
      <c r="N26" s="112"/>
      <c r="O26" s="112"/>
      <c r="P26" s="112"/>
      <c r="Q26" s="130"/>
      <c r="R26" s="17"/>
      <c r="S26" s="17"/>
      <c r="T26" s="17"/>
      <c r="U26" s="17"/>
      <c r="V26" s="17"/>
      <c r="W26" s="17"/>
      <c r="X26" s="17"/>
      <c r="Y26" s="17"/>
      <c r="Z26" s="17"/>
    </row>
    <row r="27" ht="34.5" customHeight="1">
      <c r="A27" s="79" t="s">
        <v>62</v>
      </c>
      <c r="B27" s="80">
        <f>'1.IS'!B$2</f>
        <v>2016</v>
      </c>
      <c r="C27" s="80">
        <f>'1.IS'!C$2</f>
        <v>2017</v>
      </c>
      <c r="D27" s="80">
        <f>'1.IS'!D$2</f>
        <v>2018</v>
      </c>
      <c r="E27" s="80">
        <f>'1.IS'!E$2</f>
        <v>2019</v>
      </c>
      <c r="F27" s="80">
        <f>'1.IS'!F$2</f>
        <v>2020</v>
      </c>
      <c r="G27" s="80">
        <f>'1.IS'!G$2</f>
        <v>2021</v>
      </c>
      <c r="H27" s="80">
        <f>'1.IS'!H$2</f>
        <v>2022</v>
      </c>
      <c r="I27" s="80">
        <f>'1.IS'!I$2</f>
        <v>2023</v>
      </c>
      <c r="J27" s="80">
        <f>'1.IS'!J$2</f>
        <v>2024</v>
      </c>
      <c r="K27" s="80">
        <f>'1.IS'!K$2</f>
        <v>2025</v>
      </c>
      <c r="L27" s="131" t="str">
        <f>"Promedio "&amp;CHAR(10)&amp;$B$2&amp;"-"&amp;$K$2</f>
        <v>Promedio 
2016-2025</v>
      </c>
      <c r="M27" s="132"/>
      <c r="N27" s="112"/>
      <c r="O27" s="112"/>
      <c r="P27" s="112"/>
      <c r="Q27" s="130"/>
      <c r="R27" s="17"/>
      <c r="S27" s="17"/>
      <c r="T27" s="17"/>
      <c r="U27" s="17"/>
      <c r="V27" s="17"/>
      <c r="W27" s="17"/>
      <c r="X27" s="17"/>
      <c r="Y27" s="17"/>
      <c r="Z27" s="17"/>
    </row>
    <row r="28" ht="24.75" customHeight="1">
      <c r="A28" s="4" t="s">
        <v>63</v>
      </c>
      <c r="B28" s="103">
        <f>IF(B14&gt;0,IFERROR('TIKR_Cálculos'!B40/B$14,""),"-")</f>
        <v>0</v>
      </c>
      <c r="C28" s="104">
        <f>IF(C14&gt;0,IFERROR('TIKR_Cálculos'!C40/C$14,""),"-")</f>
        <v>0.05117707267</v>
      </c>
      <c r="D28" s="104">
        <f>IF(D14&gt;0,IFERROR('TIKR_Cálculos'!D40/D$14,""),"-")</f>
        <v>0.1611972593</v>
      </c>
      <c r="E28" s="104">
        <f>IF(E14&gt;0,IFERROR('TIKR_Cálculos'!E40/E$14,""),"-")</f>
        <v>0.1145800812</v>
      </c>
      <c r="F28" s="104">
        <f>IF(F14&gt;0,IFERROR('TIKR_Cálculos'!F40/F$14,""),"-")</f>
        <v>0.03883211679</v>
      </c>
      <c r="G28" s="104">
        <f>IF(G14&gt;0,IFERROR('TIKR_Cálculos'!G40/G$14,""),"-")</f>
        <v>0.1520606348</v>
      </c>
      <c r="H28" s="104">
        <f>IF(H14&gt;0,IFERROR('TIKR_Cálculos'!H40/H$14,""),"-")</f>
        <v>0.0462435069</v>
      </c>
      <c r="I28" s="104">
        <f>IF(I14&gt;0,IFERROR('TIKR_Cálculos'!I40/I$14,""),"-")</f>
        <v>0.2342897795</v>
      </c>
      <c r="J28" s="104">
        <f>IF(J14&gt;0,IFERROR('TIKR_Cálculos'!J40/J$14,""),"-")</f>
        <v>0.00670164286</v>
      </c>
      <c r="K28" s="104">
        <f>IF(K14&gt;0,IFERROR('TIKR_Cálculos'!K40/K$14,""),"-")</f>
        <v>0.03349698271</v>
      </c>
      <c r="L28" s="133">
        <f t="shared" ref="L28:L32" si="11">IFERROR(AVERAGE(B28:K28),"")</f>
        <v>0.08385790766</v>
      </c>
      <c r="M28" s="134"/>
      <c r="N28" s="21"/>
      <c r="O28" s="112"/>
      <c r="P28" s="112"/>
      <c r="Q28" s="130"/>
      <c r="R28" s="17"/>
      <c r="S28" s="17"/>
      <c r="T28" s="17"/>
      <c r="U28" s="17"/>
      <c r="V28" s="17"/>
      <c r="W28" s="17"/>
      <c r="X28" s="17"/>
      <c r="Y28" s="17"/>
      <c r="Z28" s="17"/>
    </row>
    <row r="29" ht="24.75" customHeight="1">
      <c r="A29" s="4" t="s">
        <v>64</v>
      </c>
      <c r="B29" s="103">
        <f>IF(B14&gt;0,IFERROR('TIKR_Cálculos'!B43/B$14,""),"-")</f>
        <v>0</v>
      </c>
      <c r="C29" s="104">
        <f>IF(C14&gt;0,IFERROR('TIKR_Cálculos'!C43/C$14,""),"-")</f>
        <v>0</v>
      </c>
      <c r="D29" s="104">
        <f>IF(D14&gt;0,IFERROR('TIKR_Cálculos'!D43/D$14,""),"-")</f>
        <v>0</v>
      </c>
      <c r="E29" s="104">
        <f>IF(E14&gt;0,IFERROR('TIKR_Cálculos'!E43/E$14,""),"-")</f>
        <v>0</v>
      </c>
      <c r="F29" s="104">
        <f>IF(F14&gt;0,IFERROR('TIKR_Cálculos'!F43/F$14,""),"-")</f>
        <v>0.001167883212</v>
      </c>
      <c r="G29" s="104">
        <f>IF(G14&gt;0,IFERROR('TIKR_Cálculos'!G43/G$14,""),"-")</f>
        <v>2.018948366</v>
      </c>
      <c r="H29" s="104">
        <f>IF(H14&gt;0,IFERROR('TIKR_Cálculos'!H43/H$14,""),"-")</f>
        <v>0.03332066388</v>
      </c>
      <c r="I29" s="104">
        <f>IF(I14&gt;0,IFERROR('TIKR_Cálculos'!I43/I$14,""),"-")</f>
        <v>0.01161963481</v>
      </c>
      <c r="J29" s="104">
        <f>IF(J14&gt;0,IFERROR('TIKR_Cálculos'!J43/J$14,""),"-")</f>
        <v>0.003178493471</v>
      </c>
      <c r="K29" s="104">
        <f>IF(K14&gt;0,IFERROR('TIKR_Cálculos'!K43/K$14,""),"-")</f>
        <v>0.01716613822</v>
      </c>
      <c r="L29" s="135">
        <f t="shared" si="11"/>
        <v>0.2085401179</v>
      </c>
      <c r="M29" s="134"/>
      <c r="N29" s="21"/>
      <c r="O29" s="112"/>
      <c r="P29" s="112"/>
      <c r="Q29" s="130"/>
      <c r="R29" s="17"/>
      <c r="S29" s="17"/>
      <c r="T29" s="17"/>
      <c r="U29" s="17"/>
      <c r="V29" s="17"/>
      <c r="W29" s="17"/>
      <c r="X29" s="17"/>
      <c r="Y29" s="17"/>
      <c r="Z29" s="17"/>
    </row>
    <row r="30" ht="24.75" customHeight="1">
      <c r="A30" s="4" t="s">
        <v>65</v>
      </c>
      <c r="B30" s="103">
        <f>IF(B14&gt;0,IFERROR('TIKR_Cálculos'!B41/B$14,""),"-")</f>
        <v>0.2479627474</v>
      </c>
      <c r="C30" s="104">
        <f>IF(C14&gt;0,IFERROR('TIKR_Cálculos'!C41/C$14,""),"-")</f>
        <v>0.2671443193</v>
      </c>
      <c r="D30" s="104">
        <f>IF(D14&gt;0,IFERROR('TIKR_Cálculos'!D41/D$14,""),"-")</f>
        <v>0.122971511</v>
      </c>
      <c r="E30" s="104">
        <f>IF(E14&gt;0,IFERROR('TIKR_Cálculos'!E41/E$14,""),"-")</f>
        <v>0.1158289104</v>
      </c>
      <c r="F30" s="104">
        <f>IF(F14&gt;0,IFERROR('TIKR_Cálculos'!F41/F$14,""),"-")</f>
        <v>0.1138686131</v>
      </c>
      <c r="G30" s="104">
        <f>IF(G14&gt;0,IFERROR('TIKR_Cálculos'!G41/G$14,""),"-")</f>
        <v>0.09355755566</v>
      </c>
      <c r="H30" s="104">
        <f>IF(H14&gt;0,IFERROR('TIKR_Cálculos'!H41/H$14,""),"-")</f>
        <v>0.05055112125</v>
      </c>
      <c r="I30" s="104">
        <f>IF(I14&gt;0,IFERROR('TIKR_Cálculos'!I41/I$14,""),"-")</f>
        <v>0.09437989092</v>
      </c>
      <c r="J30" s="104">
        <f>IF(J14&gt;0,IFERROR('TIKR_Cálculos'!J41/J$14,""),"-")</f>
        <v>0.01512656531</v>
      </c>
      <c r="K30" s="104">
        <f>IF(K14&gt;0,IFERROR('TIKR_Cálculos'!K41/K$14,""),"-")</f>
        <v>0.01421703999</v>
      </c>
      <c r="L30" s="135">
        <f t="shared" si="11"/>
        <v>0.1135608274</v>
      </c>
      <c r="M30" s="134"/>
      <c r="N30" s="21"/>
      <c r="O30" s="61"/>
      <c r="P30" s="61"/>
      <c r="Q30" s="61"/>
      <c r="R30" s="17"/>
      <c r="S30" s="17"/>
      <c r="T30" s="17"/>
      <c r="U30" s="17"/>
      <c r="V30" s="17"/>
      <c r="W30" s="17"/>
      <c r="X30" s="17"/>
      <c r="Y30" s="17"/>
      <c r="Z30" s="17"/>
    </row>
    <row r="31" ht="24.75" customHeight="1">
      <c r="A31" s="4" t="s">
        <v>66</v>
      </c>
      <c r="B31" s="103">
        <f>IF(B14&gt;0,IFERROR('TIKR_Cálculos'!B42/B$14,""),"-")</f>
        <v>0.7601862631</v>
      </c>
      <c r="C31" s="104">
        <f>IF(C14&gt;0,IFERROR('TIKR_Cálculos'!C42/C$14,""),"-")</f>
        <v>0.9365404299</v>
      </c>
      <c r="D31" s="104">
        <f>IF(D14&gt;0,IFERROR('TIKR_Cálculos'!D42/D$14,""),"-")</f>
        <v>0.5485034259</v>
      </c>
      <c r="E31" s="104">
        <f>IF(E14&gt;0,IFERROR('TIKR_Cálculos'!E42/E$14,""),"-")</f>
        <v>0.8151732751</v>
      </c>
      <c r="F31" s="104">
        <f>IF(F14&gt;0,IFERROR('TIKR_Cálculos'!F42/F$14,""),"-")</f>
        <v>0.1608759124</v>
      </c>
      <c r="G31" s="104">
        <f>IF(G14&gt;0,IFERROR('TIKR_Cálculos'!G42/G$14,""),"-")</f>
        <v>0.2231170062</v>
      </c>
      <c r="H31" s="104">
        <f>IF(H14&gt;0,IFERROR('TIKR_Cálculos'!H42/H$14,""),"-")</f>
        <v>0.2412264031</v>
      </c>
      <c r="I31" s="104">
        <f>IF(I14&gt;0,IFERROR('TIKR_Cálculos'!I42/I$14,""),"-")</f>
        <v>2.730377045</v>
      </c>
      <c r="J31" s="104">
        <f>IF(J14&gt;0,IFERROR('TIKR_Cálculos'!J42/J$14,""),"-")</f>
        <v>0.4716424769</v>
      </c>
      <c r="K31" s="104">
        <f>IF(K14&gt;0,IFERROR('TIKR_Cálculos'!K42/K$14,""),"-")</f>
        <v>0.6927141932</v>
      </c>
      <c r="L31" s="135">
        <f t="shared" si="11"/>
        <v>0.7580356431</v>
      </c>
      <c r="M31" s="134"/>
      <c r="N31" s="21"/>
      <c r="O31" s="61"/>
      <c r="P31" s="61"/>
      <c r="Q31" s="61"/>
      <c r="R31" s="17"/>
      <c r="S31" s="17"/>
      <c r="T31" s="17"/>
      <c r="U31" s="17"/>
      <c r="V31" s="17"/>
      <c r="W31" s="17"/>
      <c r="X31" s="17"/>
      <c r="Y31" s="17"/>
      <c r="Z31" s="17"/>
    </row>
    <row r="32" ht="24.75" customHeight="1">
      <c r="A32" s="136" t="s">
        <v>67</v>
      </c>
      <c r="B32" s="137">
        <f>IF(B14&gt;0,IFERROR(IF('TIKR_Cálculos'!B44&gt;0,'TIKR_Cálculos'!B44,0)/B14,""),"-")</f>
        <v>0</v>
      </c>
      <c r="C32" s="138">
        <f>IF(C14&gt;0,IFERROR(IF('TIKR_Cálculos'!C44&gt;0,'TIKR_Cálculos'!C44,0)/C14,""),"-")</f>
        <v>0</v>
      </c>
      <c r="D32" s="138">
        <f>IF(D14&gt;0,IFERROR(IF('TIKR_Cálculos'!D44&gt;0,'TIKR_Cálculos'!D44,0)/D14,""),"-")</f>
        <v>0.2928236567</v>
      </c>
      <c r="E32" s="138">
        <f>IF(E14&gt;0,IFERROR(IF('TIKR_Cálculos'!E44&gt;0,'TIKR_Cálculos'!E44,0)/E14,""),"-")</f>
        <v>0.00499531689</v>
      </c>
      <c r="F32" s="138">
        <f>IF(F14&gt;0,IFERROR(IF('TIKR_Cálculos'!F44&gt;0,'TIKR_Cálculos'!F44,0)/F14,""),"-")</f>
        <v>0</v>
      </c>
      <c r="G32" s="138">
        <f>IF(G14&gt;0,IFERROR(IF('TIKR_Cálculos'!G44&gt;0,'TIKR_Cálculos'!G44,0)/G14,""),"-")</f>
        <v>0</v>
      </c>
      <c r="H32" s="138">
        <f>IF(H14&gt;0,IFERROR(IF('TIKR_Cálculos'!H44&gt;0,'TIKR_Cálculos'!H44,0)/H14,""),"-")</f>
        <v>0</v>
      </c>
      <c r="I32" s="138">
        <f>IF(I14&gt;0,IFERROR(IF('TIKR_Cálculos'!I44&gt;0,'TIKR_Cálculos'!I44,0)/I14,""),"-")</f>
        <v>0</v>
      </c>
      <c r="J32" s="138">
        <f>IF(J14&gt;0,IFERROR(IF('TIKR_Cálculos'!J44&gt;0,'TIKR_Cálculos'!J44,0)/J14,""),"-")</f>
        <v>0.04786887757</v>
      </c>
      <c r="K32" s="138">
        <f>IF(K14&gt;0,IFERROR(IF('TIKR_Cálculos'!K44&gt;0,'TIKR_Cálculos'!K44,0)/K14,""),"-")</f>
        <v>0.02130851318</v>
      </c>
      <c r="L32" s="129">
        <f t="shared" si="11"/>
        <v>0.03669963643</v>
      </c>
      <c r="M32" s="134"/>
      <c r="N32" s="17"/>
      <c r="O32" s="61"/>
      <c r="P32" s="61"/>
      <c r="Q32" s="61"/>
      <c r="R32" s="17"/>
      <c r="S32" s="17"/>
      <c r="T32" s="17"/>
      <c r="U32" s="17"/>
      <c r="V32" s="17"/>
      <c r="W32" s="17"/>
      <c r="X32" s="17"/>
      <c r="Y32" s="17"/>
      <c r="Z32" s="17"/>
    </row>
    <row r="33" ht="24.75" customHeight="1">
      <c r="A33" s="83" t="s">
        <v>68</v>
      </c>
      <c r="B33" s="130">
        <f t="shared" ref="B33:L33" si="12">SUM(B28:B32)</f>
        <v>1.00814901</v>
      </c>
      <c r="C33" s="130">
        <f t="shared" si="12"/>
        <v>1.254861822</v>
      </c>
      <c r="D33" s="130">
        <f t="shared" si="12"/>
        <v>1.125495853</v>
      </c>
      <c r="E33" s="130">
        <f t="shared" si="12"/>
        <v>1.050577584</v>
      </c>
      <c r="F33" s="130">
        <f t="shared" si="12"/>
        <v>0.3147445255</v>
      </c>
      <c r="G33" s="130">
        <f t="shared" si="12"/>
        <v>2.487683562</v>
      </c>
      <c r="H33" s="130">
        <f t="shared" si="12"/>
        <v>0.3713416952</v>
      </c>
      <c r="I33" s="130">
        <f t="shared" si="12"/>
        <v>3.07066635</v>
      </c>
      <c r="J33" s="130">
        <f t="shared" si="12"/>
        <v>0.5445180561</v>
      </c>
      <c r="K33" s="130">
        <f t="shared" si="12"/>
        <v>0.7789028673</v>
      </c>
      <c r="L33" s="130">
        <f t="shared" si="12"/>
        <v>1.200694133</v>
      </c>
      <c r="M33" s="139"/>
      <c r="N33" s="61"/>
      <c r="O33" s="61"/>
      <c r="P33" s="61"/>
      <c r="Q33" s="61"/>
      <c r="R33" s="17"/>
      <c r="S33" s="17"/>
      <c r="T33" s="17"/>
      <c r="U33" s="17"/>
      <c r="V33" s="17"/>
      <c r="W33" s="17"/>
      <c r="X33" s="17"/>
      <c r="Y33" s="17"/>
      <c r="Z33" s="17"/>
    </row>
    <row r="34" ht="17.25" customHeight="1">
      <c r="A34" s="17"/>
      <c r="B34" s="61"/>
      <c r="C34" s="61"/>
      <c r="D34" s="61"/>
      <c r="E34" s="61"/>
      <c r="F34" s="61"/>
      <c r="G34" s="61"/>
      <c r="H34" s="61"/>
      <c r="I34" s="61"/>
      <c r="J34" s="61"/>
      <c r="K34" s="61"/>
      <c r="L34" s="61"/>
      <c r="M34" s="61"/>
      <c r="N34" s="61"/>
      <c r="O34" s="61"/>
      <c r="P34" s="61"/>
      <c r="Q34" s="61"/>
      <c r="R34" s="17"/>
      <c r="S34" s="17"/>
      <c r="T34" s="17"/>
      <c r="U34" s="17"/>
      <c r="V34" s="17"/>
      <c r="W34" s="17"/>
      <c r="X34" s="17"/>
      <c r="Y34" s="17"/>
      <c r="Z34" s="17"/>
    </row>
    <row r="35" ht="39.75" customHeight="1">
      <c r="A35" s="17"/>
      <c r="B35" s="61"/>
      <c r="C35" s="61"/>
      <c r="D35" s="61"/>
      <c r="E35" s="61"/>
      <c r="F35" s="61"/>
      <c r="G35" s="61"/>
      <c r="H35" s="61"/>
      <c r="I35" s="61"/>
      <c r="J35" s="61"/>
      <c r="K35" s="61"/>
      <c r="L35" s="17"/>
      <c r="M35" s="17"/>
      <c r="N35" s="112"/>
      <c r="O35" s="112"/>
      <c r="P35" s="112"/>
      <c r="Q35" s="130"/>
      <c r="R35" s="17"/>
      <c r="S35" s="17"/>
      <c r="T35" s="17"/>
      <c r="U35" s="17"/>
      <c r="V35" s="17"/>
      <c r="W35" s="17"/>
      <c r="X35" s="17"/>
      <c r="Y35" s="17"/>
      <c r="Z35" s="17"/>
    </row>
    <row r="36" ht="24.75" customHeight="1">
      <c r="A36" s="17"/>
      <c r="B36" s="61"/>
      <c r="C36" s="61"/>
      <c r="D36" s="61"/>
      <c r="E36" s="61"/>
      <c r="F36" s="61"/>
      <c r="G36" s="61"/>
      <c r="H36" s="61"/>
      <c r="I36" s="61"/>
      <c r="J36" s="61"/>
      <c r="K36" s="61"/>
      <c r="L36" s="17"/>
      <c r="M36" s="17"/>
      <c r="N36" s="112"/>
      <c r="O36" s="112"/>
      <c r="P36" s="112"/>
      <c r="Q36" s="130"/>
      <c r="R36" s="17"/>
      <c r="S36" s="17"/>
      <c r="T36" s="17"/>
      <c r="U36" s="17"/>
      <c r="V36" s="17"/>
      <c r="W36" s="17"/>
      <c r="X36" s="17"/>
      <c r="Y36" s="17"/>
      <c r="Z36" s="17"/>
    </row>
    <row r="37" ht="24.75" customHeight="1">
      <c r="A37" s="17"/>
      <c r="B37" s="61"/>
      <c r="C37" s="61"/>
      <c r="D37" s="61"/>
      <c r="E37" s="61"/>
      <c r="F37" s="61"/>
      <c r="G37" s="61"/>
      <c r="H37" s="61"/>
      <c r="I37" s="61"/>
      <c r="J37" s="61"/>
      <c r="K37" s="61"/>
      <c r="L37" s="17"/>
      <c r="M37" s="17"/>
      <c r="N37" s="21"/>
      <c r="O37" s="112"/>
      <c r="P37" s="112"/>
      <c r="Q37" s="130"/>
      <c r="R37" s="17"/>
      <c r="S37" s="17"/>
      <c r="T37" s="17"/>
      <c r="U37" s="17"/>
      <c r="V37" s="17"/>
      <c r="W37" s="17"/>
      <c r="X37" s="17"/>
      <c r="Y37" s="17"/>
      <c r="Z37" s="17"/>
    </row>
    <row r="38" ht="24.75" customHeight="1">
      <c r="A38" s="17"/>
      <c r="B38" s="61"/>
      <c r="C38" s="61"/>
      <c r="D38" s="61"/>
      <c r="E38" s="61"/>
      <c r="F38" s="61"/>
      <c r="G38" s="61"/>
      <c r="H38" s="61"/>
      <c r="I38" s="61"/>
      <c r="J38" s="61"/>
      <c r="K38" s="61"/>
      <c r="L38" s="17"/>
      <c r="M38" s="17"/>
      <c r="N38" s="21"/>
      <c r="O38" s="112"/>
      <c r="P38" s="112"/>
      <c r="Q38" s="130"/>
      <c r="R38" s="17"/>
      <c r="S38" s="17"/>
      <c r="T38" s="17"/>
      <c r="U38" s="17"/>
      <c r="V38" s="17"/>
      <c r="W38" s="17"/>
      <c r="X38" s="17"/>
      <c r="Y38" s="17"/>
      <c r="Z38" s="17"/>
    </row>
    <row r="39" ht="24.75" customHeight="1">
      <c r="A39" s="17"/>
      <c r="B39" s="61"/>
      <c r="C39" s="61"/>
      <c r="D39" s="61"/>
      <c r="E39" s="61"/>
      <c r="F39" s="61"/>
      <c r="G39" s="61"/>
      <c r="H39" s="61"/>
      <c r="I39" s="61"/>
      <c r="J39" s="61"/>
      <c r="K39" s="61"/>
      <c r="L39" s="17"/>
      <c r="M39" s="17"/>
      <c r="N39" s="21"/>
      <c r="O39" s="61"/>
      <c r="P39" s="61"/>
      <c r="Q39" s="61"/>
      <c r="R39" s="17"/>
      <c r="S39" s="17"/>
      <c r="T39" s="17"/>
      <c r="U39" s="17"/>
      <c r="V39" s="17"/>
      <c r="W39" s="17"/>
      <c r="X39" s="17"/>
      <c r="Y39" s="17"/>
      <c r="Z39" s="17"/>
    </row>
    <row r="40" ht="24.75" customHeight="1">
      <c r="A40" s="17"/>
      <c r="B40" s="61"/>
      <c r="C40" s="61"/>
      <c r="D40" s="61"/>
      <c r="E40" s="61"/>
      <c r="F40" s="61"/>
      <c r="G40" s="61"/>
      <c r="H40" s="61"/>
      <c r="I40" s="61"/>
      <c r="J40" s="61"/>
      <c r="K40" s="61"/>
      <c r="L40" s="130"/>
      <c r="M40" s="130"/>
      <c r="N40" s="61"/>
      <c r="O40" s="61"/>
      <c r="P40" s="61"/>
      <c r="Q40" s="61"/>
      <c r="R40" s="17"/>
      <c r="S40" s="17"/>
      <c r="T40" s="17"/>
      <c r="U40" s="17"/>
      <c r="V40" s="17"/>
      <c r="W40" s="17"/>
      <c r="X40" s="17"/>
      <c r="Y40" s="17"/>
      <c r="Z40" s="17"/>
    </row>
    <row r="41" ht="39.75" customHeight="1">
      <c r="A41" s="17"/>
      <c r="B41" s="61"/>
      <c r="C41" s="61"/>
      <c r="D41" s="61"/>
      <c r="E41" s="61"/>
      <c r="F41" s="61"/>
      <c r="G41" s="61"/>
      <c r="H41" s="61"/>
      <c r="I41" s="61"/>
      <c r="J41" s="61"/>
      <c r="K41" s="61"/>
      <c r="L41" s="17"/>
      <c r="M41" s="17"/>
      <c r="N41" s="112"/>
      <c r="O41" s="112"/>
      <c r="P41" s="112"/>
      <c r="Q41" s="130"/>
      <c r="R41" s="17"/>
      <c r="S41" s="17"/>
      <c r="T41" s="17"/>
      <c r="U41" s="17"/>
      <c r="V41" s="17"/>
      <c r="W41" s="17"/>
      <c r="X41" s="17"/>
      <c r="Y41" s="17"/>
      <c r="Z41" s="17"/>
    </row>
    <row r="42" ht="24.75" customHeight="1">
      <c r="A42" s="17"/>
      <c r="B42" s="61"/>
      <c r="C42" s="61"/>
      <c r="D42" s="61"/>
      <c r="E42" s="61"/>
      <c r="F42" s="61"/>
      <c r="G42" s="61"/>
      <c r="H42" s="61"/>
      <c r="I42" s="61"/>
      <c r="J42" s="61"/>
      <c r="K42" s="61"/>
      <c r="L42" s="139"/>
      <c r="M42" s="130"/>
      <c r="N42" s="21"/>
      <c r="O42" s="61"/>
      <c r="P42" s="61"/>
      <c r="Q42" s="61"/>
      <c r="R42" s="17"/>
      <c r="S42" s="17"/>
      <c r="T42" s="17"/>
      <c r="U42" s="17"/>
      <c r="V42" s="17"/>
      <c r="W42" s="17"/>
      <c r="X42" s="17"/>
      <c r="Y42" s="17"/>
      <c r="Z42" s="17"/>
    </row>
    <row r="43" ht="24.75" customHeight="1">
      <c r="A43" s="17"/>
      <c r="B43" s="61"/>
      <c r="C43" s="61"/>
      <c r="D43" s="61"/>
      <c r="E43" s="61"/>
      <c r="F43" s="61"/>
      <c r="G43" s="61"/>
      <c r="H43" s="61"/>
      <c r="I43" s="61"/>
      <c r="J43" s="61"/>
      <c r="K43" s="61"/>
      <c r="L43" s="139"/>
      <c r="M43" s="130"/>
      <c r="N43" s="21"/>
      <c r="O43" s="61"/>
      <c r="P43" s="61"/>
      <c r="Q43" s="61"/>
      <c r="R43" s="17"/>
      <c r="S43" s="17"/>
      <c r="T43" s="17"/>
      <c r="U43" s="17"/>
      <c r="V43" s="17"/>
      <c r="W43" s="17"/>
      <c r="X43" s="17"/>
      <c r="Y43" s="17"/>
      <c r="Z43" s="17"/>
    </row>
    <row r="44" ht="24.75" customHeight="1">
      <c r="A44" s="17"/>
      <c r="B44" s="61"/>
      <c r="C44" s="61"/>
      <c r="D44" s="61"/>
      <c r="E44" s="61"/>
      <c r="F44" s="61"/>
      <c r="G44" s="61"/>
      <c r="H44" s="61"/>
      <c r="I44" s="61"/>
      <c r="J44" s="61"/>
      <c r="K44" s="61"/>
      <c r="L44" s="61"/>
      <c r="M44" s="61"/>
      <c r="N44" s="61"/>
      <c r="O44" s="61"/>
      <c r="P44" s="61"/>
      <c r="Q44" s="61"/>
      <c r="R44" s="17"/>
      <c r="S44" s="17"/>
      <c r="T44" s="17"/>
      <c r="U44" s="17"/>
      <c r="V44" s="17"/>
      <c r="W44" s="17"/>
      <c r="X44" s="17"/>
      <c r="Y44" s="17"/>
      <c r="Z44" s="17"/>
    </row>
    <row r="45" ht="24.75" customHeight="1">
      <c r="A45" s="17"/>
      <c r="B45" s="61"/>
      <c r="C45" s="61"/>
      <c r="D45" s="61"/>
      <c r="E45" s="61"/>
      <c r="F45" s="61"/>
      <c r="G45" s="61"/>
      <c r="H45" s="61"/>
      <c r="I45" s="61"/>
      <c r="J45" s="61"/>
      <c r="K45" s="61"/>
      <c r="L45" s="61"/>
      <c r="M45" s="61"/>
      <c r="N45" s="61"/>
      <c r="O45" s="61"/>
      <c r="P45" s="61"/>
      <c r="Q45" s="61"/>
      <c r="R45" s="17"/>
      <c r="S45" s="17"/>
      <c r="T45" s="17"/>
      <c r="U45" s="17"/>
      <c r="V45" s="17"/>
      <c r="W45" s="17"/>
      <c r="X45" s="17"/>
      <c r="Y45" s="17"/>
      <c r="Z45" s="17"/>
    </row>
    <row r="46" ht="24.75" customHeight="1">
      <c r="A46" s="17"/>
      <c r="B46" s="61"/>
      <c r="C46" s="61"/>
      <c r="D46" s="61"/>
      <c r="E46" s="61"/>
      <c r="F46" s="61"/>
      <c r="G46" s="61"/>
      <c r="H46" s="61"/>
      <c r="I46" s="61"/>
      <c r="J46" s="61"/>
      <c r="K46" s="61"/>
      <c r="L46" s="61"/>
      <c r="M46" s="61"/>
      <c r="N46" s="61"/>
      <c r="O46" s="61"/>
      <c r="P46" s="61"/>
      <c r="Q46" s="61"/>
      <c r="R46" s="17"/>
      <c r="S46" s="17"/>
      <c r="T46" s="17"/>
      <c r="U46" s="17"/>
      <c r="V46" s="17"/>
      <c r="W46" s="17"/>
      <c r="X46" s="17"/>
      <c r="Y46" s="17"/>
      <c r="Z46" s="17"/>
    </row>
    <row r="47" ht="24.75" customHeight="1">
      <c r="A47" s="17"/>
      <c r="B47" s="61"/>
      <c r="C47" s="61"/>
      <c r="D47" s="61"/>
      <c r="E47" s="61"/>
      <c r="F47" s="61"/>
      <c r="G47" s="61"/>
      <c r="H47" s="61"/>
      <c r="I47" s="61"/>
      <c r="J47" s="61"/>
      <c r="K47" s="61"/>
      <c r="L47" s="61"/>
      <c r="M47" s="61"/>
      <c r="N47" s="61"/>
      <c r="O47" s="61"/>
      <c r="P47" s="61"/>
      <c r="Q47" s="61"/>
      <c r="R47" s="17"/>
      <c r="S47" s="17"/>
      <c r="T47" s="17"/>
      <c r="U47" s="17"/>
      <c r="V47" s="17"/>
      <c r="W47" s="17"/>
      <c r="X47" s="17"/>
      <c r="Y47" s="17"/>
      <c r="Z47" s="17"/>
    </row>
    <row r="48" ht="24.75" customHeight="1">
      <c r="A48" s="17"/>
      <c r="B48" s="61"/>
      <c r="C48" s="61"/>
      <c r="D48" s="61"/>
      <c r="E48" s="61"/>
      <c r="F48" s="61"/>
      <c r="G48" s="61"/>
      <c r="H48" s="61"/>
      <c r="I48" s="61"/>
      <c r="J48" s="61"/>
      <c r="K48" s="61"/>
      <c r="L48" s="61"/>
      <c r="M48" s="61"/>
      <c r="N48" s="61"/>
      <c r="O48" s="61"/>
      <c r="P48" s="61"/>
      <c r="Q48" s="61"/>
      <c r="R48" s="17"/>
      <c r="S48" s="17"/>
      <c r="T48" s="17"/>
      <c r="U48" s="17"/>
      <c r="V48" s="17"/>
      <c r="W48" s="17"/>
      <c r="X48" s="17"/>
      <c r="Y48" s="17"/>
      <c r="Z48" s="17"/>
    </row>
    <row r="49" ht="24.75" customHeight="1">
      <c r="A49" s="17"/>
      <c r="B49" s="61"/>
      <c r="C49" s="61"/>
      <c r="D49" s="61"/>
      <c r="E49" s="61"/>
      <c r="F49" s="61"/>
      <c r="G49" s="61"/>
      <c r="H49" s="61"/>
      <c r="I49" s="61"/>
      <c r="J49" s="61"/>
      <c r="K49" s="61"/>
      <c r="L49" s="61"/>
      <c r="M49" s="61"/>
      <c r="N49" s="61"/>
      <c r="O49" s="61"/>
      <c r="P49" s="61"/>
      <c r="Q49" s="61"/>
      <c r="R49" s="17"/>
      <c r="S49" s="17"/>
      <c r="T49" s="17"/>
      <c r="U49" s="17"/>
      <c r="V49" s="17"/>
      <c r="W49" s="17"/>
      <c r="X49" s="17"/>
      <c r="Y49" s="17"/>
      <c r="Z49" s="17"/>
    </row>
    <row r="50" ht="24.75" customHeight="1">
      <c r="A50" s="17"/>
      <c r="B50" s="61"/>
      <c r="C50" s="61"/>
      <c r="D50" s="61"/>
      <c r="E50" s="61"/>
      <c r="F50" s="61"/>
      <c r="G50" s="61"/>
      <c r="H50" s="61"/>
      <c r="I50" s="61"/>
      <c r="J50" s="61"/>
      <c r="K50" s="61"/>
      <c r="L50" s="61"/>
      <c r="M50" s="61"/>
      <c r="N50" s="61"/>
      <c r="O50" s="61"/>
      <c r="P50" s="61"/>
      <c r="Q50" s="61"/>
      <c r="R50" s="17"/>
      <c r="S50" s="17"/>
      <c r="T50" s="17"/>
      <c r="U50" s="17"/>
      <c r="V50" s="17"/>
      <c r="W50" s="17"/>
      <c r="X50" s="17"/>
      <c r="Y50" s="17"/>
      <c r="Z50" s="17"/>
    </row>
    <row r="51" ht="24.75" customHeight="1">
      <c r="A51" s="17"/>
      <c r="B51" s="61"/>
      <c r="C51" s="61"/>
      <c r="D51" s="61"/>
      <c r="E51" s="61"/>
      <c r="F51" s="61"/>
      <c r="G51" s="61"/>
      <c r="H51" s="61"/>
      <c r="I51" s="61"/>
      <c r="J51" s="61"/>
      <c r="K51" s="61"/>
      <c r="L51" s="61"/>
      <c r="M51" s="61"/>
      <c r="N51" s="61"/>
      <c r="O51" s="61"/>
      <c r="P51" s="61"/>
      <c r="Q51" s="61"/>
      <c r="R51" s="17"/>
      <c r="S51" s="17"/>
      <c r="T51" s="17"/>
      <c r="U51" s="17"/>
      <c r="V51" s="17"/>
      <c r="W51" s="17"/>
      <c r="X51" s="17"/>
      <c r="Y51" s="17"/>
      <c r="Z51" s="17"/>
    </row>
    <row r="52" ht="24.75" customHeight="1">
      <c r="A52" s="17"/>
      <c r="B52" s="61"/>
      <c r="C52" s="61"/>
      <c r="D52" s="61"/>
      <c r="E52" s="61"/>
      <c r="F52" s="61"/>
      <c r="G52" s="61"/>
      <c r="H52" s="61"/>
      <c r="I52" s="61"/>
      <c r="J52" s="61"/>
      <c r="K52" s="61"/>
      <c r="L52" s="61"/>
      <c r="M52" s="61"/>
      <c r="N52" s="61"/>
      <c r="O52" s="61"/>
      <c r="P52" s="61"/>
      <c r="Q52" s="61"/>
      <c r="R52" s="17"/>
      <c r="S52" s="17"/>
      <c r="T52" s="17"/>
      <c r="U52" s="17"/>
      <c r="V52" s="17"/>
      <c r="W52" s="17"/>
      <c r="X52" s="17"/>
      <c r="Y52" s="17"/>
      <c r="Z52" s="17"/>
    </row>
    <row r="53" ht="24.75" customHeight="1">
      <c r="A53" s="17"/>
      <c r="B53" s="61"/>
      <c r="C53" s="61"/>
      <c r="D53" s="61"/>
      <c r="E53" s="61"/>
      <c r="F53" s="61"/>
      <c r="G53" s="61"/>
      <c r="H53" s="61"/>
      <c r="I53" s="61"/>
      <c r="J53" s="61"/>
      <c r="K53" s="61"/>
      <c r="L53" s="61"/>
      <c r="M53" s="61"/>
      <c r="N53" s="61"/>
      <c r="O53" s="61"/>
      <c r="P53" s="61"/>
      <c r="Q53" s="61"/>
      <c r="R53" s="17"/>
      <c r="S53" s="17"/>
      <c r="T53" s="17"/>
      <c r="U53" s="17"/>
      <c r="V53" s="17"/>
      <c r="W53" s="17"/>
      <c r="X53" s="17"/>
      <c r="Y53" s="17"/>
      <c r="Z53" s="17"/>
    </row>
    <row r="54" ht="24.75" customHeight="1">
      <c r="A54" s="17"/>
      <c r="B54" s="61"/>
      <c r="C54" s="61"/>
      <c r="D54" s="61"/>
      <c r="E54" s="61"/>
      <c r="F54" s="61"/>
      <c r="G54" s="61"/>
      <c r="H54" s="61"/>
      <c r="I54" s="61"/>
      <c r="J54" s="61"/>
      <c r="K54" s="61"/>
      <c r="L54" s="61"/>
      <c r="M54" s="61"/>
      <c r="N54" s="61"/>
      <c r="O54" s="61"/>
      <c r="P54" s="61"/>
      <c r="Q54" s="61"/>
      <c r="R54" s="17"/>
      <c r="S54" s="17"/>
      <c r="T54" s="17"/>
      <c r="U54" s="17"/>
      <c r="V54" s="17"/>
      <c r="W54" s="17"/>
      <c r="X54" s="17"/>
      <c r="Y54" s="17"/>
      <c r="Z54" s="17"/>
    </row>
    <row r="55" ht="24.75" customHeight="1">
      <c r="A55" s="17"/>
      <c r="B55" s="61"/>
      <c r="C55" s="61"/>
      <c r="D55" s="61"/>
      <c r="E55" s="61"/>
      <c r="F55" s="61"/>
      <c r="G55" s="61"/>
      <c r="H55" s="61"/>
      <c r="I55" s="61"/>
      <c r="J55" s="61"/>
      <c r="K55" s="61"/>
      <c r="L55" s="61"/>
      <c r="M55" s="61"/>
      <c r="N55" s="61"/>
      <c r="O55" s="61"/>
      <c r="P55" s="61"/>
      <c r="Q55" s="61"/>
      <c r="R55" s="17"/>
      <c r="S55" s="17"/>
      <c r="T55" s="17"/>
      <c r="U55" s="17"/>
      <c r="V55" s="17"/>
      <c r="W55" s="17"/>
      <c r="X55" s="17"/>
      <c r="Y55" s="17"/>
      <c r="Z55" s="17"/>
    </row>
    <row r="56" ht="24.75" customHeight="1">
      <c r="A56" s="17"/>
      <c r="B56" s="61"/>
      <c r="C56" s="61"/>
      <c r="D56" s="61"/>
      <c r="E56" s="61"/>
      <c r="F56" s="61"/>
      <c r="G56" s="61"/>
      <c r="H56" s="61"/>
      <c r="I56" s="61"/>
      <c r="J56" s="61"/>
      <c r="K56" s="61"/>
      <c r="L56" s="61"/>
      <c r="M56" s="61"/>
      <c r="N56" s="61"/>
      <c r="O56" s="61"/>
      <c r="P56" s="61"/>
      <c r="Q56" s="61"/>
      <c r="R56" s="17"/>
      <c r="S56" s="17"/>
      <c r="T56" s="17"/>
      <c r="U56" s="17"/>
      <c r="V56" s="17"/>
      <c r="W56" s="17"/>
      <c r="X56" s="17"/>
      <c r="Y56" s="17"/>
      <c r="Z56" s="17"/>
    </row>
    <row r="57" ht="24.75" customHeight="1">
      <c r="A57" s="17"/>
      <c r="B57" s="61"/>
      <c r="C57" s="61"/>
      <c r="D57" s="61"/>
      <c r="E57" s="61"/>
      <c r="F57" s="61"/>
      <c r="G57" s="61"/>
      <c r="H57" s="61"/>
      <c r="I57" s="61"/>
      <c r="J57" s="61"/>
      <c r="K57" s="61"/>
      <c r="L57" s="61"/>
      <c r="M57" s="61"/>
      <c r="N57" s="61"/>
      <c r="O57" s="61"/>
      <c r="P57" s="61"/>
      <c r="Q57" s="61"/>
      <c r="R57" s="17"/>
      <c r="S57" s="17"/>
      <c r="T57" s="17"/>
      <c r="U57" s="17"/>
      <c r="V57" s="17"/>
      <c r="W57" s="17"/>
      <c r="X57" s="17"/>
      <c r="Y57" s="17"/>
      <c r="Z57" s="17"/>
    </row>
    <row r="58" ht="24.75" customHeight="1">
      <c r="A58" s="17"/>
      <c r="B58" s="61"/>
      <c r="C58" s="61"/>
      <c r="D58" s="61"/>
      <c r="E58" s="61"/>
      <c r="F58" s="61"/>
      <c r="G58" s="61"/>
      <c r="H58" s="61"/>
      <c r="I58" s="61"/>
      <c r="J58" s="61"/>
      <c r="K58" s="61"/>
      <c r="L58" s="61"/>
      <c r="M58" s="61"/>
      <c r="N58" s="61"/>
      <c r="O58" s="61"/>
      <c r="P58" s="61"/>
      <c r="Q58" s="61"/>
      <c r="R58" s="17"/>
      <c r="S58" s="17"/>
      <c r="T58" s="17"/>
      <c r="U58" s="17"/>
      <c r="V58" s="17"/>
      <c r="W58" s="17"/>
      <c r="X58" s="17"/>
      <c r="Y58" s="17"/>
      <c r="Z58" s="17"/>
    </row>
    <row r="59" ht="24.75" customHeight="1">
      <c r="A59" s="17"/>
      <c r="B59" s="61"/>
      <c r="C59" s="61"/>
      <c r="D59" s="61"/>
      <c r="E59" s="61"/>
      <c r="F59" s="61"/>
      <c r="G59" s="61"/>
      <c r="H59" s="61"/>
      <c r="I59" s="61"/>
      <c r="J59" s="61"/>
      <c r="K59" s="61"/>
      <c r="L59" s="61"/>
      <c r="M59" s="61"/>
      <c r="N59" s="61"/>
      <c r="O59" s="61"/>
      <c r="P59" s="61"/>
      <c r="Q59" s="61"/>
      <c r="R59" s="17"/>
      <c r="S59" s="17"/>
      <c r="T59" s="17"/>
      <c r="U59" s="17"/>
      <c r="V59" s="17"/>
      <c r="W59" s="17"/>
      <c r="X59" s="17"/>
      <c r="Y59" s="17"/>
      <c r="Z59" s="17"/>
    </row>
    <row r="60" ht="24.75" customHeight="1">
      <c r="A60" s="17"/>
      <c r="B60" s="61"/>
      <c r="C60" s="61"/>
      <c r="D60" s="61"/>
      <c r="E60" s="61"/>
      <c r="F60" s="61"/>
      <c r="G60" s="61"/>
      <c r="H60" s="61"/>
      <c r="I60" s="61"/>
      <c r="J60" s="61"/>
      <c r="K60" s="61"/>
      <c r="L60" s="61"/>
      <c r="M60" s="61"/>
      <c r="N60" s="61"/>
      <c r="O60" s="61"/>
      <c r="P60" s="61"/>
      <c r="Q60" s="61"/>
      <c r="R60" s="17"/>
      <c r="S60" s="17"/>
      <c r="T60" s="17"/>
      <c r="U60" s="17"/>
      <c r="V60" s="17"/>
      <c r="W60" s="17"/>
      <c r="X60" s="17"/>
      <c r="Y60" s="17"/>
      <c r="Z60" s="17"/>
    </row>
    <row r="61" ht="17.25" customHeight="1">
      <c r="A61" s="17"/>
      <c r="B61" s="61"/>
      <c r="C61" s="61"/>
      <c r="D61" s="61"/>
      <c r="E61" s="61"/>
      <c r="F61" s="61"/>
      <c r="G61" s="61"/>
      <c r="H61" s="61"/>
      <c r="I61" s="61"/>
      <c r="J61" s="61"/>
      <c r="K61" s="61"/>
      <c r="L61" s="61"/>
      <c r="M61" s="61"/>
      <c r="N61" s="61"/>
      <c r="O61" s="61"/>
      <c r="P61" s="61"/>
      <c r="Q61" s="61"/>
      <c r="R61" s="17"/>
      <c r="S61" s="17"/>
      <c r="T61" s="17"/>
      <c r="U61" s="17"/>
      <c r="V61" s="17"/>
      <c r="W61" s="17"/>
      <c r="X61" s="17"/>
      <c r="Y61" s="17"/>
      <c r="Z61" s="17"/>
    </row>
    <row r="62" ht="17.25" customHeight="1">
      <c r="A62" s="17"/>
      <c r="B62" s="61"/>
      <c r="C62" s="61"/>
      <c r="D62" s="61"/>
      <c r="E62" s="61"/>
      <c r="F62" s="61"/>
      <c r="G62" s="61"/>
      <c r="H62" s="61"/>
      <c r="I62" s="61"/>
      <c r="J62" s="61"/>
      <c r="K62" s="61"/>
      <c r="L62" s="61"/>
      <c r="M62" s="61"/>
      <c r="N62" s="61"/>
      <c r="O62" s="61"/>
      <c r="P62" s="61"/>
      <c r="Q62" s="61"/>
      <c r="R62" s="17"/>
      <c r="S62" s="17"/>
      <c r="T62" s="17"/>
      <c r="U62" s="17"/>
      <c r="V62" s="17"/>
      <c r="W62" s="17"/>
      <c r="X62" s="17"/>
      <c r="Y62" s="17"/>
      <c r="Z62" s="17"/>
    </row>
    <row r="63" ht="17.25" customHeight="1">
      <c r="A63" s="17"/>
      <c r="B63" s="61"/>
      <c r="C63" s="61"/>
      <c r="D63" s="61"/>
      <c r="E63" s="61"/>
      <c r="F63" s="61"/>
      <c r="G63" s="61"/>
      <c r="H63" s="61"/>
      <c r="I63" s="61"/>
      <c r="J63" s="61"/>
      <c r="K63" s="61"/>
      <c r="L63" s="132"/>
      <c r="M63" s="132"/>
      <c r="N63" s="61"/>
      <c r="O63" s="61"/>
      <c r="P63" s="61"/>
      <c r="Q63" s="61"/>
      <c r="R63" s="17"/>
      <c r="S63" s="17"/>
      <c r="T63" s="17"/>
      <c r="U63" s="17"/>
      <c r="V63" s="17"/>
      <c r="W63" s="17"/>
      <c r="X63" s="17"/>
      <c r="Y63" s="17"/>
      <c r="Z63" s="17"/>
    </row>
    <row r="64" ht="17.25" customHeight="1">
      <c r="A64" s="17"/>
      <c r="B64" s="61"/>
      <c r="C64" s="61"/>
      <c r="D64" s="61"/>
      <c r="E64" s="61"/>
      <c r="F64" s="61"/>
      <c r="G64" s="61"/>
      <c r="H64" s="61"/>
      <c r="I64" s="61"/>
      <c r="J64" s="61"/>
      <c r="K64" s="61"/>
      <c r="L64" s="139"/>
      <c r="M64" s="139"/>
      <c r="N64" s="61"/>
      <c r="O64" s="61"/>
      <c r="P64" s="61"/>
      <c r="Q64" s="61"/>
      <c r="R64" s="17"/>
      <c r="S64" s="17"/>
      <c r="T64" s="17"/>
      <c r="U64" s="17"/>
      <c r="V64" s="17"/>
      <c r="W64" s="17"/>
      <c r="X64" s="17"/>
      <c r="Y64" s="17"/>
      <c r="Z64" s="17"/>
    </row>
    <row r="65" ht="17.25" customHeight="1">
      <c r="A65" s="17"/>
      <c r="B65" s="61"/>
      <c r="C65" s="61"/>
      <c r="D65" s="61"/>
      <c r="E65" s="61"/>
      <c r="F65" s="61"/>
      <c r="G65" s="61"/>
      <c r="H65" s="61"/>
      <c r="I65" s="61"/>
      <c r="J65" s="61"/>
      <c r="K65" s="61"/>
      <c r="L65" s="139"/>
      <c r="M65" s="139"/>
      <c r="N65" s="61"/>
      <c r="O65" s="61"/>
      <c r="P65" s="61"/>
      <c r="Q65" s="61"/>
      <c r="R65" s="17"/>
      <c r="S65" s="17"/>
      <c r="T65" s="17"/>
      <c r="U65" s="17"/>
      <c r="V65" s="17"/>
      <c r="W65" s="17"/>
      <c r="X65" s="17"/>
      <c r="Y65" s="17"/>
      <c r="Z65" s="17"/>
    </row>
    <row r="66" ht="17.25" customHeight="1">
      <c r="A66" s="17"/>
      <c r="B66" s="61"/>
      <c r="C66" s="61"/>
      <c r="D66" s="61"/>
      <c r="E66" s="61"/>
      <c r="F66" s="61"/>
      <c r="G66" s="61"/>
      <c r="H66" s="61"/>
      <c r="I66" s="61"/>
      <c r="J66" s="61"/>
      <c r="K66" s="61"/>
      <c r="L66" s="139"/>
      <c r="M66" s="139"/>
      <c r="N66" s="61"/>
      <c r="O66" s="61"/>
      <c r="P66" s="61"/>
      <c r="Q66" s="61"/>
      <c r="R66" s="17"/>
      <c r="S66" s="17"/>
      <c r="T66" s="17"/>
      <c r="U66" s="17"/>
      <c r="V66" s="17"/>
      <c r="W66" s="17"/>
      <c r="X66" s="17"/>
      <c r="Y66" s="17"/>
      <c r="Z66" s="17"/>
    </row>
    <row r="67" ht="17.25" customHeight="1">
      <c r="A67" s="17"/>
      <c r="B67" s="61"/>
      <c r="C67" s="61"/>
      <c r="D67" s="61"/>
      <c r="E67" s="61"/>
      <c r="F67" s="61"/>
      <c r="G67" s="61"/>
      <c r="H67" s="61"/>
      <c r="I67" s="61"/>
      <c r="J67" s="61"/>
      <c r="K67" s="61"/>
      <c r="L67" s="139"/>
      <c r="M67" s="139"/>
      <c r="N67" s="61"/>
      <c r="O67" s="61"/>
      <c r="P67" s="61"/>
      <c r="Q67" s="61"/>
      <c r="R67" s="17"/>
      <c r="S67" s="17"/>
      <c r="T67" s="17"/>
      <c r="U67" s="17"/>
      <c r="V67" s="17"/>
      <c r="W67" s="17"/>
      <c r="X67" s="17"/>
      <c r="Y67" s="17"/>
      <c r="Z67" s="17"/>
    </row>
    <row r="68" ht="17.25" customHeight="1">
      <c r="A68" s="17"/>
      <c r="B68" s="61"/>
      <c r="C68" s="61"/>
      <c r="D68" s="61"/>
      <c r="E68" s="61"/>
      <c r="F68" s="61"/>
      <c r="G68" s="61"/>
      <c r="H68" s="61"/>
      <c r="I68" s="61"/>
      <c r="J68" s="61"/>
      <c r="K68" s="61"/>
      <c r="L68" s="139"/>
      <c r="M68" s="139"/>
      <c r="N68" s="61"/>
      <c r="O68" s="61"/>
      <c r="P68" s="61"/>
      <c r="Q68" s="61"/>
      <c r="R68" s="17"/>
      <c r="S68" s="17"/>
      <c r="T68" s="17"/>
      <c r="U68" s="17"/>
      <c r="V68" s="17"/>
      <c r="W68" s="17"/>
      <c r="X68" s="17"/>
      <c r="Y68" s="17"/>
      <c r="Z68" s="17"/>
    </row>
    <row r="69" ht="17.25" customHeight="1">
      <c r="A69" s="17"/>
      <c r="B69" s="61"/>
      <c r="C69" s="61"/>
      <c r="D69" s="61"/>
      <c r="E69" s="61"/>
      <c r="F69" s="61"/>
      <c r="G69" s="61"/>
      <c r="H69" s="61"/>
      <c r="I69" s="61"/>
      <c r="J69" s="61"/>
      <c r="K69" s="61"/>
      <c r="L69" s="61"/>
      <c r="M69" s="61"/>
      <c r="N69" s="61"/>
      <c r="O69" s="61"/>
      <c r="P69" s="61"/>
      <c r="Q69" s="61"/>
      <c r="R69" s="17"/>
      <c r="S69" s="17"/>
      <c r="T69" s="17"/>
      <c r="U69" s="17"/>
      <c r="V69" s="17"/>
      <c r="W69" s="17"/>
      <c r="X69" s="17"/>
      <c r="Y69" s="17"/>
      <c r="Z69" s="17"/>
    </row>
    <row r="70" ht="17.25" customHeight="1">
      <c r="A70" s="17"/>
      <c r="B70" s="61"/>
      <c r="C70" s="61"/>
      <c r="D70" s="61"/>
      <c r="E70" s="61"/>
      <c r="F70" s="61"/>
      <c r="G70" s="61"/>
      <c r="H70" s="61"/>
      <c r="I70" s="61"/>
      <c r="J70" s="61"/>
      <c r="K70" s="61"/>
      <c r="L70" s="61"/>
      <c r="M70" s="61"/>
      <c r="N70" s="61"/>
      <c r="O70" s="61"/>
      <c r="P70" s="61"/>
      <c r="Q70" s="61"/>
      <c r="R70" s="17"/>
      <c r="S70" s="17"/>
      <c r="T70" s="17"/>
      <c r="U70" s="17"/>
      <c r="V70" s="17"/>
      <c r="W70" s="17"/>
      <c r="X70" s="17"/>
      <c r="Y70" s="17"/>
      <c r="Z70" s="17"/>
    </row>
    <row r="71" ht="17.25" customHeight="1">
      <c r="A71" s="17"/>
      <c r="B71" s="61"/>
      <c r="C71" s="61"/>
      <c r="D71" s="61"/>
      <c r="E71" s="61"/>
      <c r="F71" s="61"/>
      <c r="G71" s="61"/>
      <c r="H71" s="61"/>
      <c r="I71" s="61"/>
      <c r="J71" s="61"/>
      <c r="K71" s="61"/>
      <c r="L71" s="61"/>
      <c r="M71" s="61"/>
      <c r="N71" s="61"/>
      <c r="O71" s="61"/>
      <c r="P71" s="61"/>
      <c r="Q71" s="61"/>
      <c r="R71" s="17"/>
      <c r="S71" s="17"/>
      <c r="T71" s="17"/>
      <c r="U71" s="17"/>
      <c r="V71" s="17"/>
      <c r="W71" s="17"/>
      <c r="X71" s="17"/>
      <c r="Y71" s="17"/>
      <c r="Z71" s="17"/>
    </row>
    <row r="72" ht="17.25" customHeight="1">
      <c r="A72" s="17"/>
      <c r="B72" s="61"/>
      <c r="C72" s="61"/>
      <c r="D72" s="61"/>
      <c r="E72" s="61"/>
      <c r="F72" s="61"/>
      <c r="G72" s="61"/>
      <c r="H72" s="61"/>
      <c r="I72" s="61"/>
      <c r="J72" s="61"/>
      <c r="K72" s="61"/>
      <c r="L72" s="61"/>
      <c r="M72" s="61"/>
      <c r="N72" s="61"/>
      <c r="O72" s="61"/>
      <c r="P72" s="61"/>
      <c r="Q72" s="61"/>
      <c r="R72" s="17"/>
      <c r="S72" s="17"/>
      <c r="T72" s="17"/>
      <c r="U72" s="17"/>
      <c r="V72" s="17"/>
      <c r="W72" s="17"/>
      <c r="X72" s="17"/>
      <c r="Y72" s="17"/>
      <c r="Z72" s="17"/>
    </row>
    <row r="73" ht="17.25" customHeight="1">
      <c r="A73" s="17"/>
      <c r="B73" s="61"/>
      <c r="C73" s="61"/>
      <c r="D73" s="61"/>
      <c r="E73" s="61"/>
      <c r="F73" s="61"/>
      <c r="G73" s="61"/>
      <c r="H73" s="61"/>
      <c r="I73" s="61"/>
      <c r="J73" s="61"/>
      <c r="K73" s="61"/>
      <c r="L73" s="61"/>
      <c r="M73" s="61"/>
      <c r="N73" s="61"/>
      <c r="O73" s="61"/>
      <c r="P73" s="61"/>
      <c r="Q73" s="61"/>
      <c r="R73" s="17"/>
      <c r="S73" s="17"/>
      <c r="T73" s="17"/>
      <c r="U73" s="17"/>
      <c r="V73" s="17"/>
      <c r="W73" s="17"/>
      <c r="X73" s="17"/>
      <c r="Y73" s="17"/>
      <c r="Z73" s="17"/>
    </row>
    <row r="74" ht="17.25" customHeight="1">
      <c r="A74" s="17"/>
      <c r="B74" s="61"/>
      <c r="C74" s="61"/>
      <c r="D74" s="61"/>
      <c r="E74" s="61"/>
      <c r="F74" s="61"/>
      <c r="G74" s="61"/>
      <c r="H74" s="61"/>
      <c r="I74" s="61"/>
      <c r="J74" s="61"/>
      <c r="K74" s="61"/>
      <c r="L74" s="61"/>
      <c r="M74" s="61"/>
      <c r="N74" s="61"/>
      <c r="O74" s="61"/>
      <c r="P74" s="61"/>
      <c r="Q74" s="61"/>
      <c r="R74" s="17"/>
      <c r="S74" s="17"/>
      <c r="T74" s="17"/>
      <c r="U74" s="17"/>
      <c r="V74" s="17"/>
      <c r="W74" s="17"/>
      <c r="X74" s="17"/>
      <c r="Y74" s="17"/>
      <c r="Z74" s="17"/>
    </row>
    <row r="75" ht="17.25" customHeight="1">
      <c r="A75" s="17"/>
      <c r="B75" s="61"/>
      <c r="C75" s="61"/>
      <c r="D75" s="61"/>
      <c r="E75" s="61"/>
      <c r="F75" s="61"/>
      <c r="G75" s="61"/>
      <c r="H75" s="61"/>
      <c r="I75" s="61"/>
      <c r="J75" s="61"/>
      <c r="K75" s="61"/>
      <c r="L75" s="61"/>
      <c r="M75" s="61"/>
      <c r="N75" s="61"/>
      <c r="O75" s="61"/>
      <c r="P75" s="61"/>
      <c r="Q75" s="61"/>
      <c r="R75" s="17"/>
      <c r="S75" s="17"/>
      <c r="T75" s="17"/>
      <c r="U75" s="17"/>
      <c r="V75" s="17"/>
      <c r="W75" s="17"/>
      <c r="X75" s="17"/>
      <c r="Y75" s="17"/>
      <c r="Z75" s="17"/>
    </row>
    <row r="76" ht="17.25" customHeight="1">
      <c r="A76" s="17"/>
      <c r="B76" s="61"/>
      <c r="C76" s="61"/>
      <c r="D76" s="61"/>
      <c r="E76" s="61"/>
      <c r="F76" s="61"/>
      <c r="G76" s="61"/>
      <c r="H76" s="61"/>
      <c r="I76" s="61"/>
      <c r="J76" s="61"/>
      <c r="K76" s="61"/>
      <c r="L76" s="61"/>
      <c r="M76" s="61"/>
      <c r="N76" s="61"/>
      <c r="O76" s="61"/>
      <c r="P76" s="61"/>
      <c r="Q76" s="61"/>
      <c r="R76" s="17"/>
      <c r="S76" s="17"/>
      <c r="T76" s="17"/>
      <c r="U76" s="17"/>
      <c r="V76" s="17"/>
      <c r="W76" s="17"/>
      <c r="X76" s="17"/>
      <c r="Y76" s="17"/>
      <c r="Z76" s="17"/>
    </row>
    <row r="77" ht="17.25" customHeight="1">
      <c r="A77" s="17"/>
      <c r="B77" s="61"/>
      <c r="C77" s="61"/>
      <c r="D77" s="61"/>
      <c r="E77" s="61"/>
      <c r="F77" s="61"/>
      <c r="G77" s="61"/>
      <c r="H77" s="61"/>
      <c r="I77" s="61"/>
      <c r="J77" s="61"/>
      <c r="K77" s="61"/>
      <c r="L77" s="61"/>
      <c r="M77" s="61"/>
      <c r="N77" s="61"/>
      <c r="O77" s="61"/>
      <c r="P77" s="61"/>
      <c r="Q77" s="61"/>
      <c r="R77" s="17"/>
      <c r="S77" s="17"/>
      <c r="T77" s="17"/>
      <c r="U77" s="17"/>
      <c r="V77" s="17"/>
      <c r="W77" s="17"/>
      <c r="X77" s="17"/>
      <c r="Y77" s="17"/>
      <c r="Z77" s="17"/>
    </row>
    <row r="78" ht="17.25" customHeight="1">
      <c r="A78" s="17"/>
      <c r="B78" s="61"/>
      <c r="C78" s="61"/>
      <c r="D78" s="61"/>
      <c r="E78" s="61"/>
      <c r="F78" s="61"/>
      <c r="G78" s="61"/>
      <c r="H78" s="61"/>
      <c r="I78" s="61"/>
      <c r="J78" s="61"/>
      <c r="K78" s="61"/>
      <c r="L78" s="61"/>
      <c r="M78" s="61"/>
      <c r="N78" s="61"/>
      <c r="O78" s="61"/>
      <c r="P78" s="61"/>
      <c r="Q78" s="61"/>
      <c r="R78" s="17"/>
      <c r="S78" s="17"/>
      <c r="T78" s="17"/>
      <c r="U78" s="17"/>
      <c r="V78" s="17"/>
      <c r="W78" s="17"/>
      <c r="X78" s="17"/>
      <c r="Y78" s="17"/>
      <c r="Z78" s="17"/>
    </row>
    <row r="79" ht="17.25" customHeight="1">
      <c r="A79" s="17"/>
      <c r="B79" s="61"/>
      <c r="C79" s="61"/>
      <c r="D79" s="61"/>
      <c r="E79" s="61"/>
      <c r="F79" s="61"/>
      <c r="G79" s="61"/>
      <c r="H79" s="61"/>
      <c r="I79" s="61"/>
      <c r="J79" s="61"/>
      <c r="K79" s="61"/>
      <c r="L79" s="61"/>
      <c r="M79" s="61"/>
      <c r="N79" s="61"/>
      <c r="O79" s="61"/>
      <c r="P79" s="61"/>
      <c r="Q79" s="61"/>
      <c r="R79" s="17"/>
      <c r="S79" s="17"/>
      <c r="T79" s="17"/>
      <c r="U79" s="17"/>
      <c r="V79" s="17"/>
      <c r="W79" s="17"/>
      <c r="X79" s="17"/>
      <c r="Y79" s="17"/>
      <c r="Z79" s="17"/>
    </row>
    <row r="80" ht="17.25" customHeight="1">
      <c r="A80" s="17"/>
      <c r="B80" s="61"/>
      <c r="C80" s="61"/>
      <c r="D80" s="61"/>
      <c r="E80" s="61"/>
      <c r="F80" s="61"/>
      <c r="G80" s="61"/>
      <c r="H80" s="61"/>
      <c r="I80" s="61"/>
      <c r="J80" s="61"/>
      <c r="K80" s="61"/>
      <c r="L80" s="61"/>
      <c r="M80" s="61"/>
      <c r="N80" s="61"/>
      <c r="O80" s="61"/>
      <c r="P80" s="61"/>
      <c r="Q80" s="61"/>
      <c r="R80" s="17"/>
      <c r="S80" s="17"/>
      <c r="T80" s="17"/>
      <c r="U80" s="17"/>
      <c r="V80" s="17"/>
      <c r="W80" s="17"/>
      <c r="X80" s="17"/>
      <c r="Y80" s="17"/>
      <c r="Z80" s="17"/>
    </row>
    <row r="81" ht="17.25" customHeight="1">
      <c r="A81" s="17"/>
      <c r="B81" s="61"/>
      <c r="C81" s="61"/>
      <c r="D81" s="61"/>
      <c r="E81" s="61"/>
      <c r="F81" s="61"/>
      <c r="G81" s="61"/>
      <c r="H81" s="61"/>
      <c r="I81" s="61"/>
      <c r="J81" s="61"/>
      <c r="K81" s="61"/>
      <c r="L81" s="61"/>
      <c r="M81" s="61"/>
      <c r="N81" s="61"/>
      <c r="O81" s="61"/>
      <c r="P81" s="61"/>
      <c r="Q81" s="61"/>
      <c r="R81" s="17"/>
      <c r="S81" s="17"/>
      <c r="T81" s="17"/>
      <c r="U81" s="17"/>
      <c r="V81" s="17"/>
      <c r="W81" s="17"/>
      <c r="X81" s="17"/>
      <c r="Y81" s="17"/>
      <c r="Z81" s="17"/>
    </row>
    <row r="82" ht="17.25" customHeight="1">
      <c r="A82" s="17"/>
      <c r="B82" s="61"/>
      <c r="C82" s="61"/>
      <c r="D82" s="61"/>
      <c r="E82" s="61"/>
      <c r="F82" s="61"/>
      <c r="G82" s="61"/>
      <c r="H82" s="61"/>
      <c r="I82" s="61"/>
      <c r="J82" s="61"/>
      <c r="K82" s="61"/>
      <c r="L82" s="61"/>
      <c r="M82" s="61"/>
      <c r="N82" s="61"/>
      <c r="O82" s="61"/>
      <c r="P82" s="61"/>
      <c r="Q82" s="61"/>
      <c r="R82" s="17"/>
      <c r="S82" s="17"/>
      <c r="T82" s="17"/>
      <c r="U82" s="17"/>
      <c r="V82" s="17"/>
      <c r="W82" s="17"/>
      <c r="X82" s="17"/>
      <c r="Y82" s="17"/>
      <c r="Z82" s="17"/>
    </row>
    <row r="83" ht="17.25" customHeight="1">
      <c r="A83" s="17"/>
      <c r="B83" s="61"/>
      <c r="C83" s="61"/>
      <c r="D83" s="61"/>
      <c r="E83" s="61"/>
      <c r="F83" s="61"/>
      <c r="G83" s="61"/>
      <c r="H83" s="61"/>
      <c r="I83" s="61"/>
      <c r="J83" s="61"/>
      <c r="K83" s="61"/>
      <c r="L83" s="61"/>
      <c r="M83" s="61"/>
      <c r="N83" s="61"/>
      <c r="O83" s="61"/>
      <c r="P83" s="61"/>
      <c r="Q83" s="61"/>
      <c r="R83" s="17"/>
      <c r="S83" s="17"/>
      <c r="T83" s="17"/>
      <c r="U83" s="17"/>
      <c r="V83" s="17"/>
      <c r="W83" s="17"/>
      <c r="X83" s="17"/>
      <c r="Y83" s="17"/>
      <c r="Z83" s="17"/>
    </row>
    <row r="84" ht="17.25" customHeight="1">
      <c r="A84" s="17"/>
      <c r="B84" s="61"/>
      <c r="C84" s="61"/>
      <c r="D84" s="61"/>
      <c r="E84" s="61"/>
      <c r="F84" s="61"/>
      <c r="G84" s="61"/>
      <c r="H84" s="61"/>
      <c r="I84" s="61"/>
      <c r="J84" s="61"/>
      <c r="K84" s="61"/>
      <c r="L84" s="61"/>
      <c r="M84" s="61"/>
      <c r="N84" s="61"/>
      <c r="O84" s="61"/>
      <c r="P84" s="61"/>
      <c r="Q84" s="61"/>
      <c r="R84" s="17"/>
      <c r="S84" s="17"/>
      <c r="T84" s="17"/>
      <c r="U84" s="17"/>
      <c r="V84" s="17"/>
      <c r="W84" s="17"/>
      <c r="X84" s="17"/>
      <c r="Y84" s="17"/>
      <c r="Z84" s="17"/>
    </row>
    <row r="85" ht="17.25" customHeight="1">
      <c r="A85" s="17"/>
      <c r="B85" s="61"/>
      <c r="C85" s="61"/>
      <c r="D85" s="61"/>
      <c r="E85" s="61"/>
      <c r="F85" s="61"/>
      <c r="G85" s="61"/>
      <c r="H85" s="61"/>
      <c r="I85" s="61"/>
      <c r="J85" s="61"/>
      <c r="K85" s="61"/>
      <c r="L85" s="61"/>
      <c r="M85" s="61"/>
      <c r="N85" s="61"/>
      <c r="O85" s="61"/>
      <c r="P85" s="61"/>
      <c r="Q85" s="61"/>
      <c r="R85" s="17"/>
      <c r="S85" s="17"/>
      <c r="T85" s="17"/>
      <c r="U85" s="17"/>
      <c r="V85" s="17"/>
      <c r="W85" s="17"/>
      <c r="X85" s="17"/>
      <c r="Y85" s="17"/>
      <c r="Z85" s="17"/>
    </row>
    <row r="86" ht="17.25" customHeight="1">
      <c r="A86" s="17"/>
      <c r="B86" s="61"/>
      <c r="C86" s="61"/>
      <c r="D86" s="61"/>
      <c r="E86" s="61"/>
      <c r="F86" s="61"/>
      <c r="G86" s="61"/>
      <c r="H86" s="61"/>
      <c r="I86" s="61"/>
      <c r="J86" s="61"/>
      <c r="K86" s="61"/>
      <c r="L86" s="61"/>
      <c r="M86" s="61"/>
      <c r="N86" s="61"/>
      <c r="O86" s="61"/>
      <c r="P86" s="61"/>
      <c r="Q86" s="61"/>
      <c r="R86" s="17"/>
      <c r="S86" s="17"/>
      <c r="T86" s="17"/>
      <c r="U86" s="17"/>
      <c r="V86" s="17"/>
      <c r="W86" s="17"/>
      <c r="X86" s="17"/>
      <c r="Y86" s="17"/>
      <c r="Z86" s="17"/>
    </row>
    <row r="87" ht="17.25" customHeight="1">
      <c r="A87" s="17"/>
      <c r="B87" s="61"/>
      <c r="C87" s="61"/>
      <c r="D87" s="61"/>
      <c r="E87" s="61"/>
      <c r="F87" s="61"/>
      <c r="G87" s="61"/>
      <c r="H87" s="61"/>
      <c r="I87" s="61"/>
      <c r="J87" s="61"/>
      <c r="K87" s="61"/>
      <c r="L87" s="61"/>
      <c r="M87" s="61"/>
      <c r="N87" s="61"/>
      <c r="O87" s="61"/>
      <c r="P87" s="61"/>
      <c r="Q87" s="61"/>
      <c r="R87" s="17"/>
      <c r="S87" s="17"/>
      <c r="T87" s="17"/>
      <c r="U87" s="17"/>
      <c r="V87" s="17"/>
      <c r="W87" s="17"/>
      <c r="X87" s="17"/>
      <c r="Y87" s="17"/>
      <c r="Z87" s="17"/>
    </row>
    <row r="88" ht="17.25" customHeight="1">
      <c r="A88" s="17"/>
      <c r="B88" s="61"/>
      <c r="C88" s="61"/>
      <c r="D88" s="61"/>
      <c r="E88" s="61"/>
      <c r="F88" s="61"/>
      <c r="G88" s="61"/>
      <c r="H88" s="61"/>
      <c r="I88" s="61"/>
      <c r="J88" s="61"/>
      <c r="K88" s="61"/>
      <c r="L88" s="61"/>
      <c r="M88" s="61"/>
      <c r="N88" s="61"/>
      <c r="O88" s="61"/>
      <c r="P88" s="61"/>
      <c r="Q88" s="61"/>
      <c r="R88" s="17"/>
      <c r="S88" s="17"/>
      <c r="T88" s="17"/>
      <c r="U88" s="17"/>
      <c r="V88" s="17"/>
      <c r="W88" s="17"/>
      <c r="X88" s="17"/>
      <c r="Y88" s="17"/>
      <c r="Z88" s="17"/>
    </row>
    <row r="89" ht="17.25" customHeight="1">
      <c r="A89" s="17"/>
      <c r="B89" s="61"/>
      <c r="C89" s="61"/>
      <c r="D89" s="61"/>
      <c r="E89" s="61"/>
      <c r="F89" s="61"/>
      <c r="G89" s="61"/>
      <c r="H89" s="61"/>
      <c r="I89" s="61"/>
      <c r="J89" s="61"/>
      <c r="K89" s="61"/>
      <c r="L89" s="61"/>
      <c r="M89" s="61"/>
      <c r="N89" s="61"/>
      <c r="O89" s="61"/>
      <c r="P89" s="61"/>
      <c r="Q89" s="61"/>
      <c r="R89" s="17"/>
      <c r="S89" s="17"/>
      <c r="T89" s="17"/>
      <c r="U89" s="17"/>
      <c r="V89" s="17"/>
      <c r="W89" s="17"/>
      <c r="X89" s="17"/>
      <c r="Y89" s="17"/>
      <c r="Z89" s="17"/>
    </row>
    <row r="90" ht="17.25" customHeight="1">
      <c r="A90" s="17"/>
      <c r="B90" s="61"/>
      <c r="C90" s="61"/>
      <c r="D90" s="61"/>
      <c r="E90" s="61"/>
      <c r="F90" s="61"/>
      <c r="G90" s="61"/>
      <c r="H90" s="61"/>
      <c r="I90" s="61"/>
      <c r="J90" s="61"/>
      <c r="K90" s="61"/>
      <c r="L90" s="61"/>
      <c r="M90" s="61"/>
      <c r="N90" s="61"/>
      <c r="O90" s="61"/>
      <c r="P90" s="61"/>
      <c r="Q90" s="61"/>
      <c r="R90" s="17"/>
      <c r="S90" s="17"/>
      <c r="T90" s="17"/>
      <c r="U90" s="17"/>
      <c r="V90" s="17"/>
      <c r="W90" s="17"/>
      <c r="X90" s="17"/>
      <c r="Y90" s="17"/>
      <c r="Z90" s="17"/>
    </row>
    <row r="91" ht="17.25" customHeight="1">
      <c r="A91" s="17"/>
      <c r="B91" s="61"/>
      <c r="C91" s="61"/>
      <c r="D91" s="61"/>
      <c r="E91" s="61"/>
      <c r="F91" s="61"/>
      <c r="G91" s="61"/>
      <c r="H91" s="61"/>
      <c r="I91" s="61"/>
      <c r="J91" s="61"/>
      <c r="K91" s="61"/>
      <c r="L91" s="61"/>
      <c r="M91" s="61"/>
      <c r="N91" s="61"/>
      <c r="O91" s="61"/>
      <c r="P91" s="61"/>
      <c r="Q91" s="61"/>
      <c r="R91" s="17"/>
      <c r="S91" s="17"/>
      <c r="T91" s="17"/>
      <c r="U91" s="17"/>
      <c r="V91" s="17"/>
      <c r="W91" s="17"/>
      <c r="X91" s="17"/>
      <c r="Y91" s="17"/>
      <c r="Z91" s="17"/>
    </row>
    <row r="92" ht="17.25" customHeight="1">
      <c r="A92" s="17"/>
      <c r="B92" s="61"/>
      <c r="C92" s="61"/>
      <c r="D92" s="61"/>
      <c r="E92" s="61"/>
      <c r="F92" s="61"/>
      <c r="G92" s="61"/>
      <c r="H92" s="61"/>
      <c r="I92" s="61"/>
      <c r="J92" s="61"/>
      <c r="K92" s="61"/>
      <c r="L92" s="61"/>
      <c r="M92" s="61"/>
      <c r="N92" s="61"/>
      <c r="O92" s="61"/>
      <c r="P92" s="61"/>
      <c r="Q92" s="61"/>
      <c r="R92" s="17"/>
      <c r="S92" s="17"/>
      <c r="T92" s="17"/>
      <c r="U92" s="17"/>
      <c r="V92" s="17"/>
      <c r="W92" s="17"/>
      <c r="X92" s="17"/>
      <c r="Y92" s="17"/>
      <c r="Z92" s="17"/>
    </row>
    <row r="93" ht="17.25" customHeight="1">
      <c r="A93" s="17"/>
      <c r="B93" s="61"/>
      <c r="C93" s="61"/>
      <c r="D93" s="61"/>
      <c r="E93" s="61"/>
      <c r="F93" s="61"/>
      <c r="G93" s="61"/>
      <c r="H93" s="61"/>
      <c r="I93" s="61"/>
      <c r="J93" s="61"/>
      <c r="K93" s="61"/>
      <c r="L93" s="61"/>
      <c r="M93" s="61"/>
      <c r="N93" s="61"/>
      <c r="O93" s="61"/>
      <c r="P93" s="61"/>
      <c r="Q93" s="61"/>
      <c r="R93" s="17"/>
      <c r="S93" s="17"/>
      <c r="T93" s="17"/>
      <c r="U93" s="17"/>
      <c r="V93" s="17"/>
      <c r="W93" s="17"/>
      <c r="X93" s="17"/>
      <c r="Y93" s="17"/>
      <c r="Z93" s="17"/>
    </row>
    <row r="94" ht="17.25" customHeight="1">
      <c r="A94" s="17"/>
      <c r="B94" s="61"/>
      <c r="C94" s="61"/>
      <c r="D94" s="61"/>
      <c r="E94" s="61"/>
      <c r="F94" s="61"/>
      <c r="G94" s="61"/>
      <c r="H94" s="61"/>
      <c r="I94" s="61"/>
      <c r="J94" s="61"/>
      <c r="K94" s="61"/>
      <c r="L94" s="61"/>
      <c r="M94" s="61"/>
      <c r="N94" s="61"/>
      <c r="O94" s="61"/>
      <c r="P94" s="61"/>
      <c r="Q94" s="61"/>
      <c r="R94" s="17"/>
      <c r="S94" s="17"/>
      <c r="T94" s="17"/>
      <c r="U94" s="17"/>
      <c r="V94" s="17"/>
      <c r="W94" s="17"/>
      <c r="X94" s="17"/>
      <c r="Y94" s="17"/>
      <c r="Z94" s="17"/>
    </row>
    <row r="95" ht="17.25" customHeight="1">
      <c r="A95" s="17"/>
      <c r="B95" s="61"/>
      <c r="C95" s="61"/>
      <c r="D95" s="61"/>
      <c r="E95" s="61"/>
      <c r="F95" s="61"/>
      <c r="G95" s="61"/>
      <c r="H95" s="61"/>
      <c r="I95" s="61"/>
      <c r="J95" s="61"/>
      <c r="K95" s="61"/>
      <c r="L95" s="61"/>
      <c r="M95" s="61"/>
      <c r="N95" s="61"/>
      <c r="O95" s="61"/>
      <c r="P95" s="61"/>
      <c r="Q95" s="61"/>
      <c r="R95" s="17"/>
      <c r="S95" s="17"/>
      <c r="T95" s="17"/>
      <c r="U95" s="17"/>
      <c r="V95" s="17"/>
      <c r="W95" s="17"/>
      <c r="X95" s="17"/>
      <c r="Y95" s="17"/>
      <c r="Z95" s="17"/>
    </row>
    <row r="96" ht="17.25" customHeight="1">
      <c r="A96" s="17"/>
      <c r="B96" s="61"/>
      <c r="C96" s="61"/>
      <c r="D96" s="61"/>
      <c r="E96" s="61"/>
      <c r="F96" s="61"/>
      <c r="G96" s="61"/>
      <c r="H96" s="61"/>
      <c r="I96" s="61"/>
      <c r="J96" s="61"/>
      <c r="K96" s="61"/>
      <c r="L96" s="61"/>
      <c r="M96" s="61"/>
      <c r="N96" s="61"/>
      <c r="O96" s="61"/>
      <c r="P96" s="61"/>
      <c r="Q96" s="61"/>
      <c r="R96" s="17"/>
      <c r="S96" s="17"/>
      <c r="T96" s="17"/>
      <c r="U96" s="17"/>
      <c r="V96" s="17"/>
      <c r="W96" s="17"/>
      <c r="X96" s="17"/>
      <c r="Y96" s="17"/>
      <c r="Z96" s="17"/>
    </row>
    <row r="97" ht="17.25" customHeight="1">
      <c r="A97" s="17"/>
      <c r="B97" s="61"/>
      <c r="C97" s="61"/>
      <c r="D97" s="61"/>
      <c r="E97" s="61"/>
      <c r="F97" s="61"/>
      <c r="G97" s="61"/>
      <c r="H97" s="61"/>
      <c r="I97" s="61"/>
      <c r="J97" s="61"/>
      <c r="K97" s="61"/>
      <c r="L97" s="61"/>
      <c r="M97" s="61"/>
      <c r="N97" s="61"/>
      <c r="O97" s="61"/>
      <c r="P97" s="61"/>
      <c r="Q97" s="61"/>
      <c r="R97" s="17"/>
      <c r="S97" s="17"/>
      <c r="T97" s="17"/>
      <c r="U97" s="17"/>
      <c r="V97" s="17"/>
      <c r="W97" s="17"/>
      <c r="X97" s="17"/>
      <c r="Y97" s="17"/>
      <c r="Z97" s="17"/>
    </row>
    <row r="98" ht="17.25" customHeight="1">
      <c r="A98" s="17"/>
      <c r="B98" s="61"/>
      <c r="C98" s="61"/>
      <c r="D98" s="61"/>
      <c r="E98" s="61"/>
      <c r="F98" s="61"/>
      <c r="G98" s="61"/>
      <c r="H98" s="61"/>
      <c r="I98" s="61"/>
      <c r="J98" s="61"/>
      <c r="K98" s="61"/>
      <c r="L98" s="61"/>
      <c r="M98" s="61"/>
      <c r="N98" s="61"/>
      <c r="O98" s="61"/>
      <c r="P98" s="61"/>
      <c r="Q98" s="61"/>
      <c r="R98" s="17"/>
      <c r="S98" s="17"/>
      <c r="T98" s="17"/>
      <c r="U98" s="17"/>
      <c r="V98" s="17"/>
      <c r="W98" s="17"/>
      <c r="X98" s="17"/>
      <c r="Y98" s="17"/>
      <c r="Z98" s="17"/>
    </row>
    <row r="99" ht="17.25" customHeight="1">
      <c r="A99" s="17"/>
      <c r="B99" s="61"/>
      <c r="C99" s="61"/>
      <c r="D99" s="61"/>
      <c r="E99" s="61"/>
      <c r="F99" s="61"/>
      <c r="G99" s="61"/>
      <c r="H99" s="61"/>
      <c r="I99" s="61"/>
      <c r="J99" s="61"/>
      <c r="K99" s="61"/>
      <c r="L99" s="61"/>
      <c r="M99" s="61"/>
      <c r="N99" s="61"/>
      <c r="O99" s="61"/>
      <c r="P99" s="61"/>
      <c r="Q99" s="61"/>
      <c r="R99" s="17"/>
      <c r="S99" s="17"/>
      <c r="T99" s="17"/>
      <c r="U99" s="17"/>
      <c r="V99" s="17"/>
      <c r="W99" s="17"/>
      <c r="X99" s="17"/>
      <c r="Y99" s="17"/>
      <c r="Z99" s="17"/>
    </row>
    <row r="100" ht="17.25" customHeight="1">
      <c r="A100" s="17"/>
      <c r="B100" s="61"/>
      <c r="C100" s="61"/>
      <c r="D100" s="61"/>
      <c r="E100" s="61"/>
      <c r="F100" s="61"/>
      <c r="G100" s="61"/>
      <c r="H100" s="61"/>
      <c r="I100" s="61"/>
      <c r="J100" s="61"/>
      <c r="K100" s="61"/>
      <c r="L100" s="61"/>
      <c r="M100" s="61"/>
      <c r="N100" s="61"/>
      <c r="O100" s="61"/>
      <c r="P100" s="61"/>
      <c r="Q100" s="61"/>
      <c r="R100" s="17"/>
      <c r="S100" s="17"/>
      <c r="T100" s="17"/>
      <c r="U100" s="17"/>
      <c r="V100" s="17"/>
      <c r="W100" s="17"/>
      <c r="X100" s="17"/>
      <c r="Y100" s="17"/>
      <c r="Z100" s="17"/>
    </row>
    <row r="101" ht="17.25" customHeight="1">
      <c r="A101" s="17"/>
      <c r="B101" s="61"/>
      <c r="C101" s="61"/>
      <c r="D101" s="61"/>
      <c r="E101" s="61"/>
      <c r="F101" s="61"/>
      <c r="G101" s="61"/>
      <c r="H101" s="61"/>
      <c r="I101" s="61"/>
      <c r="J101" s="61"/>
      <c r="K101" s="61"/>
      <c r="L101" s="61"/>
      <c r="M101" s="61"/>
      <c r="N101" s="61"/>
      <c r="O101" s="61"/>
      <c r="P101" s="61"/>
      <c r="Q101" s="61"/>
      <c r="R101" s="17"/>
      <c r="S101" s="17"/>
      <c r="T101" s="17"/>
      <c r="U101" s="17"/>
      <c r="V101" s="17"/>
      <c r="W101" s="17"/>
      <c r="X101" s="17"/>
      <c r="Y101" s="17"/>
      <c r="Z101" s="17"/>
    </row>
    <row r="102" ht="17.25" customHeight="1">
      <c r="A102" s="17"/>
      <c r="B102" s="61"/>
      <c r="C102" s="61"/>
      <c r="D102" s="61"/>
      <c r="E102" s="61"/>
      <c r="F102" s="61"/>
      <c r="G102" s="61"/>
      <c r="H102" s="61"/>
      <c r="I102" s="61"/>
      <c r="J102" s="61"/>
      <c r="K102" s="61"/>
      <c r="L102" s="61"/>
      <c r="M102" s="61"/>
      <c r="N102" s="61"/>
      <c r="O102" s="61"/>
      <c r="P102" s="61"/>
      <c r="Q102" s="61"/>
      <c r="R102" s="17"/>
      <c r="S102" s="17"/>
      <c r="T102" s="17"/>
      <c r="U102" s="17"/>
      <c r="V102" s="17"/>
      <c r="W102" s="17"/>
      <c r="X102" s="17"/>
      <c r="Y102" s="17"/>
      <c r="Z102" s="17"/>
    </row>
    <row r="103" ht="17.25" customHeight="1">
      <c r="A103" s="17"/>
      <c r="B103" s="61"/>
      <c r="C103" s="61"/>
      <c r="D103" s="61"/>
      <c r="E103" s="61"/>
      <c r="F103" s="61"/>
      <c r="G103" s="61"/>
      <c r="H103" s="61"/>
      <c r="I103" s="61"/>
      <c r="J103" s="61"/>
      <c r="K103" s="61"/>
      <c r="L103" s="61"/>
      <c r="M103" s="61"/>
      <c r="N103" s="61"/>
      <c r="O103" s="61"/>
      <c r="P103" s="61"/>
      <c r="Q103" s="61"/>
      <c r="R103" s="17"/>
      <c r="S103" s="17"/>
      <c r="T103" s="17"/>
      <c r="U103" s="17"/>
      <c r="V103" s="17"/>
      <c r="W103" s="17"/>
      <c r="X103" s="17"/>
      <c r="Y103" s="17"/>
      <c r="Z103" s="17"/>
    </row>
    <row r="104" ht="17.25" customHeight="1">
      <c r="A104" s="17"/>
      <c r="B104" s="61"/>
      <c r="C104" s="61"/>
      <c r="D104" s="61"/>
      <c r="E104" s="61"/>
      <c r="F104" s="61"/>
      <c r="G104" s="61"/>
      <c r="H104" s="61"/>
      <c r="I104" s="61"/>
      <c r="J104" s="61"/>
      <c r="K104" s="61"/>
      <c r="L104" s="61"/>
      <c r="M104" s="61"/>
      <c r="N104" s="61"/>
      <c r="O104" s="61"/>
      <c r="P104" s="61"/>
      <c r="Q104" s="61"/>
      <c r="R104" s="17"/>
      <c r="S104" s="17"/>
      <c r="T104" s="17"/>
      <c r="U104" s="17"/>
      <c r="V104" s="17"/>
      <c r="W104" s="17"/>
      <c r="X104" s="17"/>
      <c r="Y104" s="17"/>
      <c r="Z104" s="17"/>
    </row>
    <row r="105" ht="17.25" customHeight="1">
      <c r="A105" s="17"/>
      <c r="B105" s="61"/>
      <c r="C105" s="61"/>
      <c r="D105" s="61"/>
      <c r="E105" s="61"/>
      <c r="F105" s="61"/>
      <c r="G105" s="61"/>
      <c r="H105" s="61"/>
      <c r="I105" s="61"/>
      <c r="J105" s="61"/>
      <c r="K105" s="61"/>
      <c r="L105" s="61"/>
      <c r="M105" s="61"/>
      <c r="N105" s="61"/>
      <c r="O105" s="61"/>
      <c r="P105" s="61"/>
      <c r="Q105" s="61"/>
      <c r="R105" s="17"/>
      <c r="S105" s="17"/>
      <c r="T105" s="17"/>
      <c r="U105" s="17"/>
      <c r="V105" s="17"/>
      <c r="W105" s="17"/>
      <c r="X105" s="17"/>
      <c r="Y105" s="17"/>
      <c r="Z105" s="17"/>
    </row>
    <row r="106" ht="17.25" customHeight="1">
      <c r="A106" s="17"/>
      <c r="B106" s="61"/>
      <c r="C106" s="61"/>
      <c r="D106" s="61"/>
      <c r="E106" s="61"/>
      <c r="F106" s="61"/>
      <c r="G106" s="61"/>
      <c r="H106" s="61"/>
      <c r="I106" s="61"/>
      <c r="J106" s="61"/>
      <c r="K106" s="61"/>
      <c r="L106" s="61"/>
      <c r="M106" s="61"/>
      <c r="N106" s="61"/>
      <c r="O106" s="61"/>
      <c r="P106" s="61"/>
      <c r="Q106" s="61"/>
      <c r="R106" s="17"/>
      <c r="S106" s="17"/>
      <c r="T106" s="17"/>
      <c r="U106" s="17"/>
      <c r="V106" s="17"/>
      <c r="W106" s="17"/>
      <c r="X106" s="17"/>
      <c r="Y106" s="17"/>
      <c r="Z106" s="17"/>
    </row>
    <row r="107" ht="17.25" customHeight="1">
      <c r="A107" s="17"/>
      <c r="B107" s="61"/>
      <c r="C107" s="61"/>
      <c r="D107" s="61"/>
      <c r="E107" s="61"/>
      <c r="F107" s="61"/>
      <c r="G107" s="61"/>
      <c r="H107" s="61"/>
      <c r="I107" s="61"/>
      <c r="J107" s="61"/>
      <c r="K107" s="61"/>
      <c r="L107" s="61"/>
      <c r="M107" s="61"/>
      <c r="N107" s="61"/>
      <c r="O107" s="61"/>
      <c r="P107" s="61"/>
      <c r="Q107" s="61"/>
      <c r="R107" s="17"/>
      <c r="S107" s="17"/>
      <c r="T107" s="17"/>
      <c r="U107" s="17"/>
      <c r="V107" s="17"/>
      <c r="W107" s="17"/>
      <c r="X107" s="17"/>
      <c r="Y107" s="17"/>
      <c r="Z107" s="17"/>
    </row>
    <row r="108" ht="17.25" customHeight="1">
      <c r="A108" s="17"/>
      <c r="B108" s="61"/>
      <c r="C108" s="61"/>
      <c r="D108" s="61"/>
      <c r="E108" s="61"/>
      <c r="F108" s="61"/>
      <c r="G108" s="61"/>
      <c r="H108" s="61"/>
      <c r="I108" s="61"/>
      <c r="J108" s="61"/>
      <c r="K108" s="61"/>
      <c r="L108" s="61"/>
      <c r="M108" s="61"/>
      <c r="N108" s="61"/>
      <c r="O108" s="61"/>
      <c r="P108" s="61"/>
      <c r="Q108" s="61"/>
      <c r="R108" s="17"/>
      <c r="S108" s="17"/>
      <c r="T108" s="17"/>
      <c r="U108" s="17"/>
      <c r="V108" s="17"/>
      <c r="W108" s="17"/>
      <c r="X108" s="17"/>
      <c r="Y108" s="17"/>
      <c r="Z108" s="17"/>
    </row>
    <row r="109" ht="17.25" customHeight="1">
      <c r="A109" s="17"/>
      <c r="B109" s="61"/>
      <c r="C109" s="61"/>
      <c r="D109" s="61"/>
      <c r="E109" s="61"/>
      <c r="F109" s="61"/>
      <c r="G109" s="61"/>
      <c r="H109" s="61"/>
      <c r="I109" s="61"/>
      <c r="J109" s="61"/>
      <c r="K109" s="61"/>
      <c r="L109" s="61"/>
      <c r="M109" s="61"/>
      <c r="N109" s="61"/>
      <c r="O109" s="61"/>
      <c r="P109" s="61"/>
      <c r="Q109" s="61"/>
      <c r="R109" s="17"/>
      <c r="S109" s="17"/>
      <c r="T109" s="17"/>
      <c r="U109" s="17"/>
      <c r="V109" s="17"/>
      <c r="W109" s="17"/>
      <c r="X109" s="17"/>
      <c r="Y109" s="17"/>
      <c r="Z109" s="17"/>
    </row>
    <row r="110" ht="17.25" customHeight="1">
      <c r="A110" s="17"/>
      <c r="B110" s="61"/>
      <c r="C110" s="61"/>
      <c r="D110" s="61"/>
      <c r="E110" s="61"/>
      <c r="F110" s="61"/>
      <c r="G110" s="61"/>
      <c r="H110" s="61"/>
      <c r="I110" s="61"/>
      <c r="J110" s="61"/>
      <c r="K110" s="61"/>
      <c r="L110" s="61"/>
      <c r="M110" s="61"/>
      <c r="N110" s="61"/>
      <c r="O110" s="61"/>
      <c r="P110" s="61"/>
      <c r="Q110" s="61"/>
      <c r="R110" s="17"/>
      <c r="S110" s="17"/>
      <c r="T110" s="17"/>
      <c r="U110" s="17"/>
      <c r="V110" s="17"/>
      <c r="W110" s="17"/>
      <c r="X110" s="17"/>
      <c r="Y110" s="17"/>
      <c r="Z110" s="17"/>
    </row>
    <row r="111" ht="17.25" customHeight="1">
      <c r="A111" s="17"/>
      <c r="B111" s="61"/>
      <c r="C111" s="61"/>
      <c r="D111" s="61"/>
      <c r="E111" s="61"/>
      <c r="F111" s="61"/>
      <c r="G111" s="61"/>
      <c r="H111" s="61"/>
      <c r="I111" s="61"/>
      <c r="J111" s="61"/>
      <c r="K111" s="61"/>
      <c r="L111" s="61"/>
      <c r="M111" s="61"/>
      <c r="N111" s="61"/>
      <c r="O111" s="61"/>
      <c r="P111" s="61"/>
      <c r="Q111" s="61"/>
      <c r="R111" s="17"/>
      <c r="S111" s="17"/>
      <c r="T111" s="17"/>
      <c r="U111" s="17"/>
      <c r="V111" s="17"/>
      <c r="W111" s="17"/>
      <c r="X111" s="17"/>
      <c r="Y111" s="17"/>
      <c r="Z111" s="17"/>
    </row>
    <row r="112" ht="17.25" customHeight="1">
      <c r="A112" s="17"/>
      <c r="B112" s="61"/>
      <c r="C112" s="61"/>
      <c r="D112" s="61"/>
      <c r="E112" s="61"/>
      <c r="F112" s="61"/>
      <c r="G112" s="61"/>
      <c r="H112" s="61"/>
      <c r="I112" s="61"/>
      <c r="J112" s="61"/>
      <c r="K112" s="61"/>
      <c r="L112" s="61"/>
      <c r="M112" s="61"/>
      <c r="N112" s="61"/>
      <c r="O112" s="61"/>
      <c r="P112" s="61"/>
      <c r="Q112" s="61"/>
      <c r="R112" s="17"/>
      <c r="S112" s="17"/>
      <c r="T112" s="17"/>
      <c r="U112" s="17"/>
      <c r="V112" s="17"/>
      <c r="W112" s="17"/>
      <c r="X112" s="17"/>
      <c r="Y112" s="17"/>
      <c r="Z112" s="17"/>
    </row>
    <row r="113" ht="17.25" customHeight="1">
      <c r="A113" s="17"/>
      <c r="B113" s="61"/>
      <c r="C113" s="61"/>
      <c r="D113" s="61"/>
      <c r="E113" s="61"/>
      <c r="F113" s="61"/>
      <c r="G113" s="61"/>
      <c r="H113" s="61"/>
      <c r="I113" s="61"/>
      <c r="J113" s="61"/>
      <c r="K113" s="61"/>
      <c r="L113" s="61"/>
      <c r="M113" s="61"/>
      <c r="N113" s="61"/>
      <c r="O113" s="61"/>
      <c r="P113" s="61"/>
      <c r="Q113" s="61"/>
      <c r="R113" s="17"/>
      <c r="S113" s="17"/>
      <c r="T113" s="17"/>
      <c r="U113" s="17"/>
      <c r="V113" s="17"/>
      <c r="W113" s="17"/>
      <c r="X113" s="17"/>
      <c r="Y113" s="17"/>
      <c r="Z113" s="17"/>
    </row>
    <row r="114" ht="17.25" customHeight="1">
      <c r="A114" s="17"/>
      <c r="B114" s="61"/>
      <c r="C114" s="61"/>
      <c r="D114" s="61"/>
      <c r="E114" s="61"/>
      <c r="F114" s="61"/>
      <c r="G114" s="61"/>
      <c r="H114" s="61"/>
      <c r="I114" s="61"/>
      <c r="J114" s="61"/>
      <c r="K114" s="61"/>
      <c r="L114" s="61"/>
      <c r="M114" s="61"/>
      <c r="N114" s="61"/>
      <c r="O114" s="61"/>
      <c r="P114" s="61"/>
      <c r="Q114" s="61"/>
      <c r="R114" s="17"/>
      <c r="S114" s="17"/>
      <c r="T114" s="17"/>
      <c r="U114" s="17"/>
      <c r="V114" s="17"/>
      <c r="W114" s="17"/>
      <c r="X114" s="17"/>
      <c r="Y114" s="17"/>
      <c r="Z114" s="17"/>
    </row>
    <row r="115" ht="17.25" customHeight="1">
      <c r="A115" s="17"/>
      <c r="B115" s="61"/>
      <c r="C115" s="61"/>
      <c r="D115" s="61"/>
      <c r="E115" s="61"/>
      <c r="F115" s="61"/>
      <c r="G115" s="61"/>
      <c r="H115" s="61"/>
      <c r="I115" s="61"/>
      <c r="J115" s="61"/>
      <c r="K115" s="61"/>
      <c r="L115" s="61"/>
      <c r="M115" s="61"/>
      <c r="N115" s="61"/>
      <c r="O115" s="61"/>
      <c r="P115" s="61"/>
      <c r="Q115" s="61"/>
      <c r="R115" s="17"/>
      <c r="S115" s="17"/>
      <c r="T115" s="17"/>
      <c r="U115" s="17"/>
      <c r="V115" s="17"/>
      <c r="W115" s="17"/>
      <c r="X115" s="17"/>
      <c r="Y115" s="17"/>
      <c r="Z115" s="17"/>
    </row>
    <row r="116" ht="17.25" customHeight="1">
      <c r="A116" s="17"/>
      <c r="B116" s="61"/>
      <c r="C116" s="61"/>
      <c r="D116" s="61"/>
      <c r="E116" s="61"/>
      <c r="F116" s="61"/>
      <c r="G116" s="61"/>
      <c r="H116" s="61"/>
      <c r="I116" s="61"/>
      <c r="J116" s="61"/>
      <c r="K116" s="61"/>
      <c r="L116" s="61"/>
      <c r="M116" s="61"/>
      <c r="N116" s="61"/>
      <c r="O116" s="61"/>
      <c r="P116" s="61"/>
      <c r="Q116" s="61"/>
      <c r="R116" s="17"/>
      <c r="S116" s="17"/>
      <c r="T116" s="17"/>
      <c r="U116" s="17"/>
      <c r="V116" s="17"/>
      <c r="W116" s="17"/>
      <c r="X116" s="17"/>
      <c r="Y116" s="17"/>
      <c r="Z116" s="17"/>
    </row>
    <row r="117" ht="17.25" customHeight="1">
      <c r="A117" s="17"/>
      <c r="B117" s="61"/>
      <c r="C117" s="61"/>
      <c r="D117" s="61"/>
      <c r="E117" s="61"/>
      <c r="F117" s="61"/>
      <c r="G117" s="61"/>
      <c r="H117" s="61"/>
      <c r="I117" s="61"/>
      <c r="J117" s="61"/>
      <c r="K117" s="61"/>
      <c r="L117" s="61"/>
      <c r="M117" s="61"/>
      <c r="N117" s="61"/>
      <c r="O117" s="61"/>
      <c r="P117" s="61"/>
      <c r="Q117" s="61"/>
      <c r="R117" s="17"/>
      <c r="S117" s="17"/>
      <c r="T117" s="17"/>
      <c r="U117" s="17"/>
      <c r="V117" s="17"/>
      <c r="W117" s="17"/>
      <c r="X117" s="17"/>
      <c r="Y117" s="17"/>
      <c r="Z117" s="17"/>
    </row>
    <row r="118" ht="17.25" customHeight="1">
      <c r="A118" s="17"/>
      <c r="B118" s="61"/>
      <c r="C118" s="61"/>
      <c r="D118" s="61"/>
      <c r="E118" s="61"/>
      <c r="F118" s="61"/>
      <c r="G118" s="61"/>
      <c r="H118" s="61"/>
      <c r="I118" s="61"/>
      <c r="J118" s="61"/>
      <c r="K118" s="61"/>
      <c r="L118" s="61"/>
      <c r="M118" s="61"/>
      <c r="N118" s="61"/>
      <c r="O118" s="61"/>
      <c r="P118" s="61"/>
      <c r="Q118" s="61"/>
      <c r="R118" s="17"/>
      <c r="S118" s="17"/>
      <c r="T118" s="17"/>
      <c r="U118" s="17"/>
      <c r="V118" s="17"/>
      <c r="W118" s="17"/>
      <c r="X118" s="17"/>
      <c r="Y118" s="17"/>
      <c r="Z118" s="17"/>
    </row>
    <row r="119" ht="17.25" customHeight="1">
      <c r="A119" s="17"/>
      <c r="B119" s="61"/>
      <c r="C119" s="61"/>
      <c r="D119" s="61"/>
      <c r="E119" s="61"/>
      <c r="F119" s="61"/>
      <c r="G119" s="61"/>
      <c r="H119" s="61"/>
      <c r="I119" s="61"/>
      <c r="J119" s="61"/>
      <c r="K119" s="61"/>
      <c r="L119" s="61"/>
      <c r="M119" s="61"/>
      <c r="N119" s="61"/>
      <c r="O119" s="61"/>
      <c r="P119" s="61"/>
      <c r="Q119" s="61"/>
      <c r="R119" s="17"/>
      <c r="S119" s="17"/>
      <c r="T119" s="17"/>
      <c r="U119" s="17"/>
      <c r="V119" s="17"/>
      <c r="W119" s="17"/>
      <c r="X119" s="17"/>
      <c r="Y119" s="17"/>
      <c r="Z119" s="17"/>
    </row>
    <row r="120" ht="17.25" customHeight="1">
      <c r="A120" s="17"/>
      <c r="B120" s="61"/>
      <c r="C120" s="61"/>
      <c r="D120" s="61"/>
      <c r="E120" s="61"/>
      <c r="F120" s="61"/>
      <c r="G120" s="61"/>
      <c r="H120" s="61"/>
      <c r="I120" s="61"/>
      <c r="J120" s="61"/>
      <c r="K120" s="61"/>
      <c r="L120" s="61"/>
      <c r="M120" s="61"/>
      <c r="N120" s="61"/>
      <c r="O120" s="61"/>
      <c r="P120" s="61"/>
      <c r="Q120" s="61"/>
      <c r="R120" s="17"/>
      <c r="S120" s="17"/>
      <c r="T120" s="17"/>
      <c r="U120" s="17"/>
      <c r="V120" s="17"/>
      <c r="W120" s="17"/>
      <c r="X120" s="17"/>
      <c r="Y120" s="17"/>
      <c r="Z120" s="17"/>
    </row>
    <row r="121" ht="17.25" customHeight="1">
      <c r="A121" s="17"/>
      <c r="B121" s="61"/>
      <c r="C121" s="61"/>
      <c r="D121" s="61"/>
      <c r="E121" s="61"/>
      <c r="F121" s="61"/>
      <c r="G121" s="61"/>
      <c r="H121" s="61"/>
      <c r="I121" s="61"/>
      <c r="J121" s="61"/>
      <c r="K121" s="61"/>
      <c r="L121" s="61"/>
      <c r="M121" s="61"/>
      <c r="N121" s="61"/>
      <c r="O121" s="61"/>
      <c r="P121" s="61"/>
      <c r="Q121" s="61"/>
      <c r="R121" s="17"/>
      <c r="S121" s="17"/>
      <c r="T121" s="17"/>
      <c r="U121" s="17"/>
      <c r="V121" s="17"/>
      <c r="W121" s="17"/>
      <c r="X121" s="17"/>
      <c r="Y121" s="17"/>
      <c r="Z121" s="17"/>
    </row>
    <row r="122" ht="17.25" customHeight="1">
      <c r="A122" s="17"/>
      <c r="B122" s="61"/>
      <c r="C122" s="61"/>
      <c r="D122" s="61"/>
      <c r="E122" s="61"/>
      <c r="F122" s="61"/>
      <c r="G122" s="61"/>
      <c r="H122" s="61"/>
      <c r="I122" s="61"/>
      <c r="J122" s="61"/>
      <c r="K122" s="61"/>
      <c r="L122" s="61"/>
      <c r="M122" s="61"/>
      <c r="N122" s="61"/>
      <c r="O122" s="61"/>
      <c r="P122" s="61"/>
      <c r="Q122" s="61"/>
      <c r="R122" s="17"/>
      <c r="S122" s="17"/>
      <c r="T122" s="17"/>
      <c r="U122" s="17"/>
      <c r="V122" s="17"/>
      <c r="W122" s="17"/>
      <c r="X122" s="17"/>
      <c r="Y122" s="17"/>
      <c r="Z122" s="17"/>
    </row>
    <row r="123" ht="17.25" customHeight="1">
      <c r="A123" s="17"/>
      <c r="B123" s="61"/>
      <c r="C123" s="61"/>
      <c r="D123" s="61"/>
      <c r="E123" s="61"/>
      <c r="F123" s="61"/>
      <c r="G123" s="61"/>
      <c r="H123" s="61"/>
      <c r="I123" s="61"/>
      <c r="J123" s="61"/>
      <c r="K123" s="61"/>
      <c r="L123" s="61"/>
      <c r="M123" s="61"/>
      <c r="N123" s="61"/>
      <c r="O123" s="61"/>
      <c r="P123" s="61"/>
      <c r="Q123" s="61"/>
      <c r="R123" s="17"/>
      <c r="S123" s="17"/>
      <c r="T123" s="17"/>
      <c r="U123" s="17"/>
      <c r="V123" s="17"/>
      <c r="W123" s="17"/>
      <c r="X123" s="17"/>
      <c r="Y123" s="17"/>
      <c r="Z123" s="17"/>
    </row>
    <row r="124" ht="17.25" customHeight="1">
      <c r="A124" s="17"/>
      <c r="B124" s="61"/>
      <c r="C124" s="61"/>
      <c r="D124" s="61"/>
      <c r="E124" s="61"/>
      <c r="F124" s="61"/>
      <c r="G124" s="61"/>
      <c r="H124" s="61"/>
      <c r="I124" s="61"/>
      <c r="J124" s="61"/>
      <c r="K124" s="61"/>
      <c r="L124" s="61"/>
      <c r="M124" s="61"/>
      <c r="N124" s="61"/>
      <c r="O124" s="61"/>
      <c r="P124" s="61"/>
      <c r="Q124" s="61"/>
      <c r="R124" s="17"/>
      <c r="S124" s="17"/>
      <c r="T124" s="17"/>
      <c r="U124" s="17"/>
      <c r="V124" s="17"/>
      <c r="W124" s="17"/>
      <c r="X124" s="17"/>
      <c r="Y124" s="17"/>
      <c r="Z124" s="17"/>
    </row>
    <row r="125" ht="17.25" customHeight="1">
      <c r="A125" s="17"/>
      <c r="B125" s="61"/>
      <c r="C125" s="61"/>
      <c r="D125" s="61"/>
      <c r="E125" s="61"/>
      <c r="F125" s="61"/>
      <c r="G125" s="61"/>
      <c r="H125" s="61"/>
      <c r="I125" s="61"/>
      <c r="J125" s="61"/>
      <c r="K125" s="61"/>
      <c r="L125" s="61"/>
      <c r="M125" s="61"/>
      <c r="N125" s="61"/>
      <c r="O125" s="61"/>
      <c r="P125" s="61"/>
      <c r="Q125" s="61"/>
      <c r="R125" s="17"/>
      <c r="S125" s="17"/>
      <c r="T125" s="17"/>
      <c r="U125" s="17"/>
      <c r="V125" s="17"/>
      <c r="W125" s="17"/>
      <c r="X125" s="17"/>
      <c r="Y125" s="17"/>
      <c r="Z125" s="17"/>
    </row>
    <row r="126" ht="17.25" customHeight="1">
      <c r="A126" s="17"/>
      <c r="B126" s="61"/>
      <c r="C126" s="61"/>
      <c r="D126" s="61"/>
      <c r="E126" s="61"/>
      <c r="F126" s="61"/>
      <c r="G126" s="61"/>
      <c r="H126" s="61"/>
      <c r="I126" s="61"/>
      <c r="J126" s="61"/>
      <c r="K126" s="61"/>
      <c r="L126" s="61"/>
      <c r="M126" s="61"/>
      <c r="N126" s="61"/>
      <c r="O126" s="61"/>
      <c r="P126" s="61"/>
      <c r="Q126" s="61"/>
      <c r="R126" s="17"/>
      <c r="S126" s="17"/>
      <c r="T126" s="17"/>
      <c r="U126" s="17"/>
      <c r="V126" s="17"/>
      <c r="W126" s="17"/>
      <c r="X126" s="17"/>
      <c r="Y126" s="17"/>
      <c r="Z126" s="17"/>
    </row>
    <row r="127" ht="17.25" customHeight="1">
      <c r="A127" s="17"/>
      <c r="B127" s="61"/>
      <c r="C127" s="61"/>
      <c r="D127" s="61"/>
      <c r="E127" s="61"/>
      <c r="F127" s="61"/>
      <c r="G127" s="61"/>
      <c r="H127" s="61"/>
      <c r="I127" s="61"/>
      <c r="J127" s="61"/>
      <c r="K127" s="61"/>
      <c r="L127" s="61"/>
      <c r="M127" s="61"/>
      <c r="N127" s="61"/>
      <c r="O127" s="61"/>
      <c r="P127" s="61"/>
      <c r="Q127" s="61"/>
      <c r="R127" s="17"/>
      <c r="S127" s="17"/>
      <c r="T127" s="17"/>
      <c r="U127" s="17"/>
      <c r="V127" s="17"/>
      <c r="W127" s="17"/>
      <c r="X127" s="17"/>
      <c r="Y127" s="17"/>
      <c r="Z127" s="17"/>
    </row>
    <row r="128" ht="17.25" customHeight="1">
      <c r="A128" s="17"/>
      <c r="B128" s="61"/>
      <c r="C128" s="61"/>
      <c r="D128" s="61"/>
      <c r="E128" s="61"/>
      <c r="F128" s="61"/>
      <c r="G128" s="61"/>
      <c r="H128" s="61"/>
      <c r="I128" s="61"/>
      <c r="J128" s="61"/>
      <c r="K128" s="61"/>
      <c r="L128" s="61"/>
      <c r="M128" s="61"/>
      <c r="N128" s="61"/>
      <c r="O128" s="61"/>
      <c r="P128" s="61"/>
      <c r="Q128" s="61"/>
      <c r="R128" s="17"/>
      <c r="S128" s="17"/>
      <c r="T128" s="17"/>
      <c r="U128" s="17"/>
      <c r="V128" s="17"/>
      <c r="W128" s="17"/>
      <c r="X128" s="17"/>
      <c r="Y128" s="17"/>
      <c r="Z128" s="17"/>
    </row>
    <row r="129" ht="17.25" customHeight="1">
      <c r="A129" s="17"/>
      <c r="B129" s="61"/>
      <c r="C129" s="61"/>
      <c r="D129" s="61"/>
      <c r="E129" s="61"/>
      <c r="F129" s="61"/>
      <c r="G129" s="61"/>
      <c r="H129" s="61"/>
      <c r="I129" s="61"/>
      <c r="J129" s="61"/>
      <c r="K129" s="61"/>
      <c r="L129" s="61"/>
      <c r="M129" s="61"/>
      <c r="N129" s="61"/>
      <c r="O129" s="61"/>
      <c r="P129" s="61"/>
      <c r="Q129" s="61"/>
      <c r="R129" s="17"/>
      <c r="S129" s="17"/>
      <c r="T129" s="17"/>
      <c r="U129" s="17"/>
      <c r="V129" s="17"/>
      <c r="W129" s="17"/>
      <c r="X129" s="17"/>
      <c r="Y129" s="17"/>
      <c r="Z129" s="17"/>
    </row>
    <row r="130" ht="17.25" customHeight="1">
      <c r="A130" s="17"/>
      <c r="B130" s="61"/>
      <c r="C130" s="61"/>
      <c r="D130" s="61"/>
      <c r="E130" s="61"/>
      <c r="F130" s="61"/>
      <c r="G130" s="61"/>
      <c r="H130" s="61"/>
      <c r="I130" s="61"/>
      <c r="J130" s="61"/>
      <c r="K130" s="61"/>
      <c r="L130" s="61"/>
      <c r="M130" s="61"/>
      <c r="N130" s="61"/>
      <c r="O130" s="61"/>
      <c r="P130" s="61"/>
      <c r="Q130" s="61"/>
      <c r="R130" s="17"/>
      <c r="S130" s="17"/>
      <c r="T130" s="17"/>
      <c r="U130" s="17"/>
      <c r="V130" s="17"/>
      <c r="W130" s="17"/>
      <c r="X130" s="17"/>
      <c r="Y130" s="17"/>
      <c r="Z130" s="17"/>
    </row>
    <row r="131" ht="17.25" customHeight="1">
      <c r="A131" s="17"/>
      <c r="B131" s="61"/>
      <c r="C131" s="61"/>
      <c r="D131" s="61"/>
      <c r="E131" s="61"/>
      <c r="F131" s="61"/>
      <c r="G131" s="61"/>
      <c r="H131" s="61"/>
      <c r="I131" s="61"/>
      <c r="J131" s="61"/>
      <c r="K131" s="61"/>
      <c r="L131" s="61"/>
      <c r="M131" s="61"/>
      <c r="N131" s="61"/>
      <c r="O131" s="61"/>
      <c r="P131" s="61"/>
      <c r="Q131" s="61"/>
      <c r="R131" s="17"/>
      <c r="S131" s="17"/>
      <c r="T131" s="17"/>
      <c r="U131" s="17"/>
      <c r="V131" s="17"/>
      <c r="W131" s="17"/>
      <c r="X131" s="17"/>
      <c r="Y131" s="17"/>
      <c r="Z131" s="17"/>
    </row>
    <row r="132" ht="17.25" customHeight="1">
      <c r="A132" s="17"/>
      <c r="B132" s="61"/>
      <c r="C132" s="61"/>
      <c r="D132" s="61"/>
      <c r="E132" s="61"/>
      <c r="F132" s="61"/>
      <c r="G132" s="61"/>
      <c r="H132" s="61"/>
      <c r="I132" s="61"/>
      <c r="J132" s="61"/>
      <c r="K132" s="61"/>
      <c r="L132" s="61"/>
      <c r="M132" s="61"/>
      <c r="N132" s="61"/>
      <c r="O132" s="61"/>
      <c r="P132" s="61"/>
      <c r="Q132" s="61"/>
      <c r="R132" s="17"/>
      <c r="S132" s="17"/>
      <c r="T132" s="17"/>
      <c r="U132" s="17"/>
      <c r="V132" s="17"/>
      <c r="W132" s="17"/>
      <c r="X132" s="17"/>
      <c r="Y132" s="17"/>
      <c r="Z132" s="17"/>
    </row>
    <row r="133" ht="17.25" customHeight="1">
      <c r="A133" s="17"/>
      <c r="B133" s="61"/>
      <c r="C133" s="61"/>
      <c r="D133" s="61"/>
      <c r="E133" s="61"/>
      <c r="F133" s="61"/>
      <c r="G133" s="61"/>
      <c r="H133" s="61"/>
      <c r="I133" s="61"/>
      <c r="J133" s="61"/>
      <c r="K133" s="61"/>
      <c r="L133" s="61"/>
      <c r="M133" s="61"/>
      <c r="N133" s="61"/>
      <c r="O133" s="61"/>
      <c r="P133" s="61"/>
      <c r="Q133" s="61"/>
      <c r="R133" s="17"/>
      <c r="S133" s="17"/>
      <c r="T133" s="17"/>
      <c r="U133" s="17"/>
      <c r="V133" s="17"/>
      <c r="W133" s="17"/>
      <c r="X133" s="17"/>
      <c r="Y133" s="17"/>
      <c r="Z133" s="17"/>
    </row>
    <row r="134" ht="17.25" customHeight="1">
      <c r="A134" s="17"/>
      <c r="B134" s="61"/>
      <c r="C134" s="61"/>
      <c r="D134" s="61"/>
      <c r="E134" s="61"/>
      <c r="F134" s="61"/>
      <c r="G134" s="61"/>
      <c r="H134" s="61"/>
      <c r="I134" s="61"/>
      <c r="J134" s="61"/>
      <c r="K134" s="61"/>
      <c r="L134" s="61"/>
      <c r="M134" s="61"/>
      <c r="N134" s="61"/>
      <c r="O134" s="61"/>
      <c r="P134" s="61"/>
      <c r="Q134" s="61"/>
      <c r="R134" s="17"/>
      <c r="S134" s="17"/>
      <c r="T134" s="17"/>
      <c r="U134" s="17"/>
      <c r="V134" s="17"/>
      <c r="W134" s="17"/>
      <c r="X134" s="17"/>
      <c r="Y134" s="17"/>
      <c r="Z134" s="17"/>
    </row>
    <row r="135" ht="17.25" customHeight="1">
      <c r="A135" s="17"/>
      <c r="B135" s="61"/>
      <c r="C135" s="61"/>
      <c r="D135" s="61"/>
      <c r="E135" s="61"/>
      <c r="F135" s="61"/>
      <c r="G135" s="61"/>
      <c r="H135" s="61"/>
      <c r="I135" s="61"/>
      <c r="J135" s="61"/>
      <c r="K135" s="61"/>
      <c r="L135" s="61"/>
      <c r="M135" s="61"/>
      <c r="N135" s="61"/>
      <c r="O135" s="61"/>
      <c r="P135" s="61"/>
      <c r="Q135" s="61"/>
      <c r="R135" s="17"/>
      <c r="S135" s="17"/>
      <c r="T135" s="17"/>
      <c r="U135" s="17"/>
      <c r="V135" s="17"/>
      <c r="W135" s="17"/>
      <c r="X135" s="17"/>
      <c r="Y135" s="17"/>
      <c r="Z135" s="17"/>
    </row>
    <row r="136" ht="17.25" customHeight="1">
      <c r="A136" s="17"/>
      <c r="B136" s="61"/>
      <c r="C136" s="61"/>
      <c r="D136" s="61"/>
      <c r="E136" s="61"/>
      <c r="F136" s="61"/>
      <c r="G136" s="61"/>
      <c r="H136" s="61"/>
      <c r="I136" s="61"/>
      <c r="J136" s="61"/>
      <c r="K136" s="61"/>
      <c r="L136" s="61"/>
      <c r="M136" s="61"/>
      <c r="N136" s="61"/>
      <c r="O136" s="61"/>
      <c r="P136" s="61"/>
      <c r="Q136" s="61"/>
      <c r="R136" s="17"/>
      <c r="S136" s="17"/>
      <c r="T136" s="17"/>
      <c r="U136" s="17"/>
      <c r="V136" s="17"/>
      <c r="W136" s="17"/>
      <c r="X136" s="17"/>
      <c r="Y136" s="17"/>
      <c r="Z136" s="17"/>
    </row>
    <row r="137" ht="17.25" customHeight="1">
      <c r="A137" s="17"/>
      <c r="B137" s="61"/>
      <c r="C137" s="61"/>
      <c r="D137" s="61"/>
      <c r="E137" s="61"/>
      <c r="F137" s="61"/>
      <c r="G137" s="61"/>
      <c r="H137" s="61"/>
      <c r="I137" s="61"/>
      <c r="J137" s="61"/>
      <c r="K137" s="61"/>
      <c r="L137" s="61"/>
      <c r="M137" s="61"/>
      <c r="N137" s="61"/>
      <c r="O137" s="61"/>
      <c r="P137" s="61"/>
      <c r="Q137" s="61"/>
      <c r="R137" s="17"/>
      <c r="S137" s="17"/>
      <c r="T137" s="17"/>
      <c r="U137" s="17"/>
      <c r="V137" s="17"/>
      <c r="W137" s="17"/>
      <c r="X137" s="17"/>
      <c r="Y137" s="17"/>
      <c r="Z137" s="17"/>
    </row>
    <row r="138" ht="17.25" customHeight="1">
      <c r="A138" s="17"/>
      <c r="B138" s="61"/>
      <c r="C138" s="61"/>
      <c r="D138" s="61"/>
      <c r="E138" s="61"/>
      <c r="F138" s="61"/>
      <c r="G138" s="61"/>
      <c r="H138" s="61"/>
      <c r="I138" s="61"/>
      <c r="J138" s="61"/>
      <c r="K138" s="61"/>
      <c r="L138" s="61"/>
      <c r="M138" s="61"/>
      <c r="N138" s="61"/>
      <c r="O138" s="61"/>
      <c r="P138" s="61"/>
      <c r="Q138" s="61"/>
      <c r="R138" s="17"/>
      <c r="S138" s="17"/>
      <c r="T138" s="17"/>
      <c r="U138" s="17"/>
      <c r="V138" s="17"/>
      <c r="W138" s="17"/>
      <c r="X138" s="17"/>
      <c r="Y138" s="17"/>
      <c r="Z138" s="17"/>
    </row>
    <row r="139" ht="17.25" customHeight="1">
      <c r="A139" s="17"/>
      <c r="B139" s="61"/>
      <c r="C139" s="61"/>
      <c r="D139" s="61"/>
      <c r="E139" s="61"/>
      <c r="F139" s="61"/>
      <c r="G139" s="61"/>
      <c r="H139" s="61"/>
      <c r="I139" s="61"/>
      <c r="J139" s="61"/>
      <c r="K139" s="61"/>
      <c r="L139" s="61"/>
      <c r="M139" s="61"/>
      <c r="N139" s="61"/>
      <c r="O139" s="61"/>
      <c r="P139" s="61"/>
      <c r="Q139" s="61"/>
      <c r="R139" s="17"/>
      <c r="S139" s="17"/>
      <c r="T139" s="17"/>
      <c r="U139" s="17"/>
      <c r="V139" s="17"/>
      <c r="W139" s="17"/>
      <c r="X139" s="17"/>
      <c r="Y139" s="17"/>
      <c r="Z139" s="17"/>
    </row>
    <row r="140" ht="17.25" customHeight="1">
      <c r="A140" s="17"/>
      <c r="B140" s="61"/>
      <c r="C140" s="61"/>
      <c r="D140" s="61"/>
      <c r="E140" s="61"/>
      <c r="F140" s="61"/>
      <c r="G140" s="61"/>
      <c r="H140" s="61"/>
      <c r="I140" s="61"/>
      <c r="J140" s="61"/>
      <c r="K140" s="61"/>
      <c r="L140" s="61"/>
      <c r="M140" s="61"/>
      <c r="N140" s="61"/>
      <c r="O140" s="61"/>
      <c r="P140" s="61"/>
      <c r="Q140" s="61"/>
      <c r="R140" s="17"/>
      <c r="S140" s="17"/>
      <c r="T140" s="17"/>
      <c r="U140" s="17"/>
      <c r="V140" s="17"/>
      <c r="W140" s="17"/>
      <c r="X140" s="17"/>
      <c r="Y140" s="17"/>
      <c r="Z140" s="17"/>
    </row>
    <row r="141" ht="17.25" customHeight="1">
      <c r="A141" s="17"/>
      <c r="B141" s="61"/>
      <c r="C141" s="61"/>
      <c r="D141" s="61"/>
      <c r="E141" s="61"/>
      <c r="F141" s="61"/>
      <c r="G141" s="61"/>
      <c r="H141" s="61"/>
      <c r="I141" s="61"/>
      <c r="J141" s="61"/>
      <c r="K141" s="61"/>
      <c r="L141" s="61"/>
      <c r="M141" s="61"/>
      <c r="N141" s="61"/>
      <c r="O141" s="61"/>
      <c r="P141" s="61"/>
      <c r="Q141" s="61"/>
      <c r="R141" s="17"/>
      <c r="S141" s="17"/>
      <c r="T141" s="17"/>
      <c r="U141" s="17"/>
      <c r="V141" s="17"/>
      <c r="W141" s="17"/>
      <c r="X141" s="17"/>
      <c r="Y141" s="17"/>
      <c r="Z141" s="17"/>
    </row>
    <row r="142" ht="17.25" customHeight="1">
      <c r="A142" s="17"/>
      <c r="B142" s="61"/>
      <c r="C142" s="61"/>
      <c r="D142" s="61"/>
      <c r="E142" s="61"/>
      <c r="F142" s="61"/>
      <c r="G142" s="61"/>
      <c r="H142" s="61"/>
      <c r="I142" s="61"/>
      <c r="J142" s="61"/>
      <c r="K142" s="61"/>
      <c r="L142" s="61"/>
      <c r="M142" s="61"/>
      <c r="N142" s="61"/>
      <c r="O142" s="61"/>
      <c r="P142" s="61"/>
      <c r="Q142" s="61"/>
      <c r="R142" s="17"/>
      <c r="S142" s="17"/>
      <c r="T142" s="17"/>
      <c r="U142" s="17"/>
      <c r="V142" s="17"/>
      <c r="W142" s="17"/>
      <c r="X142" s="17"/>
      <c r="Y142" s="17"/>
      <c r="Z142" s="17"/>
    </row>
    <row r="143" ht="17.25" customHeight="1">
      <c r="A143" s="17"/>
      <c r="B143" s="61"/>
      <c r="C143" s="61"/>
      <c r="D143" s="61"/>
      <c r="E143" s="61"/>
      <c r="F143" s="61"/>
      <c r="G143" s="61"/>
      <c r="H143" s="61"/>
      <c r="I143" s="61"/>
      <c r="J143" s="61"/>
      <c r="K143" s="61"/>
      <c r="L143" s="61"/>
      <c r="M143" s="61"/>
      <c r="N143" s="61"/>
      <c r="O143" s="61"/>
      <c r="P143" s="61"/>
      <c r="Q143" s="61"/>
      <c r="R143" s="17"/>
      <c r="S143" s="17"/>
      <c r="T143" s="17"/>
      <c r="U143" s="17"/>
      <c r="V143" s="17"/>
      <c r="W143" s="17"/>
      <c r="X143" s="17"/>
      <c r="Y143" s="17"/>
      <c r="Z143" s="17"/>
    </row>
    <row r="144" ht="17.25" customHeight="1">
      <c r="A144" s="17"/>
      <c r="B144" s="61"/>
      <c r="C144" s="61"/>
      <c r="D144" s="61"/>
      <c r="E144" s="61"/>
      <c r="F144" s="61"/>
      <c r="G144" s="61"/>
      <c r="H144" s="61"/>
      <c r="I144" s="61"/>
      <c r="J144" s="61"/>
      <c r="K144" s="61"/>
      <c r="L144" s="61"/>
      <c r="M144" s="61"/>
      <c r="N144" s="61"/>
      <c r="O144" s="61"/>
      <c r="P144" s="61"/>
      <c r="Q144" s="61"/>
      <c r="R144" s="17"/>
      <c r="S144" s="17"/>
      <c r="T144" s="17"/>
      <c r="U144" s="17"/>
      <c r="V144" s="17"/>
      <c r="W144" s="17"/>
      <c r="X144" s="17"/>
      <c r="Y144" s="17"/>
      <c r="Z144" s="17"/>
    </row>
    <row r="145" ht="17.25" customHeight="1">
      <c r="A145" s="17"/>
      <c r="B145" s="61"/>
      <c r="C145" s="61"/>
      <c r="D145" s="61"/>
      <c r="E145" s="61"/>
      <c r="F145" s="61"/>
      <c r="G145" s="61"/>
      <c r="H145" s="61"/>
      <c r="I145" s="61"/>
      <c r="J145" s="61"/>
      <c r="K145" s="61"/>
      <c r="L145" s="61"/>
      <c r="M145" s="61"/>
      <c r="N145" s="61"/>
      <c r="O145" s="61"/>
      <c r="P145" s="61"/>
      <c r="Q145" s="61"/>
      <c r="R145" s="17"/>
      <c r="S145" s="17"/>
      <c r="T145" s="17"/>
      <c r="U145" s="17"/>
      <c r="V145" s="17"/>
      <c r="W145" s="17"/>
      <c r="X145" s="17"/>
      <c r="Y145" s="17"/>
      <c r="Z145" s="17"/>
    </row>
    <row r="146" ht="17.25" customHeight="1">
      <c r="A146" s="17"/>
      <c r="B146" s="61"/>
      <c r="C146" s="61"/>
      <c r="D146" s="61"/>
      <c r="E146" s="61"/>
      <c r="F146" s="61"/>
      <c r="G146" s="61"/>
      <c r="H146" s="61"/>
      <c r="I146" s="61"/>
      <c r="J146" s="61"/>
      <c r="K146" s="61"/>
      <c r="L146" s="61"/>
      <c r="M146" s="61"/>
      <c r="N146" s="61"/>
      <c r="O146" s="61"/>
      <c r="P146" s="61"/>
      <c r="Q146" s="61"/>
      <c r="R146" s="17"/>
      <c r="S146" s="17"/>
      <c r="T146" s="17"/>
      <c r="U146" s="17"/>
      <c r="V146" s="17"/>
      <c r="W146" s="17"/>
      <c r="X146" s="17"/>
      <c r="Y146" s="17"/>
      <c r="Z146" s="17"/>
    </row>
    <row r="147" ht="17.25" customHeight="1">
      <c r="A147" s="17"/>
      <c r="B147" s="61"/>
      <c r="C147" s="61"/>
      <c r="D147" s="61"/>
      <c r="E147" s="61"/>
      <c r="F147" s="61"/>
      <c r="G147" s="61"/>
      <c r="H147" s="61"/>
      <c r="I147" s="61"/>
      <c r="J147" s="61"/>
      <c r="K147" s="61"/>
      <c r="L147" s="61"/>
      <c r="M147" s="61"/>
      <c r="N147" s="61"/>
      <c r="O147" s="61"/>
      <c r="P147" s="61"/>
      <c r="Q147" s="61"/>
      <c r="R147" s="17"/>
      <c r="S147" s="17"/>
      <c r="T147" s="17"/>
      <c r="U147" s="17"/>
      <c r="V147" s="17"/>
      <c r="W147" s="17"/>
      <c r="X147" s="17"/>
      <c r="Y147" s="17"/>
      <c r="Z147" s="17"/>
    </row>
    <row r="148" ht="17.25" customHeight="1">
      <c r="A148" s="17"/>
      <c r="B148" s="61"/>
      <c r="C148" s="61"/>
      <c r="D148" s="61"/>
      <c r="E148" s="61"/>
      <c r="F148" s="61"/>
      <c r="G148" s="61"/>
      <c r="H148" s="61"/>
      <c r="I148" s="61"/>
      <c r="J148" s="61"/>
      <c r="K148" s="61"/>
      <c r="L148" s="61"/>
      <c r="M148" s="61"/>
      <c r="N148" s="61"/>
      <c r="O148" s="61"/>
      <c r="P148" s="61"/>
      <c r="Q148" s="61"/>
      <c r="R148" s="17"/>
      <c r="S148" s="17"/>
      <c r="T148" s="17"/>
      <c r="U148" s="17"/>
      <c r="V148" s="17"/>
      <c r="W148" s="17"/>
      <c r="X148" s="17"/>
      <c r="Y148" s="17"/>
      <c r="Z148" s="17"/>
    </row>
    <row r="149" ht="17.25" customHeight="1">
      <c r="A149" s="17"/>
      <c r="B149" s="61"/>
      <c r="C149" s="61"/>
      <c r="D149" s="61"/>
      <c r="E149" s="61"/>
      <c r="F149" s="61"/>
      <c r="G149" s="61"/>
      <c r="H149" s="61"/>
      <c r="I149" s="61"/>
      <c r="J149" s="61"/>
      <c r="K149" s="61"/>
      <c r="L149" s="61"/>
      <c r="M149" s="61"/>
      <c r="N149" s="61"/>
      <c r="O149" s="61"/>
      <c r="P149" s="61"/>
      <c r="Q149" s="61"/>
      <c r="R149" s="17"/>
      <c r="S149" s="17"/>
      <c r="T149" s="17"/>
      <c r="U149" s="17"/>
      <c r="V149" s="17"/>
      <c r="W149" s="17"/>
      <c r="X149" s="17"/>
      <c r="Y149" s="17"/>
      <c r="Z149" s="17"/>
    </row>
    <row r="150" ht="17.25" customHeight="1">
      <c r="A150" s="17"/>
      <c r="B150" s="61"/>
      <c r="C150" s="61"/>
      <c r="D150" s="61"/>
      <c r="E150" s="61"/>
      <c r="F150" s="61"/>
      <c r="G150" s="61"/>
      <c r="H150" s="61"/>
      <c r="I150" s="61"/>
      <c r="J150" s="61"/>
      <c r="K150" s="61"/>
      <c r="L150" s="61"/>
      <c r="M150" s="61"/>
      <c r="N150" s="61"/>
      <c r="O150" s="61"/>
      <c r="P150" s="61"/>
      <c r="Q150" s="61"/>
      <c r="R150" s="17"/>
      <c r="S150" s="17"/>
      <c r="T150" s="17"/>
      <c r="U150" s="17"/>
      <c r="V150" s="17"/>
      <c r="W150" s="17"/>
      <c r="X150" s="17"/>
      <c r="Y150" s="17"/>
      <c r="Z150" s="17"/>
    </row>
    <row r="151" ht="17.25" customHeight="1">
      <c r="A151" s="17"/>
      <c r="B151" s="61"/>
      <c r="C151" s="61"/>
      <c r="D151" s="61"/>
      <c r="E151" s="61"/>
      <c r="F151" s="61"/>
      <c r="G151" s="61"/>
      <c r="H151" s="61"/>
      <c r="I151" s="61"/>
      <c r="J151" s="61"/>
      <c r="K151" s="61"/>
      <c r="L151" s="61"/>
      <c r="M151" s="61"/>
      <c r="N151" s="61"/>
      <c r="O151" s="61"/>
      <c r="P151" s="61"/>
      <c r="Q151" s="61"/>
      <c r="R151" s="17"/>
      <c r="S151" s="17"/>
      <c r="T151" s="17"/>
      <c r="U151" s="17"/>
      <c r="V151" s="17"/>
      <c r="W151" s="17"/>
      <c r="X151" s="17"/>
      <c r="Y151" s="17"/>
      <c r="Z151" s="17"/>
    </row>
    <row r="152" ht="17.25" customHeight="1">
      <c r="A152" s="17"/>
      <c r="B152" s="61"/>
      <c r="C152" s="61"/>
      <c r="D152" s="61"/>
      <c r="E152" s="61"/>
      <c r="F152" s="61"/>
      <c r="G152" s="61"/>
      <c r="H152" s="61"/>
      <c r="I152" s="61"/>
      <c r="J152" s="61"/>
      <c r="K152" s="61"/>
      <c r="L152" s="61"/>
      <c r="M152" s="61"/>
      <c r="N152" s="61"/>
      <c r="O152" s="61"/>
      <c r="P152" s="61"/>
      <c r="Q152" s="61"/>
      <c r="R152" s="17"/>
      <c r="S152" s="17"/>
      <c r="T152" s="17"/>
      <c r="U152" s="17"/>
      <c r="V152" s="17"/>
      <c r="W152" s="17"/>
      <c r="X152" s="17"/>
      <c r="Y152" s="17"/>
      <c r="Z152" s="17"/>
    </row>
    <row r="153" ht="17.25" customHeight="1">
      <c r="A153" s="17"/>
      <c r="B153" s="61"/>
      <c r="C153" s="61"/>
      <c r="D153" s="61"/>
      <c r="E153" s="61"/>
      <c r="F153" s="61"/>
      <c r="G153" s="61"/>
      <c r="H153" s="61"/>
      <c r="I153" s="61"/>
      <c r="J153" s="61"/>
      <c r="K153" s="61"/>
      <c r="L153" s="61"/>
      <c r="M153" s="61"/>
      <c r="N153" s="61"/>
      <c r="O153" s="61"/>
      <c r="P153" s="61"/>
      <c r="Q153" s="61"/>
      <c r="R153" s="17"/>
      <c r="S153" s="17"/>
      <c r="T153" s="17"/>
      <c r="U153" s="17"/>
      <c r="V153" s="17"/>
      <c r="W153" s="17"/>
      <c r="X153" s="17"/>
      <c r="Y153" s="17"/>
      <c r="Z153" s="17"/>
    </row>
    <row r="154" ht="17.25" customHeight="1">
      <c r="A154" s="17"/>
      <c r="B154" s="61"/>
      <c r="C154" s="61"/>
      <c r="D154" s="61"/>
      <c r="E154" s="61"/>
      <c r="F154" s="61"/>
      <c r="G154" s="61"/>
      <c r="H154" s="61"/>
      <c r="I154" s="61"/>
      <c r="J154" s="61"/>
      <c r="K154" s="61"/>
      <c r="L154" s="61"/>
      <c r="M154" s="61"/>
      <c r="N154" s="61"/>
      <c r="O154" s="61"/>
      <c r="P154" s="61"/>
      <c r="Q154" s="61"/>
      <c r="R154" s="17"/>
      <c r="S154" s="17"/>
      <c r="T154" s="17"/>
      <c r="U154" s="17"/>
      <c r="V154" s="17"/>
      <c r="W154" s="17"/>
      <c r="X154" s="17"/>
      <c r="Y154" s="17"/>
      <c r="Z154" s="17"/>
    </row>
    <row r="155" ht="17.25" customHeight="1">
      <c r="A155" s="17"/>
      <c r="B155" s="61"/>
      <c r="C155" s="61"/>
      <c r="D155" s="61"/>
      <c r="E155" s="61"/>
      <c r="F155" s="61"/>
      <c r="G155" s="61"/>
      <c r="H155" s="61"/>
      <c r="I155" s="61"/>
      <c r="J155" s="61"/>
      <c r="K155" s="61"/>
      <c r="L155" s="61"/>
      <c r="M155" s="61"/>
      <c r="N155" s="61"/>
      <c r="O155" s="61"/>
      <c r="P155" s="61"/>
      <c r="Q155" s="61"/>
      <c r="R155" s="17"/>
      <c r="S155" s="17"/>
      <c r="T155" s="17"/>
      <c r="U155" s="17"/>
      <c r="V155" s="17"/>
      <c r="W155" s="17"/>
      <c r="X155" s="17"/>
      <c r="Y155" s="17"/>
      <c r="Z155" s="17"/>
    </row>
    <row r="156" ht="17.25" customHeight="1">
      <c r="A156" s="17"/>
      <c r="B156" s="61"/>
      <c r="C156" s="61"/>
      <c r="D156" s="61"/>
      <c r="E156" s="61"/>
      <c r="F156" s="61"/>
      <c r="G156" s="61"/>
      <c r="H156" s="61"/>
      <c r="I156" s="61"/>
      <c r="J156" s="61"/>
      <c r="K156" s="61"/>
      <c r="L156" s="61"/>
      <c r="M156" s="61"/>
      <c r="N156" s="61"/>
      <c r="O156" s="61"/>
      <c r="P156" s="61"/>
      <c r="Q156" s="61"/>
      <c r="R156" s="17"/>
      <c r="S156" s="17"/>
      <c r="T156" s="17"/>
      <c r="U156" s="17"/>
      <c r="V156" s="17"/>
      <c r="W156" s="17"/>
      <c r="X156" s="17"/>
      <c r="Y156" s="17"/>
      <c r="Z156" s="17"/>
    </row>
    <row r="157" ht="17.25" customHeight="1">
      <c r="A157" s="17"/>
      <c r="B157" s="61"/>
      <c r="C157" s="61"/>
      <c r="D157" s="61"/>
      <c r="E157" s="61"/>
      <c r="F157" s="61"/>
      <c r="G157" s="61"/>
      <c r="H157" s="61"/>
      <c r="I157" s="61"/>
      <c r="J157" s="61"/>
      <c r="K157" s="61"/>
      <c r="L157" s="61"/>
      <c r="M157" s="61"/>
      <c r="N157" s="61"/>
      <c r="O157" s="61"/>
      <c r="P157" s="61"/>
      <c r="Q157" s="61"/>
      <c r="R157" s="17"/>
      <c r="S157" s="17"/>
      <c r="T157" s="17"/>
      <c r="U157" s="17"/>
      <c r="V157" s="17"/>
      <c r="W157" s="17"/>
      <c r="X157" s="17"/>
      <c r="Y157" s="17"/>
      <c r="Z157" s="17"/>
    </row>
    <row r="158" ht="17.25" customHeight="1">
      <c r="A158" s="17"/>
      <c r="B158" s="61"/>
      <c r="C158" s="61"/>
      <c r="D158" s="61"/>
      <c r="E158" s="61"/>
      <c r="F158" s="61"/>
      <c r="G158" s="61"/>
      <c r="H158" s="61"/>
      <c r="I158" s="61"/>
      <c r="J158" s="61"/>
      <c r="K158" s="61"/>
      <c r="L158" s="61"/>
      <c r="M158" s="61"/>
      <c r="N158" s="61"/>
      <c r="O158" s="61"/>
      <c r="P158" s="61"/>
      <c r="Q158" s="61"/>
      <c r="R158" s="17"/>
      <c r="S158" s="17"/>
      <c r="T158" s="17"/>
      <c r="U158" s="17"/>
      <c r="V158" s="17"/>
      <c r="W158" s="17"/>
      <c r="X158" s="17"/>
      <c r="Y158" s="17"/>
      <c r="Z158" s="17"/>
    </row>
    <row r="159" ht="17.25" customHeight="1">
      <c r="A159" s="17"/>
      <c r="B159" s="61"/>
      <c r="C159" s="61"/>
      <c r="D159" s="61"/>
      <c r="E159" s="61"/>
      <c r="F159" s="61"/>
      <c r="G159" s="61"/>
      <c r="H159" s="61"/>
      <c r="I159" s="61"/>
      <c r="J159" s="61"/>
      <c r="K159" s="61"/>
      <c r="L159" s="61"/>
      <c r="M159" s="61"/>
      <c r="N159" s="61"/>
      <c r="O159" s="61"/>
      <c r="P159" s="61"/>
      <c r="Q159" s="61"/>
      <c r="R159" s="17"/>
      <c r="S159" s="17"/>
      <c r="T159" s="17"/>
      <c r="U159" s="17"/>
      <c r="V159" s="17"/>
      <c r="W159" s="17"/>
      <c r="X159" s="17"/>
      <c r="Y159" s="17"/>
      <c r="Z159" s="17"/>
    </row>
    <row r="160" ht="17.25" customHeight="1">
      <c r="A160" s="17"/>
      <c r="B160" s="61"/>
      <c r="C160" s="61"/>
      <c r="D160" s="61"/>
      <c r="E160" s="61"/>
      <c r="F160" s="61"/>
      <c r="G160" s="61"/>
      <c r="H160" s="61"/>
      <c r="I160" s="61"/>
      <c r="J160" s="61"/>
      <c r="K160" s="61"/>
      <c r="L160" s="61"/>
      <c r="M160" s="61"/>
      <c r="N160" s="61"/>
      <c r="O160" s="61"/>
      <c r="P160" s="61"/>
      <c r="Q160" s="61"/>
      <c r="R160" s="17"/>
      <c r="S160" s="17"/>
      <c r="T160" s="17"/>
      <c r="U160" s="17"/>
      <c r="V160" s="17"/>
      <c r="W160" s="17"/>
      <c r="X160" s="17"/>
      <c r="Y160" s="17"/>
      <c r="Z160" s="17"/>
    </row>
    <row r="161" ht="17.25" customHeight="1">
      <c r="A161" s="17"/>
      <c r="B161" s="61"/>
      <c r="C161" s="61"/>
      <c r="D161" s="61"/>
      <c r="E161" s="61"/>
      <c r="F161" s="61"/>
      <c r="G161" s="61"/>
      <c r="H161" s="61"/>
      <c r="I161" s="61"/>
      <c r="J161" s="61"/>
      <c r="K161" s="61"/>
      <c r="L161" s="61"/>
      <c r="M161" s="61"/>
      <c r="N161" s="61"/>
      <c r="O161" s="61"/>
      <c r="P161" s="61"/>
      <c r="Q161" s="61"/>
      <c r="R161" s="17"/>
      <c r="S161" s="17"/>
      <c r="T161" s="17"/>
      <c r="U161" s="17"/>
      <c r="V161" s="17"/>
      <c r="W161" s="17"/>
      <c r="X161" s="17"/>
      <c r="Y161" s="17"/>
      <c r="Z161" s="17"/>
    </row>
    <row r="162" ht="17.25" customHeight="1">
      <c r="A162" s="17"/>
      <c r="B162" s="61"/>
      <c r="C162" s="61"/>
      <c r="D162" s="61"/>
      <c r="E162" s="61"/>
      <c r="F162" s="61"/>
      <c r="G162" s="61"/>
      <c r="H162" s="61"/>
      <c r="I162" s="61"/>
      <c r="J162" s="61"/>
      <c r="K162" s="61"/>
      <c r="L162" s="61"/>
      <c r="M162" s="61"/>
      <c r="N162" s="61"/>
      <c r="O162" s="61"/>
      <c r="P162" s="61"/>
      <c r="Q162" s="61"/>
      <c r="R162" s="17"/>
      <c r="S162" s="17"/>
      <c r="T162" s="17"/>
      <c r="U162" s="17"/>
      <c r="V162" s="17"/>
      <c r="W162" s="17"/>
      <c r="X162" s="17"/>
      <c r="Y162" s="17"/>
      <c r="Z162" s="17"/>
    </row>
    <row r="163" ht="17.25" customHeight="1">
      <c r="A163" s="17"/>
      <c r="B163" s="61"/>
      <c r="C163" s="61"/>
      <c r="D163" s="61"/>
      <c r="E163" s="61"/>
      <c r="F163" s="61"/>
      <c r="G163" s="61"/>
      <c r="H163" s="61"/>
      <c r="I163" s="61"/>
      <c r="J163" s="61"/>
      <c r="K163" s="61"/>
      <c r="L163" s="61"/>
      <c r="M163" s="61"/>
      <c r="N163" s="61"/>
      <c r="O163" s="61"/>
      <c r="P163" s="61"/>
      <c r="Q163" s="61"/>
      <c r="R163" s="17"/>
      <c r="S163" s="17"/>
      <c r="T163" s="17"/>
      <c r="U163" s="17"/>
      <c r="V163" s="17"/>
      <c r="W163" s="17"/>
      <c r="X163" s="17"/>
      <c r="Y163" s="17"/>
      <c r="Z163" s="17"/>
    </row>
    <row r="164" ht="17.25" customHeight="1">
      <c r="A164" s="17"/>
      <c r="B164" s="61"/>
      <c r="C164" s="61"/>
      <c r="D164" s="61"/>
      <c r="E164" s="61"/>
      <c r="F164" s="61"/>
      <c r="G164" s="61"/>
      <c r="H164" s="61"/>
      <c r="I164" s="61"/>
      <c r="J164" s="61"/>
      <c r="K164" s="61"/>
      <c r="L164" s="61"/>
      <c r="M164" s="61"/>
      <c r="N164" s="61"/>
      <c r="O164" s="61"/>
      <c r="P164" s="61"/>
      <c r="Q164" s="61"/>
      <c r="R164" s="17"/>
      <c r="S164" s="17"/>
      <c r="T164" s="17"/>
      <c r="U164" s="17"/>
      <c r="V164" s="17"/>
      <c r="W164" s="17"/>
      <c r="X164" s="17"/>
      <c r="Y164" s="17"/>
      <c r="Z164" s="17"/>
    </row>
    <row r="165" ht="17.25" customHeight="1">
      <c r="A165" s="17"/>
      <c r="B165" s="61"/>
      <c r="C165" s="61"/>
      <c r="D165" s="61"/>
      <c r="E165" s="61"/>
      <c r="F165" s="61"/>
      <c r="G165" s="61"/>
      <c r="H165" s="61"/>
      <c r="I165" s="61"/>
      <c r="J165" s="61"/>
      <c r="K165" s="61"/>
      <c r="L165" s="61"/>
      <c r="M165" s="61"/>
      <c r="N165" s="61"/>
      <c r="O165" s="61"/>
      <c r="P165" s="61"/>
      <c r="Q165" s="61"/>
      <c r="R165" s="17"/>
      <c r="S165" s="17"/>
      <c r="T165" s="17"/>
      <c r="U165" s="17"/>
      <c r="V165" s="17"/>
      <c r="W165" s="17"/>
      <c r="X165" s="17"/>
      <c r="Y165" s="17"/>
      <c r="Z165" s="17"/>
    </row>
    <row r="166" ht="17.25" customHeight="1">
      <c r="A166" s="17"/>
      <c r="B166" s="61"/>
      <c r="C166" s="61"/>
      <c r="D166" s="61"/>
      <c r="E166" s="61"/>
      <c r="F166" s="61"/>
      <c r="G166" s="61"/>
      <c r="H166" s="61"/>
      <c r="I166" s="61"/>
      <c r="J166" s="61"/>
      <c r="K166" s="61"/>
      <c r="L166" s="61"/>
      <c r="M166" s="61"/>
      <c r="N166" s="61"/>
      <c r="O166" s="61"/>
      <c r="P166" s="61"/>
      <c r="Q166" s="61"/>
      <c r="R166" s="17"/>
      <c r="S166" s="17"/>
      <c r="T166" s="17"/>
      <c r="U166" s="17"/>
      <c r="V166" s="17"/>
      <c r="W166" s="17"/>
      <c r="X166" s="17"/>
      <c r="Y166" s="17"/>
      <c r="Z166" s="17"/>
    </row>
    <row r="167" ht="17.25" customHeight="1">
      <c r="A167" s="17"/>
      <c r="B167" s="61"/>
      <c r="C167" s="61"/>
      <c r="D167" s="61"/>
      <c r="E167" s="61"/>
      <c r="F167" s="61"/>
      <c r="G167" s="61"/>
      <c r="H167" s="61"/>
      <c r="I167" s="61"/>
      <c r="J167" s="61"/>
      <c r="K167" s="61"/>
      <c r="L167" s="61"/>
      <c r="M167" s="61"/>
      <c r="N167" s="61"/>
      <c r="O167" s="61"/>
      <c r="P167" s="61"/>
      <c r="Q167" s="61"/>
      <c r="R167" s="17"/>
      <c r="S167" s="17"/>
      <c r="T167" s="17"/>
      <c r="U167" s="17"/>
      <c r="V167" s="17"/>
      <c r="W167" s="17"/>
      <c r="X167" s="17"/>
      <c r="Y167" s="17"/>
      <c r="Z167" s="17"/>
    </row>
    <row r="168" ht="17.25" customHeight="1">
      <c r="A168" s="17"/>
      <c r="B168" s="61"/>
      <c r="C168" s="61"/>
      <c r="D168" s="61"/>
      <c r="E168" s="61"/>
      <c r="F168" s="61"/>
      <c r="G168" s="61"/>
      <c r="H168" s="61"/>
      <c r="I168" s="61"/>
      <c r="J168" s="61"/>
      <c r="K168" s="61"/>
      <c r="L168" s="61"/>
      <c r="M168" s="61"/>
      <c r="N168" s="61"/>
      <c r="O168" s="61"/>
      <c r="P168" s="61"/>
      <c r="Q168" s="61"/>
      <c r="R168" s="17"/>
      <c r="S168" s="17"/>
      <c r="T168" s="17"/>
      <c r="U168" s="17"/>
      <c r="V168" s="17"/>
      <c r="W168" s="17"/>
      <c r="X168" s="17"/>
      <c r="Y168" s="17"/>
      <c r="Z168" s="17"/>
    </row>
    <row r="169" ht="17.25" customHeight="1">
      <c r="A169" s="17"/>
      <c r="B169" s="61"/>
      <c r="C169" s="61"/>
      <c r="D169" s="61"/>
      <c r="E169" s="61"/>
      <c r="F169" s="61"/>
      <c r="G169" s="61"/>
      <c r="H169" s="61"/>
      <c r="I169" s="61"/>
      <c r="J169" s="61"/>
      <c r="K169" s="61"/>
      <c r="L169" s="61"/>
      <c r="M169" s="61"/>
      <c r="N169" s="61"/>
      <c r="O169" s="61"/>
      <c r="P169" s="61"/>
      <c r="Q169" s="61"/>
      <c r="R169" s="17"/>
      <c r="S169" s="17"/>
      <c r="T169" s="17"/>
      <c r="U169" s="17"/>
      <c r="V169" s="17"/>
      <c r="W169" s="17"/>
      <c r="X169" s="17"/>
      <c r="Y169" s="17"/>
      <c r="Z169" s="17"/>
    </row>
    <row r="170" ht="17.25" customHeight="1">
      <c r="A170" s="17"/>
      <c r="B170" s="61"/>
      <c r="C170" s="61"/>
      <c r="D170" s="61"/>
      <c r="E170" s="61"/>
      <c r="F170" s="61"/>
      <c r="G170" s="61"/>
      <c r="H170" s="61"/>
      <c r="I170" s="61"/>
      <c r="J170" s="61"/>
      <c r="K170" s="61"/>
      <c r="L170" s="61"/>
      <c r="M170" s="61"/>
      <c r="N170" s="61"/>
      <c r="O170" s="61"/>
      <c r="P170" s="61"/>
      <c r="Q170" s="61"/>
      <c r="R170" s="17"/>
      <c r="S170" s="17"/>
      <c r="T170" s="17"/>
      <c r="U170" s="17"/>
      <c r="V170" s="17"/>
      <c r="W170" s="17"/>
      <c r="X170" s="17"/>
      <c r="Y170" s="17"/>
      <c r="Z170" s="17"/>
    </row>
    <row r="171" ht="17.25" customHeight="1">
      <c r="A171" s="17"/>
      <c r="B171" s="61"/>
      <c r="C171" s="61"/>
      <c r="D171" s="61"/>
      <c r="E171" s="61"/>
      <c r="F171" s="61"/>
      <c r="G171" s="61"/>
      <c r="H171" s="61"/>
      <c r="I171" s="61"/>
      <c r="J171" s="61"/>
      <c r="K171" s="61"/>
      <c r="L171" s="61"/>
      <c r="M171" s="61"/>
      <c r="N171" s="61"/>
      <c r="O171" s="61"/>
      <c r="P171" s="61"/>
      <c r="Q171" s="61"/>
      <c r="R171" s="17"/>
      <c r="S171" s="17"/>
      <c r="T171" s="17"/>
      <c r="U171" s="17"/>
      <c r="V171" s="17"/>
      <c r="W171" s="17"/>
      <c r="X171" s="17"/>
      <c r="Y171" s="17"/>
      <c r="Z171" s="17"/>
    </row>
    <row r="172" ht="17.25" customHeight="1">
      <c r="A172" s="17"/>
      <c r="B172" s="61"/>
      <c r="C172" s="61"/>
      <c r="D172" s="61"/>
      <c r="E172" s="61"/>
      <c r="F172" s="61"/>
      <c r="G172" s="61"/>
      <c r="H172" s="61"/>
      <c r="I172" s="61"/>
      <c r="J172" s="61"/>
      <c r="K172" s="61"/>
      <c r="L172" s="61"/>
      <c r="M172" s="61"/>
      <c r="N172" s="61"/>
      <c r="O172" s="61"/>
      <c r="P172" s="61"/>
      <c r="Q172" s="61"/>
      <c r="R172" s="17"/>
      <c r="S172" s="17"/>
      <c r="T172" s="17"/>
      <c r="U172" s="17"/>
      <c r="V172" s="17"/>
      <c r="W172" s="17"/>
      <c r="X172" s="17"/>
      <c r="Y172" s="17"/>
      <c r="Z172" s="17"/>
    </row>
    <row r="173" ht="17.25" customHeight="1">
      <c r="A173" s="17"/>
      <c r="B173" s="61"/>
      <c r="C173" s="61"/>
      <c r="D173" s="61"/>
      <c r="E173" s="61"/>
      <c r="F173" s="61"/>
      <c r="G173" s="61"/>
      <c r="H173" s="61"/>
      <c r="I173" s="61"/>
      <c r="J173" s="61"/>
      <c r="K173" s="61"/>
      <c r="L173" s="61"/>
      <c r="M173" s="61"/>
      <c r="N173" s="61"/>
      <c r="O173" s="61"/>
      <c r="P173" s="61"/>
      <c r="Q173" s="61"/>
      <c r="R173" s="17"/>
      <c r="S173" s="17"/>
      <c r="T173" s="17"/>
      <c r="U173" s="17"/>
      <c r="V173" s="17"/>
      <c r="W173" s="17"/>
      <c r="X173" s="17"/>
      <c r="Y173" s="17"/>
      <c r="Z173" s="17"/>
    </row>
    <row r="174" ht="17.25" customHeight="1">
      <c r="A174" s="17"/>
      <c r="B174" s="61"/>
      <c r="C174" s="61"/>
      <c r="D174" s="61"/>
      <c r="E174" s="61"/>
      <c r="F174" s="61"/>
      <c r="G174" s="61"/>
      <c r="H174" s="61"/>
      <c r="I174" s="61"/>
      <c r="J174" s="61"/>
      <c r="K174" s="61"/>
      <c r="L174" s="61"/>
      <c r="M174" s="61"/>
      <c r="N174" s="61"/>
      <c r="O174" s="61"/>
      <c r="P174" s="61"/>
      <c r="Q174" s="61"/>
      <c r="R174" s="17"/>
      <c r="S174" s="17"/>
      <c r="T174" s="17"/>
      <c r="U174" s="17"/>
      <c r="V174" s="17"/>
      <c r="W174" s="17"/>
      <c r="X174" s="17"/>
      <c r="Y174" s="17"/>
      <c r="Z174" s="17"/>
    </row>
    <row r="175" ht="17.25" customHeight="1">
      <c r="A175" s="17"/>
      <c r="B175" s="61"/>
      <c r="C175" s="61"/>
      <c r="D175" s="61"/>
      <c r="E175" s="61"/>
      <c r="F175" s="61"/>
      <c r="G175" s="61"/>
      <c r="H175" s="61"/>
      <c r="I175" s="61"/>
      <c r="J175" s="61"/>
      <c r="K175" s="61"/>
      <c r="L175" s="61"/>
      <c r="M175" s="61"/>
      <c r="N175" s="61"/>
      <c r="O175" s="61"/>
      <c r="P175" s="61"/>
      <c r="Q175" s="61"/>
      <c r="R175" s="17"/>
      <c r="S175" s="17"/>
      <c r="T175" s="17"/>
      <c r="U175" s="17"/>
      <c r="V175" s="17"/>
      <c r="W175" s="17"/>
      <c r="X175" s="17"/>
      <c r="Y175" s="17"/>
      <c r="Z175" s="17"/>
    </row>
    <row r="176" ht="17.25" customHeight="1">
      <c r="A176" s="17"/>
      <c r="B176" s="61"/>
      <c r="C176" s="61"/>
      <c r="D176" s="61"/>
      <c r="E176" s="61"/>
      <c r="F176" s="61"/>
      <c r="G176" s="61"/>
      <c r="H176" s="61"/>
      <c r="I176" s="61"/>
      <c r="J176" s="61"/>
      <c r="K176" s="61"/>
      <c r="L176" s="61"/>
      <c r="M176" s="61"/>
      <c r="N176" s="61"/>
      <c r="O176" s="61"/>
      <c r="P176" s="61"/>
      <c r="Q176" s="61"/>
      <c r="R176" s="17"/>
      <c r="S176" s="17"/>
      <c r="T176" s="17"/>
      <c r="U176" s="17"/>
      <c r="V176" s="17"/>
      <c r="W176" s="17"/>
      <c r="X176" s="17"/>
      <c r="Y176" s="17"/>
      <c r="Z176" s="17"/>
    </row>
    <row r="177" ht="17.25" customHeight="1">
      <c r="A177" s="17"/>
      <c r="B177" s="61"/>
      <c r="C177" s="61"/>
      <c r="D177" s="61"/>
      <c r="E177" s="61"/>
      <c r="F177" s="61"/>
      <c r="G177" s="61"/>
      <c r="H177" s="61"/>
      <c r="I177" s="61"/>
      <c r="J177" s="61"/>
      <c r="K177" s="61"/>
      <c r="L177" s="61"/>
      <c r="M177" s="61"/>
      <c r="N177" s="61"/>
      <c r="O177" s="61"/>
      <c r="P177" s="61"/>
      <c r="Q177" s="61"/>
      <c r="R177" s="17"/>
      <c r="S177" s="17"/>
      <c r="T177" s="17"/>
      <c r="U177" s="17"/>
      <c r="V177" s="17"/>
      <c r="W177" s="17"/>
      <c r="X177" s="17"/>
      <c r="Y177" s="17"/>
      <c r="Z177" s="17"/>
    </row>
    <row r="178" ht="17.25" customHeight="1">
      <c r="A178" s="17"/>
      <c r="B178" s="61"/>
      <c r="C178" s="61"/>
      <c r="D178" s="61"/>
      <c r="E178" s="61"/>
      <c r="F178" s="61"/>
      <c r="G178" s="61"/>
      <c r="H178" s="61"/>
      <c r="I178" s="61"/>
      <c r="J178" s="61"/>
      <c r="K178" s="61"/>
      <c r="L178" s="61"/>
      <c r="M178" s="61"/>
      <c r="N178" s="61"/>
      <c r="O178" s="61"/>
      <c r="P178" s="61"/>
      <c r="Q178" s="61"/>
      <c r="R178" s="17"/>
      <c r="S178" s="17"/>
      <c r="T178" s="17"/>
      <c r="U178" s="17"/>
      <c r="V178" s="17"/>
      <c r="W178" s="17"/>
      <c r="X178" s="17"/>
      <c r="Y178" s="17"/>
      <c r="Z178" s="17"/>
    </row>
    <row r="179" ht="17.25" customHeight="1">
      <c r="A179" s="17"/>
      <c r="B179" s="61"/>
      <c r="C179" s="61"/>
      <c r="D179" s="61"/>
      <c r="E179" s="61"/>
      <c r="F179" s="61"/>
      <c r="G179" s="61"/>
      <c r="H179" s="61"/>
      <c r="I179" s="61"/>
      <c r="J179" s="61"/>
      <c r="K179" s="61"/>
      <c r="L179" s="61"/>
      <c r="M179" s="61"/>
      <c r="N179" s="61"/>
      <c r="O179" s="61"/>
      <c r="P179" s="61"/>
      <c r="Q179" s="61"/>
      <c r="R179" s="17"/>
      <c r="S179" s="17"/>
      <c r="T179" s="17"/>
      <c r="U179" s="17"/>
      <c r="V179" s="17"/>
      <c r="W179" s="17"/>
      <c r="X179" s="17"/>
      <c r="Y179" s="17"/>
      <c r="Z179" s="17"/>
    </row>
    <row r="180" ht="17.25" customHeight="1">
      <c r="A180" s="17"/>
      <c r="B180" s="61"/>
      <c r="C180" s="61"/>
      <c r="D180" s="61"/>
      <c r="E180" s="61"/>
      <c r="F180" s="61"/>
      <c r="G180" s="61"/>
      <c r="H180" s="61"/>
      <c r="I180" s="61"/>
      <c r="J180" s="61"/>
      <c r="K180" s="61"/>
      <c r="L180" s="61"/>
      <c r="M180" s="61"/>
      <c r="N180" s="61"/>
      <c r="O180" s="61"/>
      <c r="P180" s="61"/>
      <c r="Q180" s="61"/>
      <c r="R180" s="17"/>
      <c r="S180" s="17"/>
      <c r="T180" s="17"/>
      <c r="U180" s="17"/>
      <c r="V180" s="17"/>
      <c r="W180" s="17"/>
      <c r="X180" s="17"/>
      <c r="Y180" s="17"/>
      <c r="Z180" s="17"/>
    </row>
    <row r="181" ht="17.25" customHeight="1">
      <c r="A181" s="17"/>
      <c r="B181" s="61"/>
      <c r="C181" s="61"/>
      <c r="D181" s="61"/>
      <c r="E181" s="61"/>
      <c r="F181" s="61"/>
      <c r="G181" s="61"/>
      <c r="H181" s="61"/>
      <c r="I181" s="61"/>
      <c r="J181" s="61"/>
      <c r="K181" s="61"/>
      <c r="L181" s="61"/>
      <c r="M181" s="61"/>
      <c r="N181" s="61"/>
      <c r="O181" s="61"/>
      <c r="P181" s="61"/>
      <c r="Q181" s="61"/>
      <c r="R181" s="17"/>
      <c r="S181" s="17"/>
      <c r="T181" s="17"/>
      <c r="U181" s="17"/>
      <c r="V181" s="17"/>
      <c r="W181" s="17"/>
      <c r="X181" s="17"/>
      <c r="Y181" s="17"/>
      <c r="Z181" s="17"/>
    </row>
    <row r="182" ht="17.25" customHeight="1">
      <c r="A182" s="17"/>
      <c r="B182" s="61"/>
      <c r="C182" s="61"/>
      <c r="D182" s="61"/>
      <c r="E182" s="61"/>
      <c r="F182" s="61"/>
      <c r="G182" s="61"/>
      <c r="H182" s="61"/>
      <c r="I182" s="61"/>
      <c r="J182" s="61"/>
      <c r="K182" s="61"/>
      <c r="L182" s="61"/>
      <c r="M182" s="61"/>
      <c r="N182" s="61"/>
      <c r="O182" s="61"/>
      <c r="P182" s="61"/>
      <c r="Q182" s="61"/>
      <c r="R182" s="17"/>
      <c r="S182" s="17"/>
      <c r="T182" s="17"/>
      <c r="U182" s="17"/>
      <c r="V182" s="17"/>
      <c r="W182" s="17"/>
      <c r="X182" s="17"/>
      <c r="Y182" s="17"/>
      <c r="Z182" s="17"/>
    </row>
    <row r="183" ht="17.25" customHeight="1">
      <c r="A183" s="17"/>
      <c r="B183" s="61"/>
      <c r="C183" s="61"/>
      <c r="D183" s="61"/>
      <c r="E183" s="61"/>
      <c r="F183" s="61"/>
      <c r="G183" s="61"/>
      <c r="H183" s="61"/>
      <c r="I183" s="61"/>
      <c r="J183" s="61"/>
      <c r="K183" s="61"/>
      <c r="L183" s="61"/>
      <c r="M183" s="61"/>
      <c r="N183" s="61"/>
      <c r="O183" s="61"/>
      <c r="P183" s="61"/>
      <c r="Q183" s="61"/>
      <c r="R183" s="17"/>
      <c r="S183" s="17"/>
      <c r="T183" s="17"/>
      <c r="U183" s="17"/>
      <c r="V183" s="17"/>
      <c r="W183" s="17"/>
      <c r="X183" s="17"/>
      <c r="Y183" s="17"/>
      <c r="Z183" s="17"/>
    </row>
    <row r="184" ht="17.25" customHeight="1">
      <c r="A184" s="17"/>
      <c r="B184" s="61"/>
      <c r="C184" s="61"/>
      <c r="D184" s="61"/>
      <c r="E184" s="61"/>
      <c r="F184" s="61"/>
      <c r="G184" s="61"/>
      <c r="H184" s="61"/>
      <c r="I184" s="61"/>
      <c r="J184" s="61"/>
      <c r="K184" s="61"/>
      <c r="L184" s="61"/>
      <c r="M184" s="61"/>
      <c r="N184" s="61"/>
      <c r="O184" s="61"/>
      <c r="P184" s="61"/>
      <c r="Q184" s="61"/>
      <c r="R184" s="17"/>
      <c r="S184" s="17"/>
      <c r="T184" s="17"/>
      <c r="U184" s="17"/>
      <c r="V184" s="17"/>
      <c r="W184" s="17"/>
      <c r="X184" s="17"/>
      <c r="Y184" s="17"/>
      <c r="Z184" s="17"/>
    </row>
    <row r="185" ht="17.25" customHeight="1">
      <c r="A185" s="17"/>
      <c r="B185" s="61"/>
      <c r="C185" s="61"/>
      <c r="D185" s="61"/>
      <c r="E185" s="61"/>
      <c r="F185" s="61"/>
      <c r="G185" s="61"/>
      <c r="H185" s="61"/>
      <c r="I185" s="61"/>
      <c r="J185" s="61"/>
      <c r="K185" s="61"/>
      <c r="L185" s="61"/>
      <c r="M185" s="61"/>
      <c r="N185" s="61"/>
      <c r="O185" s="61"/>
      <c r="P185" s="61"/>
      <c r="Q185" s="61"/>
      <c r="R185" s="17"/>
      <c r="S185" s="17"/>
      <c r="T185" s="17"/>
      <c r="U185" s="17"/>
      <c r="V185" s="17"/>
      <c r="W185" s="17"/>
      <c r="X185" s="17"/>
      <c r="Y185" s="17"/>
      <c r="Z185" s="17"/>
    </row>
    <row r="186" ht="17.25" customHeight="1">
      <c r="A186" s="17"/>
      <c r="B186" s="61"/>
      <c r="C186" s="61"/>
      <c r="D186" s="61"/>
      <c r="E186" s="61"/>
      <c r="F186" s="61"/>
      <c r="G186" s="61"/>
      <c r="H186" s="61"/>
      <c r="I186" s="61"/>
      <c r="J186" s="61"/>
      <c r="K186" s="61"/>
      <c r="L186" s="61"/>
      <c r="M186" s="61"/>
      <c r="N186" s="61"/>
      <c r="O186" s="61"/>
      <c r="P186" s="61"/>
      <c r="Q186" s="61"/>
      <c r="R186" s="17"/>
      <c r="S186" s="17"/>
      <c r="T186" s="17"/>
      <c r="U186" s="17"/>
      <c r="V186" s="17"/>
      <c r="W186" s="17"/>
      <c r="X186" s="17"/>
      <c r="Y186" s="17"/>
      <c r="Z186" s="17"/>
    </row>
    <row r="187" ht="17.25" customHeight="1">
      <c r="A187" s="17"/>
      <c r="B187" s="61"/>
      <c r="C187" s="61"/>
      <c r="D187" s="61"/>
      <c r="E187" s="61"/>
      <c r="F187" s="61"/>
      <c r="G187" s="61"/>
      <c r="H187" s="61"/>
      <c r="I187" s="61"/>
      <c r="J187" s="61"/>
      <c r="K187" s="61"/>
      <c r="L187" s="61"/>
      <c r="M187" s="61"/>
      <c r="N187" s="61"/>
      <c r="O187" s="61"/>
      <c r="P187" s="61"/>
      <c r="Q187" s="61"/>
      <c r="R187" s="17"/>
      <c r="S187" s="17"/>
      <c r="T187" s="17"/>
      <c r="U187" s="17"/>
      <c r="V187" s="17"/>
      <c r="W187" s="17"/>
      <c r="X187" s="17"/>
      <c r="Y187" s="17"/>
      <c r="Z187" s="17"/>
    </row>
    <row r="188" ht="17.25" customHeight="1">
      <c r="A188" s="17"/>
      <c r="B188" s="61"/>
      <c r="C188" s="61"/>
      <c r="D188" s="61"/>
      <c r="E188" s="61"/>
      <c r="F188" s="61"/>
      <c r="G188" s="61"/>
      <c r="H188" s="61"/>
      <c r="I188" s="61"/>
      <c r="J188" s="61"/>
      <c r="K188" s="61"/>
      <c r="L188" s="61"/>
      <c r="M188" s="61"/>
      <c r="N188" s="61"/>
      <c r="O188" s="61"/>
      <c r="P188" s="61"/>
      <c r="Q188" s="61"/>
      <c r="R188" s="17"/>
      <c r="S188" s="17"/>
      <c r="T188" s="17"/>
      <c r="U188" s="17"/>
      <c r="V188" s="17"/>
      <c r="W188" s="17"/>
      <c r="X188" s="17"/>
      <c r="Y188" s="17"/>
      <c r="Z188" s="17"/>
    </row>
    <row r="189" ht="17.25" customHeight="1">
      <c r="A189" s="17"/>
      <c r="B189" s="61"/>
      <c r="C189" s="61"/>
      <c r="D189" s="61"/>
      <c r="E189" s="61"/>
      <c r="F189" s="61"/>
      <c r="G189" s="61"/>
      <c r="H189" s="61"/>
      <c r="I189" s="61"/>
      <c r="J189" s="61"/>
      <c r="K189" s="61"/>
      <c r="L189" s="61"/>
      <c r="M189" s="61"/>
      <c r="N189" s="61"/>
      <c r="O189" s="61"/>
      <c r="P189" s="61"/>
      <c r="Q189" s="61"/>
      <c r="R189" s="17"/>
      <c r="S189" s="17"/>
      <c r="T189" s="17"/>
      <c r="U189" s="17"/>
      <c r="V189" s="17"/>
      <c r="W189" s="17"/>
      <c r="X189" s="17"/>
      <c r="Y189" s="17"/>
      <c r="Z189" s="17"/>
    </row>
    <row r="190" ht="17.25" customHeight="1">
      <c r="A190" s="17"/>
      <c r="B190" s="61"/>
      <c r="C190" s="61"/>
      <c r="D190" s="61"/>
      <c r="E190" s="61"/>
      <c r="F190" s="61"/>
      <c r="G190" s="61"/>
      <c r="H190" s="61"/>
      <c r="I190" s="61"/>
      <c r="J190" s="61"/>
      <c r="K190" s="61"/>
      <c r="L190" s="61"/>
      <c r="M190" s="61"/>
      <c r="N190" s="61"/>
      <c r="O190" s="61"/>
      <c r="P190" s="61"/>
      <c r="Q190" s="61"/>
      <c r="R190" s="17"/>
      <c r="S190" s="17"/>
      <c r="T190" s="17"/>
      <c r="U190" s="17"/>
      <c r="V190" s="17"/>
      <c r="W190" s="17"/>
      <c r="X190" s="17"/>
      <c r="Y190" s="17"/>
      <c r="Z190" s="17"/>
    </row>
    <row r="191" ht="17.25" customHeight="1">
      <c r="A191" s="17"/>
      <c r="B191" s="61"/>
      <c r="C191" s="61"/>
      <c r="D191" s="61"/>
      <c r="E191" s="61"/>
      <c r="F191" s="61"/>
      <c r="G191" s="61"/>
      <c r="H191" s="61"/>
      <c r="I191" s="61"/>
      <c r="J191" s="61"/>
      <c r="K191" s="61"/>
      <c r="L191" s="61"/>
      <c r="M191" s="61"/>
      <c r="N191" s="61"/>
      <c r="O191" s="61"/>
      <c r="P191" s="61"/>
      <c r="Q191" s="61"/>
      <c r="R191" s="17"/>
      <c r="S191" s="17"/>
      <c r="T191" s="17"/>
      <c r="U191" s="17"/>
      <c r="V191" s="17"/>
      <c r="W191" s="17"/>
      <c r="X191" s="17"/>
      <c r="Y191" s="17"/>
      <c r="Z191" s="17"/>
    </row>
    <row r="192" ht="17.25" customHeight="1">
      <c r="A192" s="17"/>
      <c r="B192" s="61"/>
      <c r="C192" s="61"/>
      <c r="D192" s="61"/>
      <c r="E192" s="61"/>
      <c r="F192" s="61"/>
      <c r="G192" s="61"/>
      <c r="H192" s="61"/>
      <c r="I192" s="61"/>
      <c r="J192" s="61"/>
      <c r="K192" s="61"/>
      <c r="L192" s="61"/>
      <c r="M192" s="61"/>
      <c r="N192" s="61"/>
      <c r="O192" s="61"/>
      <c r="P192" s="61"/>
      <c r="Q192" s="61"/>
      <c r="R192" s="17"/>
      <c r="S192" s="17"/>
      <c r="T192" s="17"/>
      <c r="U192" s="17"/>
      <c r="V192" s="17"/>
      <c r="W192" s="17"/>
      <c r="X192" s="17"/>
      <c r="Y192" s="17"/>
      <c r="Z192" s="17"/>
    </row>
    <row r="193" ht="17.25" customHeight="1">
      <c r="A193" s="17"/>
      <c r="B193" s="61"/>
      <c r="C193" s="61"/>
      <c r="D193" s="61"/>
      <c r="E193" s="61"/>
      <c r="F193" s="61"/>
      <c r="G193" s="61"/>
      <c r="H193" s="61"/>
      <c r="I193" s="61"/>
      <c r="J193" s="61"/>
      <c r="K193" s="61"/>
      <c r="L193" s="61"/>
      <c r="M193" s="61"/>
      <c r="N193" s="61"/>
      <c r="O193" s="61"/>
      <c r="P193" s="61"/>
      <c r="Q193" s="61"/>
      <c r="R193" s="17"/>
      <c r="S193" s="17"/>
      <c r="T193" s="17"/>
      <c r="U193" s="17"/>
      <c r="V193" s="17"/>
      <c r="W193" s="17"/>
      <c r="X193" s="17"/>
      <c r="Y193" s="17"/>
      <c r="Z193" s="17"/>
    </row>
    <row r="194" ht="17.25" customHeight="1">
      <c r="A194" s="17"/>
      <c r="B194" s="61"/>
      <c r="C194" s="61"/>
      <c r="D194" s="61"/>
      <c r="E194" s="61"/>
      <c r="F194" s="61"/>
      <c r="G194" s="61"/>
      <c r="H194" s="61"/>
      <c r="I194" s="61"/>
      <c r="J194" s="61"/>
      <c r="K194" s="61"/>
      <c r="L194" s="61"/>
      <c r="M194" s="61"/>
      <c r="N194" s="61"/>
      <c r="O194" s="61"/>
      <c r="P194" s="61"/>
      <c r="Q194" s="61"/>
      <c r="R194" s="17"/>
      <c r="S194" s="17"/>
      <c r="T194" s="17"/>
      <c r="U194" s="17"/>
      <c r="V194" s="17"/>
      <c r="W194" s="17"/>
      <c r="X194" s="17"/>
      <c r="Y194" s="17"/>
      <c r="Z194" s="17"/>
    </row>
    <row r="195" ht="17.25" customHeight="1">
      <c r="A195" s="17"/>
      <c r="B195" s="61"/>
      <c r="C195" s="61"/>
      <c r="D195" s="61"/>
      <c r="E195" s="61"/>
      <c r="F195" s="61"/>
      <c r="G195" s="61"/>
      <c r="H195" s="61"/>
      <c r="I195" s="61"/>
      <c r="J195" s="61"/>
      <c r="K195" s="61"/>
      <c r="L195" s="61"/>
      <c r="M195" s="61"/>
      <c r="N195" s="61"/>
      <c r="O195" s="61"/>
      <c r="P195" s="61"/>
      <c r="Q195" s="61"/>
      <c r="R195" s="17"/>
      <c r="S195" s="17"/>
      <c r="T195" s="17"/>
      <c r="U195" s="17"/>
      <c r="V195" s="17"/>
      <c r="W195" s="17"/>
      <c r="X195" s="17"/>
      <c r="Y195" s="17"/>
      <c r="Z195" s="17"/>
    </row>
    <row r="196" ht="17.25" customHeight="1">
      <c r="A196" s="17"/>
      <c r="B196" s="61"/>
      <c r="C196" s="61"/>
      <c r="D196" s="61"/>
      <c r="E196" s="61"/>
      <c r="F196" s="61"/>
      <c r="G196" s="61"/>
      <c r="H196" s="61"/>
      <c r="I196" s="61"/>
      <c r="J196" s="61"/>
      <c r="K196" s="61"/>
      <c r="L196" s="61"/>
      <c r="M196" s="61"/>
      <c r="N196" s="61"/>
      <c r="O196" s="61"/>
      <c r="P196" s="61"/>
      <c r="Q196" s="61"/>
      <c r="R196" s="17"/>
      <c r="S196" s="17"/>
      <c r="T196" s="17"/>
      <c r="U196" s="17"/>
      <c r="V196" s="17"/>
      <c r="W196" s="17"/>
      <c r="X196" s="17"/>
      <c r="Y196" s="17"/>
      <c r="Z196" s="17"/>
    </row>
    <row r="197" ht="17.25" customHeight="1">
      <c r="A197" s="17"/>
      <c r="B197" s="61"/>
      <c r="C197" s="61"/>
      <c r="D197" s="61"/>
      <c r="E197" s="61"/>
      <c r="F197" s="61"/>
      <c r="G197" s="61"/>
      <c r="H197" s="61"/>
      <c r="I197" s="61"/>
      <c r="J197" s="61"/>
      <c r="K197" s="61"/>
      <c r="L197" s="61"/>
      <c r="M197" s="61"/>
      <c r="N197" s="61"/>
      <c r="O197" s="61"/>
      <c r="P197" s="61"/>
      <c r="Q197" s="61"/>
      <c r="R197" s="17"/>
      <c r="S197" s="17"/>
      <c r="T197" s="17"/>
      <c r="U197" s="17"/>
      <c r="V197" s="17"/>
      <c r="W197" s="17"/>
      <c r="X197" s="17"/>
      <c r="Y197" s="17"/>
      <c r="Z197" s="17"/>
    </row>
    <row r="198" ht="17.25" customHeight="1">
      <c r="A198" s="17"/>
      <c r="B198" s="61"/>
      <c r="C198" s="61"/>
      <c r="D198" s="61"/>
      <c r="E198" s="61"/>
      <c r="F198" s="61"/>
      <c r="G198" s="61"/>
      <c r="H198" s="61"/>
      <c r="I198" s="61"/>
      <c r="J198" s="61"/>
      <c r="K198" s="61"/>
      <c r="L198" s="61"/>
      <c r="M198" s="61"/>
      <c r="N198" s="61"/>
      <c r="O198" s="61"/>
      <c r="P198" s="61"/>
      <c r="Q198" s="61"/>
      <c r="R198" s="17"/>
      <c r="S198" s="17"/>
      <c r="T198" s="17"/>
      <c r="U198" s="17"/>
      <c r="V198" s="17"/>
      <c r="W198" s="17"/>
      <c r="X198" s="17"/>
      <c r="Y198" s="17"/>
      <c r="Z198" s="17"/>
    </row>
    <row r="199" ht="17.25" customHeight="1">
      <c r="A199" s="17"/>
      <c r="B199" s="61"/>
      <c r="C199" s="61"/>
      <c r="D199" s="61"/>
      <c r="E199" s="61"/>
      <c r="F199" s="61"/>
      <c r="G199" s="61"/>
      <c r="H199" s="61"/>
      <c r="I199" s="61"/>
      <c r="J199" s="61"/>
      <c r="K199" s="61"/>
      <c r="L199" s="61"/>
      <c r="M199" s="61"/>
      <c r="N199" s="61"/>
      <c r="O199" s="61"/>
      <c r="P199" s="61"/>
      <c r="Q199" s="61"/>
      <c r="R199" s="17"/>
      <c r="S199" s="17"/>
      <c r="T199" s="17"/>
      <c r="U199" s="17"/>
      <c r="V199" s="17"/>
      <c r="W199" s="17"/>
      <c r="X199" s="17"/>
      <c r="Y199" s="17"/>
      <c r="Z199" s="17"/>
    </row>
    <row r="200" ht="17.25" customHeight="1">
      <c r="A200" s="17"/>
      <c r="B200" s="61"/>
      <c r="C200" s="61"/>
      <c r="D200" s="61"/>
      <c r="E200" s="61"/>
      <c r="F200" s="61"/>
      <c r="G200" s="61"/>
      <c r="H200" s="61"/>
      <c r="I200" s="61"/>
      <c r="J200" s="61"/>
      <c r="K200" s="61"/>
      <c r="L200" s="61"/>
      <c r="M200" s="61"/>
      <c r="N200" s="61"/>
      <c r="O200" s="61"/>
      <c r="P200" s="61"/>
      <c r="Q200" s="61"/>
      <c r="R200" s="17"/>
      <c r="S200" s="17"/>
      <c r="T200" s="17"/>
      <c r="U200" s="17"/>
      <c r="V200" s="17"/>
      <c r="W200" s="17"/>
      <c r="X200" s="17"/>
      <c r="Y200" s="17"/>
      <c r="Z200" s="17"/>
    </row>
    <row r="201" ht="17.25" customHeight="1">
      <c r="A201" s="17"/>
      <c r="B201" s="61"/>
      <c r="C201" s="61"/>
      <c r="D201" s="61"/>
      <c r="E201" s="61"/>
      <c r="F201" s="61"/>
      <c r="G201" s="61"/>
      <c r="H201" s="61"/>
      <c r="I201" s="61"/>
      <c r="J201" s="61"/>
      <c r="K201" s="61"/>
      <c r="L201" s="61"/>
      <c r="M201" s="61"/>
      <c r="N201" s="61"/>
      <c r="O201" s="61"/>
      <c r="P201" s="61"/>
      <c r="Q201" s="61"/>
      <c r="R201" s="17"/>
      <c r="S201" s="17"/>
      <c r="T201" s="17"/>
      <c r="U201" s="17"/>
      <c r="V201" s="17"/>
      <c r="W201" s="17"/>
      <c r="X201" s="17"/>
      <c r="Y201" s="17"/>
      <c r="Z201" s="17"/>
    </row>
    <row r="202" ht="17.25" customHeight="1">
      <c r="A202" s="17"/>
      <c r="B202" s="61"/>
      <c r="C202" s="61"/>
      <c r="D202" s="61"/>
      <c r="E202" s="61"/>
      <c r="F202" s="61"/>
      <c r="G202" s="61"/>
      <c r="H202" s="61"/>
      <c r="I202" s="61"/>
      <c r="J202" s="61"/>
      <c r="K202" s="61"/>
      <c r="L202" s="61"/>
      <c r="M202" s="61"/>
      <c r="N202" s="61"/>
      <c r="O202" s="61"/>
      <c r="P202" s="61"/>
      <c r="Q202" s="61"/>
      <c r="R202" s="17"/>
      <c r="S202" s="17"/>
      <c r="T202" s="17"/>
      <c r="U202" s="17"/>
      <c r="V202" s="17"/>
      <c r="W202" s="17"/>
      <c r="X202" s="17"/>
      <c r="Y202" s="17"/>
      <c r="Z202" s="17"/>
    </row>
    <row r="203" ht="17.25" customHeight="1">
      <c r="A203" s="17"/>
      <c r="B203" s="61"/>
      <c r="C203" s="61"/>
      <c r="D203" s="61"/>
      <c r="E203" s="61"/>
      <c r="F203" s="61"/>
      <c r="G203" s="61"/>
      <c r="H203" s="61"/>
      <c r="I203" s="61"/>
      <c r="J203" s="61"/>
      <c r="K203" s="61"/>
      <c r="L203" s="61"/>
      <c r="M203" s="61"/>
      <c r="N203" s="61"/>
      <c r="O203" s="61"/>
      <c r="P203" s="61"/>
      <c r="Q203" s="61"/>
      <c r="R203" s="17"/>
      <c r="S203" s="17"/>
      <c r="T203" s="17"/>
      <c r="U203" s="17"/>
      <c r="V203" s="17"/>
      <c r="W203" s="17"/>
      <c r="X203" s="17"/>
      <c r="Y203" s="17"/>
      <c r="Z203" s="17"/>
    </row>
    <row r="204" ht="17.25" customHeight="1">
      <c r="A204" s="17"/>
      <c r="B204" s="61"/>
      <c r="C204" s="61"/>
      <c r="D204" s="61"/>
      <c r="E204" s="61"/>
      <c r="F204" s="61"/>
      <c r="G204" s="61"/>
      <c r="H204" s="61"/>
      <c r="I204" s="61"/>
      <c r="J204" s="61"/>
      <c r="K204" s="61"/>
      <c r="L204" s="61"/>
      <c r="M204" s="61"/>
      <c r="N204" s="61"/>
      <c r="O204" s="61"/>
      <c r="P204" s="61"/>
      <c r="Q204" s="61"/>
      <c r="R204" s="17"/>
      <c r="S204" s="17"/>
      <c r="T204" s="17"/>
      <c r="U204" s="17"/>
      <c r="V204" s="17"/>
      <c r="W204" s="17"/>
      <c r="X204" s="17"/>
      <c r="Y204" s="17"/>
      <c r="Z204" s="17"/>
    </row>
    <row r="205" ht="17.25" customHeight="1">
      <c r="A205" s="17"/>
      <c r="B205" s="61"/>
      <c r="C205" s="61"/>
      <c r="D205" s="61"/>
      <c r="E205" s="61"/>
      <c r="F205" s="61"/>
      <c r="G205" s="61"/>
      <c r="H205" s="61"/>
      <c r="I205" s="61"/>
      <c r="J205" s="61"/>
      <c r="K205" s="61"/>
      <c r="L205" s="61"/>
      <c r="M205" s="61"/>
      <c r="N205" s="61"/>
      <c r="O205" s="61"/>
      <c r="P205" s="61"/>
      <c r="Q205" s="61"/>
      <c r="R205" s="17"/>
      <c r="S205" s="17"/>
      <c r="T205" s="17"/>
      <c r="U205" s="17"/>
      <c r="V205" s="17"/>
      <c r="W205" s="17"/>
      <c r="X205" s="17"/>
      <c r="Y205" s="17"/>
      <c r="Z205" s="17"/>
    </row>
    <row r="206" ht="17.25" customHeight="1">
      <c r="A206" s="17"/>
      <c r="B206" s="61"/>
      <c r="C206" s="61"/>
      <c r="D206" s="61"/>
      <c r="E206" s="61"/>
      <c r="F206" s="61"/>
      <c r="G206" s="61"/>
      <c r="H206" s="61"/>
      <c r="I206" s="61"/>
      <c r="J206" s="61"/>
      <c r="K206" s="61"/>
      <c r="L206" s="61"/>
      <c r="M206" s="61"/>
      <c r="N206" s="61"/>
      <c r="O206" s="61"/>
      <c r="P206" s="61"/>
      <c r="Q206" s="61"/>
      <c r="R206" s="17"/>
      <c r="S206" s="17"/>
      <c r="T206" s="17"/>
      <c r="U206" s="17"/>
      <c r="V206" s="17"/>
      <c r="W206" s="17"/>
      <c r="X206" s="17"/>
      <c r="Y206" s="17"/>
      <c r="Z206" s="17"/>
    </row>
    <row r="207" ht="17.25" customHeight="1">
      <c r="A207" s="17"/>
      <c r="B207" s="61"/>
      <c r="C207" s="61"/>
      <c r="D207" s="61"/>
      <c r="E207" s="61"/>
      <c r="F207" s="61"/>
      <c r="G207" s="61"/>
      <c r="H207" s="61"/>
      <c r="I207" s="61"/>
      <c r="J207" s="61"/>
      <c r="K207" s="61"/>
      <c r="L207" s="61"/>
      <c r="M207" s="61"/>
      <c r="N207" s="61"/>
      <c r="O207" s="61"/>
      <c r="P207" s="61"/>
      <c r="Q207" s="61"/>
      <c r="R207" s="17"/>
      <c r="S207" s="17"/>
      <c r="T207" s="17"/>
      <c r="U207" s="17"/>
      <c r="V207" s="17"/>
      <c r="W207" s="17"/>
      <c r="X207" s="17"/>
      <c r="Y207" s="17"/>
      <c r="Z207" s="17"/>
    </row>
    <row r="208" ht="17.25" customHeight="1">
      <c r="A208" s="17"/>
      <c r="B208" s="61"/>
      <c r="C208" s="61"/>
      <c r="D208" s="61"/>
      <c r="E208" s="61"/>
      <c r="F208" s="61"/>
      <c r="G208" s="61"/>
      <c r="H208" s="61"/>
      <c r="I208" s="61"/>
      <c r="J208" s="61"/>
      <c r="K208" s="61"/>
      <c r="L208" s="61"/>
      <c r="M208" s="61"/>
      <c r="N208" s="61"/>
      <c r="O208" s="61"/>
      <c r="P208" s="61"/>
      <c r="Q208" s="61"/>
      <c r="R208" s="17"/>
      <c r="S208" s="17"/>
      <c r="T208" s="17"/>
      <c r="U208" s="17"/>
      <c r="V208" s="17"/>
      <c r="W208" s="17"/>
      <c r="X208" s="17"/>
      <c r="Y208" s="17"/>
      <c r="Z208" s="17"/>
    </row>
    <row r="209" ht="17.25" customHeight="1">
      <c r="A209" s="17"/>
      <c r="B209" s="61"/>
      <c r="C209" s="61"/>
      <c r="D209" s="61"/>
      <c r="E209" s="61"/>
      <c r="F209" s="61"/>
      <c r="G209" s="61"/>
      <c r="H209" s="61"/>
      <c r="I209" s="61"/>
      <c r="J209" s="61"/>
      <c r="K209" s="61"/>
      <c r="L209" s="61"/>
      <c r="M209" s="61"/>
      <c r="N209" s="61"/>
      <c r="O209" s="61"/>
      <c r="P209" s="61"/>
      <c r="Q209" s="61"/>
      <c r="R209" s="17"/>
      <c r="S209" s="17"/>
      <c r="T209" s="17"/>
      <c r="U209" s="17"/>
      <c r="V209" s="17"/>
      <c r="W209" s="17"/>
      <c r="X209" s="17"/>
      <c r="Y209" s="17"/>
      <c r="Z209" s="17"/>
    </row>
    <row r="210" ht="17.25" customHeight="1">
      <c r="A210" s="17"/>
      <c r="B210" s="61"/>
      <c r="C210" s="61"/>
      <c r="D210" s="61"/>
      <c r="E210" s="61"/>
      <c r="F210" s="61"/>
      <c r="G210" s="61"/>
      <c r="H210" s="61"/>
      <c r="I210" s="61"/>
      <c r="J210" s="61"/>
      <c r="K210" s="61"/>
      <c r="L210" s="61"/>
      <c r="M210" s="61"/>
      <c r="N210" s="61"/>
      <c r="O210" s="61"/>
      <c r="P210" s="61"/>
      <c r="Q210" s="61"/>
      <c r="R210" s="17"/>
      <c r="S210" s="17"/>
      <c r="T210" s="17"/>
      <c r="U210" s="17"/>
      <c r="V210" s="17"/>
      <c r="W210" s="17"/>
      <c r="X210" s="17"/>
      <c r="Y210" s="17"/>
      <c r="Z210" s="17"/>
    </row>
    <row r="211" ht="17.25" customHeight="1">
      <c r="A211" s="17"/>
      <c r="B211" s="61"/>
      <c r="C211" s="61"/>
      <c r="D211" s="61"/>
      <c r="E211" s="61"/>
      <c r="F211" s="61"/>
      <c r="G211" s="61"/>
      <c r="H211" s="61"/>
      <c r="I211" s="61"/>
      <c r="J211" s="61"/>
      <c r="K211" s="61"/>
      <c r="L211" s="61"/>
      <c r="M211" s="61"/>
      <c r="N211" s="61"/>
      <c r="O211" s="61"/>
      <c r="P211" s="61"/>
      <c r="Q211" s="61"/>
      <c r="R211" s="17"/>
      <c r="S211" s="17"/>
      <c r="T211" s="17"/>
      <c r="U211" s="17"/>
      <c r="V211" s="17"/>
      <c r="W211" s="17"/>
      <c r="X211" s="17"/>
      <c r="Y211" s="17"/>
      <c r="Z211" s="17"/>
    </row>
    <row r="212" ht="17.25" customHeight="1">
      <c r="A212" s="17"/>
      <c r="B212" s="61"/>
      <c r="C212" s="61"/>
      <c r="D212" s="61"/>
      <c r="E212" s="61"/>
      <c r="F212" s="61"/>
      <c r="G212" s="61"/>
      <c r="H212" s="61"/>
      <c r="I212" s="61"/>
      <c r="J212" s="61"/>
      <c r="K212" s="61"/>
      <c r="L212" s="61"/>
      <c r="M212" s="61"/>
      <c r="N212" s="61"/>
      <c r="O212" s="61"/>
      <c r="P212" s="61"/>
      <c r="Q212" s="61"/>
      <c r="R212" s="17"/>
      <c r="S212" s="17"/>
      <c r="T212" s="17"/>
      <c r="U212" s="17"/>
      <c r="V212" s="17"/>
      <c r="W212" s="17"/>
      <c r="X212" s="17"/>
      <c r="Y212" s="17"/>
      <c r="Z212" s="17"/>
    </row>
    <row r="213" ht="17.25" customHeight="1">
      <c r="A213" s="17"/>
      <c r="B213" s="61"/>
      <c r="C213" s="61"/>
      <c r="D213" s="61"/>
      <c r="E213" s="61"/>
      <c r="F213" s="61"/>
      <c r="G213" s="61"/>
      <c r="H213" s="61"/>
      <c r="I213" s="61"/>
      <c r="J213" s="61"/>
      <c r="K213" s="61"/>
      <c r="L213" s="61"/>
      <c r="M213" s="61"/>
      <c r="N213" s="61"/>
      <c r="O213" s="61"/>
      <c r="P213" s="61"/>
      <c r="Q213" s="61"/>
      <c r="R213" s="17"/>
      <c r="S213" s="17"/>
      <c r="T213" s="17"/>
      <c r="U213" s="17"/>
      <c r="V213" s="17"/>
      <c r="W213" s="17"/>
      <c r="X213" s="17"/>
      <c r="Y213" s="17"/>
      <c r="Z213" s="17"/>
    </row>
    <row r="214" ht="17.25" customHeight="1">
      <c r="A214" s="17"/>
      <c r="B214" s="61"/>
      <c r="C214" s="61"/>
      <c r="D214" s="61"/>
      <c r="E214" s="61"/>
      <c r="F214" s="61"/>
      <c r="G214" s="61"/>
      <c r="H214" s="61"/>
      <c r="I214" s="61"/>
      <c r="J214" s="61"/>
      <c r="K214" s="61"/>
      <c r="L214" s="61"/>
      <c r="M214" s="61"/>
      <c r="N214" s="61"/>
      <c r="O214" s="61"/>
      <c r="P214" s="61"/>
      <c r="Q214" s="61"/>
      <c r="R214" s="17"/>
      <c r="S214" s="17"/>
      <c r="T214" s="17"/>
      <c r="U214" s="17"/>
      <c r="V214" s="17"/>
      <c r="W214" s="17"/>
      <c r="X214" s="17"/>
      <c r="Y214" s="17"/>
      <c r="Z214" s="17"/>
    </row>
    <row r="215" ht="17.25" customHeight="1">
      <c r="A215" s="17"/>
      <c r="B215" s="61"/>
      <c r="C215" s="61"/>
      <c r="D215" s="61"/>
      <c r="E215" s="61"/>
      <c r="F215" s="61"/>
      <c r="G215" s="61"/>
      <c r="H215" s="61"/>
      <c r="I215" s="61"/>
      <c r="J215" s="61"/>
      <c r="K215" s="61"/>
      <c r="L215" s="61"/>
      <c r="M215" s="61"/>
      <c r="N215" s="61"/>
      <c r="O215" s="61"/>
      <c r="P215" s="61"/>
      <c r="Q215" s="61"/>
      <c r="R215" s="17"/>
      <c r="S215" s="17"/>
      <c r="T215" s="17"/>
      <c r="U215" s="17"/>
      <c r="V215" s="17"/>
      <c r="W215" s="17"/>
      <c r="X215" s="17"/>
      <c r="Y215" s="17"/>
      <c r="Z215" s="17"/>
    </row>
    <row r="216" ht="17.25" customHeight="1">
      <c r="A216" s="17"/>
      <c r="B216" s="61"/>
      <c r="C216" s="61"/>
      <c r="D216" s="61"/>
      <c r="E216" s="61"/>
      <c r="F216" s="61"/>
      <c r="G216" s="61"/>
      <c r="H216" s="61"/>
      <c r="I216" s="61"/>
      <c r="J216" s="61"/>
      <c r="K216" s="61"/>
      <c r="L216" s="61"/>
      <c r="M216" s="61"/>
      <c r="N216" s="61"/>
      <c r="O216" s="61"/>
      <c r="P216" s="61"/>
      <c r="Q216" s="61"/>
      <c r="R216" s="17"/>
      <c r="S216" s="17"/>
      <c r="T216" s="17"/>
      <c r="U216" s="17"/>
      <c r="V216" s="17"/>
      <c r="W216" s="17"/>
      <c r="X216" s="17"/>
      <c r="Y216" s="17"/>
      <c r="Z216" s="17"/>
    </row>
    <row r="217" ht="17.25" customHeight="1">
      <c r="A217" s="17"/>
      <c r="B217" s="61"/>
      <c r="C217" s="61"/>
      <c r="D217" s="61"/>
      <c r="E217" s="61"/>
      <c r="F217" s="61"/>
      <c r="G217" s="61"/>
      <c r="H217" s="61"/>
      <c r="I217" s="61"/>
      <c r="J217" s="61"/>
      <c r="K217" s="61"/>
      <c r="L217" s="61"/>
      <c r="M217" s="61"/>
      <c r="N217" s="61"/>
      <c r="O217" s="61"/>
      <c r="P217" s="61"/>
      <c r="Q217" s="61"/>
      <c r="R217" s="17"/>
      <c r="S217" s="17"/>
      <c r="T217" s="17"/>
      <c r="U217" s="17"/>
      <c r="V217" s="17"/>
      <c r="W217" s="17"/>
      <c r="X217" s="17"/>
      <c r="Y217" s="17"/>
      <c r="Z217" s="17"/>
    </row>
    <row r="218" ht="17.25" customHeight="1">
      <c r="A218" s="17"/>
      <c r="B218" s="61"/>
      <c r="C218" s="61"/>
      <c r="D218" s="61"/>
      <c r="E218" s="61"/>
      <c r="F218" s="61"/>
      <c r="G218" s="61"/>
      <c r="H218" s="61"/>
      <c r="I218" s="61"/>
      <c r="J218" s="61"/>
      <c r="K218" s="61"/>
      <c r="L218" s="61"/>
      <c r="M218" s="61"/>
      <c r="N218" s="61"/>
      <c r="O218" s="61"/>
      <c r="P218" s="61"/>
      <c r="Q218" s="61"/>
      <c r="R218" s="17"/>
      <c r="S218" s="17"/>
      <c r="T218" s="17"/>
      <c r="U218" s="17"/>
      <c r="V218" s="17"/>
      <c r="W218" s="17"/>
      <c r="X218" s="17"/>
      <c r="Y218" s="17"/>
      <c r="Z218" s="17"/>
    </row>
    <row r="219" ht="17.25" customHeight="1">
      <c r="A219" s="17"/>
      <c r="B219" s="61"/>
      <c r="C219" s="61"/>
      <c r="D219" s="61"/>
      <c r="E219" s="61"/>
      <c r="F219" s="61"/>
      <c r="G219" s="61"/>
      <c r="H219" s="61"/>
      <c r="I219" s="61"/>
      <c r="J219" s="61"/>
      <c r="K219" s="61"/>
      <c r="L219" s="61"/>
      <c r="M219" s="61"/>
      <c r="N219" s="61"/>
      <c r="O219" s="61"/>
      <c r="P219" s="61"/>
      <c r="Q219" s="61"/>
      <c r="R219" s="17"/>
      <c r="S219" s="17"/>
      <c r="T219" s="17"/>
      <c r="U219" s="17"/>
      <c r="V219" s="17"/>
      <c r="W219" s="17"/>
      <c r="X219" s="17"/>
      <c r="Y219" s="17"/>
      <c r="Z219" s="17"/>
    </row>
    <row r="220" ht="17.25" customHeight="1">
      <c r="A220" s="17"/>
      <c r="B220" s="61"/>
      <c r="C220" s="61"/>
      <c r="D220" s="61"/>
      <c r="E220" s="61"/>
      <c r="F220" s="61"/>
      <c r="G220" s="61"/>
      <c r="H220" s="61"/>
      <c r="I220" s="61"/>
      <c r="J220" s="61"/>
      <c r="K220" s="61"/>
      <c r="L220" s="61"/>
      <c r="M220" s="61"/>
      <c r="N220" s="61"/>
      <c r="O220" s="61"/>
      <c r="P220" s="61"/>
      <c r="Q220" s="61"/>
      <c r="R220" s="17"/>
      <c r="S220" s="17"/>
      <c r="T220" s="17"/>
      <c r="U220" s="17"/>
      <c r="V220" s="17"/>
      <c r="W220" s="17"/>
      <c r="X220" s="17"/>
      <c r="Y220" s="17"/>
      <c r="Z220" s="17"/>
    </row>
    <row r="221" ht="17.25" customHeight="1">
      <c r="A221" s="17"/>
      <c r="B221" s="61"/>
      <c r="C221" s="61"/>
      <c r="D221" s="61"/>
      <c r="E221" s="61"/>
      <c r="F221" s="61"/>
      <c r="G221" s="61"/>
      <c r="H221" s="61"/>
      <c r="I221" s="61"/>
      <c r="J221" s="61"/>
      <c r="K221" s="61"/>
      <c r="L221" s="61"/>
      <c r="M221" s="61"/>
      <c r="N221" s="61"/>
      <c r="O221" s="61"/>
      <c r="P221" s="61"/>
      <c r="Q221" s="61"/>
      <c r="R221" s="17"/>
      <c r="S221" s="17"/>
      <c r="T221" s="17"/>
      <c r="U221" s="17"/>
      <c r="V221" s="17"/>
      <c r="W221" s="17"/>
      <c r="X221" s="17"/>
      <c r="Y221" s="17"/>
      <c r="Z221" s="17"/>
    </row>
    <row r="222" ht="17.25" customHeight="1">
      <c r="A222" s="17"/>
      <c r="B222" s="61"/>
      <c r="C222" s="61"/>
      <c r="D222" s="61"/>
      <c r="E222" s="61"/>
      <c r="F222" s="61"/>
      <c r="G222" s="61"/>
      <c r="H222" s="61"/>
      <c r="I222" s="61"/>
      <c r="J222" s="61"/>
      <c r="K222" s="61"/>
      <c r="L222" s="61"/>
      <c r="M222" s="61"/>
      <c r="N222" s="61"/>
      <c r="O222" s="61"/>
      <c r="P222" s="61"/>
      <c r="Q222" s="61"/>
      <c r="R222" s="17"/>
      <c r="S222" s="17"/>
      <c r="T222" s="17"/>
      <c r="U222" s="17"/>
      <c r="V222" s="17"/>
      <c r="W222" s="17"/>
      <c r="X222" s="17"/>
      <c r="Y222" s="17"/>
      <c r="Z222" s="17"/>
    </row>
    <row r="223" ht="17.25" customHeight="1">
      <c r="A223" s="17"/>
      <c r="B223" s="61"/>
      <c r="C223" s="61"/>
      <c r="D223" s="61"/>
      <c r="E223" s="61"/>
      <c r="F223" s="61"/>
      <c r="G223" s="61"/>
      <c r="H223" s="61"/>
      <c r="I223" s="61"/>
      <c r="J223" s="61"/>
      <c r="K223" s="61"/>
      <c r="L223" s="61"/>
      <c r="M223" s="61"/>
      <c r="N223" s="61"/>
      <c r="O223" s="61"/>
      <c r="P223" s="61"/>
      <c r="Q223" s="61"/>
      <c r="R223" s="17"/>
      <c r="S223" s="17"/>
      <c r="T223" s="17"/>
      <c r="U223" s="17"/>
      <c r="V223" s="17"/>
      <c r="W223" s="17"/>
      <c r="X223" s="17"/>
      <c r="Y223" s="17"/>
      <c r="Z223" s="17"/>
    </row>
    <row r="224" ht="17.25" customHeight="1">
      <c r="A224" s="17"/>
      <c r="B224" s="61"/>
      <c r="C224" s="61"/>
      <c r="D224" s="61"/>
      <c r="E224" s="61"/>
      <c r="F224" s="61"/>
      <c r="G224" s="61"/>
      <c r="H224" s="61"/>
      <c r="I224" s="61"/>
      <c r="J224" s="61"/>
      <c r="K224" s="61"/>
      <c r="L224" s="61"/>
      <c r="M224" s="61"/>
      <c r="N224" s="61"/>
      <c r="O224" s="61"/>
      <c r="P224" s="61"/>
      <c r="Q224" s="61"/>
      <c r="R224" s="17"/>
      <c r="S224" s="17"/>
      <c r="T224" s="17"/>
      <c r="U224" s="17"/>
      <c r="V224" s="17"/>
      <c r="W224" s="17"/>
      <c r="X224" s="17"/>
      <c r="Y224" s="17"/>
      <c r="Z224" s="17"/>
    </row>
    <row r="225" ht="17.25" customHeight="1">
      <c r="A225" s="17"/>
      <c r="B225" s="61"/>
      <c r="C225" s="61"/>
      <c r="D225" s="61"/>
      <c r="E225" s="61"/>
      <c r="F225" s="61"/>
      <c r="G225" s="61"/>
      <c r="H225" s="61"/>
      <c r="I225" s="61"/>
      <c r="J225" s="61"/>
      <c r="K225" s="61"/>
      <c r="L225" s="61"/>
      <c r="M225" s="61"/>
      <c r="N225" s="61"/>
      <c r="O225" s="61"/>
      <c r="P225" s="61"/>
      <c r="Q225" s="61"/>
      <c r="R225" s="17"/>
      <c r="S225" s="17"/>
      <c r="T225" s="17"/>
      <c r="U225" s="17"/>
      <c r="V225" s="17"/>
      <c r="W225" s="17"/>
      <c r="X225" s="17"/>
      <c r="Y225" s="17"/>
      <c r="Z225" s="17"/>
    </row>
    <row r="226" ht="17.25" customHeight="1">
      <c r="A226" s="17"/>
      <c r="B226" s="61"/>
      <c r="C226" s="61"/>
      <c r="D226" s="61"/>
      <c r="E226" s="61"/>
      <c r="F226" s="61"/>
      <c r="G226" s="61"/>
      <c r="H226" s="61"/>
      <c r="I226" s="61"/>
      <c r="J226" s="61"/>
      <c r="K226" s="61"/>
      <c r="L226" s="61"/>
      <c r="M226" s="61"/>
      <c r="N226" s="61"/>
      <c r="O226" s="61"/>
      <c r="P226" s="61"/>
      <c r="Q226" s="61"/>
      <c r="R226" s="17"/>
      <c r="S226" s="17"/>
      <c r="T226" s="17"/>
      <c r="U226" s="17"/>
      <c r="V226" s="17"/>
      <c r="W226" s="17"/>
      <c r="X226" s="17"/>
      <c r="Y226" s="17"/>
      <c r="Z226" s="17"/>
    </row>
    <row r="227" ht="17.25" customHeight="1">
      <c r="A227" s="17"/>
      <c r="B227" s="61"/>
      <c r="C227" s="61"/>
      <c r="D227" s="61"/>
      <c r="E227" s="61"/>
      <c r="F227" s="61"/>
      <c r="G227" s="61"/>
      <c r="H227" s="61"/>
      <c r="I227" s="61"/>
      <c r="J227" s="61"/>
      <c r="K227" s="61"/>
      <c r="L227" s="61"/>
      <c r="M227" s="61"/>
      <c r="N227" s="61"/>
      <c r="O227" s="61"/>
      <c r="P227" s="61"/>
      <c r="Q227" s="61"/>
      <c r="R227" s="17"/>
      <c r="S227" s="17"/>
      <c r="T227" s="17"/>
      <c r="U227" s="17"/>
      <c r="V227" s="17"/>
      <c r="W227" s="17"/>
      <c r="X227" s="17"/>
      <c r="Y227" s="17"/>
      <c r="Z227" s="17"/>
    </row>
    <row r="228" ht="17.25" customHeight="1">
      <c r="A228" s="17"/>
      <c r="B228" s="61"/>
      <c r="C228" s="61"/>
      <c r="D228" s="61"/>
      <c r="E228" s="61"/>
      <c r="F228" s="61"/>
      <c r="G228" s="61"/>
      <c r="H228" s="61"/>
      <c r="I228" s="61"/>
      <c r="J228" s="61"/>
      <c r="K228" s="61"/>
      <c r="L228" s="61"/>
      <c r="M228" s="61"/>
      <c r="N228" s="61"/>
      <c r="O228" s="61"/>
      <c r="P228" s="61"/>
      <c r="Q228" s="61"/>
      <c r="R228" s="17"/>
      <c r="S228" s="17"/>
      <c r="T228" s="17"/>
      <c r="U228" s="17"/>
      <c r="V228" s="17"/>
      <c r="W228" s="17"/>
      <c r="X228" s="17"/>
      <c r="Y228" s="17"/>
      <c r="Z228" s="17"/>
    </row>
    <row r="229" ht="17.25" customHeight="1">
      <c r="A229" s="17"/>
      <c r="B229" s="61"/>
      <c r="C229" s="61"/>
      <c r="D229" s="61"/>
      <c r="E229" s="61"/>
      <c r="F229" s="61"/>
      <c r="G229" s="61"/>
      <c r="H229" s="61"/>
      <c r="I229" s="61"/>
      <c r="J229" s="61"/>
      <c r="K229" s="61"/>
      <c r="L229" s="61"/>
      <c r="M229" s="61"/>
      <c r="N229" s="61"/>
      <c r="O229" s="61"/>
      <c r="P229" s="61"/>
      <c r="Q229" s="61"/>
      <c r="R229" s="17"/>
      <c r="S229" s="17"/>
      <c r="T229" s="17"/>
      <c r="U229" s="17"/>
      <c r="V229" s="17"/>
      <c r="W229" s="17"/>
      <c r="X229" s="17"/>
      <c r="Y229" s="17"/>
      <c r="Z229" s="17"/>
    </row>
    <row r="230" ht="17.25" customHeight="1">
      <c r="A230" s="17"/>
      <c r="B230" s="61"/>
      <c r="C230" s="61"/>
      <c r="D230" s="61"/>
      <c r="E230" s="61"/>
      <c r="F230" s="61"/>
      <c r="G230" s="61"/>
      <c r="H230" s="61"/>
      <c r="I230" s="61"/>
      <c r="J230" s="61"/>
      <c r="K230" s="61"/>
      <c r="L230" s="61"/>
      <c r="M230" s="61"/>
      <c r="N230" s="61"/>
      <c r="O230" s="61"/>
      <c r="P230" s="61"/>
      <c r="Q230" s="61"/>
      <c r="R230" s="17"/>
      <c r="S230" s="17"/>
      <c r="T230" s="17"/>
      <c r="U230" s="17"/>
      <c r="V230" s="17"/>
      <c r="W230" s="17"/>
      <c r="X230" s="17"/>
      <c r="Y230" s="17"/>
      <c r="Z230" s="17"/>
    </row>
    <row r="231" ht="17.25" customHeight="1">
      <c r="A231" s="17"/>
      <c r="B231" s="61"/>
      <c r="C231" s="61"/>
      <c r="D231" s="61"/>
      <c r="E231" s="61"/>
      <c r="F231" s="61"/>
      <c r="G231" s="61"/>
      <c r="H231" s="61"/>
      <c r="I231" s="61"/>
      <c r="J231" s="61"/>
      <c r="K231" s="61"/>
      <c r="L231" s="61"/>
      <c r="M231" s="61"/>
      <c r="N231" s="61"/>
      <c r="O231" s="61"/>
      <c r="P231" s="61"/>
      <c r="Q231" s="61"/>
      <c r="R231" s="17"/>
      <c r="S231" s="17"/>
      <c r="T231" s="17"/>
      <c r="U231" s="17"/>
      <c r="V231" s="17"/>
      <c r="W231" s="17"/>
      <c r="X231" s="17"/>
      <c r="Y231" s="17"/>
      <c r="Z231" s="17"/>
    </row>
    <row r="232" ht="17.25" customHeight="1">
      <c r="A232" s="17"/>
      <c r="B232" s="61"/>
      <c r="C232" s="61"/>
      <c r="D232" s="61"/>
      <c r="E232" s="61"/>
      <c r="F232" s="61"/>
      <c r="G232" s="61"/>
      <c r="H232" s="61"/>
      <c r="I232" s="61"/>
      <c r="J232" s="61"/>
      <c r="K232" s="61"/>
      <c r="L232" s="61"/>
      <c r="M232" s="61"/>
      <c r="N232" s="61"/>
      <c r="O232" s="61"/>
      <c r="P232" s="61"/>
      <c r="Q232" s="61"/>
      <c r="R232" s="17"/>
      <c r="S232" s="17"/>
      <c r="T232" s="17"/>
      <c r="U232" s="17"/>
      <c r="V232" s="17"/>
      <c r="W232" s="17"/>
      <c r="X232" s="17"/>
      <c r="Y232" s="17"/>
      <c r="Z232" s="17"/>
    </row>
    <row r="233" ht="17.25" customHeight="1">
      <c r="A233" s="17"/>
      <c r="B233" s="61"/>
      <c r="C233" s="61"/>
      <c r="D233" s="61"/>
      <c r="E233" s="61"/>
      <c r="F233" s="61"/>
      <c r="G233" s="61"/>
      <c r="H233" s="61"/>
      <c r="I233" s="61"/>
      <c r="J233" s="61"/>
      <c r="K233" s="61"/>
      <c r="L233" s="61"/>
      <c r="M233" s="61"/>
      <c r="N233" s="61"/>
      <c r="O233" s="61"/>
      <c r="P233" s="61"/>
      <c r="Q233" s="61"/>
      <c r="R233" s="17"/>
      <c r="S233" s="17"/>
      <c r="T233" s="17"/>
      <c r="U233" s="17"/>
      <c r="V233" s="17"/>
      <c r="W233" s="17"/>
      <c r="X233" s="17"/>
      <c r="Y233" s="17"/>
      <c r="Z233" s="17"/>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1:R13"/>
  </mergeCells>
  <conditionalFormatting sqref="B28:K32">
    <cfRule type="cellIs" dxfId="5" priority="1" operator="greaterThan">
      <formula>1</formula>
    </cfRule>
  </conditionalFormatting>
  <conditionalFormatting sqref="B16:P16 B18:P18">
    <cfRule type="cellIs" dxfId="0" priority="2" operator="lessThan">
      <formula>0</formula>
    </cfRule>
  </conditionalFormatting>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1.71"/>
    <col customWidth="1" min="2" max="16" width="12.29"/>
    <col customWidth="1" min="17" max="18" width="14.71"/>
    <col customWidth="1" hidden="1" min="19" max="19" width="24.71"/>
    <col customWidth="1" hidden="1" min="20" max="20" width="15.43"/>
    <col customWidth="1" hidden="1" min="21" max="21" width="14.71"/>
    <col customWidth="1" hidden="1" min="22" max="22" width="16.43"/>
    <col customWidth="1" min="23" max="26" width="10.71"/>
  </cols>
  <sheetData>
    <row r="1" ht="49.5" customHeight="1">
      <c r="A1" s="78" t="str">
        <f>IF('1.IS'!A1&lt;&gt;"",'1.IS'!A1,"")</f>
        <v/>
      </c>
      <c r="B1" s="10" t="s">
        <v>69</v>
      </c>
      <c r="C1" s="61"/>
      <c r="D1" s="61"/>
      <c r="E1" s="61"/>
      <c r="F1" s="61"/>
      <c r="G1" s="61"/>
      <c r="H1" s="61"/>
      <c r="I1" s="61"/>
      <c r="J1" s="61"/>
      <c r="K1" s="61"/>
      <c r="L1" s="61"/>
      <c r="M1" s="61"/>
      <c r="N1" s="61"/>
      <c r="O1" s="11" t="s">
        <v>14</v>
      </c>
      <c r="Q1" s="61"/>
      <c r="R1" s="61"/>
      <c r="S1" s="61"/>
      <c r="T1" s="61"/>
      <c r="U1" s="61"/>
      <c r="V1" s="140"/>
      <c r="W1" s="17"/>
      <c r="X1" s="17"/>
      <c r="Y1" s="17"/>
      <c r="Z1" s="17"/>
    </row>
    <row r="2" ht="34.5" customHeight="1">
      <c r="A2" s="79" t="s">
        <v>70</v>
      </c>
      <c r="B2" s="80">
        <f>'1.IS'!B$2</f>
        <v>2016</v>
      </c>
      <c r="C2" s="80">
        <f>'1.IS'!C$2</f>
        <v>2017</v>
      </c>
      <c r="D2" s="80">
        <f>'1.IS'!D$2</f>
        <v>2018</v>
      </c>
      <c r="E2" s="80">
        <f>'1.IS'!E$2</f>
        <v>2019</v>
      </c>
      <c r="F2" s="80">
        <f>'1.IS'!F$2</f>
        <v>2020</v>
      </c>
      <c r="G2" s="80">
        <f>'1.IS'!G$2</f>
        <v>2021</v>
      </c>
      <c r="H2" s="80">
        <f>'1.IS'!H$2</f>
        <v>2022</v>
      </c>
      <c r="I2" s="80">
        <f>'1.IS'!I$2</f>
        <v>2023</v>
      </c>
      <c r="J2" s="80">
        <f>'1.IS'!J$2</f>
        <v>2024</v>
      </c>
      <c r="K2" s="80">
        <f>'1.IS'!K$2</f>
        <v>2025</v>
      </c>
      <c r="L2" s="81" t="str">
        <f>'1.IS'!L$2</f>
        <v>2026e</v>
      </c>
      <c r="M2" s="81" t="str">
        <f>'1.IS'!M$2</f>
        <v>2027e</v>
      </c>
      <c r="N2" s="81" t="str">
        <f>'1.IS'!N$2</f>
        <v>2028e</v>
      </c>
      <c r="O2" s="81" t="str">
        <f>'1.IS'!O$2</f>
        <v>2029e</v>
      </c>
      <c r="P2" s="81" t="str">
        <f>'1.IS'!P$2</f>
        <v>2030e</v>
      </c>
      <c r="Q2" s="82"/>
      <c r="R2" s="82"/>
      <c r="S2" s="21"/>
      <c r="T2" s="21"/>
      <c r="U2" s="21"/>
      <c r="V2" s="21"/>
      <c r="W2" s="21"/>
      <c r="X2" s="21"/>
      <c r="Y2" s="21"/>
      <c r="Z2" s="21"/>
    </row>
    <row r="3" ht="24.75" customHeight="1">
      <c r="A3" s="141" t="s">
        <v>71</v>
      </c>
      <c r="B3" s="91">
        <f>IFERROR('1.IS'!B9*(1-'1.IS'!B17),"")</f>
        <v>747.8137931</v>
      </c>
      <c r="C3" s="92">
        <f>IFERROR('1.IS'!C9*(1-'1.IS'!C17),"")</f>
        <v>1697.505432</v>
      </c>
      <c r="D3" s="92">
        <f>IFERROR('1.IS'!D9*(1-'1.IS'!D17),"")</f>
        <v>3061.370416</v>
      </c>
      <c r="E3" s="92">
        <f>IFERROR('1.IS'!E9*(1-'1.IS'!E17),"")</f>
        <v>3563.92272</v>
      </c>
      <c r="F3" s="92">
        <f>IFERROR('1.IS'!F9*(1-'1.IS'!F17),"")</f>
        <v>2679.376851</v>
      </c>
      <c r="G3" s="92">
        <f>IFERROR('1.IS'!G9*(1-'1.IS'!G17),"")</f>
        <v>4641.871354</v>
      </c>
      <c r="H3" s="92">
        <f>IFERROR('1.IS'!H9*(1-'1.IS'!H17),"")</f>
        <v>9848.02166</v>
      </c>
      <c r="I3" s="92">
        <f>IFERROR('1.IS'!I9*(1-'1.IS'!I17),"")</f>
        <v>5390.167503</v>
      </c>
      <c r="J3" s="92">
        <f>IFERROR('1.IS'!J9*(1-'1.IS'!J17),"")</f>
        <v>28987.59287</v>
      </c>
      <c r="K3" s="92">
        <f>IFERROR('1.IS'!K9*(1-'1.IS'!K17),"")</f>
        <v>70513.69093</v>
      </c>
      <c r="L3" s="142">
        <f>IFERROR('1.IS'!L9*(1-'1.IS'!L17),"")</f>
        <v>103823.4132</v>
      </c>
      <c r="M3" s="143">
        <f>IFERROR('1.IS'!M9*(1-'1.IS'!M17),"")</f>
        <v>128775.6402</v>
      </c>
      <c r="N3" s="143">
        <f>IFERROR('1.IS'!N9*(1-'1.IS'!N17),"")</f>
        <v>148091.9862</v>
      </c>
      <c r="O3" s="143">
        <f>IFERROR('1.IS'!O9*(1-'1.IS'!O17),"")</f>
        <v>171701.7332</v>
      </c>
      <c r="P3" s="144">
        <f>IFERROR('1.IS'!P9*(1-'1.IS'!P17),"")</f>
        <v>199062.3346</v>
      </c>
      <c r="Q3" s="143"/>
      <c r="R3" s="143"/>
      <c r="S3" s="21"/>
      <c r="T3" s="21"/>
      <c r="U3" s="21"/>
      <c r="V3" s="145"/>
      <c r="W3" s="21"/>
      <c r="X3" s="21"/>
      <c r="Y3" s="21"/>
      <c r="Z3" s="21"/>
    </row>
    <row r="4" ht="24.75" customHeight="1">
      <c r="A4" s="146" t="s">
        <v>72</v>
      </c>
      <c r="B4" s="89">
        <f>IFERROR(VLOOKUP("Cash And Equivalents*",'8.TIKR_BS'!$A:$K,COLUMN(B4),FALSE),"0")</f>
        <v>596</v>
      </c>
      <c r="C4" s="90">
        <f>IFERROR(VLOOKUP("Cash And Equivalents*",'8.TIKR_BS'!$A:$K,COLUMN(C4),FALSE),"0")</f>
        <v>1766</v>
      </c>
      <c r="D4" s="90">
        <f>IFERROR(VLOOKUP("Cash And Equivalents*",'8.TIKR_BS'!$A:$K,COLUMN(D4),FALSE),"0")</f>
        <v>4002</v>
      </c>
      <c r="E4" s="90">
        <f>IFERROR(VLOOKUP("Cash And Equivalents*",'8.TIKR_BS'!$A:$K,COLUMN(E4),FALSE),"0")</f>
        <v>782</v>
      </c>
      <c r="F4" s="90">
        <f>IFERROR(VLOOKUP("Cash And Equivalents*",'8.TIKR_BS'!$A:$K,COLUMN(F4),FALSE),"0")</f>
        <v>10896</v>
      </c>
      <c r="G4" s="90">
        <f>IFERROR(VLOOKUP("Cash And Equivalents*",'8.TIKR_BS'!$A:$K,COLUMN(G4),FALSE),"0")</f>
        <v>847</v>
      </c>
      <c r="H4" s="90">
        <f>IFERROR(VLOOKUP("Cash And Equivalents*",'8.TIKR_BS'!$A:$K,COLUMN(H4),FALSE),"0")</f>
        <v>1990</v>
      </c>
      <c r="I4" s="90">
        <f>IFERROR(VLOOKUP("Cash And Equivalents*",'8.TIKR_BS'!$A:$K,COLUMN(I4),FALSE),"0")</f>
        <v>3389</v>
      </c>
      <c r="J4" s="90">
        <f>IFERROR(VLOOKUP("Cash And Equivalents*",'8.TIKR_BS'!$A:$K,COLUMN(J4),FALSE),"0")</f>
        <v>7280</v>
      </c>
      <c r="K4" s="90">
        <f>IFERROR(VLOOKUP("Cash And Equivalents*",'8.TIKR_BS'!$A:$K,COLUMN(K4),FALSE),"0")</f>
        <v>8589</v>
      </c>
      <c r="L4" s="142">
        <f>IFERROR('TIKR_Cálculos'!C32,0)</f>
        <v>12730.12059</v>
      </c>
      <c r="M4" s="143">
        <f>IFERROR('TIKR_Cálculos'!D32,0)</f>
        <v>15530.74711</v>
      </c>
      <c r="N4" s="143">
        <f>IFERROR('TIKR_Cálculos'!E32,0)</f>
        <v>17860.35918</v>
      </c>
      <c r="O4" s="143">
        <f>IFERROR('TIKR_Cálculos'!F32,0)</f>
        <v>20539.41306</v>
      </c>
      <c r="P4" s="144">
        <f>IFERROR('TIKR_Cálculos'!G32,0)</f>
        <v>23620.32502</v>
      </c>
      <c r="Q4" s="143"/>
      <c r="R4" s="143"/>
      <c r="S4" s="21"/>
      <c r="T4" s="21"/>
      <c r="U4" s="21"/>
      <c r="V4" s="145"/>
      <c r="W4" s="21"/>
      <c r="X4" s="21"/>
      <c r="Y4" s="21"/>
      <c r="Z4" s="21"/>
    </row>
    <row r="5" ht="24.75" customHeight="1">
      <c r="A5" s="146" t="s">
        <v>73</v>
      </c>
      <c r="B5" s="89">
        <f>IFERROR(VLOOKUP("Total Cash And Short Term Investments*",'8.TIKR_BS'!$A:$K,COLUMN(B5),FALSE)-B4,"0")</f>
        <v>4441</v>
      </c>
      <c r="C5" s="90">
        <f>IFERROR(VLOOKUP("Total Cash And Short Term Investments*",'8.TIKR_BS'!$A:$K,COLUMN(C5),FALSE)-C4,"0")</f>
        <v>5032</v>
      </c>
      <c r="D5" s="90">
        <f>IFERROR(VLOOKUP("Total Cash And Short Term Investments*",'8.TIKR_BS'!$A:$K,COLUMN(D5),FALSE)-D4,"0")</f>
        <v>3106</v>
      </c>
      <c r="E5" s="90">
        <f>IFERROR(VLOOKUP("Total Cash And Short Term Investments*",'8.TIKR_BS'!$A:$K,COLUMN(E5),FALSE)-E4,"0")</f>
        <v>6640</v>
      </c>
      <c r="F5" s="90">
        <f>IFERROR(VLOOKUP("Total Cash And Short Term Investments*",'8.TIKR_BS'!$A:$K,COLUMN(F5),FALSE)-F4,"0")</f>
        <v>1</v>
      </c>
      <c r="G5" s="90">
        <f>IFERROR(VLOOKUP("Total Cash And Short Term Investments*",'8.TIKR_BS'!$A:$K,COLUMN(G5),FALSE)-G4,"0")</f>
        <v>10714</v>
      </c>
      <c r="H5" s="90">
        <f>IFERROR(VLOOKUP("Total Cash And Short Term Investments*",'8.TIKR_BS'!$A:$K,COLUMN(H5),FALSE)-H4,"0")</f>
        <v>19218</v>
      </c>
      <c r="I5" s="90">
        <f>IFERROR(VLOOKUP("Total Cash And Short Term Investments*",'8.TIKR_BS'!$A:$K,COLUMN(I5),FALSE)-I4,"0")</f>
        <v>9907</v>
      </c>
      <c r="J5" s="90">
        <f>IFERROR(VLOOKUP("Total Cash And Short Term Investments*",'8.TIKR_BS'!$A:$K,COLUMN(J5),FALSE)-J4,"0")</f>
        <v>18704</v>
      </c>
      <c r="K5" s="90">
        <f>IFERROR(VLOOKUP("Total Cash And Short Term Investments*",'8.TIKR_BS'!$A:$K,COLUMN(K5),FALSE)-K4,"0")</f>
        <v>34621</v>
      </c>
      <c r="L5" s="142">
        <f>IFERROR('TIKR_Cálculos'!C33,0)</f>
        <v>51313.25006</v>
      </c>
      <c r="M5" s="143">
        <f>IFERROR('TIKR_Cálculos'!D33,0)</f>
        <v>62602.16508</v>
      </c>
      <c r="N5" s="143">
        <f>IFERROR('TIKR_Cálculos'!E33,0)</f>
        <v>71992.48984</v>
      </c>
      <c r="O5" s="143">
        <f>IFERROR('TIKR_Cálculos'!F33,0)</f>
        <v>82791.36332</v>
      </c>
      <c r="P5" s="144">
        <f>IFERROR('TIKR_Cálculos'!G33,0)</f>
        <v>95210.06781</v>
      </c>
      <c r="Q5" s="143"/>
      <c r="R5" s="143"/>
      <c r="S5" s="21"/>
      <c r="T5" s="21"/>
      <c r="U5" s="21"/>
      <c r="V5" s="145"/>
      <c r="W5" s="21"/>
      <c r="X5" s="21"/>
      <c r="Y5" s="21"/>
      <c r="Z5" s="21"/>
    </row>
    <row r="6" ht="24.75" customHeight="1">
      <c r="A6" s="146" t="s">
        <v>74</v>
      </c>
      <c r="B6" s="89">
        <f>IFERROR(VLOOKUP("Short-term Borrowings*",'8.TIKR_BS'!$A:$K,COLUMN(B6),FALSE),"0")+IFERROR(VLOOKUP("Current Portion of Long-Term Debt*",'8.TIKR_BS'!$A:$K,COLUMN(B6),FALSE),"0")+IFERROR(VLOOKUP("Finance Division Debt Current*",'8.TIKR_BS'!$A:$K,COLUMN(B6),FALSE),"0")</f>
        <v>1413</v>
      </c>
      <c r="C6" s="90">
        <f>IFERROR(VLOOKUP("Short-term Borrowings*",'8.TIKR_BS'!$A:$K,COLUMN(C6),FALSE),"0")+IFERROR(VLOOKUP("Current Portion of Long-Term Debt*",'8.TIKR_BS'!$A:$K,COLUMN(C6),FALSE),"0")+IFERROR(VLOOKUP("Finance Division Debt Current*",'8.TIKR_BS'!$A:$K,COLUMN(C6),FALSE),"0")</f>
        <v>796</v>
      </c>
      <c r="D6" s="90">
        <f>IFERROR(VLOOKUP("Short-term Borrowings*",'8.TIKR_BS'!$A:$K,COLUMN(D6),FALSE),"0")+IFERROR(VLOOKUP("Current Portion of Long-Term Debt*",'8.TIKR_BS'!$A:$K,COLUMN(D6),FALSE),"0")+IFERROR(VLOOKUP("Finance Division Debt Current*",'8.TIKR_BS'!$A:$K,COLUMN(D6),FALSE),"0")</f>
        <v>15</v>
      </c>
      <c r="E6" s="90">
        <f>IFERROR(VLOOKUP("Short-term Borrowings*",'8.TIKR_BS'!$A:$K,COLUMN(E6),FALSE),"0")+IFERROR(VLOOKUP("Current Portion of Long-Term Debt*",'8.TIKR_BS'!$A:$K,COLUMN(E6),FALSE),"0")+IFERROR(VLOOKUP("Finance Division Debt Current*",'8.TIKR_BS'!$A:$K,COLUMN(E6),FALSE),"0")</f>
        <v>0</v>
      </c>
      <c r="F6" s="90">
        <f>IFERROR(VLOOKUP("Short-term Borrowings*",'8.TIKR_BS'!$A:$K,COLUMN(F6),FALSE),"0")+IFERROR(VLOOKUP("Current Portion of Long-Term Debt*",'8.TIKR_BS'!$A:$K,COLUMN(F6),FALSE),"0")+IFERROR(VLOOKUP("Finance Division Debt Current*",'8.TIKR_BS'!$A:$K,COLUMN(F6),FALSE),"0")</f>
        <v>0</v>
      </c>
      <c r="G6" s="90">
        <f>IFERROR(VLOOKUP("Short-term Borrowings*",'8.TIKR_BS'!$A:$K,COLUMN(G6),FALSE),"0")+IFERROR(VLOOKUP("Current Portion of Long-Term Debt*",'8.TIKR_BS'!$A:$K,COLUMN(G6),FALSE),"0")+IFERROR(VLOOKUP("Finance Division Debt Current*",'8.TIKR_BS'!$A:$K,COLUMN(G6),FALSE),"0")</f>
        <v>999</v>
      </c>
      <c r="H6" s="90">
        <f>IFERROR(VLOOKUP("Short-term Borrowings*",'8.TIKR_BS'!$A:$K,COLUMN(H6),FALSE),"0")+IFERROR(VLOOKUP("Current Portion of Long-Term Debt*",'8.TIKR_BS'!$A:$K,COLUMN(H6),FALSE),"0")+IFERROR(VLOOKUP("Finance Division Debt Current*",'8.TIKR_BS'!$A:$K,COLUMN(H6),FALSE),"0")</f>
        <v>0</v>
      </c>
      <c r="I6" s="90">
        <f>IFERROR(VLOOKUP("Short-term Borrowings*",'8.TIKR_BS'!$A:$K,COLUMN(I6),FALSE),"0")+IFERROR(VLOOKUP("Current Portion of Long-Term Debt*",'8.TIKR_BS'!$A:$K,COLUMN(I6),FALSE),"0")+IFERROR(VLOOKUP("Finance Division Debt Current*",'8.TIKR_BS'!$A:$K,COLUMN(I6),FALSE),"0")</f>
        <v>1250</v>
      </c>
      <c r="J6" s="90">
        <f>IFERROR(VLOOKUP("Short-term Borrowings*",'8.TIKR_BS'!$A:$K,COLUMN(J6),FALSE),"0")+IFERROR(VLOOKUP("Current Portion of Long-Term Debt*",'8.TIKR_BS'!$A:$K,COLUMN(J6),FALSE),"0")+IFERROR(VLOOKUP("Finance Division Debt Current*",'8.TIKR_BS'!$A:$K,COLUMN(J6),FALSE),"0")</f>
        <v>1250</v>
      </c>
      <c r="K6" s="90">
        <f>IFERROR(VLOOKUP("Short-term Borrowings*",'8.TIKR_BS'!$A:$K,COLUMN(K6),FALSE),"0")+IFERROR(VLOOKUP("Current Portion of Long-Term Debt*",'8.TIKR_BS'!$A:$K,COLUMN(K6),FALSE),"0")+IFERROR(VLOOKUP("Finance Division Debt Current*",'8.TIKR_BS'!$A:$K,COLUMN(K6),FALSE),"0")</f>
        <v>0</v>
      </c>
      <c r="L6" s="142">
        <f>IFERROR('TIKR_Cálculos'!C35,0)</f>
        <v>0</v>
      </c>
      <c r="M6" s="143">
        <f>IFERROR('TIKR_Cálculos'!D35,0)</f>
        <v>0</v>
      </c>
      <c r="N6" s="143">
        <f>IFERROR('TIKR_Cálculos'!E35,0)</f>
        <v>0</v>
      </c>
      <c r="O6" s="143">
        <f>IFERROR('TIKR_Cálculos'!F35,0)</f>
        <v>0</v>
      </c>
      <c r="P6" s="144">
        <f>IFERROR('TIKR_Cálculos'!G35,0)</f>
        <v>0</v>
      </c>
      <c r="Q6" s="143"/>
      <c r="R6" s="143"/>
      <c r="S6" s="21"/>
      <c r="T6" s="21"/>
      <c r="U6" s="21"/>
      <c r="V6" s="145"/>
      <c r="W6" s="21"/>
      <c r="X6" s="21"/>
      <c r="Y6" s="21"/>
      <c r="Z6" s="21"/>
    </row>
    <row r="7" ht="24.75" customHeight="1">
      <c r="A7" s="146" t="s">
        <v>75</v>
      </c>
      <c r="B7" s="89">
        <f>IFERROR(VLOOKUP("Long-term Borrowings*",'8.TIKR_BS'!$A:$K,COLUMN(B7),FALSE),"0")+IFERROR(VLOOKUP("Long-Term Debt*",'8.TIKR_BS'!$A:$K,COLUMN(B7),FALSE),"0")+IFERROR(VLOOKUP("Finance Division Debt Non Current*",'8.TIKR_BS'!$A:$K,COLUMN(B7),FALSE),"0")</f>
        <v>7</v>
      </c>
      <c r="C7" s="90">
        <f>IFERROR(VLOOKUP("Long-term Borrowings*",'8.TIKR_BS'!$A:$K,COLUMN(C7),FALSE),"0")+IFERROR(VLOOKUP("Long-Term Debt*",'8.TIKR_BS'!$A:$K,COLUMN(C7),FALSE),"0")+IFERROR(VLOOKUP("Finance Division Debt Non Current*",'8.TIKR_BS'!$A:$K,COLUMN(C7),FALSE),"0")</f>
        <v>1983</v>
      </c>
      <c r="D7" s="90">
        <f>IFERROR(VLOOKUP("Long-term Borrowings*",'8.TIKR_BS'!$A:$K,COLUMN(D7),FALSE),"0")+IFERROR(VLOOKUP("Long-Term Debt*",'8.TIKR_BS'!$A:$K,COLUMN(D7),FALSE),"0")+IFERROR(VLOOKUP("Finance Division Debt Non Current*",'8.TIKR_BS'!$A:$K,COLUMN(D7),FALSE),"0")</f>
        <v>1985</v>
      </c>
      <c r="E7" s="90">
        <f>IFERROR(VLOOKUP("Long-term Borrowings*",'8.TIKR_BS'!$A:$K,COLUMN(E7),FALSE),"0")+IFERROR(VLOOKUP("Long-Term Debt*",'8.TIKR_BS'!$A:$K,COLUMN(E7),FALSE),"0")+IFERROR(VLOOKUP("Finance Division Debt Non Current*",'8.TIKR_BS'!$A:$K,COLUMN(E7),FALSE),"0")</f>
        <v>1988</v>
      </c>
      <c r="F7" s="90">
        <f>IFERROR(VLOOKUP("Long-term Borrowings*",'8.TIKR_BS'!$A:$K,COLUMN(F7),FALSE),"0")+IFERROR(VLOOKUP("Long-Term Debt*",'8.TIKR_BS'!$A:$K,COLUMN(F7),FALSE),"0")+IFERROR(VLOOKUP("Finance Division Debt Non Current*",'8.TIKR_BS'!$A:$K,COLUMN(F7),FALSE),"0")</f>
        <v>1991</v>
      </c>
      <c r="G7" s="90">
        <f>IFERROR(VLOOKUP("Long-term Borrowings*",'8.TIKR_BS'!$A:$K,COLUMN(G7),FALSE),"0")+IFERROR(VLOOKUP("Long-Term Debt*",'8.TIKR_BS'!$A:$K,COLUMN(G7),FALSE),"0")+IFERROR(VLOOKUP("Finance Division Debt Non Current*",'8.TIKR_BS'!$A:$K,COLUMN(G7),FALSE),"0")</f>
        <v>5964</v>
      </c>
      <c r="H7" s="90">
        <f>IFERROR(VLOOKUP("Long-term Borrowings*",'8.TIKR_BS'!$A:$K,COLUMN(H7),FALSE),"0")+IFERROR(VLOOKUP("Long-Term Debt*",'8.TIKR_BS'!$A:$K,COLUMN(H7),FALSE),"0")+IFERROR(VLOOKUP("Finance Division Debt Non Current*",'8.TIKR_BS'!$A:$K,COLUMN(H7),FALSE),"0")</f>
        <v>10946</v>
      </c>
      <c r="I7" s="90">
        <f>IFERROR(VLOOKUP("Long-term Borrowings*",'8.TIKR_BS'!$A:$K,COLUMN(I7),FALSE),"0")+IFERROR(VLOOKUP("Long-Term Debt*",'8.TIKR_BS'!$A:$K,COLUMN(I7),FALSE),"0")+IFERROR(VLOOKUP("Finance Division Debt Non Current*",'8.TIKR_BS'!$A:$K,COLUMN(I7),FALSE),"0")</f>
        <v>9703</v>
      </c>
      <c r="J7" s="90">
        <f>IFERROR(VLOOKUP("Long-term Borrowings*",'8.TIKR_BS'!$A:$K,COLUMN(J7),FALSE),"0")+IFERROR(VLOOKUP("Long-Term Debt*",'8.TIKR_BS'!$A:$K,COLUMN(J7),FALSE),"0")+IFERROR(VLOOKUP("Finance Division Debt Non Current*",'8.TIKR_BS'!$A:$K,COLUMN(J7),FALSE),"0")</f>
        <v>8459</v>
      </c>
      <c r="K7" s="90">
        <f>IFERROR(VLOOKUP("Long-term Borrowings*",'8.TIKR_BS'!$A:$K,COLUMN(K7),FALSE),"0")+IFERROR(VLOOKUP("Long-Term Debt*",'8.TIKR_BS'!$A:$K,COLUMN(K7),FALSE),"0")+IFERROR(VLOOKUP("Finance Division Debt Non Current*",'8.TIKR_BS'!$A:$K,COLUMN(K7),FALSE),"0")</f>
        <v>8463</v>
      </c>
      <c r="L7" s="142">
        <f>IFERROR('TIKR_Cálculos'!C36,0)</f>
        <v>12543.37065</v>
      </c>
      <c r="M7" s="143">
        <f>IFERROR('TIKR_Cálculos'!D36,0)</f>
        <v>15782.72657</v>
      </c>
      <c r="N7" s="143">
        <f>IFERROR('TIKR_Cálculos'!E36,0)</f>
        <v>17731.21133</v>
      </c>
      <c r="O7" s="143">
        <f>IFERROR('TIKR_Cálculos'!F36,0)</f>
        <v>20653.93847</v>
      </c>
      <c r="P7" s="144">
        <f>IFERROR('TIKR_Cálculos'!G36,0)</f>
        <v>23868.93833</v>
      </c>
      <c r="Q7" s="143"/>
      <c r="R7" s="143"/>
      <c r="S7" s="143"/>
      <c r="T7" s="143"/>
      <c r="U7" s="143"/>
      <c r="V7" s="145"/>
      <c r="W7" s="21"/>
      <c r="X7" s="21"/>
      <c r="Y7" s="21"/>
      <c r="Z7" s="21"/>
    </row>
    <row r="8" ht="24.75" customHeight="1">
      <c r="A8" s="146" t="s">
        <v>76</v>
      </c>
      <c r="B8" s="89">
        <f>IFERROR(VLOOKUP("Current Portion of Capital Lease Obligations*",'8.TIKR_BS'!$A:$K,COLUMN(B8),FALSE),"0")</f>
        <v>4</v>
      </c>
      <c r="C8" s="90">
        <f>IFERROR(VLOOKUP("Current Portion of Capital Lease Obligations*",'8.TIKR_BS'!$A:$K,COLUMN(C8),FALSE),"0")</f>
        <v>4</v>
      </c>
      <c r="D8" s="90" t="str">
        <f>IFERROR(VLOOKUP("Current Portion of Capital Lease Obligations*",'8.TIKR_BS'!$A:$K,COLUMN(D8),FALSE),"0")</f>
        <v/>
      </c>
      <c r="E8" s="90" t="str">
        <f>IFERROR(VLOOKUP("Current Portion of Capital Lease Obligations*",'8.TIKR_BS'!$A:$K,COLUMN(E8),FALSE),"0")</f>
        <v/>
      </c>
      <c r="F8" s="90">
        <f>IFERROR(VLOOKUP("Current Portion of Capital Lease Obligations*",'8.TIKR_BS'!$A:$K,COLUMN(F8),FALSE),"0")</f>
        <v>91</v>
      </c>
      <c r="G8" s="90" t="str">
        <f>IFERROR(VLOOKUP("Current Portion of Capital Lease Obligations*",'8.TIKR_BS'!$A:$K,COLUMN(G8),FALSE),"0")</f>
        <v/>
      </c>
      <c r="H8" s="90">
        <f>IFERROR(VLOOKUP("Current Portion of Capital Lease Obligations*",'8.TIKR_BS'!$A:$K,COLUMN(H8),FALSE),"0")</f>
        <v>144</v>
      </c>
      <c r="I8" s="90">
        <f>IFERROR(VLOOKUP("Current Portion of Capital Lease Obligations*",'8.TIKR_BS'!$A:$K,COLUMN(I8),FALSE),"0")</f>
        <v>176</v>
      </c>
      <c r="J8" s="90">
        <f>IFERROR(VLOOKUP("Current Portion of Capital Lease Obligations*",'8.TIKR_BS'!$A:$K,COLUMN(J8),FALSE),"0")</f>
        <v>228</v>
      </c>
      <c r="K8" s="90">
        <f>IFERROR(VLOOKUP("Current Portion of Capital Lease Obligations*",'8.TIKR_BS'!$A:$K,COLUMN(K8),FALSE),"0")</f>
        <v>288</v>
      </c>
      <c r="L8" s="142">
        <f>IFERROR(K8*'1.IS'!L4+K8,"")</f>
        <v>449.28</v>
      </c>
      <c r="M8" s="143">
        <f>IFERROR(L8*'1.IS'!M4+L8,"")</f>
        <v>548.1216</v>
      </c>
      <c r="N8" s="143">
        <f>IFERROR(M8*'1.IS'!N4+M8,"")</f>
        <v>630.33984</v>
      </c>
      <c r="O8" s="143">
        <f>IFERROR(N8*'1.IS'!O4+N8,"")</f>
        <v>724.890816</v>
      </c>
      <c r="P8" s="144">
        <f>IFERROR(O8*'1.IS'!P4+O8,"")</f>
        <v>833.6244384</v>
      </c>
      <c r="Q8" s="143"/>
      <c r="R8" s="143"/>
      <c r="S8" s="143"/>
      <c r="T8" s="143"/>
      <c r="U8" s="143"/>
      <c r="V8" s="145"/>
      <c r="W8" s="21"/>
      <c r="X8" s="21"/>
      <c r="Y8" s="21"/>
      <c r="Z8" s="21"/>
    </row>
    <row r="9" ht="24.75" customHeight="1">
      <c r="A9" s="146" t="s">
        <v>77</v>
      </c>
      <c r="B9" s="89">
        <f>IFERROR(VLOOKUP("Capital Leases*",'8.TIKR_BS'!$A:$K,COLUMN(B9),FALSE),"0")</f>
        <v>10</v>
      </c>
      <c r="C9" s="90" t="str">
        <f>IFERROR(VLOOKUP("Capital Leases*",'8.TIKR_BS'!$A:$K,COLUMN(C9),FALSE),"0")</f>
        <v/>
      </c>
      <c r="D9" s="90" t="str">
        <f>IFERROR(VLOOKUP("Capital Leases*",'8.TIKR_BS'!$A:$K,COLUMN(D9),FALSE),"0")</f>
        <v/>
      </c>
      <c r="E9" s="90" t="str">
        <f>IFERROR(VLOOKUP("Capital Leases*",'8.TIKR_BS'!$A:$K,COLUMN(E9),FALSE),"0")</f>
        <v/>
      </c>
      <c r="F9" s="90">
        <f>IFERROR(VLOOKUP("Capital Leases*",'8.TIKR_BS'!$A:$K,COLUMN(F9),FALSE),"0")</f>
        <v>561</v>
      </c>
      <c r="G9" s="90">
        <f>IFERROR(VLOOKUP("Capital Leases*",'8.TIKR_BS'!$A:$K,COLUMN(G9),FALSE),"0")</f>
        <v>634</v>
      </c>
      <c r="H9" s="90">
        <f>IFERROR(VLOOKUP("Capital Leases*",'8.TIKR_BS'!$A:$K,COLUMN(H9),FALSE),"0")</f>
        <v>741</v>
      </c>
      <c r="I9" s="90">
        <f>IFERROR(VLOOKUP("Capital Leases*",'8.TIKR_BS'!$A:$K,COLUMN(I9),FALSE),"0")</f>
        <v>902</v>
      </c>
      <c r="J9" s="90">
        <f>IFERROR(VLOOKUP("Capital Leases*",'8.TIKR_BS'!$A:$K,COLUMN(J9),FALSE),"0")</f>
        <v>1119</v>
      </c>
      <c r="K9" s="90">
        <f>IFERROR(VLOOKUP("Capital Leases*",'8.TIKR_BS'!$A:$K,COLUMN(K9),FALSE),"0")</f>
        <v>1519</v>
      </c>
      <c r="L9" s="142">
        <f>IFERROR(K9*'1.IS'!L4+K9,"")</f>
        <v>2369.64</v>
      </c>
      <c r="M9" s="143">
        <f>IFERROR(L9*'1.IS'!M4+L9,"")</f>
        <v>2890.9608</v>
      </c>
      <c r="N9" s="143">
        <f>IFERROR(M9*'1.IS'!N4+M9,"")</f>
        <v>3324.60492</v>
      </c>
      <c r="O9" s="143">
        <f>IFERROR(N9*'1.IS'!O4+N9,"")</f>
        <v>3823.295658</v>
      </c>
      <c r="P9" s="144">
        <f>IFERROR(O9*'1.IS'!P4+O9,"")</f>
        <v>4396.790007</v>
      </c>
      <c r="Q9" s="143"/>
      <c r="R9" s="143"/>
      <c r="S9" s="143"/>
      <c r="T9" s="143"/>
      <c r="U9" s="143"/>
      <c r="V9" s="145"/>
      <c r="W9" s="21"/>
      <c r="X9" s="21"/>
      <c r="Y9" s="21"/>
      <c r="Z9" s="21"/>
    </row>
    <row r="10" ht="24.75" customHeight="1">
      <c r="A10" s="146" t="s">
        <v>78</v>
      </c>
      <c r="B10" s="89">
        <f>IFERROR(VLOOKUP("Total Equity*",'8.TIKR_BS'!$A:$K,COLUMN(B10),FALSE),"0")</f>
        <v>4469</v>
      </c>
      <c r="C10" s="90">
        <f>IFERROR(VLOOKUP("Total Equity*",'8.TIKR_BS'!$A:$K,COLUMN(C10),FALSE),"0")</f>
        <v>5762</v>
      </c>
      <c r="D10" s="90">
        <f>IFERROR(VLOOKUP("Total Equity*",'8.TIKR_BS'!$A:$K,COLUMN(D10),FALSE),"0")</f>
        <v>7471</v>
      </c>
      <c r="E10" s="90">
        <f>IFERROR(VLOOKUP("Total Equity*",'8.TIKR_BS'!$A:$K,COLUMN(E10),FALSE),"0")</f>
        <v>9342</v>
      </c>
      <c r="F10" s="90">
        <f>IFERROR(VLOOKUP("Total Equity*",'8.TIKR_BS'!$A:$K,COLUMN(F10),FALSE),"0")</f>
        <v>12204</v>
      </c>
      <c r="G10" s="90">
        <f>IFERROR(VLOOKUP("Total Equity*",'8.TIKR_BS'!$A:$K,COLUMN(G10),FALSE),"0")</f>
        <v>16893</v>
      </c>
      <c r="H10" s="90">
        <f>IFERROR(VLOOKUP("Total Equity*",'8.TIKR_BS'!$A:$K,COLUMN(H10),FALSE),"0")</f>
        <v>26612</v>
      </c>
      <c r="I10" s="90">
        <f>IFERROR(VLOOKUP("Total Equity*",'8.TIKR_BS'!$A:$K,COLUMN(I10),FALSE),"0")</f>
        <v>22101</v>
      </c>
      <c r="J10" s="90">
        <f>IFERROR(VLOOKUP("Total Equity*",'8.TIKR_BS'!$A:$K,COLUMN(J10),FALSE),"0")</f>
        <v>42978</v>
      </c>
      <c r="K10" s="90">
        <f>IFERROR(VLOOKUP("Total Equity*",'8.TIKR_BS'!$A:$K,COLUMN(K10),FALSE),"0")</f>
        <v>79327</v>
      </c>
      <c r="L10" s="142">
        <f>IFERROR(K10+'1.IS'!L20+'1.IS'!L26*'4.Valoración'!L3-AVERAGE('2.FCF'!$J$30:$K$30)*'2.FCF'!L14,"")</f>
        <v>168857.9384</v>
      </c>
      <c r="M10" s="143">
        <f>IFERROR(L10+'1.IS'!M20+'1.IS'!M26*'4.Valoración'!M3-AVERAGE('2.FCF'!$J$30:$K$30)*'2.FCF'!M14,"")</f>
        <v>283271.8553</v>
      </c>
      <c r="N10" s="143">
        <f>IFERROR(M10+'1.IS'!N20+'1.IS'!N26*'4.Valoración'!N3-AVERAGE('2.FCF'!$J$30:$K$30)*'2.FCF'!N14,"")</f>
        <v>417080.5435</v>
      </c>
      <c r="O10" s="143">
        <f>IFERROR(N10+'1.IS'!O20+'1.IS'!O26*'4.Valoración'!O3-AVERAGE('2.FCF'!$J$30:$K$30)*'2.FCF'!O14,"")</f>
        <v>574464.6807</v>
      </c>
      <c r="P10" s="144">
        <f>IFERROR(O10+'1.IS'!P20+'1.IS'!P26*'4.Valoración'!P3-AVERAGE('2.FCF'!$J$30:$K$30)*'2.FCF'!P14,"")</f>
        <v>759184.9048</v>
      </c>
      <c r="Q10" s="143"/>
      <c r="R10" s="143"/>
      <c r="S10" s="143"/>
      <c r="T10" s="143"/>
      <c r="U10" s="143"/>
      <c r="V10" s="145"/>
      <c r="W10" s="21"/>
      <c r="X10" s="21"/>
      <c r="Y10" s="21"/>
      <c r="Z10" s="21"/>
    </row>
    <row r="11" ht="24.75" customHeight="1">
      <c r="A11" s="147" t="s">
        <v>79</v>
      </c>
      <c r="B11" s="148">
        <f t="shared" ref="B11:K11" si="1">B10+B6+B7+B8+B9-B5</f>
        <v>1462</v>
      </c>
      <c r="C11" s="149">
        <f t="shared" si="1"/>
        <v>3513</v>
      </c>
      <c r="D11" s="149">
        <f t="shared" si="1"/>
        <v>6365</v>
      </c>
      <c r="E11" s="149">
        <f t="shared" si="1"/>
        <v>4690</v>
      </c>
      <c r="F11" s="149">
        <f t="shared" si="1"/>
        <v>14846</v>
      </c>
      <c r="G11" s="149">
        <f t="shared" si="1"/>
        <v>13776</v>
      </c>
      <c r="H11" s="149">
        <f t="shared" si="1"/>
        <v>19225</v>
      </c>
      <c r="I11" s="149">
        <f t="shared" si="1"/>
        <v>24225</v>
      </c>
      <c r="J11" s="149">
        <f t="shared" si="1"/>
        <v>35330</v>
      </c>
      <c r="K11" s="149">
        <f t="shared" si="1"/>
        <v>54976</v>
      </c>
      <c r="L11" s="150">
        <f t="shared" ref="L11:P11" si="2">IFERROR(L10+L6+L7+L8+L9-L5,"")</f>
        <v>132906.979</v>
      </c>
      <c r="M11" s="151">
        <f t="shared" si="2"/>
        <v>239891.4992</v>
      </c>
      <c r="N11" s="151">
        <f t="shared" si="2"/>
        <v>366774.2098</v>
      </c>
      <c r="O11" s="151">
        <f t="shared" si="2"/>
        <v>516875.4423</v>
      </c>
      <c r="P11" s="152">
        <f t="shared" si="2"/>
        <v>693074.1898</v>
      </c>
      <c r="Q11" s="143"/>
      <c r="R11" s="143"/>
      <c r="S11" s="143"/>
      <c r="T11" s="143"/>
      <c r="U11" s="143"/>
      <c r="V11" s="145"/>
      <c r="W11" s="21"/>
      <c r="X11" s="21"/>
      <c r="Y11" s="21"/>
      <c r="Z11" s="21"/>
    </row>
    <row r="12" ht="30.0" customHeight="1">
      <c r="A12" s="17"/>
      <c r="B12" s="61"/>
      <c r="C12" s="61"/>
      <c r="D12" s="61"/>
      <c r="E12" s="61"/>
      <c r="F12" s="61"/>
      <c r="G12" s="61"/>
      <c r="H12" s="61"/>
      <c r="I12" s="61"/>
      <c r="J12" s="61"/>
      <c r="K12" s="61"/>
      <c r="L12" s="61"/>
      <c r="M12" s="61"/>
      <c r="N12" s="61"/>
      <c r="O12" s="61"/>
      <c r="P12" s="61"/>
      <c r="Q12" s="61"/>
      <c r="R12" s="61"/>
      <c r="S12" s="61"/>
      <c r="T12" s="61"/>
      <c r="U12" s="61"/>
      <c r="V12" s="140"/>
      <c r="W12" s="17"/>
      <c r="X12" s="17"/>
      <c r="Y12" s="17"/>
      <c r="Z12" s="17"/>
    </row>
    <row r="13" ht="34.5" customHeight="1">
      <c r="A13" s="153" t="s">
        <v>80</v>
      </c>
      <c r="B13" s="154">
        <f>'1.IS'!B$2</f>
        <v>2016</v>
      </c>
      <c r="C13" s="154">
        <f>'1.IS'!C$2</f>
        <v>2017</v>
      </c>
      <c r="D13" s="154">
        <f>'1.IS'!D$2</f>
        <v>2018</v>
      </c>
      <c r="E13" s="154">
        <f>'1.IS'!E$2</f>
        <v>2019</v>
      </c>
      <c r="F13" s="154">
        <f>'1.IS'!F$2</f>
        <v>2020</v>
      </c>
      <c r="G13" s="154">
        <f>'1.IS'!G$2</f>
        <v>2021</v>
      </c>
      <c r="H13" s="154">
        <f>'1.IS'!H$2</f>
        <v>2022</v>
      </c>
      <c r="I13" s="154">
        <f>'1.IS'!I$2</f>
        <v>2023</v>
      </c>
      <c r="J13" s="154">
        <f>'1.IS'!J$2</f>
        <v>2024</v>
      </c>
      <c r="K13" s="154">
        <f>'1.IS'!K$2</f>
        <v>2025</v>
      </c>
      <c r="L13" s="155" t="str">
        <f>'1.IS'!L$2</f>
        <v>2026e</v>
      </c>
      <c r="M13" s="155" t="str">
        <f>'1.IS'!M$2</f>
        <v>2027e</v>
      </c>
      <c r="N13" s="155" t="str">
        <f>'1.IS'!N$2</f>
        <v>2028e</v>
      </c>
      <c r="O13" s="155" t="str">
        <f>'1.IS'!O$2</f>
        <v>2029e</v>
      </c>
      <c r="P13" s="155" t="str">
        <f>'1.IS'!P$2</f>
        <v>2030e</v>
      </c>
      <c r="Q13" s="156" t="str">
        <f>"Promedio "&amp;CHAR(10)&amp;B$2&amp;" - "&amp;K$2</f>
        <v>Promedio 
2016 - 2025</v>
      </c>
      <c r="R13" s="157"/>
      <c r="S13" s="157"/>
      <c r="T13" s="157"/>
      <c r="U13" s="157"/>
      <c r="V13" s="157"/>
      <c r="W13" s="157"/>
      <c r="X13" s="157"/>
      <c r="Y13" s="157"/>
      <c r="Z13" s="157"/>
    </row>
    <row r="14" ht="24.75" customHeight="1">
      <c r="A14" s="158" t="s">
        <v>81</v>
      </c>
      <c r="B14" s="103">
        <f>IFERROR('1.IS'!B20/B10,"")</f>
        <v>0.1658089058</v>
      </c>
      <c r="C14" s="104">
        <f>IFERROR('1.IS'!C20/C10,"")</f>
        <v>0.2939951406</v>
      </c>
      <c r="D14" s="104">
        <f>IFERROR('1.IS'!D20/D10,"")</f>
        <v>0.4107883817</v>
      </c>
      <c r="E14" s="104">
        <f>IFERROR('1.IS'!E20/E10,"")</f>
        <v>0.441768358</v>
      </c>
      <c r="F14" s="104">
        <f>IFERROR('1.IS'!F20/F10,"")</f>
        <v>0.2292690921</v>
      </c>
      <c r="G14" s="104">
        <f>IFERROR('1.IS'!G20/G10,"")</f>
        <v>0.2673888593</v>
      </c>
      <c r="H14" s="104">
        <f>IFERROR('1.IS'!H20/H10,"")</f>
        <v>0.3624304825</v>
      </c>
      <c r="I14" s="104">
        <f>IFERROR('1.IS'!I20/I10,"")</f>
        <v>0.2610289127</v>
      </c>
      <c r="J14" s="104">
        <f>IFERROR('1.IS'!J20/J10,"")</f>
        <v>0.6869328494</v>
      </c>
      <c r="K14" s="104">
        <f>IFERROR('1.IS'!K20/K10,"")</f>
        <v>0.9056941521</v>
      </c>
      <c r="L14" s="159">
        <f>IFERROR('1.IS'!L20/L10,"")</f>
        <v>0.621243734</v>
      </c>
      <c r="M14" s="160">
        <f>IFERROR('1.IS'!M20/M10,"")</f>
        <v>0.4592091086</v>
      </c>
      <c r="N14" s="160">
        <f>IFERROR('1.IS'!N20/N10,"")</f>
        <v>0.3586891557</v>
      </c>
      <c r="O14" s="160">
        <f>IFERROR('1.IS'!O20/O10,"")</f>
        <v>0.3019034059</v>
      </c>
      <c r="P14" s="161">
        <f>IFERROR('1.IS'!P20/P10,"")</f>
        <v>0.2648242489</v>
      </c>
      <c r="Q14" s="124">
        <f t="shared" ref="Q14:Q16" si="4">IFERROR(AVERAGE(B14:K14),"")</f>
        <v>0.4025105134</v>
      </c>
      <c r="R14" s="139"/>
      <c r="S14" s="139"/>
      <c r="T14" s="139"/>
      <c r="U14" s="139"/>
      <c r="V14" s="118"/>
      <c r="W14" s="118"/>
      <c r="X14" s="118"/>
      <c r="Y14" s="118"/>
      <c r="Z14" s="118"/>
    </row>
    <row r="15" ht="24.75" customHeight="1">
      <c r="A15" s="98" t="s">
        <v>82</v>
      </c>
      <c r="B15" s="103">
        <f t="shared" ref="B15:P15" si="3">IFERROR(B3/B11,"")</f>
        <v>0.5115005425</v>
      </c>
      <c r="C15" s="104">
        <f t="shared" si="3"/>
        <v>0.4832067839</v>
      </c>
      <c r="D15" s="104">
        <f t="shared" si="3"/>
        <v>0.4809694291</v>
      </c>
      <c r="E15" s="104">
        <f t="shared" si="3"/>
        <v>0.7598982346</v>
      </c>
      <c r="F15" s="104">
        <f t="shared" si="3"/>
        <v>0.1804780312</v>
      </c>
      <c r="G15" s="104">
        <f t="shared" si="3"/>
        <v>0.3369534955</v>
      </c>
      <c r="H15" s="104">
        <f t="shared" si="3"/>
        <v>0.5122508015</v>
      </c>
      <c r="I15" s="104">
        <f t="shared" si="3"/>
        <v>0.2225043345</v>
      </c>
      <c r="J15" s="104">
        <f t="shared" si="3"/>
        <v>0.8204809755</v>
      </c>
      <c r="K15" s="104">
        <f t="shared" si="3"/>
        <v>1.2826268</v>
      </c>
      <c r="L15" s="111">
        <f t="shared" si="3"/>
        <v>0.7811735246</v>
      </c>
      <c r="M15" s="104">
        <f t="shared" si="3"/>
        <v>0.5368078512</v>
      </c>
      <c r="N15" s="104">
        <f t="shared" si="3"/>
        <v>0.40376881</v>
      </c>
      <c r="O15" s="104">
        <f t="shared" si="3"/>
        <v>0.3321917025</v>
      </c>
      <c r="P15" s="105">
        <f t="shared" si="3"/>
        <v>0.2872164878</v>
      </c>
      <c r="Q15" s="124">
        <f t="shared" si="4"/>
        <v>0.5590869428</v>
      </c>
      <c r="R15" s="139"/>
      <c r="S15" s="139"/>
      <c r="T15" s="139"/>
      <c r="U15" s="139"/>
      <c r="V15" s="118"/>
      <c r="W15" s="118"/>
      <c r="X15" s="118"/>
      <c r="Y15" s="118"/>
      <c r="Z15" s="118"/>
    </row>
    <row r="16" ht="24.75" customHeight="1">
      <c r="A16" s="162" t="s">
        <v>83</v>
      </c>
      <c r="B16" s="137">
        <f>IF('2.FCF'!B14&gt;0,IFERROR('TIKR_Cálculos'!B12/'2.FCF'!B14,""),0%)</f>
        <v>0</v>
      </c>
      <c r="C16" s="138">
        <f>IF('2.FCF'!C14&gt;0,IFERROR('TIKR_Cálculos'!C12/'2.FCF'!C14,""),0%)</f>
        <v>0.05117707267</v>
      </c>
      <c r="D16" s="138">
        <f>IF('2.FCF'!D14&gt;0,IFERROR('TIKR_Cálculos'!D12/'2.FCF'!D14,""),0%)</f>
        <v>0.1611972593</v>
      </c>
      <c r="E16" s="138">
        <f>IF('2.FCF'!E14&gt;0,IFERROR('TIKR_Cálculos'!E12/'2.FCF'!E14,""),0%)</f>
        <v>0.1145800812</v>
      </c>
      <c r="F16" s="138">
        <f>IF('2.FCF'!F14&gt;0,IFERROR('TIKR_Cálculos'!F12/'2.FCF'!F14,""),0%)</f>
        <v>0.04</v>
      </c>
      <c r="G16" s="138">
        <f>IF('2.FCF'!G14&gt;0,IFERROR('TIKR_Cálculos'!G12/'2.FCF'!G14,""),0%)</f>
        <v>2.171009</v>
      </c>
      <c r="H16" s="138">
        <f>IF('2.FCF'!H14&gt;0,IFERROR('TIKR_Cálculos'!H12/'2.FCF'!H14,""),0%)</f>
        <v>0.07956417078</v>
      </c>
      <c r="I16" s="138">
        <f>IF('2.FCF'!I14&gt;0,IFERROR('TIKR_Cálculos'!I12/'2.FCF'!I14,""),0%)</f>
        <v>0.2459094143</v>
      </c>
      <c r="J16" s="138">
        <f>IF('2.FCF'!J14&gt;0,IFERROR('TIKR_Cálculos'!J12/'2.FCF'!J14,""),0%)</f>
        <v>0.009880136331</v>
      </c>
      <c r="K16" s="138">
        <f>IF('2.FCF'!K14&gt;0,IFERROR('TIKR_Cálculos'!K12/'2.FCF'!K14,""),0%)</f>
        <v>0.05066312093</v>
      </c>
      <c r="L16" s="127" t="s">
        <v>84</v>
      </c>
      <c r="M16" s="138" t="s">
        <v>84</v>
      </c>
      <c r="N16" s="138" t="s">
        <v>84</v>
      </c>
      <c r="O16" s="138" t="s">
        <v>84</v>
      </c>
      <c r="P16" s="163" t="s">
        <v>84</v>
      </c>
      <c r="Q16" s="164">
        <f t="shared" si="4"/>
        <v>0.2923980256</v>
      </c>
      <c r="R16" s="139"/>
      <c r="S16" s="139"/>
      <c r="T16" s="139"/>
      <c r="U16" s="139"/>
      <c r="V16" s="118"/>
      <c r="W16" s="118"/>
      <c r="X16" s="118"/>
      <c r="Y16" s="118"/>
      <c r="Z16" s="118"/>
    </row>
    <row r="17" ht="37.5" customHeight="1">
      <c r="A17" s="17"/>
      <c r="B17" s="165"/>
      <c r="C17" s="165"/>
      <c r="D17" s="165"/>
      <c r="E17" s="165"/>
      <c r="F17" s="166"/>
      <c r="G17" s="166"/>
      <c r="H17" s="165"/>
      <c r="I17" s="165"/>
      <c r="J17" s="165"/>
      <c r="K17" s="165"/>
      <c r="L17" s="61"/>
      <c r="M17" s="61"/>
      <c r="N17" s="61"/>
      <c r="O17" s="61"/>
      <c r="P17" s="61"/>
      <c r="Q17" s="61"/>
      <c r="R17" s="61"/>
      <c r="S17" s="61"/>
      <c r="T17" s="61"/>
      <c r="U17" s="61"/>
      <c r="V17" s="61"/>
      <c r="W17" s="17"/>
      <c r="X17" s="17"/>
      <c r="Y17" s="17"/>
      <c r="Z17" s="17"/>
    </row>
    <row r="18" ht="17.25" customHeight="1">
      <c r="A18" s="3"/>
      <c r="B18" s="61"/>
      <c r="C18" s="61"/>
      <c r="D18" s="61"/>
      <c r="E18" s="61"/>
      <c r="F18" s="61"/>
      <c r="G18" s="61"/>
      <c r="H18" s="61"/>
      <c r="I18" s="61"/>
      <c r="J18" s="61"/>
      <c r="K18" s="167"/>
      <c r="L18" s="167"/>
      <c r="M18" s="61"/>
      <c r="N18" s="61"/>
      <c r="O18" s="61"/>
      <c r="P18" s="167"/>
      <c r="Q18" s="61"/>
      <c r="R18" s="61"/>
      <c r="S18" s="61"/>
      <c r="T18" s="61"/>
      <c r="U18" s="61"/>
      <c r="V18" s="61"/>
      <c r="W18" s="17"/>
      <c r="X18" s="17"/>
      <c r="Y18" s="17"/>
      <c r="Z18" s="17"/>
    </row>
    <row r="19" ht="17.25" customHeight="1">
      <c r="A19" s="3"/>
      <c r="B19" s="61"/>
      <c r="C19" s="61"/>
      <c r="D19" s="61"/>
      <c r="E19" s="61"/>
      <c r="F19" s="61"/>
      <c r="G19" s="61"/>
      <c r="H19" s="61"/>
      <c r="I19" s="61"/>
      <c r="J19" s="61"/>
      <c r="K19" s="61"/>
      <c r="L19" s="167"/>
      <c r="M19" s="167"/>
      <c r="N19" s="167"/>
      <c r="O19" s="167"/>
      <c r="P19" s="167"/>
      <c r="Q19" s="61"/>
      <c r="R19" s="61"/>
      <c r="S19" s="61"/>
      <c r="T19" s="61"/>
      <c r="U19" s="61"/>
      <c r="V19" s="61"/>
      <c r="W19" s="17"/>
      <c r="X19" s="17"/>
      <c r="Y19" s="17"/>
      <c r="Z19" s="17"/>
    </row>
    <row r="20" ht="17.25" customHeight="1">
      <c r="A20" s="3"/>
      <c r="B20" s="61"/>
      <c r="C20" s="61"/>
      <c r="D20" s="61"/>
      <c r="E20" s="61"/>
      <c r="F20" s="61"/>
      <c r="G20" s="61"/>
      <c r="H20" s="61"/>
      <c r="I20" s="61"/>
      <c r="J20" s="61"/>
      <c r="K20" s="61"/>
      <c r="L20" s="61"/>
      <c r="M20" s="61"/>
      <c r="N20" s="61"/>
      <c r="O20" s="61"/>
      <c r="P20" s="61"/>
      <c r="Q20" s="61"/>
      <c r="R20" s="61"/>
      <c r="S20" s="61"/>
      <c r="T20" s="61"/>
      <c r="U20" s="61"/>
      <c r="V20" s="61"/>
      <c r="W20" s="17"/>
      <c r="X20" s="17"/>
      <c r="Y20" s="17"/>
      <c r="Z20" s="17"/>
    </row>
    <row r="21" ht="17.25" customHeight="1">
      <c r="A21" s="3"/>
      <c r="B21" s="61"/>
      <c r="C21" s="61"/>
      <c r="D21" s="61"/>
      <c r="E21" s="61"/>
      <c r="F21" s="61"/>
      <c r="G21" s="61"/>
      <c r="H21" s="61"/>
      <c r="I21" s="61"/>
      <c r="J21" s="61"/>
      <c r="K21" s="61"/>
      <c r="L21" s="61"/>
      <c r="M21" s="61"/>
      <c r="N21" s="61"/>
      <c r="O21" s="61"/>
      <c r="P21" s="61"/>
      <c r="Q21" s="61"/>
      <c r="R21" s="61"/>
      <c r="S21" s="61"/>
      <c r="T21" s="61"/>
      <c r="U21" s="61"/>
      <c r="V21" s="61"/>
      <c r="W21" s="17"/>
      <c r="X21" s="17"/>
      <c r="Y21" s="17"/>
      <c r="Z21" s="17"/>
    </row>
    <row r="22" ht="17.25" customHeight="1">
      <c r="A22" s="3"/>
      <c r="B22" s="61"/>
      <c r="C22" s="61"/>
      <c r="D22" s="61"/>
      <c r="E22" s="61"/>
      <c r="F22" s="61"/>
      <c r="G22" s="61"/>
      <c r="H22" s="61"/>
      <c r="I22" s="61"/>
      <c r="J22" s="61"/>
      <c r="K22" s="61"/>
      <c r="L22" s="61"/>
      <c r="M22" s="61"/>
      <c r="N22" s="61"/>
      <c r="O22" s="61"/>
      <c r="P22" s="61"/>
      <c r="Q22" s="61"/>
      <c r="R22" s="61"/>
      <c r="S22" s="61"/>
      <c r="T22" s="61"/>
      <c r="U22" s="61"/>
      <c r="V22" s="61"/>
      <c r="W22" s="17"/>
      <c r="X22" s="17"/>
      <c r="Y22" s="17"/>
      <c r="Z22" s="17"/>
    </row>
    <row r="23" ht="17.25" customHeight="1">
      <c r="A23" s="3"/>
      <c r="B23" s="61"/>
      <c r="C23" s="61"/>
      <c r="D23" s="61"/>
      <c r="E23" s="61"/>
      <c r="F23" s="61"/>
      <c r="G23" s="61"/>
      <c r="H23" s="61"/>
      <c r="I23" s="61"/>
      <c r="J23" s="61"/>
      <c r="K23" s="61"/>
      <c r="L23" s="61"/>
      <c r="M23" s="61"/>
      <c r="N23" s="61"/>
      <c r="O23" s="61"/>
      <c r="P23" s="61"/>
      <c r="Q23" s="61"/>
      <c r="R23" s="61"/>
      <c r="S23" s="61"/>
      <c r="T23" s="61"/>
      <c r="U23" s="61"/>
      <c r="V23" s="61"/>
      <c r="W23" s="17"/>
      <c r="X23" s="17"/>
      <c r="Y23" s="17"/>
      <c r="Z23" s="17"/>
    </row>
    <row r="24" ht="17.25" customHeight="1">
      <c r="A24" s="3"/>
      <c r="B24" s="61"/>
      <c r="C24" s="61"/>
      <c r="D24" s="61"/>
      <c r="E24" s="61"/>
      <c r="F24" s="61"/>
      <c r="G24" s="61"/>
      <c r="H24" s="61"/>
      <c r="I24" s="61"/>
      <c r="J24" s="61"/>
      <c r="K24" s="61"/>
      <c r="L24" s="61"/>
      <c r="M24" s="61"/>
      <c r="N24" s="61"/>
      <c r="O24" s="61"/>
      <c r="P24" s="61"/>
      <c r="Q24" s="61"/>
      <c r="R24" s="61"/>
      <c r="S24" s="61"/>
      <c r="T24" s="61"/>
      <c r="U24" s="61"/>
      <c r="V24" s="61"/>
      <c r="W24" s="17"/>
      <c r="X24" s="17"/>
      <c r="Y24" s="17"/>
      <c r="Z24" s="17"/>
    </row>
    <row r="25" ht="17.25" customHeight="1">
      <c r="A25" s="3"/>
      <c r="B25" s="61"/>
      <c r="C25" s="61"/>
      <c r="D25" s="61"/>
      <c r="E25" s="61"/>
      <c r="F25" s="61"/>
      <c r="G25" s="61"/>
      <c r="H25" s="61"/>
      <c r="I25" s="61"/>
      <c r="J25" s="61"/>
      <c r="K25" s="61"/>
      <c r="L25" s="61"/>
      <c r="M25" s="61"/>
      <c r="N25" s="61"/>
      <c r="O25" s="61"/>
      <c r="P25" s="61"/>
      <c r="Q25" s="61"/>
      <c r="R25" s="61"/>
      <c r="S25" s="61"/>
      <c r="T25" s="61"/>
      <c r="U25" s="61"/>
      <c r="V25" s="61"/>
      <c r="W25" s="17"/>
      <c r="X25" s="17"/>
      <c r="Y25" s="17"/>
      <c r="Z25" s="17"/>
    </row>
    <row r="26" ht="17.25" customHeight="1">
      <c r="A26" s="3"/>
      <c r="B26" s="61"/>
      <c r="C26" s="61"/>
      <c r="D26" s="61"/>
      <c r="E26" s="61"/>
      <c r="F26" s="61"/>
      <c r="G26" s="61"/>
      <c r="H26" s="61"/>
      <c r="I26" s="61"/>
      <c r="J26" s="61"/>
      <c r="K26" s="61"/>
      <c r="L26" s="61"/>
      <c r="M26" s="61"/>
      <c r="N26" s="61"/>
      <c r="O26" s="61"/>
      <c r="P26" s="61"/>
      <c r="Q26" s="61"/>
      <c r="R26" s="61"/>
      <c r="S26" s="61"/>
      <c r="T26" s="61"/>
      <c r="U26" s="61"/>
      <c r="V26" s="61"/>
      <c r="W26" s="17"/>
      <c r="X26" s="17"/>
      <c r="Y26" s="17"/>
      <c r="Z26" s="17"/>
    </row>
    <row r="27" ht="17.25" customHeight="1">
      <c r="A27" s="3"/>
      <c r="B27" s="61"/>
      <c r="C27" s="61"/>
      <c r="D27" s="61"/>
      <c r="E27" s="61"/>
      <c r="F27" s="61"/>
      <c r="G27" s="61"/>
      <c r="H27" s="61"/>
      <c r="I27" s="61"/>
      <c r="J27" s="61"/>
      <c r="K27" s="61"/>
      <c r="L27" s="61"/>
      <c r="M27" s="61"/>
      <c r="N27" s="61"/>
      <c r="O27" s="61"/>
      <c r="P27" s="61"/>
      <c r="Q27" s="61"/>
      <c r="R27" s="61"/>
      <c r="S27" s="61"/>
      <c r="T27" s="61"/>
      <c r="U27" s="61"/>
      <c r="V27" s="61"/>
      <c r="W27" s="17"/>
      <c r="X27" s="17"/>
      <c r="Y27" s="17"/>
      <c r="Z27" s="17"/>
    </row>
    <row r="28" ht="17.25" customHeight="1">
      <c r="A28" s="3"/>
      <c r="B28" s="61"/>
      <c r="C28" s="61"/>
      <c r="D28" s="61"/>
      <c r="E28" s="61"/>
      <c r="F28" s="61"/>
      <c r="G28" s="61"/>
      <c r="H28" s="61"/>
      <c r="I28" s="61"/>
      <c r="J28" s="61"/>
      <c r="K28" s="61"/>
      <c r="L28" s="61"/>
      <c r="M28" s="61"/>
      <c r="N28" s="61"/>
      <c r="O28" s="61"/>
      <c r="P28" s="61"/>
      <c r="Q28" s="61"/>
      <c r="R28" s="61"/>
      <c r="S28" s="61"/>
      <c r="T28" s="61"/>
      <c r="U28" s="61"/>
      <c r="V28" s="61"/>
      <c r="W28" s="17"/>
      <c r="X28" s="17"/>
      <c r="Y28" s="17"/>
      <c r="Z28" s="17"/>
    </row>
    <row r="29" ht="17.25" customHeight="1">
      <c r="A29" s="3"/>
      <c r="B29" s="61"/>
      <c r="C29" s="61"/>
      <c r="D29" s="61"/>
      <c r="E29" s="61"/>
      <c r="F29" s="61"/>
      <c r="G29" s="61"/>
      <c r="H29" s="61"/>
      <c r="I29" s="61"/>
      <c r="J29" s="61"/>
      <c r="K29" s="61"/>
      <c r="L29" s="61"/>
      <c r="M29" s="61"/>
      <c r="N29" s="61"/>
      <c r="O29" s="61"/>
      <c r="P29" s="61"/>
      <c r="Q29" s="61"/>
      <c r="R29" s="61"/>
      <c r="S29" s="61"/>
      <c r="T29" s="61"/>
      <c r="U29" s="61"/>
      <c r="V29" s="61"/>
      <c r="W29" s="17"/>
      <c r="X29" s="17"/>
      <c r="Y29" s="17"/>
      <c r="Z29" s="17"/>
    </row>
    <row r="30" ht="17.25" customHeight="1">
      <c r="A30" s="3"/>
      <c r="B30" s="61"/>
      <c r="C30" s="61"/>
      <c r="D30" s="61"/>
      <c r="E30" s="61"/>
      <c r="F30" s="61"/>
      <c r="G30" s="61"/>
      <c r="H30" s="61"/>
      <c r="I30" s="61"/>
      <c r="J30" s="61"/>
      <c r="K30" s="61"/>
      <c r="L30" s="61"/>
      <c r="M30" s="61"/>
      <c r="N30" s="61"/>
      <c r="O30" s="61"/>
      <c r="P30" s="61"/>
      <c r="Q30" s="61"/>
      <c r="R30" s="61"/>
      <c r="S30" s="61"/>
      <c r="T30" s="61"/>
      <c r="U30" s="61"/>
      <c r="V30" s="61"/>
      <c r="W30" s="17"/>
      <c r="X30" s="17"/>
      <c r="Y30" s="17"/>
      <c r="Z30" s="17"/>
    </row>
    <row r="31" ht="17.25" customHeight="1">
      <c r="A31" s="3"/>
      <c r="B31" s="61"/>
      <c r="C31" s="61"/>
      <c r="D31" s="61"/>
      <c r="E31" s="61"/>
      <c r="F31" s="61"/>
      <c r="G31" s="61"/>
      <c r="H31" s="61"/>
      <c r="I31" s="61"/>
      <c r="J31" s="61"/>
      <c r="K31" s="61"/>
      <c r="L31" s="61"/>
      <c r="M31" s="61"/>
      <c r="N31" s="61"/>
      <c r="O31" s="61"/>
      <c r="P31" s="61"/>
      <c r="Q31" s="61"/>
      <c r="R31" s="61"/>
      <c r="S31" s="61"/>
      <c r="T31" s="61"/>
      <c r="U31" s="61"/>
      <c r="V31" s="61"/>
      <c r="W31" s="17"/>
      <c r="X31" s="17"/>
      <c r="Y31" s="17"/>
      <c r="Z31" s="17"/>
    </row>
    <row r="32" ht="17.25" customHeight="1">
      <c r="A32" s="3"/>
      <c r="B32" s="61"/>
      <c r="C32" s="61"/>
      <c r="D32" s="61"/>
      <c r="E32" s="61"/>
      <c r="F32" s="61"/>
      <c r="G32" s="61"/>
      <c r="H32" s="61"/>
      <c r="I32" s="61"/>
      <c r="J32" s="61"/>
      <c r="K32" s="61"/>
      <c r="L32" s="61"/>
      <c r="M32" s="61"/>
      <c r="N32" s="61"/>
      <c r="O32" s="61"/>
      <c r="P32" s="61"/>
      <c r="Q32" s="61"/>
      <c r="R32" s="61"/>
      <c r="S32" s="61"/>
      <c r="T32" s="61"/>
      <c r="U32" s="61"/>
      <c r="V32" s="61"/>
      <c r="W32" s="17"/>
      <c r="X32" s="17"/>
      <c r="Y32" s="17"/>
      <c r="Z32" s="17"/>
    </row>
    <row r="33" ht="17.25" customHeight="1">
      <c r="A33" s="3"/>
      <c r="B33" s="61"/>
      <c r="C33" s="61"/>
      <c r="D33" s="61"/>
      <c r="E33" s="61"/>
      <c r="F33" s="61"/>
      <c r="G33" s="61"/>
      <c r="H33" s="61"/>
      <c r="I33" s="61"/>
      <c r="J33" s="61"/>
      <c r="K33" s="61"/>
      <c r="L33" s="61"/>
      <c r="M33" s="61"/>
      <c r="N33" s="61"/>
      <c r="O33" s="61"/>
      <c r="P33" s="61"/>
      <c r="Q33" s="61"/>
      <c r="R33" s="61"/>
      <c r="S33" s="61"/>
      <c r="T33" s="61"/>
      <c r="U33" s="61"/>
      <c r="V33" s="61"/>
      <c r="W33" s="17"/>
      <c r="X33" s="17"/>
      <c r="Y33" s="17"/>
      <c r="Z33" s="17"/>
    </row>
    <row r="34" ht="17.25" customHeight="1">
      <c r="A34" s="3"/>
      <c r="B34" s="61"/>
      <c r="C34" s="61"/>
      <c r="D34" s="61"/>
      <c r="E34" s="61"/>
      <c r="F34" s="61"/>
      <c r="G34" s="61"/>
      <c r="H34" s="61"/>
      <c r="I34" s="61"/>
      <c r="J34" s="61"/>
      <c r="K34" s="61"/>
      <c r="L34" s="61"/>
      <c r="M34" s="61"/>
      <c r="N34" s="61"/>
      <c r="O34" s="61"/>
      <c r="P34" s="61"/>
      <c r="Q34" s="61"/>
      <c r="R34" s="61"/>
      <c r="S34" s="61"/>
      <c r="T34" s="61"/>
      <c r="U34" s="61"/>
      <c r="V34" s="61"/>
      <c r="W34" s="17"/>
      <c r="X34" s="17"/>
      <c r="Y34" s="17"/>
      <c r="Z34" s="17"/>
    </row>
    <row r="35" ht="17.25" customHeight="1">
      <c r="A35" s="3"/>
      <c r="B35" s="61"/>
      <c r="C35" s="61"/>
      <c r="D35" s="61"/>
      <c r="E35" s="61"/>
      <c r="F35" s="61"/>
      <c r="G35" s="61"/>
      <c r="H35" s="61"/>
      <c r="I35" s="61"/>
      <c r="J35" s="61"/>
      <c r="K35" s="61"/>
      <c r="L35" s="61"/>
      <c r="M35" s="61"/>
      <c r="N35" s="61"/>
      <c r="O35" s="61"/>
      <c r="P35" s="61"/>
      <c r="Q35" s="61"/>
      <c r="R35" s="61"/>
      <c r="S35" s="61"/>
      <c r="T35" s="61"/>
      <c r="U35" s="61"/>
      <c r="V35" s="61"/>
      <c r="W35" s="17"/>
      <c r="X35" s="17"/>
      <c r="Y35" s="17"/>
      <c r="Z35" s="17"/>
    </row>
    <row r="36" ht="17.25" customHeight="1">
      <c r="A36" s="3"/>
      <c r="B36" s="61"/>
      <c r="C36" s="61"/>
      <c r="D36" s="61"/>
      <c r="E36" s="61"/>
      <c r="F36" s="61"/>
      <c r="G36" s="61"/>
      <c r="H36" s="61"/>
      <c r="I36" s="61"/>
      <c r="J36" s="61"/>
      <c r="K36" s="61"/>
      <c r="L36" s="61"/>
      <c r="M36" s="61"/>
      <c r="N36" s="61"/>
      <c r="O36" s="61"/>
      <c r="P36" s="61"/>
      <c r="Q36" s="61"/>
      <c r="R36" s="61"/>
      <c r="S36" s="61"/>
      <c r="T36" s="61"/>
      <c r="U36" s="61"/>
      <c r="V36" s="61"/>
      <c r="W36" s="17"/>
      <c r="X36" s="17"/>
      <c r="Y36" s="17"/>
      <c r="Z36" s="17"/>
    </row>
    <row r="37" ht="17.25" customHeight="1">
      <c r="A37" s="3"/>
      <c r="B37" s="61"/>
      <c r="C37" s="61"/>
      <c r="D37" s="61"/>
      <c r="E37" s="61"/>
      <c r="F37" s="61"/>
      <c r="G37" s="61"/>
      <c r="H37" s="61"/>
      <c r="I37" s="61"/>
      <c r="J37" s="61"/>
      <c r="K37" s="61"/>
      <c r="L37" s="61"/>
      <c r="M37" s="61"/>
      <c r="N37" s="61"/>
      <c r="O37" s="61"/>
      <c r="P37" s="61"/>
      <c r="Q37" s="61"/>
      <c r="R37" s="61"/>
      <c r="S37" s="61"/>
      <c r="T37" s="61"/>
      <c r="U37" s="61"/>
      <c r="V37" s="61"/>
      <c r="W37" s="17"/>
      <c r="X37" s="17"/>
      <c r="Y37" s="17"/>
      <c r="Z37" s="17"/>
    </row>
    <row r="38" ht="17.25" customHeight="1">
      <c r="A38" s="3"/>
      <c r="B38" s="61"/>
      <c r="C38" s="61"/>
      <c r="D38" s="61"/>
      <c r="E38" s="61"/>
      <c r="F38" s="61"/>
      <c r="G38" s="61"/>
      <c r="H38" s="61"/>
      <c r="I38" s="61"/>
      <c r="J38" s="61"/>
      <c r="K38" s="61"/>
      <c r="L38" s="61"/>
      <c r="M38" s="61"/>
      <c r="N38" s="61"/>
      <c r="O38" s="61"/>
      <c r="P38" s="61"/>
      <c r="Q38" s="61"/>
      <c r="R38" s="61"/>
      <c r="S38" s="61"/>
      <c r="T38" s="61"/>
      <c r="U38" s="61"/>
      <c r="V38" s="61"/>
      <c r="W38" s="17"/>
      <c r="X38" s="17"/>
      <c r="Y38" s="17"/>
      <c r="Z38" s="17"/>
    </row>
    <row r="39" ht="17.25" customHeight="1">
      <c r="A39" s="3"/>
      <c r="B39" s="61"/>
      <c r="C39" s="61"/>
      <c r="D39" s="61"/>
      <c r="E39" s="61"/>
      <c r="F39" s="61"/>
      <c r="G39" s="61"/>
      <c r="H39" s="61"/>
      <c r="I39" s="61"/>
      <c r="J39" s="61"/>
      <c r="K39" s="61"/>
      <c r="L39" s="61"/>
      <c r="M39" s="61"/>
      <c r="N39" s="61"/>
      <c r="O39" s="61"/>
      <c r="P39" s="61"/>
      <c r="Q39" s="61"/>
      <c r="R39" s="61"/>
      <c r="S39" s="61"/>
      <c r="T39" s="61"/>
      <c r="U39" s="61"/>
      <c r="V39" s="61"/>
      <c r="W39" s="17"/>
      <c r="X39" s="17"/>
      <c r="Y39" s="17"/>
      <c r="Z39" s="17"/>
    </row>
    <row r="40" ht="17.25" customHeight="1">
      <c r="A40" s="3"/>
      <c r="B40" s="61"/>
      <c r="C40" s="61"/>
      <c r="D40" s="61"/>
      <c r="E40" s="61"/>
      <c r="F40" s="61"/>
      <c r="G40" s="61"/>
      <c r="H40" s="61"/>
      <c r="I40" s="61"/>
      <c r="J40" s="61"/>
      <c r="K40" s="61"/>
      <c r="L40" s="61"/>
      <c r="M40" s="61"/>
      <c r="N40" s="61"/>
      <c r="O40" s="61"/>
      <c r="P40" s="61"/>
      <c r="Q40" s="61"/>
      <c r="R40" s="61"/>
      <c r="S40" s="61"/>
      <c r="T40" s="61"/>
      <c r="U40" s="61"/>
      <c r="V40" s="61"/>
      <c r="W40" s="17"/>
      <c r="X40" s="17"/>
      <c r="Y40" s="17"/>
      <c r="Z40" s="17"/>
    </row>
    <row r="41" ht="17.25" customHeight="1">
      <c r="A41" s="3"/>
      <c r="B41" s="61"/>
      <c r="C41" s="61"/>
      <c r="D41" s="61"/>
      <c r="E41" s="61"/>
      <c r="F41" s="61"/>
      <c r="G41" s="61"/>
      <c r="H41" s="61"/>
      <c r="I41" s="61"/>
      <c r="J41" s="61"/>
      <c r="K41" s="61"/>
      <c r="L41" s="61"/>
      <c r="M41" s="61"/>
      <c r="N41" s="61"/>
      <c r="O41" s="61"/>
      <c r="P41" s="61"/>
      <c r="Q41" s="61"/>
      <c r="R41" s="61"/>
      <c r="S41" s="61"/>
      <c r="T41" s="61"/>
      <c r="U41" s="61"/>
      <c r="V41" s="61"/>
      <c r="W41" s="17"/>
      <c r="X41" s="17"/>
      <c r="Y41" s="17"/>
      <c r="Z41" s="17"/>
    </row>
    <row r="42" ht="17.25" customHeight="1">
      <c r="A42" s="3"/>
      <c r="B42" s="61"/>
      <c r="C42" s="61"/>
      <c r="D42" s="61"/>
      <c r="E42" s="61"/>
      <c r="F42" s="61"/>
      <c r="G42" s="61"/>
      <c r="H42" s="61"/>
      <c r="I42" s="61"/>
      <c r="J42" s="61"/>
      <c r="K42" s="61"/>
      <c r="L42" s="61"/>
      <c r="M42" s="61"/>
      <c r="N42" s="61"/>
      <c r="O42" s="61"/>
      <c r="P42" s="61"/>
      <c r="Q42" s="61"/>
      <c r="R42" s="61"/>
      <c r="S42" s="61"/>
      <c r="T42" s="61"/>
      <c r="U42" s="61"/>
      <c r="V42" s="61"/>
      <c r="W42" s="17"/>
      <c r="X42" s="17"/>
      <c r="Y42" s="17"/>
      <c r="Z42" s="17"/>
    </row>
    <row r="43" ht="17.25" customHeight="1">
      <c r="A43" s="3"/>
      <c r="B43" s="61"/>
      <c r="C43" s="61"/>
      <c r="D43" s="61"/>
      <c r="E43" s="61"/>
      <c r="F43" s="61"/>
      <c r="G43" s="61"/>
      <c r="H43" s="61"/>
      <c r="I43" s="61"/>
      <c r="J43" s="61"/>
      <c r="K43" s="61"/>
      <c r="L43" s="61"/>
      <c r="M43" s="61"/>
      <c r="N43" s="61"/>
      <c r="O43" s="61"/>
      <c r="P43" s="61"/>
      <c r="Q43" s="61"/>
      <c r="R43" s="61"/>
      <c r="S43" s="61"/>
      <c r="T43" s="61"/>
      <c r="U43" s="61"/>
      <c r="V43" s="61"/>
      <c r="W43" s="17"/>
      <c r="X43" s="17"/>
      <c r="Y43" s="17"/>
      <c r="Z43" s="17"/>
    </row>
    <row r="44" ht="17.25" customHeight="1">
      <c r="A44" s="3"/>
      <c r="B44" s="61"/>
      <c r="C44" s="61"/>
      <c r="D44" s="61"/>
      <c r="E44" s="61"/>
      <c r="F44" s="61"/>
      <c r="G44" s="61"/>
      <c r="H44" s="61"/>
      <c r="I44" s="61"/>
      <c r="J44" s="61"/>
      <c r="K44" s="61"/>
      <c r="L44" s="61"/>
      <c r="M44" s="61"/>
      <c r="N44" s="61"/>
      <c r="O44" s="61"/>
      <c r="P44" s="61"/>
      <c r="Q44" s="61"/>
      <c r="R44" s="61"/>
      <c r="S44" s="61"/>
      <c r="T44" s="61"/>
      <c r="U44" s="61"/>
      <c r="V44" s="61"/>
      <c r="W44" s="17"/>
      <c r="X44" s="17"/>
      <c r="Y44" s="17"/>
      <c r="Z44" s="17"/>
    </row>
    <row r="45" ht="17.25" customHeight="1">
      <c r="A45" s="3"/>
      <c r="B45" s="61"/>
      <c r="C45" s="61"/>
      <c r="D45" s="61"/>
      <c r="E45" s="61"/>
      <c r="F45" s="61"/>
      <c r="G45" s="61"/>
      <c r="H45" s="61"/>
      <c r="I45" s="61"/>
      <c r="J45" s="61"/>
      <c r="K45" s="61"/>
      <c r="L45" s="61"/>
      <c r="M45" s="61"/>
      <c r="N45" s="61"/>
      <c r="O45" s="61"/>
      <c r="P45" s="61"/>
      <c r="Q45" s="61"/>
      <c r="R45" s="61"/>
      <c r="S45" s="61"/>
      <c r="T45" s="61"/>
      <c r="U45" s="61"/>
      <c r="V45" s="61"/>
      <c r="W45" s="17"/>
      <c r="X45" s="17"/>
      <c r="Y45" s="17"/>
      <c r="Z45" s="17"/>
    </row>
    <row r="46" ht="17.25" customHeight="1">
      <c r="A46" s="3"/>
      <c r="B46" s="61"/>
      <c r="C46" s="61"/>
      <c r="D46" s="61"/>
      <c r="E46" s="61"/>
      <c r="F46" s="61"/>
      <c r="G46" s="61"/>
      <c r="H46" s="61"/>
      <c r="I46" s="61"/>
      <c r="J46" s="61"/>
      <c r="K46" s="61"/>
      <c r="L46" s="61"/>
      <c r="M46" s="61"/>
      <c r="N46" s="61"/>
      <c r="O46" s="61"/>
      <c r="P46" s="61"/>
      <c r="Q46" s="61"/>
      <c r="R46" s="61"/>
      <c r="S46" s="61"/>
      <c r="T46" s="61"/>
      <c r="U46" s="61"/>
      <c r="V46" s="61"/>
      <c r="W46" s="17"/>
      <c r="X46" s="17"/>
      <c r="Y46" s="17"/>
      <c r="Z46" s="17"/>
    </row>
    <row r="47" ht="17.25" customHeight="1">
      <c r="A47" s="3"/>
      <c r="B47" s="61"/>
      <c r="C47" s="61"/>
      <c r="D47" s="61"/>
      <c r="E47" s="61"/>
      <c r="F47" s="61"/>
      <c r="G47" s="61"/>
      <c r="H47" s="61"/>
      <c r="I47" s="61"/>
      <c r="J47" s="61"/>
      <c r="K47" s="61"/>
      <c r="L47" s="61"/>
      <c r="M47" s="61"/>
      <c r="N47" s="61"/>
      <c r="O47" s="61"/>
      <c r="P47" s="61"/>
      <c r="Q47" s="61"/>
      <c r="R47" s="61"/>
      <c r="S47" s="61"/>
      <c r="T47" s="61"/>
      <c r="U47" s="61"/>
      <c r="V47" s="61"/>
      <c r="W47" s="17"/>
      <c r="X47" s="17"/>
      <c r="Y47" s="17"/>
      <c r="Z47" s="17"/>
    </row>
    <row r="48" ht="17.25" customHeight="1">
      <c r="A48" s="3"/>
      <c r="B48" s="61"/>
      <c r="C48" s="61"/>
      <c r="D48" s="61"/>
      <c r="E48" s="61"/>
      <c r="F48" s="61"/>
      <c r="G48" s="61"/>
      <c r="H48" s="61"/>
      <c r="I48" s="61"/>
      <c r="J48" s="61"/>
      <c r="K48" s="61"/>
      <c r="L48" s="61"/>
      <c r="M48" s="61"/>
      <c r="N48" s="61"/>
      <c r="O48" s="61"/>
      <c r="P48" s="61"/>
      <c r="Q48" s="61"/>
      <c r="R48" s="61"/>
      <c r="S48" s="61"/>
      <c r="T48" s="61"/>
      <c r="U48" s="61"/>
      <c r="V48" s="61"/>
      <c r="W48" s="17"/>
      <c r="X48" s="17"/>
      <c r="Y48" s="17"/>
      <c r="Z48" s="17"/>
    </row>
    <row r="49" ht="17.25" customHeight="1">
      <c r="A49" s="3"/>
      <c r="B49" s="61"/>
      <c r="C49" s="61"/>
      <c r="D49" s="61"/>
      <c r="E49" s="61"/>
      <c r="F49" s="61"/>
      <c r="G49" s="61"/>
      <c r="H49" s="61"/>
      <c r="I49" s="61"/>
      <c r="J49" s="61"/>
      <c r="K49" s="61"/>
      <c r="L49" s="61"/>
      <c r="M49" s="61"/>
      <c r="N49" s="61"/>
      <c r="O49" s="61"/>
      <c r="P49" s="61"/>
      <c r="Q49" s="61"/>
      <c r="R49" s="61"/>
      <c r="S49" s="61"/>
      <c r="T49" s="61"/>
      <c r="U49" s="61"/>
      <c r="V49" s="61"/>
      <c r="W49" s="17"/>
      <c r="X49" s="17"/>
      <c r="Y49" s="17"/>
      <c r="Z49" s="17"/>
    </row>
    <row r="50" ht="17.25" customHeight="1">
      <c r="A50" s="3"/>
      <c r="B50" s="61"/>
      <c r="C50" s="61"/>
      <c r="D50" s="61"/>
      <c r="E50" s="61"/>
      <c r="F50" s="61"/>
      <c r="G50" s="61"/>
      <c r="H50" s="61"/>
      <c r="I50" s="61"/>
      <c r="J50" s="61"/>
      <c r="K50" s="61"/>
      <c r="L50" s="61"/>
      <c r="M50" s="61"/>
      <c r="N50" s="61"/>
      <c r="O50" s="61"/>
      <c r="P50" s="61"/>
      <c r="Q50" s="61"/>
      <c r="R50" s="61"/>
      <c r="S50" s="61"/>
      <c r="T50" s="61"/>
      <c r="U50" s="61"/>
      <c r="V50" s="61"/>
      <c r="W50" s="17"/>
      <c r="X50" s="17"/>
      <c r="Y50" s="17"/>
      <c r="Z50" s="17"/>
    </row>
    <row r="51" ht="17.25" customHeight="1">
      <c r="A51" s="3"/>
      <c r="B51" s="61"/>
      <c r="C51" s="61"/>
      <c r="D51" s="61"/>
      <c r="E51" s="61"/>
      <c r="F51" s="61"/>
      <c r="G51" s="61"/>
      <c r="H51" s="61"/>
      <c r="I51" s="61"/>
      <c r="J51" s="61"/>
      <c r="K51" s="61"/>
      <c r="L51" s="61"/>
      <c r="M51" s="61"/>
      <c r="N51" s="61"/>
      <c r="O51" s="61"/>
      <c r="P51" s="61"/>
      <c r="Q51" s="61"/>
      <c r="R51" s="61"/>
      <c r="S51" s="61"/>
      <c r="T51" s="61"/>
      <c r="U51" s="61"/>
      <c r="V51" s="61"/>
      <c r="W51" s="17"/>
      <c r="X51" s="17"/>
      <c r="Y51" s="17"/>
      <c r="Z51" s="17"/>
    </row>
    <row r="52" ht="17.25" customHeight="1">
      <c r="A52" s="3"/>
      <c r="B52" s="61"/>
      <c r="C52" s="61"/>
      <c r="D52" s="61"/>
      <c r="E52" s="61"/>
      <c r="F52" s="61"/>
      <c r="G52" s="61"/>
      <c r="H52" s="61"/>
      <c r="I52" s="61"/>
      <c r="J52" s="61"/>
      <c r="K52" s="61"/>
      <c r="L52" s="61"/>
      <c r="M52" s="61"/>
      <c r="N52" s="61"/>
      <c r="O52" s="61"/>
      <c r="P52" s="61"/>
      <c r="Q52" s="61"/>
      <c r="R52" s="61"/>
      <c r="S52" s="61"/>
      <c r="T52" s="61"/>
      <c r="U52" s="61"/>
      <c r="V52" s="61"/>
      <c r="W52" s="17"/>
      <c r="X52" s="17"/>
      <c r="Y52" s="17"/>
      <c r="Z52" s="17"/>
    </row>
    <row r="53" ht="17.25" customHeight="1">
      <c r="A53" s="3"/>
      <c r="B53" s="61"/>
      <c r="C53" s="61"/>
      <c r="D53" s="61"/>
      <c r="E53" s="61"/>
      <c r="F53" s="61"/>
      <c r="G53" s="61"/>
      <c r="H53" s="61"/>
      <c r="I53" s="61"/>
      <c r="J53" s="61"/>
      <c r="K53" s="61"/>
      <c r="L53" s="61"/>
      <c r="M53" s="61"/>
      <c r="N53" s="61"/>
      <c r="O53" s="61"/>
      <c r="P53" s="61"/>
      <c r="Q53" s="61"/>
      <c r="R53" s="61"/>
      <c r="S53" s="61"/>
      <c r="T53" s="61"/>
      <c r="U53" s="61"/>
      <c r="V53" s="61"/>
      <c r="W53" s="17"/>
      <c r="X53" s="17"/>
      <c r="Y53" s="17"/>
      <c r="Z53" s="17"/>
    </row>
    <row r="54" ht="17.25" customHeight="1">
      <c r="A54" s="3"/>
      <c r="B54" s="61"/>
      <c r="C54" s="61"/>
      <c r="D54" s="61"/>
      <c r="E54" s="61"/>
      <c r="F54" s="61"/>
      <c r="G54" s="61"/>
      <c r="H54" s="61"/>
      <c r="I54" s="61"/>
      <c r="J54" s="61"/>
      <c r="K54" s="61"/>
      <c r="L54" s="61"/>
      <c r="M54" s="61"/>
      <c r="N54" s="61"/>
      <c r="O54" s="61"/>
      <c r="P54" s="61"/>
      <c r="Q54" s="61"/>
      <c r="R54" s="61"/>
      <c r="S54" s="61"/>
      <c r="T54" s="61"/>
      <c r="U54" s="61"/>
      <c r="V54" s="61"/>
      <c r="W54" s="17"/>
      <c r="X54" s="17"/>
      <c r="Y54" s="17"/>
      <c r="Z54" s="17"/>
    </row>
    <row r="55" ht="17.25" customHeight="1">
      <c r="A55" s="3"/>
      <c r="B55" s="61"/>
      <c r="C55" s="61"/>
      <c r="D55" s="61"/>
      <c r="E55" s="61"/>
      <c r="F55" s="61"/>
      <c r="G55" s="61"/>
      <c r="H55" s="61"/>
      <c r="I55" s="61"/>
      <c r="J55" s="61"/>
      <c r="K55" s="61"/>
      <c r="L55" s="61"/>
      <c r="M55" s="61"/>
      <c r="N55" s="61"/>
      <c r="O55" s="61"/>
      <c r="P55" s="61"/>
      <c r="Q55" s="61"/>
      <c r="R55" s="61"/>
      <c r="S55" s="61"/>
      <c r="T55" s="61"/>
      <c r="U55" s="61"/>
      <c r="V55" s="61"/>
      <c r="W55" s="17"/>
      <c r="X55" s="17"/>
      <c r="Y55" s="17"/>
      <c r="Z55" s="17"/>
    </row>
    <row r="56" ht="17.25" customHeight="1">
      <c r="A56" s="3"/>
      <c r="B56" s="61"/>
      <c r="C56" s="61"/>
      <c r="D56" s="61"/>
      <c r="E56" s="61"/>
      <c r="F56" s="61"/>
      <c r="G56" s="61"/>
      <c r="H56" s="61"/>
      <c r="I56" s="61"/>
      <c r="J56" s="61"/>
      <c r="K56" s="61"/>
      <c r="L56" s="61"/>
      <c r="M56" s="61"/>
      <c r="N56" s="61"/>
      <c r="O56" s="61"/>
      <c r="P56" s="61"/>
      <c r="Q56" s="61"/>
      <c r="R56" s="61"/>
      <c r="S56" s="61"/>
      <c r="T56" s="61"/>
      <c r="U56" s="61"/>
      <c r="V56" s="61"/>
      <c r="W56" s="17"/>
      <c r="X56" s="17"/>
      <c r="Y56" s="17"/>
      <c r="Z56" s="17"/>
    </row>
    <row r="57" ht="17.25" customHeight="1">
      <c r="A57" s="3"/>
      <c r="B57" s="61"/>
      <c r="C57" s="61"/>
      <c r="D57" s="61"/>
      <c r="E57" s="61"/>
      <c r="F57" s="61"/>
      <c r="G57" s="61"/>
      <c r="H57" s="61"/>
      <c r="I57" s="61"/>
      <c r="J57" s="61"/>
      <c r="K57" s="61"/>
      <c r="L57" s="61"/>
      <c r="M57" s="61"/>
      <c r="N57" s="61"/>
      <c r="O57" s="61"/>
      <c r="P57" s="61"/>
      <c r="Q57" s="61"/>
      <c r="R57" s="61"/>
      <c r="S57" s="61"/>
      <c r="T57" s="61"/>
      <c r="U57" s="61"/>
      <c r="V57" s="61"/>
      <c r="W57" s="17"/>
      <c r="X57" s="17"/>
      <c r="Y57" s="17"/>
      <c r="Z57" s="17"/>
    </row>
    <row r="58" ht="17.25" customHeight="1">
      <c r="A58" s="3"/>
      <c r="B58" s="61"/>
      <c r="C58" s="61"/>
      <c r="D58" s="61"/>
      <c r="E58" s="61"/>
      <c r="F58" s="61"/>
      <c r="G58" s="61"/>
      <c r="H58" s="61"/>
      <c r="I58" s="61"/>
      <c r="J58" s="61"/>
      <c r="K58" s="61"/>
      <c r="L58" s="61"/>
      <c r="M58" s="61"/>
      <c r="N58" s="61"/>
      <c r="O58" s="61"/>
      <c r="P58" s="61"/>
      <c r="Q58" s="61"/>
      <c r="R58" s="61"/>
      <c r="S58" s="61"/>
      <c r="T58" s="61"/>
      <c r="U58" s="61"/>
      <c r="V58" s="61"/>
      <c r="W58" s="17"/>
      <c r="X58" s="17"/>
      <c r="Y58" s="17"/>
      <c r="Z58" s="17"/>
    </row>
    <row r="59" ht="17.25" customHeight="1">
      <c r="A59" s="3"/>
      <c r="B59" s="61"/>
      <c r="C59" s="61"/>
      <c r="D59" s="61"/>
      <c r="E59" s="61"/>
      <c r="F59" s="61"/>
      <c r="G59" s="61"/>
      <c r="H59" s="61"/>
      <c r="I59" s="61"/>
      <c r="J59" s="61"/>
      <c r="K59" s="61"/>
      <c r="L59" s="61"/>
      <c r="M59" s="61"/>
      <c r="N59" s="61"/>
      <c r="O59" s="61"/>
      <c r="P59" s="61"/>
      <c r="Q59" s="61"/>
      <c r="R59" s="61"/>
      <c r="S59" s="61"/>
      <c r="T59" s="61"/>
      <c r="U59" s="61"/>
      <c r="V59" s="61"/>
      <c r="W59" s="17"/>
      <c r="X59" s="17"/>
      <c r="Y59" s="17"/>
      <c r="Z59" s="17"/>
    </row>
    <row r="60" ht="17.25" customHeight="1">
      <c r="A60" s="3"/>
      <c r="B60" s="61"/>
      <c r="C60" s="61"/>
      <c r="D60" s="61"/>
      <c r="E60" s="61"/>
      <c r="F60" s="61"/>
      <c r="G60" s="61"/>
      <c r="H60" s="61"/>
      <c r="I60" s="61"/>
      <c r="J60" s="61"/>
      <c r="K60" s="61"/>
      <c r="L60" s="61"/>
      <c r="M60" s="61"/>
      <c r="N60" s="61"/>
      <c r="O60" s="61"/>
      <c r="P60" s="61"/>
      <c r="Q60" s="61"/>
      <c r="R60" s="61"/>
      <c r="S60" s="61"/>
      <c r="T60" s="61"/>
      <c r="U60" s="61"/>
      <c r="V60" s="61"/>
      <c r="W60" s="17"/>
      <c r="X60" s="17"/>
      <c r="Y60" s="17"/>
      <c r="Z60" s="17"/>
    </row>
    <row r="61" ht="17.25" customHeight="1">
      <c r="A61" s="3"/>
      <c r="B61" s="61"/>
      <c r="C61" s="61"/>
      <c r="D61" s="61"/>
      <c r="E61" s="61"/>
      <c r="F61" s="61"/>
      <c r="G61" s="61"/>
      <c r="H61" s="61"/>
      <c r="I61" s="61"/>
      <c r="J61" s="61"/>
      <c r="K61" s="61"/>
      <c r="L61" s="61"/>
      <c r="M61" s="61"/>
      <c r="N61" s="61"/>
      <c r="O61" s="61"/>
      <c r="P61" s="61"/>
      <c r="Q61" s="61"/>
      <c r="R61" s="61"/>
      <c r="S61" s="61"/>
      <c r="T61" s="61"/>
      <c r="U61" s="61"/>
      <c r="V61" s="61"/>
      <c r="W61" s="17"/>
      <c r="X61" s="17"/>
      <c r="Y61" s="17"/>
      <c r="Z61" s="17"/>
    </row>
    <row r="62" ht="17.25" customHeight="1">
      <c r="A62" s="3"/>
      <c r="B62" s="61"/>
      <c r="C62" s="61"/>
      <c r="D62" s="61"/>
      <c r="E62" s="61"/>
      <c r="F62" s="61"/>
      <c r="G62" s="61"/>
      <c r="H62" s="61"/>
      <c r="I62" s="61"/>
      <c r="J62" s="61"/>
      <c r="K62" s="61"/>
      <c r="L62" s="61"/>
      <c r="M62" s="61"/>
      <c r="N62" s="61"/>
      <c r="O62" s="61"/>
      <c r="P62" s="61"/>
      <c r="Q62" s="61"/>
      <c r="R62" s="61"/>
      <c r="S62" s="61"/>
      <c r="T62" s="61"/>
      <c r="U62" s="61"/>
      <c r="V62" s="61"/>
      <c r="W62" s="17"/>
      <c r="X62" s="17"/>
      <c r="Y62" s="17"/>
      <c r="Z62" s="17"/>
    </row>
    <row r="63" ht="17.25" customHeight="1">
      <c r="A63" s="3"/>
      <c r="B63" s="61"/>
      <c r="C63" s="61"/>
      <c r="D63" s="61"/>
      <c r="E63" s="61"/>
      <c r="F63" s="61"/>
      <c r="G63" s="61"/>
      <c r="H63" s="61"/>
      <c r="I63" s="61"/>
      <c r="J63" s="61"/>
      <c r="K63" s="61"/>
      <c r="L63" s="61"/>
      <c r="M63" s="61"/>
      <c r="N63" s="61"/>
      <c r="O63" s="61"/>
      <c r="P63" s="61"/>
      <c r="Q63" s="61"/>
      <c r="R63" s="61"/>
      <c r="S63" s="61"/>
      <c r="T63" s="61"/>
      <c r="U63" s="61"/>
      <c r="V63" s="61"/>
      <c r="W63" s="17"/>
      <c r="X63" s="17"/>
      <c r="Y63" s="17"/>
      <c r="Z63" s="17"/>
    </row>
    <row r="64" ht="17.25" customHeight="1">
      <c r="A64" s="3"/>
      <c r="B64" s="61"/>
      <c r="C64" s="61"/>
      <c r="D64" s="61"/>
      <c r="E64" s="61"/>
      <c r="F64" s="61"/>
      <c r="G64" s="61"/>
      <c r="H64" s="61"/>
      <c r="I64" s="61"/>
      <c r="J64" s="61"/>
      <c r="K64" s="61"/>
      <c r="L64" s="61"/>
      <c r="M64" s="61"/>
      <c r="N64" s="61"/>
      <c r="O64" s="61"/>
      <c r="P64" s="61"/>
      <c r="Q64" s="61"/>
      <c r="R64" s="61"/>
      <c r="S64" s="61"/>
      <c r="T64" s="61"/>
      <c r="U64" s="61"/>
      <c r="V64" s="61"/>
      <c r="W64" s="17"/>
      <c r="X64" s="17"/>
      <c r="Y64" s="17"/>
      <c r="Z64" s="17"/>
    </row>
    <row r="65" ht="17.25" customHeight="1">
      <c r="A65" s="3"/>
      <c r="B65" s="61"/>
      <c r="C65" s="61"/>
      <c r="D65" s="61"/>
      <c r="E65" s="61"/>
      <c r="F65" s="61"/>
      <c r="G65" s="61"/>
      <c r="H65" s="61"/>
      <c r="I65" s="61"/>
      <c r="J65" s="61"/>
      <c r="K65" s="61"/>
      <c r="L65" s="61"/>
      <c r="M65" s="61"/>
      <c r="N65" s="61"/>
      <c r="O65" s="61"/>
      <c r="P65" s="61"/>
      <c r="Q65" s="61"/>
      <c r="R65" s="61"/>
      <c r="S65" s="61"/>
      <c r="T65" s="61"/>
      <c r="U65" s="61"/>
      <c r="V65" s="61"/>
      <c r="W65" s="17"/>
      <c r="X65" s="17"/>
      <c r="Y65" s="17"/>
      <c r="Z65" s="17"/>
    </row>
    <row r="66" ht="17.25" customHeight="1">
      <c r="A66" s="3"/>
      <c r="B66" s="61"/>
      <c r="C66" s="61"/>
      <c r="D66" s="61"/>
      <c r="E66" s="61"/>
      <c r="F66" s="61"/>
      <c r="G66" s="61"/>
      <c r="H66" s="61"/>
      <c r="I66" s="61"/>
      <c r="J66" s="61"/>
      <c r="K66" s="61"/>
      <c r="L66" s="61"/>
      <c r="M66" s="61"/>
      <c r="N66" s="61"/>
      <c r="O66" s="61"/>
      <c r="P66" s="61"/>
      <c r="Q66" s="61"/>
      <c r="R66" s="61"/>
      <c r="S66" s="61"/>
      <c r="T66" s="61"/>
      <c r="U66" s="61"/>
      <c r="V66" s="61"/>
      <c r="W66" s="17"/>
      <c r="X66" s="17"/>
      <c r="Y66" s="17"/>
      <c r="Z66" s="17"/>
    </row>
    <row r="67" ht="17.25" customHeight="1">
      <c r="A67" s="3"/>
      <c r="B67" s="61"/>
      <c r="C67" s="61"/>
      <c r="D67" s="61"/>
      <c r="E67" s="61"/>
      <c r="F67" s="61"/>
      <c r="G67" s="61"/>
      <c r="H67" s="61"/>
      <c r="I67" s="61"/>
      <c r="J67" s="61"/>
      <c r="K67" s="61"/>
      <c r="L67" s="61"/>
      <c r="M67" s="61"/>
      <c r="N67" s="61"/>
      <c r="O67" s="61"/>
      <c r="P67" s="61"/>
      <c r="Q67" s="61"/>
      <c r="R67" s="61"/>
      <c r="S67" s="61"/>
      <c r="T67" s="61"/>
      <c r="U67" s="61"/>
      <c r="V67" s="61"/>
      <c r="W67" s="17"/>
      <c r="X67" s="17"/>
      <c r="Y67" s="17"/>
      <c r="Z67" s="17"/>
    </row>
    <row r="68" ht="17.25" customHeight="1">
      <c r="A68" s="3"/>
      <c r="B68" s="61"/>
      <c r="C68" s="61"/>
      <c r="D68" s="61"/>
      <c r="E68" s="61"/>
      <c r="F68" s="61"/>
      <c r="G68" s="61"/>
      <c r="H68" s="61"/>
      <c r="I68" s="61"/>
      <c r="J68" s="61"/>
      <c r="K68" s="61"/>
      <c r="L68" s="61"/>
      <c r="M68" s="61"/>
      <c r="N68" s="61"/>
      <c r="O68" s="61"/>
      <c r="P68" s="61"/>
      <c r="Q68" s="61"/>
      <c r="R68" s="61"/>
      <c r="S68" s="61"/>
      <c r="T68" s="61"/>
      <c r="U68" s="61"/>
      <c r="V68" s="61"/>
      <c r="W68" s="17"/>
      <c r="X68" s="17"/>
      <c r="Y68" s="17"/>
      <c r="Z68" s="17"/>
    </row>
    <row r="69" ht="17.25" customHeight="1">
      <c r="A69" s="3"/>
      <c r="B69" s="61"/>
      <c r="C69" s="61"/>
      <c r="D69" s="61"/>
      <c r="E69" s="61"/>
      <c r="F69" s="61"/>
      <c r="G69" s="61"/>
      <c r="H69" s="61"/>
      <c r="I69" s="61"/>
      <c r="J69" s="61"/>
      <c r="K69" s="61"/>
      <c r="L69" s="61"/>
      <c r="M69" s="61"/>
      <c r="N69" s="61"/>
      <c r="O69" s="61"/>
      <c r="P69" s="61"/>
      <c r="Q69" s="61"/>
      <c r="R69" s="61"/>
      <c r="S69" s="61"/>
      <c r="T69" s="61"/>
      <c r="U69" s="61"/>
      <c r="V69" s="61"/>
      <c r="W69" s="17"/>
      <c r="X69" s="17"/>
      <c r="Y69" s="17"/>
      <c r="Z69" s="17"/>
    </row>
    <row r="70" ht="17.25" customHeight="1">
      <c r="A70" s="3"/>
      <c r="B70" s="61"/>
      <c r="C70" s="61"/>
      <c r="D70" s="61"/>
      <c r="E70" s="61"/>
      <c r="F70" s="61"/>
      <c r="G70" s="61"/>
      <c r="H70" s="61"/>
      <c r="I70" s="61"/>
      <c r="J70" s="61"/>
      <c r="K70" s="61"/>
      <c r="L70" s="61"/>
      <c r="M70" s="61"/>
      <c r="N70" s="61"/>
      <c r="O70" s="61"/>
      <c r="P70" s="61"/>
      <c r="Q70" s="61"/>
      <c r="R70" s="61"/>
      <c r="S70" s="61"/>
      <c r="T70" s="61"/>
      <c r="U70" s="61"/>
      <c r="V70" s="61"/>
      <c r="W70" s="17"/>
      <c r="X70" s="17"/>
      <c r="Y70" s="17"/>
      <c r="Z70" s="17"/>
    </row>
    <row r="71" ht="17.25" customHeight="1">
      <c r="A71" s="3"/>
      <c r="B71" s="61"/>
      <c r="C71" s="61"/>
      <c r="D71" s="61"/>
      <c r="E71" s="61"/>
      <c r="F71" s="61"/>
      <c r="G71" s="61"/>
      <c r="H71" s="61"/>
      <c r="I71" s="61"/>
      <c r="J71" s="61"/>
      <c r="K71" s="61"/>
      <c r="L71" s="61"/>
      <c r="M71" s="61"/>
      <c r="N71" s="61"/>
      <c r="O71" s="61"/>
      <c r="P71" s="61"/>
      <c r="Q71" s="61"/>
      <c r="R71" s="61"/>
      <c r="S71" s="61"/>
      <c r="T71" s="61"/>
      <c r="U71" s="61"/>
      <c r="V71" s="61"/>
      <c r="W71" s="17"/>
      <c r="X71" s="17"/>
      <c r="Y71" s="17"/>
      <c r="Z71" s="17"/>
    </row>
    <row r="72" ht="17.25" customHeight="1">
      <c r="A72" s="3"/>
      <c r="B72" s="61"/>
      <c r="C72" s="61"/>
      <c r="D72" s="61"/>
      <c r="E72" s="61"/>
      <c r="F72" s="61"/>
      <c r="G72" s="61"/>
      <c r="H72" s="61"/>
      <c r="I72" s="61"/>
      <c r="J72" s="61"/>
      <c r="K72" s="61"/>
      <c r="L72" s="61"/>
      <c r="M72" s="61"/>
      <c r="N72" s="61"/>
      <c r="O72" s="61"/>
      <c r="P72" s="61"/>
      <c r="Q72" s="61"/>
      <c r="R72" s="61"/>
      <c r="S72" s="61"/>
      <c r="T72" s="61"/>
      <c r="U72" s="61"/>
      <c r="V72" s="61"/>
      <c r="W72" s="17"/>
      <c r="X72" s="17"/>
      <c r="Y72" s="17"/>
      <c r="Z72" s="17"/>
    </row>
    <row r="73" ht="17.25" customHeight="1">
      <c r="A73" s="3"/>
      <c r="B73" s="61"/>
      <c r="C73" s="61"/>
      <c r="D73" s="61"/>
      <c r="E73" s="61"/>
      <c r="F73" s="61"/>
      <c r="G73" s="61"/>
      <c r="H73" s="61"/>
      <c r="I73" s="61"/>
      <c r="J73" s="61"/>
      <c r="K73" s="61"/>
      <c r="L73" s="61"/>
      <c r="M73" s="61"/>
      <c r="N73" s="61"/>
      <c r="O73" s="61"/>
      <c r="P73" s="61"/>
      <c r="Q73" s="61"/>
      <c r="R73" s="61"/>
      <c r="S73" s="61"/>
      <c r="T73" s="61"/>
      <c r="U73" s="61"/>
      <c r="V73" s="61"/>
      <c r="W73" s="17"/>
      <c r="X73" s="17"/>
      <c r="Y73" s="17"/>
      <c r="Z73" s="17"/>
    </row>
    <row r="74" ht="17.25" customHeight="1">
      <c r="A74" s="3"/>
      <c r="B74" s="61"/>
      <c r="C74" s="61"/>
      <c r="D74" s="61"/>
      <c r="E74" s="61"/>
      <c r="F74" s="61"/>
      <c r="G74" s="61"/>
      <c r="H74" s="61"/>
      <c r="I74" s="61"/>
      <c r="J74" s="61"/>
      <c r="K74" s="61"/>
      <c r="L74" s="61"/>
      <c r="M74" s="61"/>
      <c r="N74" s="61"/>
      <c r="O74" s="61"/>
      <c r="P74" s="61"/>
      <c r="Q74" s="61"/>
      <c r="R74" s="61"/>
      <c r="S74" s="61"/>
      <c r="T74" s="61"/>
      <c r="U74" s="61"/>
      <c r="V74" s="61"/>
      <c r="W74" s="17"/>
      <c r="X74" s="17"/>
      <c r="Y74" s="17"/>
      <c r="Z74" s="17"/>
    </row>
    <row r="75" ht="17.25" customHeight="1">
      <c r="A75" s="3"/>
      <c r="B75" s="61"/>
      <c r="C75" s="61"/>
      <c r="D75" s="61"/>
      <c r="E75" s="61"/>
      <c r="F75" s="61"/>
      <c r="G75" s="61"/>
      <c r="H75" s="61"/>
      <c r="I75" s="61"/>
      <c r="J75" s="61"/>
      <c r="K75" s="61"/>
      <c r="L75" s="61"/>
      <c r="M75" s="61"/>
      <c r="N75" s="61"/>
      <c r="O75" s="61"/>
      <c r="P75" s="61"/>
      <c r="Q75" s="61"/>
      <c r="R75" s="61"/>
      <c r="S75" s="61"/>
      <c r="T75" s="61"/>
      <c r="U75" s="61"/>
      <c r="V75" s="61"/>
      <c r="W75" s="17"/>
      <c r="X75" s="17"/>
      <c r="Y75" s="17"/>
      <c r="Z75" s="17"/>
    </row>
    <row r="76" ht="17.25" customHeight="1">
      <c r="A76" s="3"/>
      <c r="B76" s="61"/>
      <c r="C76" s="61"/>
      <c r="D76" s="61"/>
      <c r="E76" s="61"/>
      <c r="F76" s="61"/>
      <c r="G76" s="61"/>
      <c r="H76" s="61"/>
      <c r="I76" s="61"/>
      <c r="J76" s="61"/>
      <c r="K76" s="61"/>
      <c r="L76" s="61"/>
      <c r="M76" s="61"/>
      <c r="N76" s="61"/>
      <c r="O76" s="61"/>
      <c r="P76" s="61"/>
      <c r="Q76" s="61"/>
      <c r="R76" s="61"/>
      <c r="S76" s="61"/>
      <c r="T76" s="61"/>
      <c r="U76" s="61"/>
      <c r="V76" s="61"/>
      <c r="W76" s="17"/>
      <c r="X76" s="17"/>
      <c r="Y76" s="17"/>
      <c r="Z76" s="17"/>
    </row>
    <row r="77" ht="17.25" customHeight="1">
      <c r="A77" s="3"/>
      <c r="B77" s="61"/>
      <c r="C77" s="61"/>
      <c r="D77" s="61"/>
      <c r="E77" s="61"/>
      <c r="F77" s="61"/>
      <c r="G77" s="61"/>
      <c r="H77" s="61"/>
      <c r="I77" s="61"/>
      <c r="J77" s="61"/>
      <c r="K77" s="61"/>
      <c r="L77" s="61"/>
      <c r="M77" s="61"/>
      <c r="N77" s="61"/>
      <c r="O77" s="61"/>
      <c r="P77" s="61"/>
      <c r="Q77" s="61"/>
      <c r="R77" s="61"/>
      <c r="S77" s="61"/>
      <c r="T77" s="61"/>
      <c r="U77" s="61"/>
      <c r="V77" s="61"/>
      <c r="W77" s="17"/>
      <c r="X77" s="17"/>
      <c r="Y77" s="17"/>
      <c r="Z77" s="17"/>
    </row>
    <row r="78" ht="17.25" customHeight="1">
      <c r="A78" s="3"/>
      <c r="B78" s="61"/>
      <c r="C78" s="61"/>
      <c r="D78" s="61"/>
      <c r="E78" s="61"/>
      <c r="F78" s="61"/>
      <c r="G78" s="61"/>
      <c r="H78" s="61"/>
      <c r="I78" s="61"/>
      <c r="J78" s="61"/>
      <c r="K78" s="61"/>
      <c r="L78" s="61"/>
      <c r="M78" s="61"/>
      <c r="N78" s="61"/>
      <c r="O78" s="61"/>
      <c r="P78" s="61"/>
      <c r="Q78" s="61"/>
      <c r="R78" s="61"/>
      <c r="S78" s="61"/>
      <c r="T78" s="61"/>
      <c r="U78" s="61"/>
      <c r="V78" s="61"/>
      <c r="W78" s="17"/>
      <c r="X78" s="17"/>
      <c r="Y78" s="17"/>
      <c r="Z78" s="17"/>
    </row>
    <row r="79" ht="17.25" customHeight="1">
      <c r="A79" s="3"/>
      <c r="B79" s="61"/>
      <c r="C79" s="61"/>
      <c r="D79" s="61"/>
      <c r="E79" s="61"/>
      <c r="F79" s="61"/>
      <c r="G79" s="61"/>
      <c r="H79" s="61"/>
      <c r="I79" s="61"/>
      <c r="J79" s="61"/>
      <c r="K79" s="61"/>
      <c r="L79" s="61"/>
      <c r="M79" s="61"/>
      <c r="N79" s="61"/>
      <c r="O79" s="61"/>
      <c r="P79" s="61"/>
      <c r="Q79" s="61"/>
      <c r="R79" s="61"/>
      <c r="S79" s="61"/>
      <c r="T79" s="61"/>
      <c r="U79" s="61"/>
      <c r="V79" s="61"/>
      <c r="W79" s="17"/>
      <c r="X79" s="17"/>
      <c r="Y79" s="17"/>
      <c r="Z79" s="17"/>
    </row>
    <row r="80" ht="17.25" customHeight="1">
      <c r="A80" s="3"/>
      <c r="B80" s="61"/>
      <c r="C80" s="61"/>
      <c r="D80" s="61"/>
      <c r="E80" s="61"/>
      <c r="F80" s="61"/>
      <c r="G80" s="61"/>
      <c r="H80" s="61"/>
      <c r="I80" s="61"/>
      <c r="J80" s="61"/>
      <c r="K80" s="61"/>
      <c r="L80" s="61"/>
      <c r="M80" s="61"/>
      <c r="N80" s="61"/>
      <c r="O80" s="61"/>
      <c r="P80" s="61"/>
      <c r="Q80" s="61"/>
      <c r="R80" s="61"/>
      <c r="S80" s="61"/>
      <c r="T80" s="61"/>
      <c r="U80" s="61"/>
      <c r="V80" s="61"/>
      <c r="W80" s="17"/>
      <c r="X80" s="17"/>
      <c r="Y80" s="17"/>
      <c r="Z80" s="17"/>
    </row>
    <row r="81" ht="17.25" customHeight="1">
      <c r="A81" s="3"/>
      <c r="B81" s="61"/>
      <c r="C81" s="61"/>
      <c r="D81" s="61"/>
      <c r="E81" s="61"/>
      <c r="F81" s="61"/>
      <c r="G81" s="61"/>
      <c r="H81" s="61"/>
      <c r="I81" s="61"/>
      <c r="J81" s="61"/>
      <c r="K81" s="61"/>
      <c r="L81" s="61"/>
      <c r="M81" s="61"/>
      <c r="N81" s="61"/>
      <c r="O81" s="61"/>
      <c r="P81" s="61"/>
      <c r="Q81" s="61"/>
      <c r="R81" s="61"/>
      <c r="S81" s="61"/>
      <c r="T81" s="61"/>
      <c r="U81" s="61"/>
      <c r="V81" s="61"/>
      <c r="W81" s="17"/>
      <c r="X81" s="17"/>
      <c r="Y81" s="17"/>
      <c r="Z81" s="17"/>
    </row>
    <row r="82" ht="17.25" customHeight="1">
      <c r="A82" s="3"/>
      <c r="B82" s="61"/>
      <c r="C82" s="61"/>
      <c r="D82" s="61"/>
      <c r="E82" s="61"/>
      <c r="F82" s="61"/>
      <c r="G82" s="61"/>
      <c r="H82" s="61"/>
      <c r="I82" s="61"/>
      <c r="J82" s="61"/>
      <c r="K82" s="61"/>
      <c r="L82" s="61"/>
      <c r="M82" s="61"/>
      <c r="N82" s="61"/>
      <c r="O82" s="61"/>
      <c r="P82" s="61"/>
      <c r="Q82" s="61"/>
      <c r="R82" s="61"/>
      <c r="S82" s="61"/>
      <c r="T82" s="61"/>
      <c r="U82" s="61"/>
      <c r="V82" s="61"/>
      <c r="W82" s="17"/>
      <c r="X82" s="17"/>
      <c r="Y82" s="17"/>
      <c r="Z82" s="17"/>
    </row>
    <row r="83" ht="17.25" customHeight="1">
      <c r="A83" s="3"/>
      <c r="B83" s="61"/>
      <c r="C83" s="61"/>
      <c r="D83" s="61"/>
      <c r="E83" s="61"/>
      <c r="F83" s="61"/>
      <c r="G83" s="61"/>
      <c r="H83" s="61"/>
      <c r="I83" s="61"/>
      <c r="J83" s="61"/>
      <c r="K83" s="61"/>
      <c r="L83" s="61"/>
      <c r="M83" s="61"/>
      <c r="N83" s="61"/>
      <c r="O83" s="61"/>
      <c r="P83" s="61"/>
      <c r="Q83" s="61"/>
      <c r="R83" s="61"/>
      <c r="S83" s="61"/>
      <c r="T83" s="61"/>
      <c r="U83" s="61"/>
      <c r="V83" s="61"/>
      <c r="W83" s="17"/>
      <c r="X83" s="17"/>
      <c r="Y83" s="17"/>
      <c r="Z83" s="17"/>
    </row>
    <row r="84" ht="17.25" customHeight="1">
      <c r="A84" s="3"/>
      <c r="B84" s="61"/>
      <c r="C84" s="61"/>
      <c r="D84" s="61"/>
      <c r="E84" s="61"/>
      <c r="F84" s="61"/>
      <c r="G84" s="61"/>
      <c r="H84" s="61"/>
      <c r="I84" s="61"/>
      <c r="J84" s="61"/>
      <c r="K84" s="61"/>
      <c r="L84" s="61"/>
      <c r="M84" s="61"/>
      <c r="N84" s="61"/>
      <c r="O84" s="61"/>
      <c r="P84" s="61"/>
      <c r="Q84" s="61"/>
      <c r="R84" s="61"/>
      <c r="S84" s="61"/>
      <c r="T84" s="61"/>
      <c r="U84" s="61"/>
      <c r="V84" s="61"/>
      <c r="W84" s="17"/>
      <c r="X84" s="17"/>
      <c r="Y84" s="17"/>
      <c r="Z84" s="17"/>
    </row>
    <row r="85" ht="17.25" customHeight="1">
      <c r="A85" s="3"/>
      <c r="B85" s="61"/>
      <c r="C85" s="61"/>
      <c r="D85" s="61"/>
      <c r="E85" s="61"/>
      <c r="F85" s="61"/>
      <c r="G85" s="61"/>
      <c r="H85" s="61"/>
      <c r="I85" s="61"/>
      <c r="J85" s="61"/>
      <c r="K85" s="61"/>
      <c r="L85" s="61"/>
      <c r="M85" s="61"/>
      <c r="N85" s="61"/>
      <c r="O85" s="61"/>
      <c r="P85" s="61"/>
      <c r="Q85" s="61"/>
      <c r="R85" s="61"/>
      <c r="S85" s="61"/>
      <c r="T85" s="61"/>
      <c r="U85" s="61"/>
      <c r="V85" s="61"/>
      <c r="W85" s="17"/>
      <c r="X85" s="17"/>
      <c r="Y85" s="17"/>
      <c r="Z85" s="17"/>
    </row>
    <row r="86" ht="17.25" customHeight="1">
      <c r="A86" s="3"/>
      <c r="B86" s="61"/>
      <c r="C86" s="61"/>
      <c r="D86" s="61"/>
      <c r="E86" s="61"/>
      <c r="F86" s="61"/>
      <c r="G86" s="61"/>
      <c r="H86" s="61"/>
      <c r="I86" s="61"/>
      <c r="J86" s="61"/>
      <c r="K86" s="61"/>
      <c r="L86" s="61"/>
      <c r="M86" s="61"/>
      <c r="N86" s="61"/>
      <c r="O86" s="61"/>
      <c r="P86" s="61"/>
      <c r="Q86" s="61"/>
      <c r="R86" s="61"/>
      <c r="S86" s="61"/>
      <c r="T86" s="61"/>
      <c r="U86" s="61"/>
      <c r="V86" s="61"/>
      <c r="W86" s="17"/>
      <c r="X86" s="17"/>
      <c r="Y86" s="17"/>
      <c r="Z86" s="17"/>
    </row>
    <row r="87" ht="17.25" customHeight="1">
      <c r="A87" s="3"/>
      <c r="B87" s="61"/>
      <c r="C87" s="61"/>
      <c r="D87" s="61"/>
      <c r="E87" s="61"/>
      <c r="F87" s="61"/>
      <c r="G87" s="61"/>
      <c r="H87" s="61"/>
      <c r="I87" s="61"/>
      <c r="J87" s="61"/>
      <c r="K87" s="61"/>
      <c r="L87" s="61"/>
      <c r="M87" s="61"/>
      <c r="N87" s="61"/>
      <c r="O87" s="61"/>
      <c r="P87" s="61"/>
      <c r="Q87" s="61"/>
      <c r="R87" s="61"/>
      <c r="S87" s="61"/>
      <c r="T87" s="61"/>
      <c r="U87" s="61"/>
      <c r="V87" s="61"/>
      <c r="W87" s="17"/>
      <c r="X87" s="17"/>
      <c r="Y87" s="17"/>
      <c r="Z87" s="17"/>
    </row>
    <row r="88" ht="17.25" customHeight="1">
      <c r="A88" s="3"/>
      <c r="B88" s="61"/>
      <c r="C88" s="61"/>
      <c r="D88" s="61"/>
      <c r="E88" s="61"/>
      <c r="F88" s="61"/>
      <c r="G88" s="61"/>
      <c r="H88" s="61"/>
      <c r="I88" s="61"/>
      <c r="J88" s="61"/>
      <c r="K88" s="61"/>
      <c r="L88" s="61"/>
      <c r="M88" s="61"/>
      <c r="N88" s="61"/>
      <c r="O88" s="61"/>
      <c r="P88" s="61"/>
      <c r="Q88" s="61"/>
      <c r="R88" s="61"/>
      <c r="S88" s="61"/>
      <c r="T88" s="61"/>
      <c r="U88" s="61"/>
      <c r="V88" s="61"/>
      <c r="W88" s="17"/>
      <c r="X88" s="17"/>
      <c r="Y88" s="17"/>
      <c r="Z88" s="17"/>
    </row>
    <row r="89" ht="17.25" customHeight="1">
      <c r="A89" s="3"/>
      <c r="B89" s="61"/>
      <c r="C89" s="61"/>
      <c r="D89" s="61"/>
      <c r="E89" s="61"/>
      <c r="F89" s="61"/>
      <c r="G89" s="61"/>
      <c r="H89" s="61"/>
      <c r="I89" s="61"/>
      <c r="J89" s="61"/>
      <c r="K89" s="61"/>
      <c r="L89" s="61"/>
      <c r="M89" s="61"/>
      <c r="N89" s="61"/>
      <c r="O89" s="61"/>
      <c r="P89" s="61"/>
      <c r="Q89" s="61"/>
      <c r="R89" s="61"/>
      <c r="S89" s="61"/>
      <c r="T89" s="61"/>
      <c r="U89" s="61"/>
      <c r="V89" s="61"/>
      <c r="W89" s="17"/>
      <c r="X89" s="17"/>
      <c r="Y89" s="17"/>
      <c r="Z89" s="17"/>
    </row>
    <row r="90" ht="17.25" customHeight="1">
      <c r="A90" s="3"/>
      <c r="B90" s="61"/>
      <c r="C90" s="61"/>
      <c r="D90" s="61"/>
      <c r="E90" s="61"/>
      <c r="F90" s="61"/>
      <c r="G90" s="61"/>
      <c r="H90" s="61"/>
      <c r="I90" s="61"/>
      <c r="J90" s="61"/>
      <c r="K90" s="61"/>
      <c r="L90" s="61"/>
      <c r="M90" s="61"/>
      <c r="N90" s="61"/>
      <c r="O90" s="61"/>
      <c r="P90" s="61"/>
      <c r="Q90" s="61"/>
      <c r="R90" s="61"/>
      <c r="S90" s="61"/>
      <c r="T90" s="61"/>
      <c r="U90" s="61"/>
      <c r="V90" s="61"/>
      <c r="W90" s="17"/>
      <c r="X90" s="17"/>
      <c r="Y90" s="17"/>
      <c r="Z90" s="17"/>
    </row>
    <row r="91" ht="17.25" customHeight="1">
      <c r="A91" s="3"/>
      <c r="B91" s="61"/>
      <c r="C91" s="61"/>
      <c r="D91" s="61"/>
      <c r="E91" s="61"/>
      <c r="F91" s="61"/>
      <c r="G91" s="61"/>
      <c r="H91" s="61"/>
      <c r="I91" s="61"/>
      <c r="J91" s="61"/>
      <c r="K91" s="61"/>
      <c r="L91" s="61"/>
      <c r="M91" s="61"/>
      <c r="N91" s="61"/>
      <c r="O91" s="61"/>
      <c r="P91" s="61"/>
      <c r="Q91" s="61"/>
      <c r="R91" s="61"/>
      <c r="S91" s="61"/>
      <c r="T91" s="61"/>
      <c r="U91" s="61"/>
      <c r="V91" s="61"/>
      <c r="W91" s="17"/>
      <c r="X91" s="17"/>
      <c r="Y91" s="17"/>
      <c r="Z91" s="17"/>
    </row>
    <row r="92" ht="17.25" customHeight="1">
      <c r="A92" s="3"/>
      <c r="B92" s="61"/>
      <c r="C92" s="61"/>
      <c r="D92" s="61"/>
      <c r="E92" s="61"/>
      <c r="F92" s="61"/>
      <c r="G92" s="61"/>
      <c r="H92" s="61"/>
      <c r="I92" s="61"/>
      <c r="J92" s="61"/>
      <c r="K92" s="61"/>
      <c r="L92" s="61"/>
      <c r="M92" s="61"/>
      <c r="N92" s="61"/>
      <c r="O92" s="61"/>
      <c r="P92" s="61"/>
      <c r="Q92" s="61"/>
      <c r="R92" s="61"/>
      <c r="S92" s="61"/>
      <c r="T92" s="61"/>
      <c r="U92" s="61"/>
      <c r="V92" s="61"/>
      <c r="W92" s="17"/>
      <c r="X92" s="17"/>
      <c r="Y92" s="17"/>
      <c r="Z92" s="17"/>
    </row>
    <row r="93" ht="17.25" customHeight="1">
      <c r="A93" s="3"/>
      <c r="B93" s="61"/>
      <c r="C93" s="61"/>
      <c r="D93" s="61"/>
      <c r="E93" s="61"/>
      <c r="F93" s="61"/>
      <c r="G93" s="61"/>
      <c r="H93" s="61"/>
      <c r="I93" s="61"/>
      <c r="J93" s="61"/>
      <c r="K93" s="61"/>
      <c r="L93" s="61"/>
      <c r="M93" s="61"/>
      <c r="N93" s="61"/>
      <c r="O93" s="61"/>
      <c r="P93" s="61"/>
      <c r="Q93" s="61"/>
      <c r="R93" s="61"/>
      <c r="S93" s="61"/>
      <c r="T93" s="61"/>
      <c r="U93" s="61"/>
      <c r="V93" s="61"/>
      <c r="W93" s="17"/>
      <c r="X93" s="17"/>
      <c r="Y93" s="17"/>
      <c r="Z93" s="17"/>
    </row>
    <row r="94" ht="17.25" customHeight="1">
      <c r="A94" s="3"/>
      <c r="B94" s="61"/>
      <c r="C94" s="61"/>
      <c r="D94" s="61"/>
      <c r="E94" s="61"/>
      <c r="F94" s="61"/>
      <c r="G94" s="61"/>
      <c r="H94" s="61"/>
      <c r="I94" s="61"/>
      <c r="J94" s="61"/>
      <c r="K94" s="61"/>
      <c r="L94" s="61"/>
      <c r="M94" s="61"/>
      <c r="N94" s="61"/>
      <c r="O94" s="61"/>
      <c r="P94" s="61"/>
      <c r="Q94" s="61"/>
      <c r="R94" s="61"/>
      <c r="S94" s="61"/>
      <c r="T94" s="61"/>
      <c r="U94" s="61"/>
      <c r="V94" s="61"/>
      <c r="W94" s="17"/>
      <c r="X94" s="17"/>
      <c r="Y94" s="17"/>
      <c r="Z94" s="17"/>
    </row>
    <row r="95" ht="17.25" customHeight="1">
      <c r="A95" s="3"/>
      <c r="B95" s="61"/>
      <c r="C95" s="61"/>
      <c r="D95" s="61"/>
      <c r="E95" s="61"/>
      <c r="F95" s="61"/>
      <c r="G95" s="61"/>
      <c r="H95" s="61"/>
      <c r="I95" s="61"/>
      <c r="J95" s="61"/>
      <c r="K95" s="61"/>
      <c r="L95" s="61"/>
      <c r="M95" s="61"/>
      <c r="N95" s="61"/>
      <c r="O95" s="61"/>
      <c r="P95" s="61"/>
      <c r="Q95" s="61"/>
      <c r="R95" s="61"/>
      <c r="S95" s="61"/>
      <c r="T95" s="61"/>
      <c r="U95" s="61"/>
      <c r="V95" s="61"/>
      <c r="W95" s="17"/>
      <c r="X95" s="17"/>
      <c r="Y95" s="17"/>
      <c r="Z95" s="17"/>
    </row>
    <row r="96" ht="17.25" customHeight="1">
      <c r="A96" s="3"/>
      <c r="B96" s="61"/>
      <c r="C96" s="61"/>
      <c r="D96" s="61"/>
      <c r="E96" s="61"/>
      <c r="F96" s="61"/>
      <c r="G96" s="61"/>
      <c r="H96" s="61"/>
      <c r="I96" s="61"/>
      <c r="J96" s="61"/>
      <c r="K96" s="61"/>
      <c r="L96" s="61"/>
      <c r="M96" s="61"/>
      <c r="N96" s="61"/>
      <c r="O96" s="61"/>
      <c r="P96" s="61"/>
      <c r="Q96" s="61"/>
      <c r="R96" s="61"/>
      <c r="S96" s="61"/>
      <c r="T96" s="61"/>
      <c r="U96" s="61"/>
      <c r="V96" s="61"/>
      <c r="W96" s="17"/>
      <c r="X96" s="17"/>
      <c r="Y96" s="17"/>
      <c r="Z96" s="17"/>
    </row>
    <row r="97" ht="17.25" customHeight="1">
      <c r="A97" s="3"/>
      <c r="B97" s="61"/>
      <c r="C97" s="61"/>
      <c r="D97" s="61"/>
      <c r="E97" s="61"/>
      <c r="F97" s="61"/>
      <c r="G97" s="61"/>
      <c r="H97" s="61"/>
      <c r="I97" s="61"/>
      <c r="J97" s="61"/>
      <c r="K97" s="61"/>
      <c r="L97" s="61"/>
      <c r="M97" s="61"/>
      <c r="N97" s="61"/>
      <c r="O97" s="61"/>
      <c r="P97" s="61"/>
      <c r="Q97" s="61"/>
      <c r="R97" s="61"/>
      <c r="S97" s="61"/>
      <c r="T97" s="61"/>
      <c r="U97" s="61"/>
      <c r="V97" s="61"/>
      <c r="W97" s="17"/>
      <c r="X97" s="17"/>
      <c r="Y97" s="17"/>
      <c r="Z97" s="17"/>
    </row>
    <row r="98" ht="17.25" customHeight="1">
      <c r="A98" s="3"/>
      <c r="B98" s="61"/>
      <c r="C98" s="61"/>
      <c r="D98" s="61"/>
      <c r="E98" s="61"/>
      <c r="F98" s="61"/>
      <c r="G98" s="61"/>
      <c r="H98" s="61"/>
      <c r="I98" s="61"/>
      <c r="J98" s="61"/>
      <c r="K98" s="61"/>
      <c r="L98" s="61"/>
      <c r="M98" s="61"/>
      <c r="N98" s="61"/>
      <c r="O98" s="61"/>
      <c r="P98" s="61"/>
      <c r="Q98" s="61"/>
      <c r="R98" s="61"/>
      <c r="S98" s="61"/>
      <c r="T98" s="61"/>
      <c r="U98" s="61"/>
      <c r="V98" s="61"/>
      <c r="W98" s="17"/>
      <c r="X98" s="17"/>
      <c r="Y98" s="17"/>
      <c r="Z98" s="17"/>
    </row>
    <row r="99" ht="17.25" customHeight="1">
      <c r="A99" s="3"/>
      <c r="B99" s="61"/>
      <c r="C99" s="61"/>
      <c r="D99" s="61"/>
      <c r="E99" s="61"/>
      <c r="F99" s="61"/>
      <c r="G99" s="61"/>
      <c r="H99" s="61"/>
      <c r="I99" s="61"/>
      <c r="J99" s="61"/>
      <c r="K99" s="61"/>
      <c r="L99" s="61"/>
      <c r="M99" s="61"/>
      <c r="N99" s="61"/>
      <c r="O99" s="61"/>
      <c r="P99" s="61"/>
      <c r="Q99" s="61"/>
      <c r="R99" s="61"/>
      <c r="S99" s="61"/>
      <c r="T99" s="61"/>
      <c r="U99" s="61"/>
      <c r="V99" s="61"/>
      <c r="W99" s="17"/>
      <c r="X99" s="17"/>
      <c r="Y99" s="17"/>
      <c r="Z99" s="17"/>
    </row>
    <row r="100" ht="17.25" customHeight="1">
      <c r="A100" s="3"/>
      <c r="B100" s="61"/>
      <c r="C100" s="61"/>
      <c r="D100" s="61"/>
      <c r="E100" s="61"/>
      <c r="F100" s="61"/>
      <c r="G100" s="61"/>
      <c r="H100" s="61"/>
      <c r="I100" s="61"/>
      <c r="J100" s="61"/>
      <c r="K100" s="61"/>
      <c r="L100" s="61"/>
      <c r="M100" s="61"/>
      <c r="N100" s="61"/>
      <c r="O100" s="61"/>
      <c r="P100" s="61"/>
      <c r="Q100" s="61"/>
      <c r="R100" s="61"/>
      <c r="S100" s="61"/>
      <c r="T100" s="61"/>
      <c r="U100" s="61"/>
      <c r="V100" s="61"/>
      <c r="W100" s="17"/>
      <c r="X100" s="17"/>
      <c r="Y100" s="17"/>
      <c r="Z100" s="17"/>
    </row>
    <row r="101" ht="17.25" customHeight="1">
      <c r="A101" s="3"/>
      <c r="B101" s="61"/>
      <c r="C101" s="61"/>
      <c r="D101" s="61"/>
      <c r="E101" s="61"/>
      <c r="F101" s="61"/>
      <c r="G101" s="61"/>
      <c r="H101" s="61"/>
      <c r="I101" s="61"/>
      <c r="J101" s="61"/>
      <c r="K101" s="61"/>
      <c r="L101" s="61"/>
      <c r="M101" s="61"/>
      <c r="N101" s="61"/>
      <c r="O101" s="61"/>
      <c r="P101" s="61"/>
      <c r="Q101" s="61"/>
      <c r="R101" s="61"/>
      <c r="S101" s="61"/>
      <c r="T101" s="61"/>
      <c r="U101" s="61"/>
      <c r="V101" s="61"/>
      <c r="W101" s="17"/>
      <c r="X101" s="17"/>
      <c r="Y101" s="17"/>
      <c r="Z101" s="17"/>
    </row>
    <row r="102" ht="17.25" customHeight="1">
      <c r="A102" s="3"/>
      <c r="B102" s="61"/>
      <c r="C102" s="61"/>
      <c r="D102" s="61"/>
      <c r="E102" s="61"/>
      <c r="F102" s="61"/>
      <c r="G102" s="61"/>
      <c r="H102" s="61"/>
      <c r="I102" s="61"/>
      <c r="J102" s="61"/>
      <c r="K102" s="61"/>
      <c r="L102" s="61"/>
      <c r="M102" s="61"/>
      <c r="N102" s="61"/>
      <c r="O102" s="61"/>
      <c r="P102" s="61"/>
      <c r="Q102" s="61"/>
      <c r="R102" s="61"/>
      <c r="S102" s="61"/>
      <c r="T102" s="61"/>
      <c r="U102" s="61"/>
      <c r="V102" s="61"/>
      <c r="W102" s="17"/>
      <c r="X102" s="17"/>
      <c r="Y102" s="17"/>
      <c r="Z102" s="17"/>
    </row>
    <row r="103" ht="17.25" customHeight="1">
      <c r="A103" s="3"/>
      <c r="B103" s="61"/>
      <c r="C103" s="61"/>
      <c r="D103" s="61"/>
      <c r="E103" s="61"/>
      <c r="F103" s="61"/>
      <c r="G103" s="61"/>
      <c r="H103" s="61"/>
      <c r="I103" s="61"/>
      <c r="J103" s="61"/>
      <c r="K103" s="61"/>
      <c r="L103" s="61"/>
      <c r="M103" s="61"/>
      <c r="N103" s="61"/>
      <c r="O103" s="61"/>
      <c r="P103" s="61"/>
      <c r="Q103" s="61"/>
      <c r="R103" s="61"/>
      <c r="S103" s="61"/>
      <c r="T103" s="61"/>
      <c r="U103" s="61"/>
      <c r="V103" s="61"/>
      <c r="W103" s="17"/>
      <c r="X103" s="17"/>
      <c r="Y103" s="17"/>
      <c r="Z103" s="17"/>
    </row>
    <row r="104" ht="17.25" customHeight="1">
      <c r="A104" s="3"/>
      <c r="B104" s="61"/>
      <c r="C104" s="61"/>
      <c r="D104" s="61"/>
      <c r="E104" s="61"/>
      <c r="F104" s="61"/>
      <c r="G104" s="61"/>
      <c r="H104" s="61"/>
      <c r="I104" s="61"/>
      <c r="J104" s="61"/>
      <c r="K104" s="61"/>
      <c r="L104" s="61"/>
      <c r="M104" s="61"/>
      <c r="N104" s="61"/>
      <c r="O104" s="61"/>
      <c r="P104" s="61"/>
      <c r="Q104" s="61"/>
      <c r="R104" s="61"/>
      <c r="S104" s="61"/>
      <c r="T104" s="61"/>
      <c r="U104" s="61"/>
      <c r="V104" s="61"/>
      <c r="W104" s="17"/>
      <c r="X104" s="17"/>
      <c r="Y104" s="17"/>
      <c r="Z104" s="17"/>
    </row>
    <row r="105" ht="17.25" customHeight="1">
      <c r="A105" s="3"/>
      <c r="B105" s="61"/>
      <c r="C105" s="61"/>
      <c r="D105" s="61"/>
      <c r="E105" s="61"/>
      <c r="F105" s="61"/>
      <c r="G105" s="61"/>
      <c r="H105" s="61"/>
      <c r="I105" s="61"/>
      <c r="J105" s="61"/>
      <c r="K105" s="61"/>
      <c r="L105" s="61"/>
      <c r="M105" s="61"/>
      <c r="N105" s="61"/>
      <c r="O105" s="61"/>
      <c r="P105" s="61"/>
      <c r="Q105" s="61"/>
      <c r="R105" s="61"/>
      <c r="S105" s="61"/>
      <c r="T105" s="61"/>
      <c r="U105" s="61"/>
      <c r="V105" s="61"/>
      <c r="W105" s="17"/>
      <c r="X105" s="17"/>
      <c r="Y105" s="17"/>
      <c r="Z105" s="17"/>
    </row>
    <row r="106" ht="17.25" customHeight="1">
      <c r="A106" s="3"/>
      <c r="B106" s="61"/>
      <c r="C106" s="61"/>
      <c r="D106" s="61"/>
      <c r="E106" s="61"/>
      <c r="F106" s="61"/>
      <c r="G106" s="61"/>
      <c r="H106" s="61"/>
      <c r="I106" s="61"/>
      <c r="J106" s="61"/>
      <c r="K106" s="61"/>
      <c r="L106" s="61"/>
      <c r="M106" s="61"/>
      <c r="N106" s="61"/>
      <c r="O106" s="61"/>
      <c r="P106" s="61"/>
      <c r="Q106" s="61"/>
      <c r="R106" s="61"/>
      <c r="S106" s="61"/>
      <c r="T106" s="61"/>
      <c r="U106" s="61"/>
      <c r="V106" s="61"/>
      <c r="W106" s="17"/>
      <c r="X106" s="17"/>
      <c r="Y106" s="17"/>
      <c r="Z106" s="17"/>
    </row>
    <row r="107" ht="17.25" customHeight="1">
      <c r="A107" s="3"/>
      <c r="B107" s="61"/>
      <c r="C107" s="61"/>
      <c r="D107" s="61"/>
      <c r="E107" s="61"/>
      <c r="F107" s="61"/>
      <c r="G107" s="61"/>
      <c r="H107" s="61"/>
      <c r="I107" s="61"/>
      <c r="J107" s="61"/>
      <c r="K107" s="61"/>
      <c r="L107" s="61"/>
      <c r="M107" s="61"/>
      <c r="N107" s="61"/>
      <c r="O107" s="61"/>
      <c r="P107" s="61"/>
      <c r="Q107" s="61"/>
      <c r="R107" s="61"/>
      <c r="S107" s="61"/>
      <c r="T107" s="61"/>
      <c r="U107" s="61"/>
      <c r="V107" s="61"/>
      <c r="W107" s="17"/>
      <c r="X107" s="17"/>
      <c r="Y107" s="17"/>
      <c r="Z107" s="17"/>
    </row>
    <row r="108" ht="17.25" customHeight="1">
      <c r="A108" s="3"/>
      <c r="B108" s="61"/>
      <c r="C108" s="61"/>
      <c r="D108" s="61"/>
      <c r="E108" s="61"/>
      <c r="F108" s="61"/>
      <c r="G108" s="61"/>
      <c r="H108" s="61"/>
      <c r="I108" s="61"/>
      <c r="J108" s="61"/>
      <c r="K108" s="61"/>
      <c r="L108" s="61"/>
      <c r="M108" s="61"/>
      <c r="N108" s="61"/>
      <c r="O108" s="61"/>
      <c r="P108" s="61"/>
      <c r="Q108" s="61"/>
      <c r="R108" s="61"/>
      <c r="S108" s="61"/>
      <c r="T108" s="61"/>
      <c r="U108" s="61"/>
      <c r="V108" s="61"/>
      <c r="W108" s="17"/>
      <c r="X108" s="17"/>
      <c r="Y108" s="17"/>
      <c r="Z108" s="17"/>
    </row>
    <row r="109" ht="17.25" customHeight="1">
      <c r="A109" s="3"/>
      <c r="B109" s="61"/>
      <c r="C109" s="61"/>
      <c r="D109" s="61"/>
      <c r="E109" s="61"/>
      <c r="F109" s="61"/>
      <c r="G109" s="61"/>
      <c r="H109" s="61"/>
      <c r="I109" s="61"/>
      <c r="J109" s="61"/>
      <c r="K109" s="61"/>
      <c r="L109" s="61"/>
      <c r="M109" s="61"/>
      <c r="N109" s="61"/>
      <c r="O109" s="61"/>
      <c r="P109" s="61"/>
      <c r="Q109" s="61"/>
      <c r="R109" s="61"/>
      <c r="S109" s="61"/>
      <c r="T109" s="61"/>
      <c r="U109" s="61"/>
      <c r="V109" s="61"/>
      <c r="W109" s="17"/>
      <c r="X109" s="17"/>
      <c r="Y109" s="17"/>
      <c r="Z109" s="17"/>
    </row>
    <row r="110" ht="17.25" customHeight="1">
      <c r="A110" s="3"/>
      <c r="B110" s="61"/>
      <c r="C110" s="61"/>
      <c r="D110" s="61"/>
      <c r="E110" s="61"/>
      <c r="F110" s="61"/>
      <c r="G110" s="61"/>
      <c r="H110" s="61"/>
      <c r="I110" s="61"/>
      <c r="J110" s="61"/>
      <c r="K110" s="61"/>
      <c r="L110" s="61"/>
      <c r="M110" s="61"/>
      <c r="N110" s="61"/>
      <c r="O110" s="61"/>
      <c r="P110" s="61"/>
      <c r="Q110" s="61"/>
      <c r="R110" s="61"/>
      <c r="S110" s="61"/>
      <c r="T110" s="61"/>
      <c r="U110" s="61"/>
      <c r="V110" s="61"/>
      <c r="W110" s="17"/>
      <c r="X110" s="17"/>
      <c r="Y110" s="17"/>
      <c r="Z110" s="17"/>
    </row>
    <row r="111" ht="17.25" customHeight="1">
      <c r="A111" s="3"/>
      <c r="B111" s="61"/>
      <c r="C111" s="61"/>
      <c r="D111" s="61"/>
      <c r="E111" s="61"/>
      <c r="F111" s="61"/>
      <c r="G111" s="61"/>
      <c r="H111" s="61"/>
      <c r="I111" s="61"/>
      <c r="J111" s="61"/>
      <c r="K111" s="61"/>
      <c r="L111" s="61"/>
      <c r="M111" s="61"/>
      <c r="N111" s="61"/>
      <c r="O111" s="61"/>
      <c r="P111" s="61"/>
      <c r="Q111" s="61"/>
      <c r="R111" s="61"/>
      <c r="S111" s="61"/>
      <c r="T111" s="61"/>
      <c r="U111" s="61"/>
      <c r="V111" s="61"/>
      <c r="W111" s="17"/>
      <c r="X111" s="17"/>
      <c r="Y111" s="17"/>
      <c r="Z111" s="17"/>
    </row>
    <row r="112" ht="17.25" customHeight="1">
      <c r="A112" s="3"/>
      <c r="B112" s="61"/>
      <c r="C112" s="61"/>
      <c r="D112" s="61"/>
      <c r="E112" s="61"/>
      <c r="F112" s="61"/>
      <c r="G112" s="61"/>
      <c r="H112" s="61"/>
      <c r="I112" s="61"/>
      <c r="J112" s="61"/>
      <c r="K112" s="61"/>
      <c r="L112" s="61"/>
      <c r="M112" s="61"/>
      <c r="N112" s="61"/>
      <c r="O112" s="61"/>
      <c r="P112" s="61"/>
      <c r="Q112" s="61"/>
      <c r="R112" s="61"/>
      <c r="S112" s="61"/>
      <c r="T112" s="61"/>
      <c r="U112" s="61"/>
      <c r="V112" s="61"/>
      <c r="W112" s="17"/>
      <c r="X112" s="17"/>
      <c r="Y112" s="17"/>
      <c r="Z112" s="17"/>
    </row>
    <row r="113" ht="17.25" customHeight="1">
      <c r="A113" s="3"/>
      <c r="B113" s="61"/>
      <c r="C113" s="61"/>
      <c r="D113" s="61"/>
      <c r="E113" s="61"/>
      <c r="F113" s="61"/>
      <c r="G113" s="61"/>
      <c r="H113" s="61"/>
      <c r="I113" s="61"/>
      <c r="J113" s="61"/>
      <c r="K113" s="61"/>
      <c r="L113" s="61"/>
      <c r="M113" s="61"/>
      <c r="N113" s="61"/>
      <c r="O113" s="61"/>
      <c r="P113" s="61"/>
      <c r="Q113" s="61"/>
      <c r="R113" s="61"/>
      <c r="S113" s="61"/>
      <c r="T113" s="61"/>
      <c r="U113" s="61"/>
      <c r="V113" s="61"/>
      <c r="W113" s="17"/>
      <c r="X113" s="17"/>
      <c r="Y113" s="17"/>
      <c r="Z113" s="17"/>
    </row>
    <row r="114" ht="17.25" customHeight="1">
      <c r="A114" s="3"/>
      <c r="B114" s="61"/>
      <c r="C114" s="61"/>
      <c r="D114" s="61"/>
      <c r="E114" s="61"/>
      <c r="F114" s="61"/>
      <c r="G114" s="61"/>
      <c r="H114" s="61"/>
      <c r="I114" s="61"/>
      <c r="J114" s="61"/>
      <c r="K114" s="61"/>
      <c r="L114" s="61"/>
      <c r="M114" s="61"/>
      <c r="N114" s="61"/>
      <c r="O114" s="61"/>
      <c r="P114" s="61"/>
      <c r="Q114" s="61"/>
      <c r="R114" s="61"/>
      <c r="S114" s="61"/>
      <c r="T114" s="61"/>
      <c r="U114" s="61"/>
      <c r="V114" s="61"/>
      <c r="W114" s="17"/>
      <c r="X114" s="17"/>
      <c r="Y114" s="17"/>
      <c r="Z114" s="17"/>
    </row>
    <row r="115" ht="17.25" customHeight="1">
      <c r="A115" s="3"/>
      <c r="B115" s="61"/>
      <c r="C115" s="61"/>
      <c r="D115" s="61"/>
      <c r="E115" s="61"/>
      <c r="F115" s="61"/>
      <c r="G115" s="61"/>
      <c r="H115" s="61"/>
      <c r="I115" s="61"/>
      <c r="J115" s="61"/>
      <c r="K115" s="61"/>
      <c r="L115" s="61"/>
      <c r="M115" s="61"/>
      <c r="N115" s="61"/>
      <c r="O115" s="61"/>
      <c r="P115" s="61"/>
      <c r="Q115" s="61"/>
      <c r="R115" s="61"/>
      <c r="S115" s="61"/>
      <c r="T115" s="61"/>
      <c r="U115" s="61"/>
      <c r="V115" s="61"/>
      <c r="W115" s="17"/>
      <c r="X115" s="17"/>
      <c r="Y115" s="17"/>
      <c r="Z115" s="17"/>
    </row>
    <row r="116" ht="17.25" customHeight="1">
      <c r="A116" s="3"/>
      <c r="B116" s="61"/>
      <c r="C116" s="61"/>
      <c r="D116" s="61"/>
      <c r="E116" s="61"/>
      <c r="F116" s="61"/>
      <c r="G116" s="61"/>
      <c r="H116" s="61"/>
      <c r="I116" s="61"/>
      <c r="J116" s="61"/>
      <c r="K116" s="61"/>
      <c r="L116" s="61"/>
      <c r="M116" s="61"/>
      <c r="N116" s="61"/>
      <c r="O116" s="61"/>
      <c r="P116" s="61"/>
      <c r="Q116" s="61"/>
      <c r="R116" s="61"/>
      <c r="S116" s="61"/>
      <c r="T116" s="61"/>
      <c r="U116" s="61"/>
      <c r="V116" s="61"/>
      <c r="W116" s="17"/>
      <c r="X116" s="17"/>
      <c r="Y116" s="17"/>
      <c r="Z116" s="17"/>
    </row>
    <row r="117" ht="17.25" customHeight="1">
      <c r="A117" s="3"/>
      <c r="B117" s="61"/>
      <c r="C117" s="61"/>
      <c r="D117" s="61"/>
      <c r="E117" s="61"/>
      <c r="F117" s="61"/>
      <c r="G117" s="61"/>
      <c r="H117" s="61"/>
      <c r="I117" s="61"/>
      <c r="J117" s="61"/>
      <c r="K117" s="61"/>
      <c r="L117" s="61"/>
      <c r="M117" s="61"/>
      <c r="N117" s="61"/>
      <c r="O117" s="61"/>
      <c r="P117" s="61"/>
      <c r="Q117" s="61"/>
      <c r="R117" s="61"/>
      <c r="S117" s="61"/>
      <c r="T117" s="61"/>
      <c r="U117" s="61"/>
      <c r="V117" s="61"/>
      <c r="W117" s="17"/>
      <c r="X117" s="17"/>
      <c r="Y117" s="17"/>
      <c r="Z117" s="17"/>
    </row>
    <row r="118" ht="17.25" customHeight="1">
      <c r="A118" s="3"/>
      <c r="B118" s="61"/>
      <c r="C118" s="61"/>
      <c r="D118" s="61"/>
      <c r="E118" s="61"/>
      <c r="F118" s="61"/>
      <c r="G118" s="61"/>
      <c r="H118" s="61"/>
      <c r="I118" s="61"/>
      <c r="J118" s="61"/>
      <c r="K118" s="61"/>
      <c r="L118" s="61"/>
      <c r="M118" s="61"/>
      <c r="N118" s="61"/>
      <c r="O118" s="61"/>
      <c r="P118" s="61"/>
      <c r="Q118" s="61"/>
      <c r="R118" s="61"/>
      <c r="S118" s="61"/>
      <c r="T118" s="61"/>
      <c r="U118" s="61"/>
      <c r="V118" s="61"/>
      <c r="W118" s="17"/>
      <c r="X118" s="17"/>
      <c r="Y118" s="17"/>
      <c r="Z118" s="17"/>
    </row>
    <row r="119" ht="17.25" customHeight="1">
      <c r="A119" s="3"/>
      <c r="B119" s="61"/>
      <c r="C119" s="61"/>
      <c r="D119" s="61"/>
      <c r="E119" s="61"/>
      <c r="F119" s="61"/>
      <c r="G119" s="61"/>
      <c r="H119" s="61"/>
      <c r="I119" s="61"/>
      <c r="J119" s="61"/>
      <c r="K119" s="61"/>
      <c r="L119" s="61"/>
      <c r="M119" s="61"/>
      <c r="N119" s="61"/>
      <c r="O119" s="61"/>
      <c r="P119" s="61"/>
      <c r="Q119" s="61"/>
      <c r="R119" s="61"/>
      <c r="S119" s="61"/>
      <c r="T119" s="61"/>
      <c r="U119" s="61"/>
      <c r="V119" s="61"/>
      <c r="W119" s="17"/>
      <c r="X119" s="17"/>
      <c r="Y119" s="17"/>
      <c r="Z119" s="17"/>
    </row>
    <row r="120" ht="17.25" customHeight="1">
      <c r="A120" s="3"/>
      <c r="B120" s="61"/>
      <c r="C120" s="61"/>
      <c r="D120" s="61"/>
      <c r="E120" s="61"/>
      <c r="F120" s="61"/>
      <c r="G120" s="61"/>
      <c r="H120" s="61"/>
      <c r="I120" s="61"/>
      <c r="J120" s="61"/>
      <c r="K120" s="61"/>
      <c r="L120" s="61"/>
      <c r="M120" s="61"/>
      <c r="N120" s="61"/>
      <c r="O120" s="61"/>
      <c r="P120" s="61"/>
      <c r="Q120" s="61"/>
      <c r="R120" s="61"/>
      <c r="S120" s="61"/>
      <c r="T120" s="61"/>
      <c r="U120" s="61"/>
      <c r="V120" s="61"/>
      <c r="W120" s="17"/>
      <c r="X120" s="17"/>
      <c r="Y120" s="17"/>
      <c r="Z120" s="17"/>
    </row>
    <row r="121" ht="17.25" customHeight="1">
      <c r="A121" s="3"/>
      <c r="B121" s="61"/>
      <c r="C121" s="61"/>
      <c r="D121" s="61"/>
      <c r="E121" s="61"/>
      <c r="F121" s="61"/>
      <c r="G121" s="61"/>
      <c r="H121" s="61"/>
      <c r="I121" s="61"/>
      <c r="J121" s="61"/>
      <c r="K121" s="61"/>
      <c r="L121" s="61"/>
      <c r="M121" s="61"/>
      <c r="N121" s="61"/>
      <c r="O121" s="61"/>
      <c r="P121" s="61"/>
      <c r="Q121" s="61"/>
      <c r="R121" s="61"/>
      <c r="S121" s="61"/>
      <c r="T121" s="61"/>
      <c r="U121" s="61"/>
      <c r="V121" s="61"/>
      <c r="W121" s="17"/>
      <c r="X121" s="17"/>
      <c r="Y121" s="17"/>
      <c r="Z121" s="17"/>
    </row>
    <row r="122" ht="17.25" customHeight="1">
      <c r="A122" s="3"/>
      <c r="B122" s="61"/>
      <c r="C122" s="61"/>
      <c r="D122" s="61"/>
      <c r="E122" s="61"/>
      <c r="F122" s="61"/>
      <c r="G122" s="61"/>
      <c r="H122" s="61"/>
      <c r="I122" s="61"/>
      <c r="J122" s="61"/>
      <c r="K122" s="61"/>
      <c r="L122" s="61"/>
      <c r="M122" s="61"/>
      <c r="N122" s="61"/>
      <c r="O122" s="61"/>
      <c r="P122" s="61"/>
      <c r="Q122" s="61"/>
      <c r="R122" s="61"/>
      <c r="S122" s="61"/>
      <c r="T122" s="61"/>
      <c r="U122" s="61"/>
      <c r="V122" s="61"/>
      <c r="W122" s="17"/>
      <c r="X122" s="17"/>
      <c r="Y122" s="17"/>
      <c r="Z122" s="17"/>
    </row>
    <row r="123" ht="17.25" customHeight="1">
      <c r="A123" s="3"/>
      <c r="B123" s="61"/>
      <c r="C123" s="61"/>
      <c r="D123" s="61"/>
      <c r="E123" s="61"/>
      <c r="F123" s="61"/>
      <c r="G123" s="61"/>
      <c r="H123" s="61"/>
      <c r="I123" s="61"/>
      <c r="J123" s="61"/>
      <c r="K123" s="61"/>
      <c r="L123" s="61"/>
      <c r="M123" s="61"/>
      <c r="N123" s="61"/>
      <c r="O123" s="61"/>
      <c r="P123" s="61"/>
      <c r="Q123" s="61"/>
      <c r="R123" s="61"/>
      <c r="S123" s="61"/>
      <c r="T123" s="61"/>
      <c r="U123" s="61"/>
      <c r="V123" s="61"/>
      <c r="W123" s="17"/>
      <c r="X123" s="17"/>
      <c r="Y123" s="17"/>
      <c r="Z123" s="17"/>
    </row>
    <row r="124" ht="17.25" customHeight="1">
      <c r="A124" s="3"/>
      <c r="B124" s="61"/>
      <c r="C124" s="61"/>
      <c r="D124" s="61"/>
      <c r="E124" s="61"/>
      <c r="F124" s="61"/>
      <c r="G124" s="61"/>
      <c r="H124" s="61"/>
      <c r="I124" s="61"/>
      <c r="J124" s="61"/>
      <c r="K124" s="61"/>
      <c r="L124" s="61"/>
      <c r="M124" s="61"/>
      <c r="N124" s="61"/>
      <c r="O124" s="61"/>
      <c r="P124" s="61"/>
      <c r="Q124" s="61"/>
      <c r="R124" s="61"/>
      <c r="S124" s="61"/>
      <c r="T124" s="61"/>
      <c r="U124" s="61"/>
      <c r="V124" s="61"/>
      <c r="W124" s="17"/>
      <c r="X124" s="17"/>
      <c r="Y124" s="17"/>
      <c r="Z124" s="17"/>
    </row>
    <row r="125" ht="17.25" customHeight="1">
      <c r="A125" s="3"/>
      <c r="B125" s="61"/>
      <c r="C125" s="61"/>
      <c r="D125" s="61"/>
      <c r="E125" s="61"/>
      <c r="F125" s="61"/>
      <c r="G125" s="61"/>
      <c r="H125" s="61"/>
      <c r="I125" s="61"/>
      <c r="J125" s="61"/>
      <c r="K125" s="61"/>
      <c r="L125" s="61"/>
      <c r="M125" s="61"/>
      <c r="N125" s="61"/>
      <c r="O125" s="61"/>
      <c r="P125" s="61"/>
      <c r="Q125" s="61"/>
      <c r="R125" s="61"/>
      <c r="S125" s="61"/>
      <c r="T125" s="61"/>
      <c r="U125" s="61"/>
      <c r="V125" s="61"/>
      <c r="W125" s="17"/>
      <c r="X125" s="17"/>
      <c r="Y125" s="17"/>
      <c r="Z125" s="17"/>
    </row>
    <row r="126" ht="17.25" customHeight="1">
      <c r="A126" s="3"/>
      <c r="B126" s="61"/>
      <c r="C126" s="61"/>
      <c r="D126" s="61"/>
      <c r="E126" s="61"/>
      <c r="F126" s="61"/>
      <c r="G126" s="61"/>
      <c r="H126" s="61"/>
      <c r="I126" s="61"/>
      <c r="J126" s="61"/>
      <c r="K126" s="61"/>
      <c r="L126" s="61"/>
      <c r="M126" s="61"/>
      <c r="N126" s="61"/>
      <c r="O126" s="61"/>
      <c r="P126" s="61"/>
      <c r="Q126" s="61"/>
      <c r="R126" s="61"/>
      <c r="S126" s="61"/>
      <c r="T126" s="61"/>
      <c r="U126" s="61"/>
      <c r="V126" s="61"/>
      <c r="W126" s="17"/>
      <c r="X126" s="17"/>
      <c r="Y126" s="17"/>
      <c r="Z126" s="17"/>
    </row>
    <row r="127" ht="17.25" customHeight="1">
      <c r="A127" s="3"/>
      <c r="B127" s="61"/>
      <c r="C127" s="61"/>
      <c r="D127" s="61"/>
      <c r="E127" s="61"/>
      <c r="F127" s="61"/>
      <c r="G127" s="61"/>
      <c r="H127" s="61"/>
      <c r="I127" s="61"/>
      <c r="J127" s="61"/>
      <c r="K127" s="61"/>
      <c r="L127" s="61"/>
      <c r="M127" s="61"/>
      <c r="N127" s="61"/>
      <c r="O127" s="61"/>
      <c r="P127" s="61"/>
      <c r="Q127" s="61"/>
      <c r="R127" s="61"/>
      <c r="S127" s="61"/>
      <c r="T127" s="61"/>
      <c r="U127" s="61"/>
      <c r="V127" s="61"/>
      <c r="W127" s="17"/>
      <c r="X127" s="17"/>
      <c r="Y127" s="17"/>
      <c r="Z127" s="17"/>
    </row>
    <row r="128" ht="17.25" customHeight="1">
      <c r="A128" s="3"/>
      <c r="B128" s="61"/>
      <c r="C128" s="61"/>
      <c r="D128" s="61"/>
      <c r="E128" s="61"/>
      <c r="F128" s="61"/>
      <c r="G128" s="61"/>
      <c r="H128" s="61"/>
      <c r="I128" s="61"/>
      <c r="J128" s="61"/>
      <c r="K128" s="61"/>
      <c r="L128" s="61"/>
      <c r="M128" s="61"/>
      <c r="N128" s="61"/>
      <c r="O128" s="61"/>
      <c r="P128" s="61"/>
      <c r="Q128" s="61"/>
      <c r="R128" s="61"/>
      <c r="S128" s="61"/>
      <c r="T128" s="61"/>
      <c r="U128" s="61"/>
      <c r="V128" s="61"/>
      <c r="W128" s="17"/>
      <c r="X128" s="17"/>
      <c r="Y128" s="17"/>
      <c r="Z128" s="17"/>
    </row>
    <row r="129" ht="17.25" customHeight="1">
      <c r="A129" s="3"/>
      <c r="B129" s="61"/>
      <c r="C129" s="61"/>
      <c r="D129" s="61"/>
      <c r="E129" s="61"/>
      <c r="F129" s="61"/>
      <c r="G129" s="61"/>
      <c r="H129" s="61"/>
      <c r="I129" s="61"/>
      <c r="J129" s="61"/>
      <c r="K129" s="61"/>
      <c r="L129" s="61"/>
      <c r="M129" s="61"/>
      <c r="N129" s="61"/>
      <c r="O129" s="61"/>
      <c r="P129" s="61"/>
      <c r="Q129" s="61"/>
      <c r="R129" s="61"/>
      <c r="S129" s="61"/>
      <c r="T129" s="61"/>
      <c r="U129" s="61"/>
      <c r="V129" s="61"/>
      <c r="W129" s="17"/>
      <c r="X129" s="17"/>
      <c r="Y129" s="17"/>
      <c r="Z129" s="17"/>
    </row>
    <row r="130" ht="17.25" customHeight="1">
      <c r="A130" s="3"/>
      <c r="B130" s="61"/>
      <c r="C130" s="61"/>
      <c r="D130" s="61"/>
      <c r="E130" s="61"/>
      <c r="F130" s="61"/>
      <c r="G130" s="61"/>
      <c r="H130" s="61"/>
      <c r="I130" s="61"/>
      <c r="J130" s="61"/>
      <c r="K130" s="61"/>
      <c r="L130" s="61"/>
      <c r="M130" s="61"/>
      <c r="N130" s="61"/>
      <c r="O130" s="61"/>
      <c r="P130" s="61"/>
      <c r="Q130" s="61"/>
      <c r="R130" s="61"/>
      <c r="S130" s="61"/>
      <c r="T130" s="61"/>
      <c r="U130" s="61"/>
      <c r="V130" s="61"/>
      <c r="W130" s="17"/>
      <c r="X130" s="17"/>
      <c r="Y130" s="17"/>
      <c r="Z130" s="17"/>
    </row>
    <row r="131" ht="17.25" customHeight="1">
      <c r="A131" s="3"/>
      <c r="B131" s="61"/>
      <c r="C131" s="61"/>
      <c r="D131" s="61"/>
      <c r="E131" s="61"/>
      <c r="F131" s="61"/>
      <c r="G131" s="61"/>
      <c r="H131" s="61"/>
      <c r="I131" s="61"/>
      <c r="J131" s="61"/>
      <c r="K131" s="61"/>
      <c r="L131" s="61"/>
      <c r="M131" s="61"/>
      <c r="N131" s="61"/>
      <c r="O131" s="61"/>
      <c r="P131" s="61"/>
      <c r="Q131" s="61"/>
      <c r="R131" s="61"/>
      <c r="S131" s="61"/>
      <c r="T131" s="61"/>
      <c r="U131" s="61"/>
      <c r="V131" s="61"/>
      <c r="W131" s="17"/>
      <c r="X131" s="17"/>
      <c r="Y131" s="17"/>
      <c r="Z131" s="17"/>
    </row>
    <row r="132" ht="17.25" customHeight="1">
      <c r="A132" s="3"/>
      <c r="B132" s="61"/>
      <c r="C132" s="61"/>
      <c r="D132" s="61"/>
      <c r="E132" s="61"/>
      <c r="F132" s="61"/>
      <c r="G132" s="61"/>
      <c r="H132" s="61"/>
      <c r="I132" s="61"/>
      <c r="J132" s="61"/>
      <c r="K132" s="61"/>
      <c r="L132" s="61"/>
      <c r="M132" s="61"/>
      <c r="N132" s="61"/>
      <c r="O132" s="61"/>
      <c r="P132" s="61"/>
      <c r="Q132" s="61"/>
      <c r="R132" s="61"/>
      <c r="S132" s="61"/>
      <c r="T132" s="61"/>
      <c r="U132" s="61"/>
      <c r="V132" s="61"/>
      <c r="W132" s="17"/>
      <c r="X132" s="17"/>
      <c r="Y132" s="17"/>
      <c r="Z132" s="17"/>
    </row>
    <row r="133" ht="17.25" customHeight="1">
      <c r="A133" s="3"/>
      <c r="B133" s="61"/>
      <c r="C133" s="61"/>
      <c r="D133" s="61"/>
      <c r="E133" s="61"/>
      <c r="F133" s="61"/>
      <c r="G133" s="61"/>
      <c r="H133" s="61"/>
      <c r="I133" s="61"/>
      <c r="J133" s="61"/>
      <c r="K133" s="61"/>
      <c r="L133" s="61"/>
      <c r="M133" s="61"/>
      <c r="N133" s="61"/>
      <c r="O133" s="61"/>
      <c r="P133" s="61"/>
      <c r="Q133" s="61"/>
      <c r="R133" s="61"/>
      <c r="S133" s="61"/>
      <c r="T133" s="61"/>
      <c r="U133" s="61"/>
      <c r="V133" s="61"/>
      <c r="W133" s="17"/>
      <c r="X133" s="17"/>
      <c r="Y133" s="17"/>
      <c r="Z133" s="17"/>
    </row>
    <row r="134" ht="17.25" customHeight="1">
      <c r="A134" s="3"/>
      <c r="B134" s="61"/>
      <c r="C134" s="61"/>
      <c r="D134" s="61"/>
      <c r="E134" s="61"/>
      <c r="F134" s="61"/>
      <c r="G134" s="61"/>
      <c r="H134" s="61"/>
      <c r="I134" s="61"/>
      <c r="J134" s="61"/>
      <c r="K134" s="61"/>
      <c r="L134" s="61"/>
      <c r="M134" s="61"/>
      <c r="N134" s="61"/>
      <c r="O134" s="61"/>
      <c r="P134" s="61"/>
      <c r="Q134" s="61"/>
      <c r="R134" s="61"/>
      <c r="S134" s="61"/>
      <c r="T134" s="61"/>
      <c r="U134" s="61"/>
      <c r="V134" s="61"/>
      <c r="W134" s="17"/>
      <c r="X134" s="17"/>
      <c r="Y134" s="17"/>
      <c r="Z134" s="17"/>
    </row>
    <row r="135" ht="17.25" customHeight="1">
      <c r="A135" s="3"/>
      <c r="B135" s="61"/>
      <c r="C135" s="61"/>
      <c r="D135" s="61"/>
      <c r="E135" s="61"/>
      <c r="F135" s="61"/>
      <c r="G135" s="61"/>
      <c r="H135" s="61"/>
      <c r="I135" s="61"/>
      <c r="J135" s="61"/>
      <c r="K135" s="61"/>
      <c r="L135" s="61"/>
      <c r="M135" s="61"/>
      <c r="N135" s="61"/>
      <c r="O135" s="61"/>
      <c r="P135" s="61"/>
      <c r="Q135" s="61"/>
      <c r="R135" s="61"/>
      <c r="S135" s="61"/>
      <c r="T135" s="61"/>
      <c r="U135" s="61"/>
      <c r="V135" s="61"/>
      <c r="W135" s="17"/>
      <c r="X135" s="17"/>
      <c r="Y135" s="17"/>
      <c r="Z135" s="17"/>
    </row>
    <row r="136" ht="17.25" customHeight="1">
      <c r="A136" s="3"/>
      <c r="B136" s="61"/>
      <c r="C136" s="61"/>
      <c r="D136" s="61"/>
      <c r="E136" s="61"/>
      <c r="F136" s="61"/>
      <c r="G136" s="61"/>
      <c r="H136" s="61"/>
      <c r="I136" s="61"/>
      <c r="J136" s="61"/>
      <c r="K136" s="61"/>
      <c r="L136" s="61"/>
      <c r="M136" s="61"/>
      <c r="N136" s="61"/>
      <c r="O136" s="61"/>
      <c r="P136" s="61"/>
      <c r="Q136" s="61"/>
      <c r="R136" s="61"/>
      <c r="S136" s="61"/>
      <c r="T136" s="61"/>
      <c r="U136" s="61"/>
      <c r="V136" s="61"/>
      <c r="W136" s="17"/>
      <c r="X136" s="17"/>
      <c r="Y136" s="17"/>
      <c r="Z136" s="17"/>
    </row>
    <row r="137" ht="17.25" customHeight="1">
      <c r="A137" s="3"/>
      <c r="B137" s="61"/>
      <c r="C137" s="61"/>
      <c r="D137" s="61"/>
      <c r="E137" s="61"/>
      <c r="F137" s="61"/>
      <c r="G137" s="61"/>
      <c r="H137" s="61"/>
      <c r="I137" s="61"/>
      <c r="J137" s="61"/>
      <c r="K137" s="61"/>
      <c r="L137" s="61"/>
      <c r="M137" s="61"/>
      <c r="N137" s="61"/>
      <c r="O137" s="61"/>
      <c r="P137" s="61"/>
      <c r="Q137" s="61"/>
      <c r="R137" s="61"/>
      <c r="S137" s="61"/>
      <c r="T137" s="61"/>
      <c r="U137" s="61"/>
      <c r="V137" s="61"/>
      <c r="W137" s="17"/>
      <c r="X137" s="17"/>
      <c r="Y137" s="17"/>
      <c r="Z137" s="17"/>
    </row>
    <row r="138" ht="17.25" customHeight="1">
      <c r="A138" s="3"/>
      <c r="B138" s="61"/>
      <c r="C138" s="61"/>
      <c r="D138" s="61"/>
      <c r="E138" s="61"/>
      <c r="F138" s="61"/>
      <c r="G138" s="61"/>
      <c r="H138" s="61"/>
      <c r="I138" s="61"/>
      <c r="J138" s="61"/>
      <c r="K138" s="61"/>
      <c r="L138" s="61"/>
      <c r="M138" s="61"/>
      <c r="N138" s="61"/>
      <c r="O138" s="61"/>
      <c r="P138" s="61"/>
      <c r="Q138" s="61"/>
      <c r="R138" s="61"/>
      <c r="S138" s="61"/>
      <c r="T138" s="61"/>
      <c r="U138" s="61"/>
      <c r="V138" s="61"/>
      <c r="W138" s="17"/>
      <c r="X138" s="17"/>
      <c r="Y138" s="17"/>
      <c r="Z138" s="17"/>
    </row>
    <row r="139" ht="17.25" customHeight="1">
      <c r="A139" s="3"/>
      <c r="B139" s="61"/>
      <c r="C139" s="61"/>
      <c r="D139" s="61"/>
      <c r="E139" s="61"/>
      <c r="F139" s="61"/>
      <c r="G139" s="61"/>
      <c r="H139" s="61"/>
      <c r="I139" s="61"/>
      <c r="J139" s="61"/>
      <c r="K139" s="61"/>
      <c r="L139" s="61"/>
      <c r="M139" s="61"/>
      <c r="N139" s="61"/>
      <c r="O139" s="61"/>
      <c r="P139" s="61"/>
      <c r="Q139" s="61"/>
      <c r="R139" s="61"/>
      <c r="S139" s="61"/>
      <c r="T139" s="61"/>
      <c r="U139" s="61"/>
      <c r="V139" s="61"/>
      <c r="W139" s="17"/>
      <c r="X139" s="17"/>
      <c r="Y139" s="17"/>
      <c r="Z139" s="17"/>
    </row>
    <row r="140" ht="17.25" customHeight="1">
      <c r="A140" s="3"/>
      <c r="B140" s="61"/>
      <c r="C140" s="61"/>
      <c r="D140" s="61"/>
      <c r="E140" s="61"/>
      <c r="F140" s="61"/>
      <c r="G140" s="61"/>
      <c r="H140" s="61"/>
      <c r="I140" s="61"/>
      <c r="J140" s="61"/>
      <c r="K140" s="61"/>
      <c r="L140" s="61"/>
      <c r="M140" s="61"/>
      <c r="N140" s="61"/>
      <c r="O140" s="61"/>
      <c r="P140" s="61"/>
      <c r="Q140" s="61"/>
      <c r="R140" s="61"/>
      <c r="S140" s="61"/>
      <c r="T140" s="61"/>
      <c r="U140" s="61"/>
      <c r="V140" s="61"/>
      <c r="W140" s="17"/>
      <c r="X140" s="17"/>
      <c r="Y140" s="17"/>
      <c r="Z140" s="17"/>
    </row>
    <row r="141" ht="17.25" customHeight="1">
      <c r="A141" s="3"/>
      <c r="B141" s="61"/>
      <c r="C141" s="61"/>
      <c r="D141" s="61"/>
      <c r="E141" s="61"/>
      <c r="F141" s="61"/>
      <c r="G141" s="61"/>
      <c r="H141" s="61"/>
      <c r="I141" s="61"/>
      <c r="J141" s="61"/>
      <c r="K141" s="61"/>
      <c r="L141" s="61"/>
      <c r="M141" s="61"/>
      <c r="N141" s="61"/>
      <c r="O141" s="61"/>
      <c r="P141" s="61"/>
      <c r="Q141" s="61"/>
      <c r="R141" s="61"/>
      <c r="S141" s="61"/>
      <c r="T141" s="61"/>
      <c r="U141" s="61"/>
      <c r="V141" s="61"/>
      <c r="W141" s="17"/>
      <c r="X141" s="17"/>
      <c r="Y141" s="17"/>
      <c r="Z141" s="17"/>
    </row>
    <row r="142" ht="17.25" customHeight="1">
      <c r="A142" s="3"/>
      <c r="B142" s="61"/>
      <c r="C142" s="61"/>
      <c r="D142" s="61"/>
      <c r="E142" s="61"/>
      <c r="F142" s="61"/>
      <c r="G142" s="61"/>
      <c r="H142" s="61"/>
      <c r="I142" s="61"/>
      <c r="J142" s="61"/>
      <c r="K142" s="61"/>
      <c r="L142" s="61"/>
      <c r="M142" s="61"/>
      <c r="N142" s="61"/>
      <c r="O142" s="61"/>
      <c r="P142" s="61"/>
      <c r="Q142" s="61"/>
      <c r="R142" s="61"/>
      <c r="S142" s="61"/>
      <c r="T142" s="61"/>
      <c r="U142" s="61"/>
      <c r="V142" s="61"/>
      <c r="W142" s="17"/>
      <c r="X142" s="17"/>
      <c r="Y142" s="17"/>
      <c r="Z142" s="17"/>
    </row>
    <row r="143" ht="17.25" customHeight="1">
      <c r="A143" s="3"/>
      <c r="B143" s="61"/>
      <c r="C143" s="61"/>
      <c r="D143" s="61"/>
      <c r="E143" s="61"/>
      <c r="F143" s="61"/>
      <c r="G143" s="61"/>
      <c r="H143" s="61"/>
      <c r="I143" s="61"/>
      <c r="J143" s="61"/>
      <c r="K143" s="61"/>
      <c r="L143" s="61"/>
      <c r="M143" s="61"/>
      <c r="N143" s="61"/>
      <c r="O143" s="61"/>
      <c r="P143" s="61"/>
      <c r="Q143" s="61"/>
      <c r="R143" s="61"/>
      <c r="S143" s="61"/>
      <c r="T143" s="61"/>
      <c r="U143" s="61"/>
      <c r="V143" s="61"/>
      <c r="W143" s="17"/>
      <c r="X143" s="17"/>
      <c r="Y143" s="17"/>
      <c r="Z143" s="17"/>
    </row>
    <row r="144" ht="17.25" customHeight="1">
      <c r="A144" s="3"/>
      <c r="B144" s="61"/>
      <c r="C144" s="61"/>
      <c r="D144" s="61"/>
      <c r="E144" s="61"/>
      <c r="F144" s="61"/>
      <c r="G144" s="61"/>
      <c r="H144" s="61"/>
      <c r="I144" s="61"/>
      <c r="J144" s="61"/>
      <c r="K144" s="61"/>
      <c r="L144" s="61"/>
      <c r="M144" s="61"/>
      <c r="N144" s="61"/>
      <c r="O144" s="61"/>
      <c r="P144" s="61"/>
      <c r="Q144" s="61"/>
      <c r="R144" s="61"/>
      <c r="S144" s="61"/>
      <c r="T144" s="61"/>
      <c r="U144" s="61"/>
      <c r="V144" s="61"/>
      <c r="W144" s="17"/>
      <c r="X144" s="17"/>
      <c r="Y144" s="17"/>
      <c r="Z144" s="17"/>
    </row>
    <row r="145" ht="17.25" customHeight="1">
      <c r="A145" s="3"/>
      <c r="B145" s="61"/>
      <c r="C145" s="61"/>
      <c r="D145" s="61"/>
      <c r="E145" s="61"/>
      <c r="F145" s="61"/>
      <c r="G145" s="61"/>
      <c r="H145" s="61"/>
      <c r="I145" s="61"/>
      <c r="J145" s="61"/>
      <c r="K145" s="61"/>
      <c r="L145" s="61"/>
      <c r="M145" s="61"/>
      <c r="N145" s="61"/>
      <c r="O145" s="61"/>
      <c r="P145" s="61"/>
      <c r="Q145" s="61"/>
      <c r="R145" s="61"/>
      <c r="S145" s="61"/>
      <c r="T145" s="61"/>
      <c r="U145" s="61"/>
      <c r="V145" s="61"/>
      <c r="W145" s="17"/>
      <c r="X145" s="17"/>
      <c r="Y145" s="17"/>
      <c r="Z145" s="17"/>
    </row>
    <row r="146" ht="17.25" customHeight="1">
      <c r="A146" s="3"/>
      <c r="B146" s="61"/>
      <c r="C146" s="61"/>
      <c r="D146" s="61"/>
      <c r="E146" s="61"/>
      <c r="F146" s="61"/>
      <c r="G146" s="61"/>
      <c r="H146" s="61"/>
      <c r="I146" s="61"/>
      <c r="J146" s="61"/>
      <c r="K146" s="61"/>
      <c r="L146" s="61"/>
      <c r="M146" s="61"/>
      <c r="N146" s="61"/>
      <c r="O146" s="61"/>
      <c r="P146" s="61"/>
      <c r="Q146" s="61"/>
      <c r="R146" s="61"/>
      <c r="S146" s="61"/>
      <c r="T146" s="61"/>
      <c r="U146" s="61"/>
      <c r="V146" s="61"/>
      <c r="W146" s="17"/>
      <c r="X146" s="17"/>
      <c r="Y146" s="17"/>
      <c r="Z146" s="17"/>
    </row>
    <row r="147" ht="17.25" customHeight="1">
      <c r="A147" s="3"/>
      <c r="B147" s="61"/>
      <c r="C147" s="61"/>
      <c r="D147" s="61"/>
      <c r="E147" s="61"/>
      <c r="F147" s="61"/>
      <c r="G147" s="61"/>
      <c r="H147" s="61"/>
      <c r="I147" s="61"/>
      <c r="J147" s="61"/>
      <c r="K147" s="61"/>
      <c r="L147" s="61"/>
      <c r="M147" s="61"/>
      <c r="N147" s="61"/>
      <c r="O147" s="61"/>
      <c r="P147" s="61"/>
      <c r="Q147" s="61"/>
      <c r="R147" s="61"/>
      <c r="S147" s="61"/>
      <c r="T147" s="61"/>
      <c r="U147" s="61"/>
      <c r="V147" s="61"/>
      <c r="W147" s="17"/>
      <c r="X147" s="17"/>
      <c r="Y147" s="17"/>
      <c r="Z147" s="17"/>
    </row>
    <row r="148" ht="17.25" customHeight="1">
      <c r="A148" s="3"/>
      <c r="B148" s="61"/>
      <c r="C148" s="61"/>
      <c r="D148" s="61"/>
      <c r="E148" s="61"/>
      <c r="F148" s="61"/>
      <c r="G148" s="61"/>
      <c r="H148" s="61"/>
      <c r="I148" s="61"/>
      <c r="J148" s="61"/>
      <c r="K148" s="61"/>
      <c r="L148" s="61"/>
      <c r="M148" s="61"/>
      <c r="N148" s="61"/>
      <c r="O148" s="61"/>
      <c r="P148" s="61"/>
      <c r="Q148" s="61"/>
      <c r="R148" s="61"/>
      <c r="S148" s="61"/>
      <c r="T148" s="61"/>
      <c r="U148" s="61"/>
      <c r="V148" s="61"/>
      <c r="W148" s="17"/>
      <c r="X148" s="17"/>
      <c r="Y148" s="17"/>
      <c r="Z148" s="17"/>
    </row>
    <row r="149" ht="17.25" customHeight="1">
      <c r="A149" s="3"/>
      <c r="B149" s="61"/>
      <c r="C149" s="61"/>
      <c r="D149" s="61"/>
      <c r="E149" s="61"/>
      <c r="F149" s="61"/>
      <c r="G149" s="61"/>
      <c r="H149" s="61"/>
      <c r="I149" s="61"/>
      <c r="J149" s="61"/>
      <c r="K149" s="61"/>
      <c r="L149" s="61"/>
      <c r="M149" s="61"/>
      <c r="N149" s="61"/>
      <c r="O149" s="61"/>
      <c r="P149" s="61"/>
      <c r="Q149" s="61"/>
      <c r="R149" s="61"/>
      <c r="S149" s="61"/>
      <c r="T149" s="61"/>
      <c r="U149" s="61"/>
      <c r="V149" s="61"/>
      <c r="W149" s="17"/>
      <c r="X149" s="17"/>
      <c r="Y149" s="17"/>
      <c r="Z149" s="17"/>
    </row>
    <row r="150" ht="17.25" customHeight="1">
      <c r="A150" s="3"/>
      <c r="B150" s="61"/>
      <c r="C150" s="61"/>
      <c r="D150" s="61"/>
      <c r="E150" s="61"/>
      <c r="F150" s="61"/>
      <c r="G150" s="61"/>
      <c r="H150" s="61"/>
      <c r="I150" s="61"/>
      <c r="J150" s="61"/>
      <c r="K150" s="61"/>
      <c r="L150" s="61"/>
      <c r="M150" s="61"/>
      <c r="N150" s="61"/>
      <c r="O150" s="61"/>
      <c r="P150" s="61"/>
      <c r="Q150" s="61"/>
      <c r="R150" s="61"/>
      <c r="S150" s="61"/>
      <c r="T150" s="61"/>
      <c r="U150" s="61"/>
      <c r="V150" s="61"/>
      <c r="W150" s="17"/>
      <c r="X150" s="17"/>
      <c r="Y150" s="17"/>
      <c r="Z150" s="17"/>
    </row>
    <row r="151" ht="17.25" customHeight="1">
      <c r="A151" s="3"/>
      <c r="B151" s="61"/>
      <c r="C151" s="61"/>
      <c r="D151" s="61"/>
      <c r="E151" s="61"/>
      <c r="F151" s="61"/>
      <c r="G151" s="61"/>
      <c r="H151" s="61"/>
      <c r="I151" s="61"/>
      <c r="J151" s="61"/>
      <c r="K151" s="61"/>
      <c r="L151" s="61"/>
      <c r="M151" s="61"/>
      <c r="N151" s="61"/>
      <c r="O151" s="61"/>
      <c r="P151" s="61"/>
      <c r="Q151" s="61"/>
      <c r="R151" s="61"/>
      <c r="S151" s="61"/>
      <c r="T151" s="61"/>
      <c r="U151" s="61"/>
      <c r="V151" s="61"/>
      <c r="W151" s="17"/>
      <c r="X151" s="17"/>
      <c r="Y151" s="17"/>
      <c r="Z151" s="17"/>
    </row>
    <row r="152" ht="17.25" customHeight="1">
      <c r="A152" s="3"/>
      <c r="B152" s="61"/>
      <c r="C152" s="61"/>
      <c r="D152" s="61"/>
      <c r="E152" s="61"/>
      <c r="F152" s="61"/>
      <c r="G152" s="61"/>
      <c r="H152" s="61"/>
      <c r="I152" s="61"/>
      <c r="J152" s="61"/>
      <c r="K152" s="61"/>
      <c r="L152" s="61"/>
      <c r="M152" s="61"/>
      <c r="N152" s="61"/>
      <c r="O152" s="61"/>
      <c r="P152" s="61"/>
      <c r="Q152" s="61"/>
      <c r="R152" s="61"/>
      <c r="S152" s="61"/>
      <c r="T152" s="61"/>
      <c r="U152" s="61"/>
      <c r="V152" s="61"/>
      <c r="W152" s="17"/>
      <c r="X152" s="17"/>
      <c r="Y152" s="17"/>
      <c r="Z152" s="17"/>
    </row>
    <row r="153" ht="17.25" customHeight="1">
      <c r="A153" s="3"/>
      <c r="B153" s="61"/>
      <c r="C153" s="61"/>
      <c r="D153" s="61"/>
      <c r="E153" s="61"/>
      <c r="F153" s="61"/>
      <c r="G153" s="61"/>
      <c r="H153" s="61"/>
      <c r="I153" s="61"/>
      <c r="J153" s="61"/>
      <c r="K153" s="61"/>
      <c r="L153" s="61"/>
      <c r="M153" s="61"/>
      <c r="N153" s="61"/>
      <c r="O153" s="61"/>
      <c r="P153" s="61"/>
      <c r="Q153" s="61"/>
      <c r="R153" s="61"/>
      <c r="S153" s="61"/>
      <c r="T153" s="61"/>
      <c r="U153" s="61"/>
      <c r="V153" s="61"/>
      <c r="W153" s="17"/>
      <c r="X153" s="17"/>
      <c r="Y153" s="17"/>
      <c r="Z153" s="17"/>
    </row>
    <row r="154" ht="17.25" customHeight="1">
      <c r="A154" s="3"/>
      <c r="B154" s="61"/>
      <c r="C154" s="61"/>
      <c r="D154" s="61"/>
      <c r="E154" s="61"/>
      <c r="F154" s="61"/>
      <c r="G154" s="61"/>
      <c r="H154" s="61"/>
      <c r="I154" s="61"/>
      <c r="J154" s="61"/>
      <c r="K154" s="61"/>
      <c r="L154" s="61"/>
      <c r="M154" s="61"/>
      <c r="N154" s="61"/>
      <c r="O154" s="61"/>
      <c r="P154" s="61"/>
      <c r="Q154" s="61"/>
      <c r="R154" s="61"/>
      <c r="S154" s="61"/>
      <c r="T154" s="61"/>
      <c r="U154" s="61"/>
      <c r="V154" s="61"/>
      <c r="W154" s="17"/>
      <c r="X154" s="17"/>
      <c r="Y154" s="17"/>
      <c r="Z154" s="17"/>
    </row>
    <row r="155" ht="17.25" customHeight="1">
      <c r="A155" s="3"/>
      <c r="B155" s="61"/>
      <c r="C155" s="61"/>
      <c r="D155" s="61"/>
      <c r="E155" s="61"/>
      <c r="F155" s="61"/>
      <c r="G155" s="61"/>
      <c r="H155" s="61"/>
      <c r="I155" s="61"/>
      <c r="J155" s="61"/>
      <c r="K155" s="61"/>
      <c r="L155" s="61"/>
      <c r="M155" s="61"/>
      <c r="N155" s="61"/>
      <c r="O155" s="61"/>
      <c r="P155" s="61"/>
      <c r="Q155" s="61"/>
      <c r="R155" s="61"/>
      <c r="S155" s="61"/>
      <c r="T155" s="61"/>
      <c r="U155" s="61"/>
      <c r="V155" s="61"/>
      <c r="W155" s="17"/>
      <c r="X155" s="17"/>
      <c r="Y155" s="17"/>
      <c r="Z155" s="17"/>
    </row>
    <row r="156" ht="17.25" customHeight="1">
      <c r="A156" s="3"/>
      <c r="B156" s="61"/>
      <c r="C156" s="61"/>
      <c r="D156" s="61"/>
      <c r="E156" s="61"/>
      <c r="F156" s="61"/>
      <c r="G156" s="61"/>
      <c r="H156" s="61"/>
      <c r="I156" s="61"/>
      <c r="J156" s="61"/>
      <c r="K156" s="61"/>
      <c r="L156" s="61"/>
      <c r="M156" s="61"/>
      <c r="N156" s="61"/>
      <c r="O156" s="61"/>
      <c r="P156" s="61"/>
      <c r="Q156" s="61"/>
      <c r="R156" s="61"/>
      <c r="S156" s="61"/>
      <c r="T156" s="61"/>
      <c r="U156" s="61"/>
      <c r="V156" s="61"/>
      <c r="W156" s="17"/>
      <c r="X156" s="17"/>
      <c r="Y156" s="17"/>
      <c r="Z156" s="17"/>
    </row>
    <row r="157" ht="17.25" customHeight="1">
      <c r="A157" s="3"/>
      <c r="B157" s="61"/>
      <c r="C157" s="61"/>
      <c r="D157" s="61"/>
      <c r="E157" s="61"/>
      <c r="F157" s="61"/>
      <c r="G157" s="61"/>
      <c r="H157" s="61"/>
      <c r="I157" s="61"/>
      <c r="J157" s="61"/>
      <c r="K157" s="61"/>
      <c r="L157" s="61"/>
      <c r="M157" s="61"/>
      <c r="N157" s="61"/>
      <c r="O157" s="61"/>
      <c r="P157" s="61"/>
      <c r="Q157" s="61"/>
      <c r="R157" s="61"/>
      <c r="S157" s="61"/>
      <c r="T157" s="61"/>
      <c r="U157" s="61"/>
      <c r="V157" s="61"/>
      <c r="W157" s="17"/>
      <c r="X157" s="17"/>
      <c r="Y157" s="17"/>
      <c r="Z157" s="17"/>
    </row>
    <row r="158" ht="17.25" customHeight="1">
      <c r="A158" s="3"/>
      <c r="B158" s="61"/>
      <c r="C158" s="61"/>
      <c r="D158" s="61"/>
      <c r="E158" s="61"/>
      <c r="F158" s="61"/>
      <c r="G158" s="61"/>
      <c r="H158" s="61"/>
      <c r="I158" s="61"/>
      <c r="J158" s="61"/>
      <c r="K158" s="61"/>
      <c r="L158" s="61"/>
      <c r="M158" s="61"/>
      <c r="N158" s="61"/>
      <c r="O158" s="61"/>
      <c r="P158" s="61"/>
      <c r="Q158" s="61"/>
      <c r="R158" s="61"/>
      <c r="S158" s="61"/>
      <c r="T158" s="61"/>
      <c r="U158" s="61"/>
      <c r="V158" s="61"/>
      <c r="W158" s="17"/>
      <c r="X158" s="17"/>
      <c r="Y158" s="17"/>
      <c r="Z158" s="17"/>
    </row>
    <row r="159" ht="17.25" customHeight="1">
      <c r="A159" s="3"/>
      <c r="B159" s="61"/>
      <c r="C159" s="61"/>
      <c r="D159" s="61"/>
      <c r="E159" s="61"/>
      <c r="F159" s="61"/>
      <c r="G159" s="61"/>
      <c r="H159" s="61"/>
      <c r="I159" s="61"/>
      <c r="J159" s="61"/>
      <c r="K159" s="61"/>
      <c r="L159" s="61"/>
      <c r="M159" s="61"/>
      <c r="N159" s="61"/>
      <c r="O159" s="61"/>
      <c r="P159" s="61"/>
      <c r="Q159" s="61"/>
      <c r="R159" s="61"/>
      <c r="S159" s="61"/>
      <c r="T159" s="61"/>
      <c r="U159" s="61"/>
      <c r="V159" s="61"/>
      <c r="W159" s="17"/>
      <c r="X159" s="17"/>
      <c r="Y159" s="17"/>
      <c r="Z159" s="17"/>
    </row>
    <row r="160" ht="17.25" customHeight="1">
      <c r="A160" s="3"/>
      <c r="B160" s="61"/>
      <c r="C160" s="61"/>
      <c r="D160" s="61"/>
      <c r="E160" s="61"/>
      <c r="F160" s="61"/>
      <c r="G160" s="61"/>
      <c r="H160" s="61"/>
      <c r="I160" s="61"/>
      <c r="J160" s="61"/>
      <c r="K160" s="61"/>
      <c r="L160" s="61"/>
      <c r="M160" s="61"/>
      <c r="N160" s="61"/>
      <c r="O160" s="61"/>
      <c r="P160" s="61"/>
      <c r="Q160" s="61"/>
      <c r="R160" s="61"/>
      <c r="S160" s="61"/>
      <c r="T160" s="61"/>
      <c r="U160" s="61"/>
      <c r="V160" s="61"/>
      <c r="W160" s="17"/>
      <c r="X160" s="17"/>
      <c r="Y160" s="17"/>
      <c r="Z160" s="17"/>
    </row>
    <row r="161" ht="17.25" customHeight="1">
      <c r="A161" s="3"/>
      <c r="B161" s="61"/>
      <c r="C161" s="61"/>
      <c r="D161" s="61"/>
      <c r="E161" s="61"/>
      <c r="F161" s="61"/>
      <c r="G161" s="61"/>
      <c r="H161" s="61"/>
      <c r="I161" s="61"/>
      <c r="J161" s="61"/>
      <c r="K161" s="61"/>
      <c r="L161" s="61"/>
      <c r="M161" s="61"/>
      <c r="N161" s="61"/>
      <c r="O161" s="61"/>
      <c r="P161" s="61"/>
      <c r="Q161" s="61"/>
      <c r="R161" s="61"/>
      <c r="S161" s="61"/>
      <c r="T161" s="61"/>
      <c r="U161" s="61"/>
      <c r="V161" s="61"/>
      <c r="W161" s="17"/>
      <c r="X161" s="17"/>
      <c r="Y161" s="17"/>
      <c r="Z161" s="17"/>
    </row>
    <row r="162" ht="17.25" customHeight="1">
      <c r="A162" s="3"/>
      <c r="B162" s="61"/>
      <c r="C162" s="61"/>
      <c r="D162" s="61"/>
      <c r="E162" s="61"/>
      <c r="F162" s="61"/>
      <c r="G162" s="61"/>
      <c r="H162" s="61"/>
      <c r="I162" s="61"/>
      <c r="J162" s="61"/>
      <c r="K162" s="61"/>
      <c r="L162" s="61"/>
      <c r="M162" s="61"/>
      <c r="N162" s="61"/>
      <c r="O162" s="61"/>
      <c r="P162" s="61"/>
      <c r="Q162" s="61"/>
      <c r="R162" s="61"/>
      <c r="S162" s="61"/>
      <c r="T162" s="61"/>
      <c r="U162" s="61"/>
      <c r="V162" s="61"/>
      <c r="W162" s="17"/>
      <c r="X162" s="17"/>
      <c r="Y162" s="17"/>
      <c r="Z162" s="17"/>
    </row>
    <row r="163" ht="17.25" customHeight="1">
      <c r="A163" s="3"/>
      <c r="B163" s="61"/>
      <c r="C163" s="61"/>
      <c r="D163" s="61"/>
      <c r="E163" s="61"/>
      <c r="F163" s="61"/>
      <c r="G163" s="61"/>
      <c r="H163" s="61"/>
      <c r="I163" s="61"/>
      <c r="J163" s="61"/>
      <c r="K163" s="61"/>
      <c r="L163" s="61"/>
      <c r="M163" s="61"/>
      <c r="N163" s="61"/>
      <c r="O163" s="61"/>
      <c r="P163" s="61"/>
      <c r="Q163" s="61"/>
      <c r="R163" s="61"/>
      <c r="S163" s="61"/>
      <c r="T163" s="61"/>
      <c r="U163" s="61"/>
      <c r="V163" s="61"/>
      <c r="W163" s="17"/>
      <c r="X163" s="17"/>
      <c r="Y163" s="17"/>
      <c r="Z163" s="17"/>
    </row>
    <row r="164" ht="17.25" customHeight="1">
      <c r="A164" s="3"/>
      <c r="B164" s="61"/>
      <c r="C164" s="61"/>
      <c r="D164" s="61"/>
      <c r="E164" s="61"/>
      <c r="F164" s="61"/>
      <c r="G164" s="61"/>
      <c r="H164" s="61"/>
      <c r="I164" s="61"/>
      <c r="J164" s="61"/>
      <c r="K164" s="61"/>
      <c r="L164" s="61"/>
      <c r="M164" s="61"/>
      <c r="N164" s="61"/>
      <c r="O164" s="61"/>
      <c r="P164" s="61"/>
      <c r="Q164" s="61"/>
      <c r="R164" s="61"/>
      <c r="S164" s="61"/>
      <c r="T164" s="61"/>
      <c r="U164" s="61"/>
      <c r="V164" s="61"/>
      <c r="W164" s="17"/>
      <c r="X164" s="17"/>
      <c r="Y164" s="17"/>
      <c r="Z164" s="17"/>
    </row>
    <row r="165" ht="17.25" customHeight="1">
      <c r="A165" s="3"/>
      <c r="B165" s="61"/>
      <c r="C165" s="61"/>
      <c r="D165" s="61"/>
      <c r="E165" s="61"/>
      <c r="F165" s="61"/>
      <c r="G165" s="61"/>
      <c r="H165" s="61"/>
      <c r="I165" s="61"/>
      <c r="J165" s="61"/>
      <c r="K165" s="61"/>
      <c r="L165" s="61"/>
      <c r="M165" s="61"/>
      <c r="N165" s="61"/>
      <c r="O165" s="61"/>
      <c r="P165" s="61"/>
      <c r="Q165" s="61"/>
      <c r="R165" s="61"/>
      <c r="S165" s="61"/>
      <c r="T165" s="61"/>
      <c r="U165" s="61"/>
      <c r="V165" s="61"/>
      <c r="W165" s="17"/>
      <c r="X165" s="17"/>
      <c r="Y165" s="17"/>
      <c r="Z165" s="17"/>
    </row>
    <row r="166" ht="17.25" customHeight="1">
      <c r="A166" s="3"/>
      <c r="B166" s="61"/>
      <c r="C166" s="61"/>
      <c r="D166" s="61"/>
      <c r="E166" s="61"/>
      <c r="F166" s="61"/>
      <c r="G166" s="61"/>
      <c r="H166" s="61"/>
      <c r="I166" s="61"/>
      <c r="J166" s="61"/>
      <c r="K166" s="61"/>
      <c r="L166" s="61"/>
      <c r="M166" s="61"/>
      <c r="N166" s="61"/>
      <c r="O166" s="61"/>
      <c r="P166" s="61"/>
      <c r="Q166" s="61"/>
      <c r="R166" s="61"/>
      <c r="S166" s="61"/>
      <c r="T166" s="61"/>
      <c r="U166" s="61"/>
      <c r="V166" s="61"/>
      <c r="W166" s="17"/>
      <c r="X166" s="17"/>
      <c r="Y166" s="17"/>
      <c r="Z166" s="17"/>
    </row>
    <row r="167" ht="17.25" customHeight="1">
      <c r="A167" s="3"/>
      <c r="B167" s="61"/>
      <c r="C167" s="61"/>
      <c r="D167" s="61"/>
      <c r="E167" s="61"/>
      <c r="F167" s="61"/>
      <c r="G167" s="61"/>
      <c r="H167" s="61"/>
      <c r="I167" s="61"/>
      <c r="J167" s="61"/>
      <c r="K167" s="61"/>
      <c r="L167" s="61"/>
      <c r="M167" s="61"/>
      <c r="N167" s="61"/>
      <c r="O167" s="61"/>
      <c r="P167" s="61"/>
      <c r="Q167" s="61"/>
      <c r="R167" s="61"/>
      <c r="S167" s="61"/>
      <c r="T167" s="61"/>
      <c r="U167" s="61"/>
      <c r="V167" s="61"/>
      <c r="W167" s="17"/>
      <c r="X167" s="17"/>
      <c r="Y167" s="17"/>
      <c r="Z167" s="17"/>
    </row>
    <row r="168" ht="17.25" customHeight="1">
      <c r="A168" s="3"/>
      <c r="B168" s="61"/>
      <c r="C168" s="61"/>
      <c r="D168" s="61"/>
      <c r="E168" s="61"/>
      <c r="F168" s="61"/>
      <c r="G168" s="61"/>
      <c r="H168" s="61"/>
      <c r="I168" s="61"/>
      <c r="J168" s="61"/>
      <c r="K168" s="61"/>
      <c r="L168" s="61"/>
      <c r="M168" s="61"/>
      <c r="N168" s="61"/>
      <c r="O168" s="61"/>
      <c r="P168" s="61"/>
      <c r="Q168" s="61"/>
      <c r="R168" s="61"/>
      <c r="S168" s="61"/>
      <c r="T168" s="61"/>
      <c r="U168" s="61"/>
      <c r="V168" s="61"/>
      <c r="W168" s="17"/>
      <c r="X168" s="17"/>
      <c r="Y168" s="17"/>
      <c r="Z168" s="17"/>
    </row>
    <row r="169" ht="17.25" customHeight="1">
      <c r="A169" s="3"/>
      <c r="B169" s="61"/>
      <c r="C169" s="61"/>
      <c r="D169" s="61"/>
      <c r="E169" s="61"/>
      <c r="F169" s="61"/>
      <c r="G169" s="61"/>
      <c r="H169" s="61"/>
      <c r="I169" s="61"/>
      <c r="J169" s="61"/>
      <c r="K169" s="61"/>
      <c r="L169" s="61"/>
      <c r="M169" s="61"/>
      <c r="N169" s="61"/>
      <c r="O169" s="61"/>
      <c r="P169" s="61"/>
      <c r="Q169" s="61"/>
      <c r="R169" s="61"/>
      <c r="S169" s="61"/>
      <c r="T169" s="61"/>
      <c r="U169" s="61"/>
      <c r="V169" s="61"/>
      <c r="W169" s="17"/>
      <c r="X169" s="17"/>
      <c r="Y169" s="17"/>
      <c r="Z169" s="17"/>
    </row>
    <row r="170" ht="17.25" customHeight="1">
      <c r="A170" s="3"/>
      <c r="B170" s="61"/>
      <c r="C170" s="61"/>
      <c r="D170" s="61"/>
      <c r="E170" s="61"/>
      <c r="F170" s="61"/>
      <c r="G170" s="61"/>
      <c r="H170" s="61"/>
      <c r="I170" s="61"/>
      <c r="J170" s="61"/>
      <c r="K170" s="61"/>
      <c r="L170" s="61"/>
      <c r="M170" s="61"/>
      <c r="N170" s="61"/>
      <c r="O170" s="61"/>
      <c r="P170" s="61"/>
      <c r="Q170" s="61"/>
      <c r="R170" s="61"/>
      <c r="S170" s="61"/>
      <c r="T170" s="61"/>
      <c r="U170" s="61"/>
      <c r="V170" s="61"/>
      <c r="W170" s="17"/>
      <c r="X170" s="17"/>
      <c r="Y170" s="17"/>
      <c r="Z170" s="17"/>
    </row>
    <row r="171" ht="17.25" customHeight="1">
      <c r="A171" s="3"/>
      <c r="B171" s="61"/>
      <c r="C171" s="61"/>
      <c r="D171" s="61"/>
      <c r="E171" s="61"/>
      <c r="F171" s="61"/>
      <c r="G171" s="61"/>
      <c r="H171" s="61"/>
      <c r="I171" s="61"/>
      <c r="J171" s="61"/>
      <c r="K171" s="61"/>
      <c r="L171" s="61"/>
      <c r="M171" s="61"/>
      <c r="N171" s="61"/>
      <c r="O171" s="61"/>
      <c r="P171" s="61"/>
      <c r="Q171" s="61"/>
      <c r="R171" s="61"/>
      <c r="S171" s="61"/>
      <c r="T171" s="61"/>
      <c r="U171" s="61"/>
      <c r="V171" s="61"/>
      <c r="W171" s="17"/>
      <c r="X171" s="17"/>
      <c r="Y171" s="17"/>
      <c r="Z171" s="17"/>
    </row>
    <row r="172" ht="17.25" customHeight="1">
      <c r="A172" s="3"/>
      <c r="B172" s="61"/>
      <c r="C172" s="61"/>
      <c r="D172" s="61"/>
      <c r="E172" s="61"/>
      <c r="F172" s="61"/>
      <c r="G172" s="61"/>
      <c r="H172" s="61"/>
      <c r="I172" s="61"/>
      <c r="J172" s="61"/>
      <c r="K172" s="61"/>
      <c r="L172" s="61"/>
      <c r="M172" s="61"/>
      <c r="N172" s="61"/>
      <c r="O172" s="61"/>
      <c r="P172" s="61"/>
      <c r="Q172" s="61"/>
      <c r="R172" s="61"/>
      <c r="S172" s="61"/>
      <c r="T172" s="61"/>
      <c r="U172" s="61"/>
      <c r="V172" s="61"/>
      <c r="W172" s="17"/>
      <c r="X172" s="17"/>
      <c r="Y172" s="17"/>
      <c r="Z172" s="17"/>
    </row>
    <row r="173" ht="17.25" customHeight="1">
      <c r="A173" s="3"/>
      <c r="B173" s="61"/>
      <c r="C173" s="61"/>
      <c r="D173" s="61"/>
      <c r="E173" s="61"/>
      <c r="F173" s="61"/>
      <c r="G173" s="61"/>
      <c r="H173" s="61"/>
      <c r="I173" s="61"/>
      <c r="J173" s="61"/>
      <c r="K173" s="61"/>
      <c r="L173" s="61"/>
      <c r="M173" s="61"/>
      <c r="N173" s="61"/>
      <c r="O173" s="61"/>
      <c r="P173" s="61"/>
      <c r="Q173" s="61"/>
      <c r="R173" s="61"/>
      <c r="S173" s="61"/>
      <c r="T173" s="61"/>
      <c r="U173" s="61"/>
      <c r="V173" s="61"/>
      <c r="W173" s="17"/>
      <c r="X173" s="17"/>
      <c r="Y173" s="17"/>
      <c r="Z173" s="17"/>
    </row>
    <row r="174" ht="17.25" customHeight="1">
      <c r="A174" s="3"/>
      <c r="B174" s="61"/>
      <c r="C174" s="61"/>
      <c r="D174" s="61"/>
      <c r="E174" s="61"/>
      <c r="F174" s="61"/>
      <c r="G174" s="61"/>
      <c r="H174" s="61"/>
      <c r="I174" s="61"/>
      <c r="J174" s="61"/>
      <c r="K174" s="61"/>
      <c r="L174" s="61"/>
      <c r="M174" s="61"/>
      <c r="N174" s="61"/>
      <c r="O174" s="61"/>
      <c r="P174" s="61"/>
      <c r="Q174" s="61"/>
      <c r="R174" s="61"/>
      <c r="S174" s="61"/>
      <c r="T174" s="61"/>
      <c r="U174" s="61"/>
      <c r="V174" s="61"/>
      <c r="W174" s="17"/>
      <c r="X174" s="17"/>
      <c r="Y174" s="17"/>
      <c r="Z174" s="17"/>
    </row>
    <row r="175" ht="17.25" customHeight="1">
      <c r="A175" s="3"/>
      <c r="B175" s="61"/>
      <c r="C175" s="61"/>
      <c r="D175" s="61"/>
      <c r="E175" s="61"/>
      <c r="F175" s="61"/>
      <c r="G175" s="61"/>
      <c r="H175" s="61"/>
      <c r="I175" s="61"/>
      <c r="J175" s="61"/>
      <c r="K175" s="61"/>
      <c r="L175" s="61"/>
      <c r="M175" s="61"/>
      <c r="N175" s="61"/>
      <c r="O175" s="61"/>
      <c r="P175" s="61"/>
      <c r="Q175" s="61"/>
      <c r="R175" s="61"/>
      <c r="S175" s="61"/>
      <c r="T175" s="61"/>
      <c r="U175" s="61"/>
      <c r="V175" s="61"/>
      <c r="W175" s="17"/>
      <c r="X175" s="17"/>
      <c r="Y175" s="17"/>
      <c r="Z175" s="17"/>
    </row>
    <row r="176" ht="17.25" customHeight="1">
      <c r="A176" s="3"/>
      <c r="B176" s="61"/>
      <c r="C176" s="61"/>
      <c r="D176" s="61"/>
      <c r="E176" s="61"/>
      <c r="F176" s="61"/>
      <c r="G176" s="61"/>
      <c r="H176" s="61"/>
      <c r="I176" s="61"/>
      <c r="J176" s="61"/>
      <c r="K176" s="61"/>
      <c r="L176" s="61"/>
      <c r="M176" s="61"/>
      <c r="N176" s="61"/>
      <c r="O176" s="61"/>
      <c r="P176" s="61"/>
      <c r="Q176" s="61"/>
      <c r="R176" s="61"/>
      <c r="S176" s="61"/>
      <c r="T176" s="61"/>
      <c r="U176" s="61"/>
      <c r="V176" s="61"/>
      <c r="W176" s="17"/>
      <c r="X176" s="17"/>
      <c r="Y176" s="17"/>
      <c r="Z176" s="17"/>
    </row>
    <row r="177" ht="17.25" customHeight="1">
      <c r="A177" s="3"/>
      <c r="B177" s="61"/>
      <c r="C177" s="61"/>
      <c r="D177" s="61"/>
      <c r="E177" s="61"/>
      <c r="F177" s="61"/>
      <c r="G177" s="61"/>
      <c r="H177" s="61"/>
      <c r="I177" s="61"/>
      <c r="J177" s="61"/>
      <c r="K177" s="61"/>
      <c r="L177" s="61"/>
      <c r="M177" s="61"/>
      <c r="N177" s="61"/>
      <c r="O177" s="61"/>
      <c r="P177" s="61"/>
      <c r="Q177" s="61"/>
      <c r="R177" s="61"/>
      <c r="S177" s="61"/>
      <c r="T177" s="61"/>
      <c r="U177" s="61"/>
      <c r="V177" s="61"/>
      <c r="W177" s="17"/>
      <c r="X177" s="17"/>
      <c r="Y177" s="17"/>
      <c r="Z177" s="17"/>
    </row>
    <row r="178" ht="17.25" customHeight="1">
      <c r="A178" s="3"/>
      <c r="B178" s="61"/>
      <c r="C178" s="61"/>
      <c r="D178" s="61"/>
      <c r="E178" s="61"/>
      <c r="F178" s="61"/>
      <c r="G178" s="61"/>
      <c r="H178" s="61"/>
      <c r="I178" s="61"/>
      <c r="J178" s="61"/>
      <c r="K178" s="61"/>
      <c r="L178" s="61"/>
      <c r="M178" s="61"/>
      <c r="N178" s="61"/>
      <c r="O178" s="61"/>
      <c r="P178" s="61"/>
      <c r="Q178" s="61"/>
      <c r="R178" s="61"/>
      <c r="S178" s="61"/>
      <c r="T178" s="61"/>
      <c r="U178" s="61"/>
      <c r="V178" s="61"/>
      <c r="W178" s="17"/>
      <c r="X178" s="17"/>
      <c r="Y178" s="17"/>
      <c r="Z178" s="17"/>
    </row>
    <row r="179" ht="17.25" customHeight="1">
      <c r="A179" s="3"/>
      <c r="B179" s="61"/>
      <c r="C179" s="61"/>
      <c r="D179" s="61"/>
      <c r="E179" s="61"/>
      <c r="F179" s="61"/>
      <c r="G179" s="61"/>
      <c r="H179" s="61"/>
      <c r="I179" s="61"/>
      <c r="J179" s="61"/>
      <c r="K179" s="61"/>
      <c r="L179" s="61"/>
      <c r="M179" s="61"/>
      <c r="N179" s="61"/>
      <c r="O179" s="61"/>
      <c r="P179" s="61"/>
      <c r="Q179" s="61"/>
      <c r="R179" s="61"/>
      <c r="S179" s="61"/>
      <c r="T179" s="61"/>
      <c r="U179" s="61"/>
      <c r="V179" s="61"/>
      <c r="W179" s="17"/>
      <c r="X179" s="17"/>
      <c r="Y179" s="17"/>
      <c r="Z179" s="17"/>
    </row>
    <row r="180" ht="17.25" customHeight="1">
      <c r="A180" s="3"/>
      <c r="B180" s="61"/>
      <c r="C180" s="61"/>
      <c r="D180" s="61"/>
      <c r="E180" s="61"/>
      <c r="F180" s="61"/>
      <c r="G180" s="61"/>
      <c r="H180" s="61"/>
      <c r="I180" s="61"/>
      <c r="J180" s="61"/>
      <c r="K180" s="61"/>
      <c r="L180" s="61"/>
      <c r="M180" s="61"/>
      <c r="N180" s="61"/>
      <c r="O180" s="61"/>
      <c r="P180" s="61"/>
      <c r="Q180" s="61"/>
      <c r="R180" s="61"/>
      <c r="S180" s="61"/>
      <c r="T180" s="61"/>
      <c r="U180" s="61"/>
      <c r="V180" s="61"/>
      <c r="W180" s="17"/>
      <c r="X180" s="17"/>
      <c r="Y180" s="17"/>
      <c r="Z180" s="17"/>
    </row>
    <row r="181" ht="17.25" customHeight="1">
      <c r="A181" s="3"/>
      <c r="B181" s="61"/>
      <c r="C181" s="61"/>
      <c r="D181" s="61"/>
      <c r="E181" s="61"/>
      <c r="F181" s="61"/>
      <c r="G181" s="61"/>
      <c r="H181" s="61"/>
      <c r="I181" s="61"/>
      <c r="J181" s="61"/>
      <c r="K181" s="61"/>
      <c r="L181" s="61"/>
      <c r="M181" s="61"/>
      <c r="N181" s="61"/>
      <c r="O181" s="61"/>
      <c r="P181" s="61"/>
      <c r="Q181" s="61"/>
      <c r="R181" s="61"/>
      <c r="S181" s="61"/>
      <c r="T181" s="61"/>
      <c r="U181" s="61"/>
      <c r="V181" s="61"/>
      <c r="W181" s="17"/>
      <c r="X181" s="17"/>
      <c r="Y181" s="17"/>
      <c r="Z181" s="17"/>
    </row>
    <row r="182" ht="17.25" customHeight="1">
      <c r="A182" s="3"/>
      <c r="B182" s="61"/>
      <c r="C182" s="61"/>
      <c r="D182" s="61"/>
      <c r="E182" s="61"/>
      <c r="F182" s="61"/>
      <c r="G182" s="61"/>
      <c r="H182" s="61"/>
      <c r="I182" s="61"/>
      <c r="J182" s="61"/>
      <c r="K182" s="61"/>
      <c r="L182" s="61"/>
      <c r="M182" s="61"/>
      <c r="N182" s="61"/>
      <c r="O182" s="61"/>
      <c r="P182" s="61"/>
      <c r="Q182" s="61"/>
      <c r="R182" s="61"/>
      <c r="S182" s="61"/>
      <c r="T182" s="61"/>
      <c r="U182" s="61"/>
      <c r="V182" s="61"/>
      <c r="W182" s="17"/>
      <c r="X182" s="17"/>
      <c r="Y182" s="17"/>
      <c r="Z182" s="17"/>
    </row>
    <row r="183" ht="17.25" customHeight="1">
      <c r="A183" s="3"/>
      <c r="B183" s="61"/>
      <c r="C183" s="61"/>
      <c r="D183" s="61"/>
      <c r="E183" s="61"/>
      <c r="F183" s="61"/>
      <c r="G183" s="61"/>
      <c r="H183" s="61"/>
      <c r="I183" s="61"/>
      <c r="J183" s="61"/>
      <c r="K183" s="61"/>
      <c r="L183" s="61"/>
      <c r="M183" s="61"/>
      <c r="N183" s="61"/>
      <c r="O183" s="61"/>
      <c r="P183" s="61"/>
      <c r="Q183" s="61"/>
      <c r="R183" s="61"/>
      <c r="S183" s="61"/>
      <c r="T183" s="61"/>
      <c r="U183" s="61"/>
      <c r="V183" s="61"/>
      <c r="W183" s="17"/>
      <c r="X183" s="17"/>
      <c r="Y183" s="17"/>
      <c r="Z183" s="17"/>
    </row>
    <row r="184" ht="17.25" customHeight="1">
      <c r="A184" s="3"/>
      <c r="B184" s="61"/>
      <c r="C184" s="61"/>
      <c r="D184" s="61"/>
      <c r="E184" s="61"/>
      <c r="F184" s="61"/>
      <c r="G184" s="61"/>
      <c r="H184" s="61"/>
      <c r="I184" s="61"/>
      <c r="J184" s="61"/>
      <c r="K184" s="61"/>
      <c r="L184" s="61"/>
      <c r="M184" s="61"/>
      <c r="N184" s="61"/>
      <c r="O184" s="61"/>
      <c r="P184" s="61"/>
      <c r="Q184" s="61"/>
      <c r="R184" s="61"/>
      <c r="S184" s="61"/>
      <c r="T184" s="61"/>
      <c r="U184" s="61"/>
      <c r="V184" s="61"/>
      <c r="W184" s="17"/>
      <c r="X184" s="17"/>
      <c r="Y184" s="17"/>
      <c r="Z184" s="17"/>
    </row>
    <row r="185" ht="17.25" customHeight="1">
      <c r="A185" s="3"/>
      <c r="B185" s="61"/>
      <c r="C185" s="61"/>
      <c r="D185" s="61"/>
      <c r="E185" s="61"/>
      <c r="F185" s="61"/>
      <c r="G185" s="61"/>
      <c r="H185" s="61"/>
      <c r="I185" s="61"/>
      <c r="J185" s="61"/>
      <c r="K185" s="61"/>
      <c r="L185" s="61"/>
      <c r="M185" s="61"/>
      <c r="N185" s="61"/>
      <c r="O185" s="61"/>
      <c r="P185" s="61"/>
      <c r="Q185" s="61"/>
      <c r="R185" s="61"/>
      <c r="S185" s="61"/>
      <c r="T185" s="61"/>
      <c r="U185" s="61"/>
      <c r="V185" s="61"/>
      <c r="W185" s="17"/>
      <c r="X185" s="17"/>
      <c r="Y185" s="17"/>
      <c r="Z185" s="17"/>
    </row>
    <row r="186" ht="17.25" customHeight="1">
      <c r="A186" s="3"/>
      <c r="B186" s="61"/>
      <c r="C186" s="61"/>
      <c r="D186" s="61"/>
      <c r="E186" s="61"/>
      <c r="F186" s="61"/>
      <c r="G186" s="61"/>
      <c r="H186" s="61"/>
      <c r="I186" s="61"/>
      <c r="J186" s="61"/>
      <c r="K186" s="61"/>
      <c r="L186" s="61"/>
      <c r="M186" s="61"/>
      <c r="N186" s="61"/>
      <c r="O186" s="61"/>
      <c r="P186" s="61"/>
      <c r="Q186" s="61"/>
      <c r="R186" s="61"/>
      <c r="S186" s="61"/>
      <c r="T186" s="61"/>
      <c r="U186" s="61"/>
      <c r="V186" s="61"/>
      <c r="W186" s="17"/>
      <c r="X186" s="17"/>
      <c r="Y186" s="17"/>
      <c r="Z186" s="17"/>
    </row>
    <row r="187" ht="17.25" customHeight="1">
      <c r="A187" s="3"/>
      <c r="B187" s="61"/>
      <c r="C187" s="61"/>
      <c r="D187" s="61"/>
      <c r="E187" s="61"/>
      <c r="F187" s="61"/>
      <c r="G187" s="61"/>
      <c r="H187" s="61"/>
      <c r="I187" s="61"/>
      <c r="J187" s="61"/>
      <c r="K187" s="61"/>
      <c r="L187" s="61"/>
      <c r="M187" s="61"/>
      <c r="N187" s="61"/>
      <c r="O187" s="61"/>
      <c r="P187" s="61"/>
      <c r="Q187" s="61"/>
      <c r="R187" s="61"/>
      <c r="S187" s="61"/>
      <c r="T187" s="61"/>
      <c r="U187" s="61"/>
      <c r="V187" s="61"/>
      <c r="W187" s="17"/>
      <c r="X187" s="17"/>
      <c r="Y187" s="17"/>
      <c r="Z187" s="17"/>
    </row>
    <row r="188" ht="17.25" customHeight="1">
      <c r="A188" s="3"/>
      <c r="B188" s="61"/>
      <c r="C188" s="61"/>
      <c r="D188" s="61"/>
      <c r="E188" s="61"/>
      <c r="F188" s="61"/>
      <c r="G188" s="61"/>
      <c r="H188" s="61"/>
      <c r="I188" s="61"/>
      <c r="J188" s="61"/>
      <c r="K188" s="61"/>
      <c r="L188" s="61"/>
      <c r="M188" s="61"/>
      <c r="N188" s="61"/>
      <c r="O188" s="61"/>
      <c r="P188" s="61"/>
      <c r="Q188" s="61"/>
      <c r="R188" s="61"/>
      <c r="S188" s="61"/>
      <c r="T188" s="61"/>
      <c r="U188" s="61"/>
      <c r="V188" s="61"/>
      <c r="W188" s="17"/>
      <c r="X188" s="17"/>
      <c r="Y188" s="17"/>
      <c r="Z188" s="17"/>
    </row>
    <row r="189" ht="17.25" customHeight="1">
      <c r="A189" s="3"/>
      <c r="B189" s="61"/>
      <c r="C189" s="61"/>
      <c r="D189" s="61"/>
      <c r="E189" s="61"/>
      <c r="F189" s="61"/>
      <c r="G189" s="61"/>
      <c r="H189" s="61"/>
      <c r="I189" s="61"/>
      <c r="J189" s="61"/>
      <c r="K189" s="61"/>
      <c r="L189" s="61"/>
      <c r="M189" s="61"/>
      <c r="N189" s="61"/>
      <c r="O189" s="61"/>
      <c r="P189" s="61"/>
      <c r="Q189" s="61"/>
      <c r="R189" s="61"/>
      <c r="S189" s="61"/>
      <c r="T189" s="61"/>
      <c r="U189" s="61"/>
      <c r="V189" s="61"/>
      <c r="W189" s="17"/>
      <c r="X189" s="17"/>
      <c r="Y189" s="17"/>
      <c r="Z189" s="17"/>
    </row>
    <row r="190" ht="17.25" customHeight="1">
      <c r="A190" s="3"/>
      <c r="B190" s="61"/>
      <c r="C190" s="61"/>
      <c r="D190" s="61"/>
      <c r="E190" s="61"/>
      <c r="F190" s="61"/>
      <c r="G190" s="61"/>
      <c r="H190" s="61"/>
      <c r="I190" s="61"/>
      <c r="J190" s="61"/>
      <c r="K190" s="61"/>
      <c r="L190" s="61"/>
      <c r="M190" s="61"/>
      <c r="N190" s="61"/>
      <c r="O190" s="61"/>
      <c r="P190" s="61"/>
      <c r="Q190" s="61"/>
      <c r="R190" s="61"/>
      <c r="S190" s="61"/>
      <c r="T190" s="61"/>
      <c r="U190" s="61"/>
      <c r="V190" s="61"/>
      <c r="W190" s="17"/>
      <c r="X190" s="17"/>
      <c r="Y190" s="17"/>
      <c r="Z190" s="17"/>
    </row>
    <row r="191" ht="17.25" customHeight="1">
      <c r="A191" s="3"/>
      <c r="B191" s="61"/>
      <c r="C191" s="61"/>
      <c r="D191" s="61"/>
      <c r="E191" s="61"/>
      <c r="F191" s="61"/>
      <c r="G191" s="61"/>
      <c r="H191" s="61"/>
      <c r="I191" s="61"/>
      <c r="J191" s="61"/>
      <c r="K191" s="61"/>
      <c r="L191" s="61"/>
      <c r="M191" s="61"/>
      <c r="N191" s="61"/>
      <c r="O191" s="61"/>
      <c r="P191" s="61"/>
      <c r="Q191" s="61"/>
      <c r="R191" s="61"/>
      <c r="S191" s="61"/>
      <c r="T191" s="61"/>
      <c r="U191" s="61"/>
      <c r="V191" s="61"/>
      <c r="W191" s="17"/>
      <c r="X191" s="17"/>
      <c r="Y191" s="17"/>
      <c r="Z191" s="17"/>
    </row>
    <row r="192" ht="17.25" customHeight="1">
      <c r="A192" s="3"/>
      <c r="B192" s="61"/>
      <c r="C192" s="61"/>
      <c r="D192" s="61"/>
      <c r="E192" s="61"/>
      <c r="F192" s="61"/>
      <c r="G192" s="61"/>
      <c r="H192" s="61"/>
      <c r="I192" s="61"/>
      <c r="J192" s="61"/>
      <c r="K192" s="61"/>
      <c r="L192" s="61"/>
      <c r="M192" s="61"/>
      <c r="N192" s="61"/>
      <c r="O192" s="61"/>
      <c r="P192" s="61"/>
      <c r="Q192" s="61"/>
      <c r="R192" s="61"/>
      <c r="S192" s="61"/>
      <c r="T192" s="61"/>
      <c r="U192" s="61"/>
      <c r="V192" s="61"/>
      <c r="W192" s="17"/>
      <c r="X192" s="17"/>
      <c r="Y192" s="17"/>
      <c r="Z192" s="17"/>
    </row>
    <row r="193" ht="17.25" customHeight="1">
      <c r="A193" s="3"/>
      <c r="B193" s="61"/>
      <c r="C193" s="61"/>
      <c r="D193" s="61"/>
      <c r="E193" s="61"/>
      <c r="F193" s="61"/>
      <c r="G193" s="61"/>
      <c r="H193" s="61"/>
      <c r="I193" s="61"/>
      <c r="J193" s="61"/>
      <c r="K193" s="61"/>
      <c r="L193" s="61"/>
      <c r="M193" s="61"/>
      <c r="N193" s="61"/>
      <c r="O193" s="61"/>
      <c r="P193" s="61"/>
      <c r="Q193" s="61"/>
      <c r="R193" s="61"/>
      <c r="S193" s="61"/>
      <c r="T193" s="61"/>
      <c r="U193" s="61"/>
      <c r="V193" s="61"/>
      <c r="W193" s="17"/>
      <c r="X193" s="17"/>
      <c r="Y193" s="17"/>
      <c r="Z193" s="17"/>
    </row>
    <row r="194" ht="17.25" customHeight="1">
      <c r="A194" s="3"/>
      <c r="B194" s="61"/>
      <c r="C194" s="61"/>
      <c r="D194" s="61"/>
      <c r="E194" s="61"/>
      <c r="F194" s="61"/>
      <c r="G194" s="61"/>
      <c r="H194" s="61"/>
      <c r="I194" s="61"/>
      <c r="J194" s="61"/>
      <c r="K194" s="61"/>
      <c r="L194" s="61"/>
      <c r="M194" s="61"/>
      <c r="N194" s="61"/>
      <c r="O194" s="61"/>
      <c r="P194" s="61"/>
      <c r="Q194" s="61"/>
      <c r="R194" s="61"/>
      <c r="S194" s="61"/>
      <c r="T194" s="61"/>
      <c r="U194" s="61"/>
      <c r="V194" s="61"/>
      <c r="W194" s="17"/>
      <c r="X194" s="17"/>
      <c r="Y194" s="17"/>
      <c r="Z194" s="17"/>
    </row>
    <row r="195" ht="17.25" customHeight="1">
      <c r="A195" s="3"/>
      <c r="B195" s="61"/>
      <c r="C195" s="61"/>
      <c r="D195" s="61"/>
      <c r="E195" s="61"/>
      <c r="F195" s="61"/>
      <c r="G195" s="61"/>
      <c r="H195" s="61"/>
      <c r="I195" s="61"/>
      <c r="J195" s="61"/>
      <c r="K195" s="61"/>
      <c r="L195" s="61"/>
      <c r="M195" s="61"/>
      <c r="N195" s="61"/>
      <c r="O195" s="61"/>
      <c r="P195" s="61"/>
      <c r="Q195" s="61"/>
      <c r="R195" s="61"/>
      <c r="S195" s="61"/>
      <c r="T195" s="61"/>
      <c r="U195" s="61"/>
      <c r="V195" s="61"/>
      <c r="W195" s="17"/>
      <c r="X195" s="17"/>
      <c r="Y195" s="17"/>
      <c r="Z195" s="17"/>
    </row>
    <row r="196" ht="17.25" customHeight="1">
      <c r="A196" s="3"/>
      <c r="B196" s="61"/>
      <c r="C196" s="61"/>
      <c r="D196" s="61"/>
      <c r="E196" s="61"/>
      <c r="F196" s="61"/>
      <c r="G196" s="61"/>
      <c r="H196" s="61"/>
      <c r="I196" s="61"/>
      <c r="J196" s="61"/>
      <c r="K196" s="61"/>
      <c r="L196" s="61"/>
      <c r="M196" s="61"/>
      <c r="N196" s="61"/>
      <c r="O196" s="61"/>
      <c r="P196" s="61"/>
      <c r="Q196" s="61"/>
      <c r="R196" s="61"/>
      <c r="S196" s="61"/>
      <c r="T196" s="61"/>
      <c r="U196" s="61"/>
      <c r="V196" s="61"/>
      <c r="W196" s="17"/>
      <c r="X196" s="17"/>
      <c r="Y196" s="17"/>
      <c r="Z196" s="17"/>
    </row>
    <row r="197" ht="17.25" customHeight="1">
      <c r="A197" s="3"/>
      <c r="B197" s="61"/>
      <c r="C197" s="61"/>
      <c r="D197" s="61"/>
      <c r="E197" s="61"/>
      <c r="F197" s="61"/>
      <c r="G197" s="61"/>
      <c r="H197" s="61"/>
      <c r="I197" s="61"/>
      <c r="J197" s="61"/>
      <c r="K197" s="61"/>
      <c r="L197" s="61"/>
      <c r="M197" s="61"/>
      <c r="N197" s="61"/>
      <c r="O197" s="61"/>
      <c r="P197" s="61"/>
      <c r="Q197" s="61"/>
      <c r="R197" s="61"/>
      <c r="S197" s="61"/>
      <c r="T197" s="61"/>
      <c r="U197" s="61"/>
      <c r="V197" s="61"/>
      <c r="W197" s="17"/>
      <c r="X197" s="17"/>
      <c r="Y197" s="17"/>
      <c r="Z197" s="17"/>
    </row>
    <row r="198" ht="17.25" customHeight="1">
      <c r="A198" s="3"/>
      <c r="B198" s="61"/>
      <c r="C198" s="61"/>
      <c r="D198" s="61"/>
      <c r="E198" s="61"/>
      <c r="F198" s="61"/>
      <c r="G198" s="61"/>
      <c r="H198" s="61"/>
      <c r="I198" s="61"/>
      <c r="J198" s="61"/>
      <c r="K198" s="61"/>
      <c r="L198" s="61"/>
      <c r="M198" s="61"/>
      <c r="N198" s="61"/>
      <c r="O198" s="61"/>
      <c r="P198" s="61"/>
      <c r="Q198" s="61"/>
      <c r="R198" s="61"/>
      <c r="S198" s="61"/>
      <c r="T198" s="61"/>
      <c r="U198" s="61"/>
      <c r="V198" s="61"/>
      <c r="W198" s="17"/>
      <c r="X198" s="17"/>
      <c r="Y198" s="17"/>
      <c r="Z198" s="17"/>
    </row>
    <row r="199" ht="17.25" customHeight="1">
      <c r="A199" s="3"/>
      <c r="B199" s="61"/>
      <c r="C199" s="61"/>
      <c r="D199" s="61"/>
      <c r="E199" s="61"/>
      <c r="F199" s="61"/>
      <c r="G199" s="61"/>
      <c r="H199" s="61"/>
      <c r="I199" s="61"/>
      <c r="J199" s="61"/>
      <c r="K199" s="61"/>
      <c r="L199" s="61"/>
      <c r="M199" s="61"/>
      <c r="N199" s="61"/>
      <c r="O199" s="61"/>
      <c r="P199" s="61"/>
      <c r="Q199" s="61"/>
      <c r="R199" s="61"/>
      <c r="S199" s="61"/>
      <c r="T199" s="61"/>
      <c r="U199" s="61"/>
      <c r="V199" s="61"/>
      <c r="W199" s="17"/>
      <c r="X199" s="17"/>
      <c r="Y199" s="17"/>
      <c r="Z199" s="17"/>
    </row>
    <row r="200" ht="17.25" customHeight="1">
      <c r="A200" s="3"/>
      <c r="B200" s="61"/>
      <c r="C200" s="61"/>
      <c r="D200" s="61"/>
      <c r="E200" s="61"/>
      <c r="F200" s="61"/>
      <c r="G200" s="61"/>
      <c r="H200" s="61"/>
      <c r="I200" s="61"/>
      <c r="J200" s="61"/>
      <c r="K200" s="61"/>
      <c r="L200" s="61"/>
      <c r="M200" s="61"/>
      <c r="N200" s="61"/>
      <c r="O200" s="61"/>
      <c r="P200" s="61"/>
      <c r="Q200" s="61"/>
      <c r="R200" s="61"/>
      <c r="S200" s="61"/>
      <c r="T200" s="61"/>
      <c r="U200" s="61"/>
      <c r="V200" s="61"/>
      <c r="W200" s="17"/>
      <c r="X200" s="17"/>
      <c r="Y200" s="17"/>
      <c r="Z200" s="17"/>
    </row>
    <row r="201" ht="17.25" customHeight="1">
      <c r="A201" s="3"/>
      <c r="B201" s="61"/>
      <c r="C201" s="61"/>
      <c r="D201" s="61"/>
      <c r="E201" s="61"/>
      <c r="F201" s="61"/>
      <c r="G201" s="61"/>
      <c r="H201" s="61"/>
      <c r="I201" s="61"/>
      <c r="J201" s="61"/>
      <c r="K201" s="61"/>
      <c r="L201" s="61"/>
      <c r="M201" s="61"/>
      <c r="N201" s="61"/>
      <c r="O201" s="61"/>
      <c r="P201" s="61"/>
      <c r="Q201" s="61"/>
      <c r="R201" s="61"/>
      <c r="S201" s="61"/>
      <c r="T201" s="61"/>
      <c r="U201" s="61"/>
      <c r="V201" s="61"/>
      <c r="W201" s="17"/>
      <c r="X201" s="17"/>
      <c r="Y201" s="17"/>
      <c r="Z201" s="17"/>
    </row>
    <row r="202" ht="17.25" customHeight="1">
      <c r="A202" s="3"/>
      <c r="B202" s="61"/>
      <c r="C202" s="61"/>
      <c r="D202" s="61"/>
      <c r="E202" s="61"/>
      <c r="F202" s="61"/>
      <c r="G202" s="61"/>
      <c r="H202" s="61"/>
      <c r="I202" s="61"/>
      <c r="J202" s="61"/>
      <c r="K202" s="61"/>
      <c r="L202" s="61"/>
      <c r="M202" s="61"/>
      <c r="N202" s="61"/>
      <c r="O202" s="61"/>
      <c r="P202" s="61"/>
      <c r="Q202" s="61"/>
      <c r="R202" s="61"/>
      <c r="S202" s="61"/>
      <c r="T202" s="61"/>
      <c r="U202" s="61"/>
      <c r="V202" s="61"/>
      <c r="W202" s="17"/>
      <c r="X202" s="17"/>
      <c r="Y202" s="17"/>
      <c r="Z202" s="17"/>
    </row>
    <row r="203" ht="17.25" customHeight="1">
      <c r="A203" s="3"/>
      <c r="B203" s="61"/>
      <c r="C203" s="61"/>
      <c r="D203" s="61"/>
      <c r="E203" s="61"/>
      <c r="F203" s="61"/>
      <c r="G203" s="61"/>
      <c r="H203" s="61"/>
      <c r="I203" s="61"/>
      <c r="J203" s="61"/>
      <c r="K203" s="61"/>
      <c r="L203" s="61"/>
      <c r="M203" s="61"/>
      <c r="N203" s="61"/>
      <c r="O203" s="61"/>
      <c r="P203" s="61"/>
      <c r="Q203" s="61"/>
      <c r="R203" s="61"/>
      <c r="S203" s="61"/>
      <c r="T203" s="61"/>
      <c r="U203" s="61"/>
      <c r="V203" s="61"/>
      <c r="W203" s="17"/>
      <c r="X203" s="17"/>
      <c r="Y203" s="17"/>
      <c r="Z203" s="17"/>
    </row>
    <row r="204" ht="17.25" customHeight="1">
      <c r="A204" s="3"/>
      <c r="B204" s="61"/>
      <c r="C204" s="61"/>
      <c r="D204" s="61"/>
      <c r="E204" s="61"/>
      <c r="F204" s="61"/>
      <c r="G204" s="61"/>
      <c r="H204" s="61"/>
      <c r="I204" s="61"/>
      <c r="J204" s="61"/>
      <c r="K204" s="61"/>
      <c r="L204" s="61"/>
      <c r="M204" s="61"/>
      <c r="N204" s="61"/>
      <c r="O204" s="61"/>
      <c r="P204" s="61"/>
      <c r="Q204" s="61"/>
      <c r="R204" s="61"/>
      <c r="S204" s="61"/>
      <c r="T204" s="61"/>
      <c r="U204" s="61"/>
      <c r="V204" s="61"/>
      <c r="W204" s="17"/>
      <c r="X204" s="17"/>
      <c r="Y204" s="17"/>
      <c r="Z204" s="17"/>
    </row>
    <row r="205" ht="17.25" customHeight="1">
      <c r="A205" s="3"/>
      <c r="B205" s="61"/>
      <c r="C205" s="61"/>
      <c r="D205" s="61"/>
      <c r="E205" s="61"/>
      <c r="F205" s="61"/>
      <c r="G205" s="61"/>
      <c r="H205" s="61"/>
      <c r="I205" s="61"/>
      <c r="J205" s="61"/>
      <c r="K205" s="61"/>
      <c r="L205" s="61"/>
      <c r="M205" s="61"/>
      <c r="N205" s="61"/>
      <c r="O205" s="61"/>
      <c r="P205" s="61"/>
      <c r="Q205" s="61"/>
      <c r="R205" s="61"/>
      <c r="S205" s="61"/>
      <c r="T205" s="61"/>
      <c r="U205" s="61"/>
      <c r="V205" s="61"/>
      <c r="W205" s="17"/>
      <c r="X205" s="17"/>
      <c r="Y205" s="17"/>
      <c r="Z205" s="17"/>
    </row>
    <row r="206" ht="17.25" customHeight="1">
      <c r="A206" s="3"/>
      <c r="B206" s="61"/>
      <c r="C206" s="61"/>
      <c r="D206" s="61"/>
      <c r="E206" s="61"/>
      <c r="F206" s="61"/>
      <c r="G206" s="61"/>
      <c r="H206" s="61"/>
      <c r="I206" s="61"/>
      <c r="J206" s="61"/>
      <c r="K206" s="61"/>
      <c r="L206" s="61"/>
      <c r="M206" s="61"/>
      <c r="N206" s="61"/>
      <c r="O206" s="61"/>
      <c r="P206" s="61"/>
      <c r="Q206" s="61"/>
      <c r="R206" s="61"/>
      <c r="S206" s="61"/>
      <c r="T206" s="61"/>
      <c r="U206" s="61"/>
      <c r="V206" s="61"/>
      <c r="W206" s="17"/>
      <c r="X206" s="17"/>
      <c r="Y206" s="17"/>
      <c r="Z206" s="17"/>
    </row>
    <row r="207" ht="17.25" customHeight="1">
      <c r="A207" s="3"/>
      <c r="B207" s="61"/>
      <c r="C207" s="61"/>
      <c r="D207" s="61"/>
      <c r="E207" s="61"/>
      <c r="F207" s="61"/>
      <c r="G207" s="61"/>
      <c r="H207" s="61"/>
      <c r="I207" s="61"/>
      <c r="J207" s="61"/>
      <c r="K207" s="61"/>
      <c r="L207" s="61"/>
      <c r="M207" s="61"/>
      <c r="N207" s="61"/>
      <c r="O207" s="61"/>
      <c r="P207" s="61"/>
      <c r="Q207" s="61"/>
      <c r="R207" s="61"/>
      <c r="S207" s="61"/>
      <c r="T207" s="61"/>
      <c r="U207" s="61"/>
      <c r="V207" s="61"/>
      <c r="W207" s="17"/>
      <c r="X207" s="17"/>
      <c r="Y207" s="17"/>
      <c r="Z207" s="17"/>
    </row>
    <row r="208" ht="17.25" customHeight="1">
      <c r="A208" s="3"/>
      <c r="B208" s="61"/>
      <c r="C208" s="61"/>
      <c r="D208" s="61"/>
      <c r="E208" s="61"/>
      <c r="F208" s="61"/>
      <c r="G208" s="61"/>
      <c r="H208" s="61"/>
      <c r="I208" s="61"/>
      <c r="J208" s="61"/>
      <c r="K208" s="61"/>
      <c r="L208" s="61"/>
      <c r="M208" s="61"/>
      <c r="N208" s="61"/>
      <c r="O208" s="61"/>
      <c r="P208" s="61"/>
      <c r="Q208" s="61"/>
      <c r="R208" s="61"/>
      <c r="S208" s="61"/>
      <c r="T208" s="61"/>
      <c r="U208" s="61"/>
      <c r="V208" s="61"/>
      <c r="W208" s="17"/>
      <c r="X208" s="17"/>
      <c r="Y208" s="17"/>
      <c r="Z208" s="17"/>
    </row>
    <row r="209" ht="17.25" customHeight="1">
      <c r="A209" s="3"/>
      <c r="B209" s="61"/>
      <c r="C209" s="61"/>
      <c r="D209" s="61"/>
      <c r="E209" s="61"/>
      <c r="F209" s="61"/>
      <c r="G209" s="61"/>
      <c r="H209" s="61"/>
      <c r="I209" s="61"/>
      <c r="J209" s="61"/>
      <c r="K209" s="61"/>
      <c r="L209" s="61"/>
      <c r="M209" s="61"/>
      <c r="N209" s="61"/>
      <c r="O209" s="61"/>
      <c r="P209" s="61"/>
      <c r="Q209" s="61"/>
      <c r="R209" s="61"/>
      <c r="S209" s="61"/>
      <c r="T209" s="61"/>
      <c r="U209" s="61"/>
      <c r="V209" s="61"/>
      <c r="W209" s="17"/>
      <c r="X209" s="17"/>
      <c r="Y209" s="17"/>
      <c r="Z209" s="17"/>
    </row>
    <row r="210" ht="17.25" customHeight="1">
      <c r="A210" s="3"/>
      <c r="B210" s="61"/>
      <c r="C210" s="61"/>
      <c r="D210" s="61"/>
      <c r="E210" s="61"/>
      <c r="F210" s="61"/>
      <c r="G210" s="61"/>
      <c r="H210" s="61"/>
      <c r="I210" s="61"/>
      <c r="J210" s="61"/>
      <c r="K210" s="61"/>
      <c r="L210" s="61"/>
      <c r="M210" s="61"/>
      <c r="N210" s="61"/>
      <c r="O210" s="61"/>
      <c r="P210" s="61"/>
      <c r="Q210" s="61"/>
      <c r="R210" s="61"/>
      <c r="S210" s="61"/>
      <c r="T210" s="61"/>
      <c r="U210" s="61"/>
      <c r="V210" s="61"/>
      <c r="W210" s="17"/>
      <c r="X210" s="17"/>
      <c r="Y210" s="17"/>
      <c r="Z210" s="17"/>
    </row>
    <row r="211" ht="17.25" customHeight="1">
      <c r="A211" s="3"/>
      <c r="B211" s="61"/>
      <c r="C211" s="61"/>
      <c r="D211" s="61"/>
      <c r="E211" s="61"/>
      <c r="F211" s="61"/>
      <c r="G211" s="61"/>
      <c r="H211" s="61"/>
      <c r="I211" s="61"/>
      <c r="J211" s="61"/>
      <c r="K211" s="61"/>
      <c r="L211" s="61"/>
      <c r="M211" s="61"/>
      <c r="N211" s="61"/>
      <c r="O211" s="61"/>
      <c r="P211" s="61"/>
      <c r="Q211" s="61"/>
      <c r="R211" s="61"/>
      <c r="S211" s="61"/>
      <c r="T211" s="61"/>
      <c r="U211" s="61"/>
      <c r="V211" s="61"/>
      <c r="W211" s="17"/>
      <c r="X211" s="17"/>
      <c r="Y211" s="17"/>
      <c r="Z211" s="17"/>
    </row>
    <row r="212" ht="17.25" customHeight="1">
      <c r="A212" s="3"/>
      <c r="B212" s="61"/>
      <c r="C212" s="61"/>
      <c r="D212" s="61"/>
      <c r="E212" s="61"/>
      <c r="F212" s="61"/>
      <c r="G212" s="61"/>
      <c r="H212" s="61"/>
      <c r="I212" s="61"/>
      <c r="J212" s="61"/>
      <c r="K212" s="61"/>
      <c r="L212" s="61"/>
      <c r="M212" s="61"/>
      <c r="N212" s="61"/>
      <c r="O212" s="61"/>
      <c r="P212" s="61"/>
      <c r="Q212" s="61"/>
      <c r="R212" s="61"/>
      <c r="S212" s="61"/>
      <c r="T212" s="61"/>
      <c r="U212" s="61"/>
      <c r="V212" s="61"/>
      <c r="W212" s="17"/>
      <c r="X212" s="17"/>
      <c r="Y212" s="17"/>
      <c r="Z212" s="17"/>
    </row>
    <row r="213" ht="17.25" customHeight="1">
      <c r="A213" s="3"/>
      <c r="B213" s="61"/>
      <c r="C213" s="61"/>
      <c r="D213" s="61"/>
      <c r="E213" s="61"/>
      <c r="F213" s="61"/>
      <c r="G213" s="61"/>
      <c r="H213" s="61"/>
      <c r="I213" s="61"/>
      <c r="J213" s="61"/>
      <c r="K213" s="61"/>
      <c r="L213" s="61"/>
      <c r="M213" s="61"/>
      <c r="N213" s="61"/>
      <c r="O213" s="61"/>
      <c r="P213" s="61"/>
      <c r="Q213" s="61"/>
      <c r="R213" s="61"/>
      <c r="S213" s="61"/>
      <c r="T213" s="61"/>
      <c r="U213" s="61"/>
      <c r="V213" s="61"/>
      <c r="W213" s="17"/>
      <c r="X213" s="17"/>
      <c r="Y213" s="17"/>
      <c r="Z213" s="17"/>
    </row>
    <row r="214" ht="17.25" customHeight="1">
      <c r="A214" s="3"/>
      <c r="B214" s="61"/>
      <c r="C214" s="61"/>
      <c r="D214" s="61"/>
      <c r="E214" s="61"/>
      <c r="F214" s="61"/>
      <c r="G214" s="61"/>
      <c r="H214" s="61"/>
      <c r="I214" s="61"/>
      <c r="J214" s="61"/>
      <c r="K214" s="61"/>
      <c r="L214" s="61"/>
      <c r="M214" s="61"/>
      <c r="N214" s="61"/>
      <c r="O214" s="61"/>
      <c r="P214" s="61"/>
      <c r="Q214" s="61"/>
      <c r="R214" s="61"/>
      <c r="S214" s="61"/>
      <c r="T214" s="61"/>
      <c r="U214" s="61"/>
      <c r="V214" s="61"/>
      <c r="W214" s="17"/>
      <c r="X214" s="17"/>
      <c r="Y214" s="17"/>
      <c r="Z214" s="17"/>
    </row>
    <row r="215" ht="17.25" customHeight="1">
      <c r="A215" s="3"/>
      <c r="B215" s="61"/>
      <c r="C215" s="61"/>
      <c r="D215" s="61"/>
      <c r="E215" s="61"/>
      <c r="F215" s="61"/>
      <c r="G215" s="61"/>
      <c r="H215" s="61"/>
      <c r="I215" s="61"/>
      <c r="J215" s="61"/>
      <c r="K215" s="61"/>
      <c r="L215" s="61"/>
      <c r="M215" s="61"/>
      <c r="N215" s="61"/>
      <c r="O215" s="61"/>
      <c r="P215" s="61"/>
      <c r="Q215" s="61"/>
      <c r="R215" s="61"/>
      <c r="S215" s="61"/>
      <c r="T215" s="61"/>
      <c r="U215" s="61"/>
      <c r="V215" s="61"/>
      <c r="W215" s="17"/>
      <c r="X215" s="17"/>
      <c r="Y215" s="17"/>
      <c r="Z215" s="17"/>
    </row>
    <row r="216" ht="17.25" customHeight="1">
      <c r="A216" s="3"/>
      <c r="B216" s="61"/>
      <c r="C216" s="61"/>
      <c r="D216" s="61"/>
      <c r="E216" s="61"/>
      <c r="F216" s="61"/>
      <c r="G216" s="61"/>
      <c r="H216" s="61"/>
      <c r="I216" s="61"/>
      <c r="J216" s="61"/>
      <c r="K216" s="61"/>
      <c r="L216" s="61"/>
      <c r="M216" s="61"/>
      <c r="N216" s="61"/>
      <c r="O216" s="61"/>
      <c r="P216" s="61"/>
      <c r="Q216" s="61"/>
      <c r="R216" s="61"/>
      <c r="S216" s="61"/>
      <c r="T216" s="61"/>
      <c r="U216" s="61"/>
      <c r="V216" s="61"/>
      <c r="W216" s="17"/>
      <c r="X216" s="17"/>
      <c r="Y216" s="17"/>
      <c r="Z216" s="17"/>
    </row>
    <row r="217" ht="17.25" customHeight="1">
      <c r="A217" s="3"/>
      <c r="B217" s="61"/>
      <c r="C217" s="61"/>
      <c r="D217" s="61"/>
      <c r="E217" s="61"/>
      <c r="F217" s="61"/>
      <c r="G217" s="61"/>
      <c r="H217" s="61"/>
      <c r="I217" s="61"/>
      <c r="J217" s="61"/>
      <c r="K217" s="61"/>
      <c r="L217" s="61"/>
      <c r="M217" s="61"/>
      <c r="N217" s="61"/>
      <c r="O217" s="61"/>
      <c r="P217" s="61"/>
      <c r="Q217" s="61"/>
      <c r="R217" s="61"/>
      <c r="S217" s="61"/>
      <c r="T217" s="61"/>
      <c r="U217" s="61"/>
      <c r="V217" s="61"/>
      <c r="W217" s="17"/>
      <c r="X217" s="17"/>
      <c r="Y217" s="17"/>
      <c r="Z217" s="17"/>
    </row>
    <row r="218" ht="17.25" customHeight="1">
      <c r="A218" s="3"/>
      <c r="B218" s="61"/>
      <c r="C218" s="61"/>
      <c r="D218" s="61"/>
      <c r="E218" s="61"/>
      <c r="F218" s="61"/>
      <c r="G218" s="61"/>
      <c r="H218" s="61"/>
      <c r="I218" s="61"/>
      <c r="J218" s="61"/>
      <c r="K218" s="61"/>
      <c r="L218" s="61"/>
      <c r="M218" s="61"/>
      <c r="N218" s="61"/>
      <c r="O218" s="61"/>
      <c r="P218" s="61"/>
      <c r="Q218" s="61"/>
      <c r="R218" s="61"/>
      <c r="S218" s="61"/>
      <c r="T218" s="61"/>
      <c r="U218" s="61"/>
      <c r="V218" s="61"/>
      <c r="W218" s="17"/>
      <c r="X218" s="17"/>
      <c r="Y218" s="17"/>
      <c r="Z218" s="17"/>
    </row>
    <row r="219" ht="17.25" customHeight="1">
      <c r="A219" s="3"/>
      <c r="B219" s="61"/>
      <c r="C219" s="61"/>
      <c r="D219" s="61"/>
      <c r="E219" s="61"/>
      <c r="F219" s="61"/>
      <c r="G219" s="61"/>
      <c r="H219" s="61"/>
      <c r="I219" s="61"/>
      <c r="J219" s="61"/>
      <c r="K219" s="61"/>
      <c r="L219" s="61"/>
      <c r="M219" s="61"/>
      <c r="N219" s="61"/>
      <c r="O219" s="61"/>
      <c r="P219" s="61"/>
      <c r="Q219" s="61"/>
      <c r="R219" s="61"/>
      <c r="S219" s="61"/>
      <c r="T219" s="61"/>
      <c r="U219" s="61"/>
      <c r="V219" s="61"/>
      <c r="W219" s="17"/>
      <c r="X219" s="17"/>
      <c r="Y219" s="17"/>
      <c r="Z219" s="17"/>
    </row>
    <row r="220" ht="17.25" customHeight="1">
      <c r="A220" s="3"/>
      <c r="B220" s="61"/>
      <c r="C220" s="61"/>
      <c r="D220" s="61"/>
      <c r="E220" s="61"/>
      <c r="F220" s="61"/>
      <c r="G220" s="61"/>
      <c r="H220" s="61"/>
      <c r="I220" s="61"/>
      <c r="J220" s="61"/>
      <c r="K220" s="61"/>
      <c r="L220" s="61"/>
      <c r="M220" s="61"/>
      <c r="N220" s="61"/>
      <c r="O220" s="61"/>
      <c r="P220" s="61"/>
      <c r="Q220" s="61"/>
      <c r="R220" s="61"/>
      <c r="S220" s="61"/>
      <c r="T220" s="61"/>
      <c r="U220" s="61"/>
      <c r="V220" s="61"/>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O1:P1"/>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6.57"/>
    <col customWidth="1" min="2" max="16" width="12.29"/>
    <col customWidth="1" min="17" max="17" width="38.0"/>
    <col customWidth="1" min="18" max="26" width="10.71"/>
  </cols>
  <sheetData>
    <row r="1" ht="49.5" customHeight="1">
      <c r="A1" s="78" t="str">
        <f>IF('1.IS'!A1&lt;&gt;"",'1.IS'!A1,"")</f>
        <v/>
      </c>
      <c r="B1" s="10" t="s">
        <v>85</v>
      </c>
      <c r="C1" s="11"/>
      <c r="D1" s="11"/>
      <c r="E1" s="11"/>
      <c r="F1" s="11"/>
      <c r="G1" s="11"/>
      <c r="H1" s="11"/>
      <c r="I1" s="11"/>
      <c r="J1" s="11"/>
      <c r="K1" s="11"/>
      <c r="L1" s="11"/>
      <c r="M1" s="11"/>
      <c r="N1" s="11"/>
      <c r="O1" s="11" t="s">
        <v>14</v>
      </c>
    </row>
    <row r="2" ht="34.5" customHeight="1">
      <c r="A2" s="79" t="s">
        <v>86</v>
      </c>
      <c r="B2" s="80">
        <f>'1.IS'!B$2</f>
        <v>2016</v>
      </c>
      <c r="C2" s="80">
        <f>'1.IS'!C$2</f>
        <v>2017</v>
      </c>
      <c r="D2" s="80">
        <f>'1.IS'!D$2</f>
        <v>2018</v>
      </c>
      <c r="E2" s="80">
        <f>'1.IS'!E$2</f>
        <v>2019</v>
      </c>
      <c r="F2" s="80">
        <f>'1.IS'!F$2</f>
        <v>2020</v>
      </c>
      <c r="G2" s="80">
        <f>'1.IS'!G$2</f>
        <v>2021</v>
      </c>
      <c r="H2" s="80">
        <f>'1.IS'!H$2</f>
        <v>2022</v>
      </c>
      <c r="I2" s="80">
        <f>'1.IS'!I$2</f>
        <v>2023</v>
      </c>
      <c r="J2" s="80">
        <f>'1.IS'!J$2</f>
        <v>2024</v>
      </c>
      <c r="K2" s="80">
        <f>'1.IS'!K$2</f>
        <v>2025</v>
      </c>
      <c r="L2" s="81" t="str">
        <f>'1.IS'!L$2</f>
        <v>2026e</v>
      </c>
      <c r="M2" s="81" t="str">
        <f>'1.IS'!M$2</f>
        <v>2027e</v>
      </c>
      <c r="N2" s="81" t="str">
        <f>'1.IS'!N$2</f>
        <v>2028e</v>
      </c>
      <c r="O2" s="81" t="str">
        <f>'1.IS'!O$2</f>
        <v>2029e</v>
      </c>
      <c r="P2" s="81" t="str">
        <f>'1.IS'!P$2</f>
        <v>2030e</v>
      </c>
      <c r="Q2" s="21"/>
      <c r="R2" s="21"/>
      <c r="S2" s="21"/>
      <c r="T2" s="21"/>
      <c r="U2" s="21"/>
      <c r="V2" s="21"/>
      <c r="W2" s="21"/>
      <c r="X2" s="21"/>
      <c r="Y2" s="21"/>
      <c r="Z2" s="21"/>
    </row>
    <row r="3" ht="24.75" customHeight="1">
      <c r="A3" s="141" t="s">
        <v>87</v>
      </c>
      <c r="B3" s="168"/>
      <c r="C3" s="169"/>
      <c r="D3" s="169"/>
      <c r="E3" s="169"/>
      <c r="F3" s="169"/>
      <c r="G3" s="169"/>
      <c r="H3" s="170"/>
      <c r="I3" s="171"/>
      <c r="J3" s="171"/>
      <c r="K3" s="171">
        <f>$D$12*'1.IS'!K25</f>
        <v>2815998.12</v>
      </c>
      <c r="L3" s="172">
        <f>IFERROR($D$12*'1.IS'!L25,"")</f>
        <v>2801918.129</v>
      </c>
      <c r="M3" s="173">
        <f>IFERROR($D$12*'1.IS'!M25,"")</f>
        <v>2787908.539</v>
      </c>
      <c r="N3" s="173">
        <f>IFERROR($D$12*'1.IS'!N25,"")</f>
        <v>2773968.996</v>
      </c>
      <c r="O3" s="173">
        <f>IFERROR($D$12*'1.IS'!O25,"")</f>
        <v>2760099.151</v>
      </c>
      <c r="P3" s="174">
        <f>IFERROR($D$12*'1.IS'!P25,"")</f>
        <v>2746298.655</v>
      </c>
      <c r="Q3" s="21"/>
      <c r="R3" s="21"/>
      <c r="S3" s="21"/>
      <c r="T3" s="21"/>
      <c r="U3" s="21"/>
      <c r="V3" s="21"/>
      <c r="W3" s="21"/>
      <c r="X3" s="21"/>
      <c r="Y3" s="21"/>
      <c r="Z3" s="21"/>
    </row>
    <row r="4" ht="24.75" customHeight="1">
      <c r="A4" s="141" t="s">
        <v>88</v>
      </c>
      <c r="B4" s="91">
        <f>('3.ROIC'!B7+'3.ROIC'!B6)-('3.ROIC'!B4+'3.ROIC'!B5)</f>
        <v>-3617</v>
      </c>
      <c r="C4" s="92">
        <f>('3.ROIC'!C7+'3.ROIC'!C6)-('3.ROIC'!C4+'3.ROIC'!C5)</f>
        <v>-4019</v>
      </c>
      <c r="D4" s="92">
        <f>('3.ROIC'!D7+'3.ROIC'!D6)-('3.ROIC'!D4+'3.ROIC'!D5)</f>
        <v>-5108</v>
      </c>
      <c r="E4" s="92">
        <f>('3.ROIC'!E7+'3.ROIC'!E6)-('3.ROIC'!E4+'3.ROIC'!E5)</f>
        <v>-5434</v>
      </c>
      <c r="F4" s="92">
        <f>('3.ROIC'!F7+'3.ROIC'!F6)-('3.ROIC'!F4+'3.ROIC'!F5)</f>
        <v>-8906</v>
      </c>
      <c r="G4" s="92">
        <f>('3.ROIC'!G7+'3.ROIC'!G6)-('3.ROIC'!G4+'3.ROIC'!G5)</f>
        <v>-4598</v>
      </c>
      <c r="H4" s="92">
        <f>('3.ROIC'!H7+'3.ROIC'!H6)-('3.ROIC'!H4+'3.ROIC'!H5)</f>
        <v>-10262</v>
      </c>
      <c r="I4" s="92">
        <f>('3.ROIC'!I7+'3.ROIC'!I6)-('3.ROIC'!I4+'3.ROIC'!I5)</f>
        <v>-2343</v>
      </c>
      <c r="J4" s="92">
        <f>('3.ROIC'!J7+'3.ROIC'!J6)-('3.ROIC'!J4+'3.ROIC'!J5)</f>
        <v>-16275</v>
      </c>
      <c r="K4" s="143">
        <f>('3.ROIC'!K7+'3.ROIC'!K6)-('3.ROIC'!K4+'3.ROIC'!K5)</f>
        <v>-34747</v>
      </c>
      <c r="L4" s="142">
        <f>IFERROR(L5*'1.IS'!L5,"")</f>
        <v>-51500</v>
      </c>
      <c r="M4" s="143">
        <f>IFERROR(M5*'1.IS'!M5,"")</f>
        <v>-64800</v>
      </c>
      <c r="N4" s="143">
        <f>IFERROR(N5*'1.IS'!N5,"")</f>
        <v>-72800</v>
      </c>
      <c r="O4" s="143">
        <f>IFERROR(O5*'1.IS'!O5,"")</f>
        <v>-84800</v>
      </c>
      <c r="P4" s="144">
        <f>IFERROR(P5*'1.IS'!P5,"")</f>
        <v>-98000</v>
      </c>
      <c r="Q4" s="21"/>
      <c r="R4" s="21"/>
      <c r="S4" s="21"/>
      <c r="T4" s="21"/>
      <c r="U4" s="21"/>
      <c r="V4" s="21"/>
      <c r="W4" s="21"/>
      <c r="X4" s="21"/>
      <c r="Y4" s="21"/>
      <c r="Z4" s="21"/>
    </row>
    <row r="5" ht="24.75" customHeight="1">
      <c r="A5" s="4" t="s">
        <v>89</v>
      </c>
      <c r="B5" s="175">
        <f>IFERROR('4.Valoración'!B4/'1.IS'!B5,"")</f>
        <v>-3.364651163</v>
      </c>
      <c r="C5" s="176">
        <f>IFERROR('4.Valoración'!C4/'1.IS'!C5,"")</f>
        <v>-1.892184557</v>
      </c>
      <c r="D5" s="176">
        <f>IFERROR('4.Valoración'!D4/'1.IS'!D5,"")</f>
        <v>-1.498386624</v>
      </c>
      <c r="E5" s="176">
        <f>IFERROR('4.Valoración'!E4/'1.IS'!E5,"")</f>
        <v>-1.336448598</v>
      </c>
      <c r="F5" s="176">
        <f>IFERROR('4.Valoración'!F4/'1.IS'!F5,"")</f>
        <v>-2.75983886</v>
      </c>
      <c r="G5" s="176">
        <f>IFERROR('4.Valoración'!G4/'1.IS'!G5,"")</f>
        <v>-0.7901701323</v>
      </c>
      <c r="H5" s="176">
        <f>IFERROR('4.Valoración'!H4/'1.IS'!H5,"")</f>
        <v>-0.9150245207</v>
      </c>
      <c r="I5" s="176">
        <f>IFERROR('4.Valoración'!I4/'1.IS'!I5,"")</f>
        <v>-0.3290268221</v>
      </c>
      <c r="J5" s="176">
        <f>IFERROR('4.Valoración'!J4/'1.IS'!J5,"")</f>
        <v>-0.472012761</v>
      </c>
      <c r="K5" s="176">
        <f>IFERROR('4.Valoración'!K4/'1.IS'!K5,"")</f>
        <v>-0.417045741</v>
      </c>
      <c r="L5" s="177">
        <v>-0.4</v>
      </c>
      <c r="M5" s="178">
        <f t="shared" ref="M5:P5" si="1">L5</f>
        <v>-0.4</v>
      </c>
      <c r="N5" s="178">
        <f t="shared" si="1"/>
        <v>-0.4</v>
      </c>
      <c r="O5" s="178">
        <f t="shared" si="1"/>
        <v>-0.4</v>
      </c>
      <c r="P5" s="179">
        <f t="shared" si="1"/>
        <v>-0.4</v>
      </c>
      <c r="Q5" s="180" t="s">
        <v>29</v>
      </c>
      <c r="R5" s="21"/>
      <c r="S5" s="21"/>
      <c r="T5" s="21"/>
      <c r="U5" s="21"/>
      <c r="V5" s="21"/>
      <c r="W5" s="21"/>
      <c r="X5" s="21"/>
      <c r="Y5" s="21"/>
      <c r="Z5" s="21"/>
    </row>
    <row r="6" ht="24.75" customHeight="1">
      <c r="A6" s="181" t="s">
        <v>90</v>
      </c>
      <c r="B6" s="148"/>
      <c r="C6" s="149"/>
      <c r="D6" s="149"/>
      <c r="E6" s="149"/>
      <c r="F6" s="149"/>
      <c r="G6" s="149"/>
      <c r="H6" s="149"/>
      <c r="I6" s="149"/>
      <c r="J6" s="149"/>
      <c r="K6" s="149">
        <f>K3+K4</f>
        <v>2781251.12</v>
      </c>
      <c r="L6" s="148">
        <f t="shared" ref="L6:P6" si="2">IFERROR((L3+L4),"")</f>
        <v>2750418.129</v>
      </c>
      <c r="M6" s="149">
        <f t="shared" si="2"/>
        <v>2723108.539</v>
      </c>
      <c r="N6" s="149">
        <f t="shared" si="2"/>
        <v>2701168.996</v>
      </c>
      <c r="O6" s="149">
        <f t="shared" si="2"/>
        <v>2675299.151</v>
      </c>
      <c r="P6" s="182">
        <f t="shared" si="2"/>
        <v>2648298.655</v>
      </c>
      <c r="Q6" s="21"/>
      <c r="R6" s="21"/>
      <c r="S6" s="21"/>
      <c r="T6" s="21"/>
      <c r="U6" s="21"/>
      <c r="V6" s="21"/>
      <c r="W6" s="21"/>
      <c r="X6" s="21"/>
      <c r="Y6" s="21"/>
      <c r="Z6" s="21"/>
    </row>
    <row r="7" ht="24.75" hidden="1" customHeight="1">
      <c r="A7" s="4" t="s">
        <v>20</v>
      </c>
      <c r="B7" s="92">
        <f>'1.IS'!B5</f>
        <v>1075</v>
      </c>
      <c r="C7" s="92">
        <f>'1.IS'!C5</f>
        <v>2124</v>
      </c>
      <c r="D7" s="92">
        <f>'1.IS'!D5</f>
        <v>3409</v>
      </c>
      <c r="E7" s="92">
        <f>'1.IS'!E5</f>
        <v>4066</v>
      </c>
      <c r="F7" s="92">
        <f>'1.IS'!F5</f>
        <v>3227</v>
      </c>
      <c r="G7" s="92">
        <f>'1.IS'!G5</f>
        <v>5819</v>
      </c>
      <c r="H7" s="143">
        <f>'1.IS'!H5</f>
        <v>11215</v>
      </c>
      <c r="I7" s="143">
        <f>'1.IS'!I5</f>
        <v>7121</v>
      </c>
      <c r="J7" s="143">
        <f>'1.IS'!J5</f>
        <v>34480</v>
      </c>
      <c r="K7" s="143">
        <f>'1.IS'!K5</f>
        <v>83317</v>
      </c>
      <c r="L7" s="183">
        <f>'1.IS'!L5</f>
        <v>128750</v>
      </c>
      <c r="M7" s="92">
        <f>'1.IS'!M5</f>
        <v>162000</v>
      </c>
      <c r="N7" s="92">
        <f>'1.IS'!N5</f>
        <v>182000</v>
      </c>
      <c r="O7" s="92">
        <f>'1.IS'!O5</f>
        <v>212000</v>
      </c>
      <c r="P7" s="92">
        <f>'1.IS'!P5</f>
        <v>245000</v>
      </c>
      <c r="Q7" s="76"/>
      <c r="R7" s="21"/>
      <c r="S7" s="21"/>
      <c r="T7" s="21"/>
      <c r="U7" s="21"/>
      <c r="V7" s="21"/>
      <c r="W7" s="21"/>
      <c r="X7" s="21"/>
      <c r="Y7" s="21"/>
      <c r="Z7" s="21"/>
    </row>
    <row r="8" ht="24.75" hidden="1" customHeight="1">
      <c r="A8" s="4" t="s">
        <v>91</v>
      </c>
      <c r="B8" s="92">
        <f>'1.IS'!B9</f>
        <v>878</v>
      </c>
      <c r="C8" s="92">
        <f>'1.IS'!C9</f>
        <v>1937</v>
      </c>
      <c r="D8" s="92">
        <f>'1.IS'!D9</f>
        <v>3210</v>
      </c>
      <c r="E8" s="92">
        <f>'1.IS'!E9</f>
        <v>3804</v>
      </c>
      <c r="F8" s="92">
        <f>'1.IS'!F9</f>
        <v>2846</v>
      </c>
      <c r="G8" s="92">
        <f>'1.IS'!G9</f>
        <v>4721</v>
      </c>
      <c r="H8" s="143">
        <f>'1.IS'!H9</f>
        <v>10041</v>
      </c>
      <c r="I8" s="143">
        <f>'1.IS'!I9</f>
        <v>5577</v>
      </c>
      <c r="J8" s="143">
        <f>'1.IS'!J9</f>
        <v>32972</v>
      </c>
      <c r="K8" s="143">
        <f>'1.IS'!K9</f>
        <v>81453</v>
      </c>
      <c r="L8" s="183">
        <f>'1.IS'!L9</f>
        <v>122145.192</v>
      </c>
      <c r="M8" s="92">
        <f>'1.IS'!M9</f>
        <v>151500.7531</v>
      </c>
      <c r="N8" s="92">
        <f>'1.IS'!N9</f>
        <v>174225.8661</v>
      </c>
      <c r="O8" s="92">
        <f>'1.IS'!O9</f>
        <v>202002.039</v>
      </c>
      <c r="P8" s="92">
        <f>'1.IS'!P9</f>
        <v>234190.9818</v>
      </c>
      <c r="Q8" s="76"/>
      <c r="R8" s="21"/>
      <c r="S8" s="21"/>
      <c r="T8" s="21"/>
      <c r="U8" s="21"/>
      <c r="V8" s="21"/>
      <c r="W8" s="21"/>
      <c r="X8" s="21"/>
      <c r="Y8" s="21"/>
      <c r="Z8" s="21"/>
    </row>
    <row r="9" ht="24.75" hidden="1" customHeight="1">
      <c r="A9" s="4" t="s">
        <v>92</v>
      </c>
      <c r="B9" s="92">
        <f>'1.IS'!B20</f>
        <v>741</v>
      </c>
      <c r="C9" s="92">
        <f>'1.IS'!C20</f>
        <v>1694</v>
      </c>
      <c r="D9" s="92">
        <f>'1.IS'!D20</f>
        <v>3069</v>
      </c>
      <c r="E9" s="92">
        <f>'1.IS'!E20</f>
        <v>4127</v>
      </c>
      <c r="F9" s="92">
        <f>'1.IS'!F20</f>
        <v>2798</v>
      </c>
      <c r="G9" s="92">
        <f>'1.IS'!G20</f>
        <v>4517</v>
      </c>
      <c r="H9" s="143">
        <f>'1.IS'!H20</f>
        <v>9645</v>
      </c>
      <c r="I9" s="143">
        <f>'1.IS'!I20</f>
        <v>5769</v>
      </c>
      <c r="J9" s="143">
        <f>'1.IS'!J20</f>
        <v>29523</v>
      </c>
      <c r="K9" s="143">
        <f>'1.IS'!K20</f>
        <v>71846</v>
      </c>
      <c r="L9" s="183">
        <f>'1.IS'!L20</f>
        <v>104901.9361</v>
      </c>
      <c r="M9" s="92">
        <f>'1.IS'!M20</f>
        <v>130081.0161</v>
      </c>
      <c r="N9" s="92">
        <f>'1.IS'!N20</f>
        <v>149602.268</v>
      </c>
      <c r="O9" s="92">
        <f>'1.IS'!O20</f>
        <v>173432.8436</v>
      </c>
      <c r="P9" s="92">
        <f>'1.IS'!P20</f>
        <v>201050.5722</v>
      </c>
      <c r="Q9" s="76"/>
      <c r="R9" s="21"/>
      <c r="S9" s="21"/>
      <c r="T9" s="21"/>
      <c r="U9" s="21"/>
      <c r="V9" s="21"/>
      <c r="W9" s="21"/>
      <c r="X9" s="21"/>
      <c r="Y9" s="21"/>
      <c r="Z9" s="21"/>
    </row>
    <row r="10" ht="24.75" hidden="1" customHeight="1">
      <c r="A10" s="126" t="s">
        <v>93</v>
      </c>
      <c r="B10" s="151">
        <f>'2.FCF'!B14</f>
        <v>859</v>
      </c>
      <c r="C10" s="151">
        <f>'2.FCF'!C14</f>
        <v>977</v>
      </c>
      <c r="D10" s="151">
        <f>'2.FCF'!D14</f>
        <v>2773</v>
      </c>
      <c r="E10" s="151">
        <f>'2.FCF'!E14</f>
        <v>3203</v>
      </c>
      <c r="F10" s="151">
        <f>'2.FCF'!F14</f>
        <v>3425</v>
      </c>
      <c r="G10" s="151">
        <f>'2.FCF'!G14</f>
        <v>4222</v>
      </c>
      <c r="H10" s="151">
        <f>'2.FCF'!H14</f>
        <v>7893</v>
      </c>
      <c r="I10" s="151">
        <f>'2.FCF'!I14</f>
        <v>4217</v>
      </c>
      <c r="J10" s="151">
        <f>'2.FCF'!J14</f>
        <v>26113</v>
      </c>
      <c r="K10" s="151">
        <f>'2.FCF'!K14</f>
        <v>58662</v>
      </c>
      <c r="L10" s="150">
        <f>'2.FCF'!L14</f>
        <v>92790.71998</v>
      </c>
      <c r="M10" s="151">
        <f>'2.FCF'!M14</f>
        <v>117746.7135</v>
      </c>
      <c r="N10" s="151">
        <f>'2.FCF'!N14</f>
        <v>131117.82</v>
      </c>
      <c r="O10" s="151">
        <f>'2.FCF'!O14</f>
        <v>153233.4354</v>
      </c>
      <c r="P10" s="151">
        <f>'2.FCF'!P14</f>
        <v>177132.6158</v>
      </c>
      <c r="Q10" s="76"/>
      <c r="R10" s="21"/>
      <c r="S10" s="21"/>
      <c r="T10" s="21"/>
      <c r="U10" s="21"/>
      <c r="V10" s="21"/>
      <c r="W10" s="21"/>
      <c r="X10" s="21"/>
      <c r="Y10" s="21"/>
      <c r="Z10" s="21"/>
    </row>
    <row r="11" ht="15.0" customHeight="1">
      <c r="A11" s="102"/>
      <c r="B11" s="143"/>
      <c r="C11" s="143"/>
      <c r="D11" s="143"/>
      <c r="E11" s="143"/>
      <c r="F11" s="143"/>
      <c r="G11" s="143"/>
      <c r="H11" s="143"/>
      <c r="I11" s="143"/>
      <c r="J11" s="143"/>
      <c r="K11" s="143"/>
      <c r="L11" s="143"/>
      <c r="M11" s="143"/>
      <c r="N11" s="143"/>
      <c r="O11" s="143"/>
      <c r="P11" s="143"/>
      <c r="Q11" s="76"/>
      <c r="R11" s="21"/>
      <c r="S11" s="21"/>
      <c r="T11" s="21"/>
      <c r="U11" s="21"/>
      <c r="V11" s="21"/>
      <c r="W11" s="21"/>
      <c r="X11" s="21"/>
      <c r="Y11" s="21"/>
      <c r="Z11" s="21"/>
    </row>
    <row r="12" ht="24.75" customHeight="1">
      <c r="A12" s="184" t="s">
        <v>94</v>
      </c>
      <c r="B12" s="185"/>
      <c r="C12" s="185"/>
      <c r="D12" s="186">
        <v>113.53</v>
      </c>
      <c r="E12" s="143"/>
      <c r="F12" s="21"/>
      <c r="G12" s="21"/>
      <c r="H12" s="21"/>
      <c r="I12" s="21"/>
      <c r="J12" s="21"/>
      <c r="K12" s="21"/>
      <c r="L12" s="187"/>
      <c r="M12" s="21"/>
      <c r="N12" s="143"/>
      <c r="O12" s="143"/>
      <c r="P12" s="143"/>
      <c r="Q12" s="76"/>
      <c r="R12" s="21"/>
      <c r="S12" s="21"/>
      <c r="T12" s="21"/>
      <c r="U12" s="21"/>
      <c r="V12" s="21"/>
      <c r="W12" s="21"/>
      <c r="X12" s="21"/>
      <c r="Y12" s="21"/>
      <c r="Z12" s="21"/>
    </row>
    <row r="13" ht="15.0" customHeight="1">
      <c r="A13" s="102"/>
      <c r="B13" s="145"/>
      <c r="C13" s="145"/>
      <c r="D13" s="143"/>
      <c r="E13" s="143"/>
      <c r="F13" s="143"/>
      <c r="G13" s="143"/>
      <c r="H13" s="143"/>
      <c r="I13" s="143"/>
      <c r="J13" s="143"/>
      <c r="K13" s="143"/>
      <c r="L13" s="143"/>
      <c r="M13" s="143"/>
      <c r="N13" s="145"/>
      <c r="O13" s="145"/>
      <c r="P13" s="145"/>
      <c r="Q13" s="21"/>
      <c r="R13" s="21"/>
      <c r="S13" s="21"/>
      <c r="T13" s="21"/>
      <c r="U13" s="21"/>
      <c r="V13" s="21"/>
      <c r="W13" s="21"/>
      <c r="X13" s="21"/>
      <c r="Y13" s="21"/>
      <c r="Z13" s="21"/>
    </row>
    <row r="14" ht="34.5" customHeight="1">
      <c r="A14" s="188" t="s">
        <v>95</v>
      </c>
      <c r="B14" s="189" t="s">
        <v>96</v>
      </c>
      <c r="C14" s="189" t="s">
        <v>97</v>
      </c>
      <c r="D14" s="119" t="s">
        <v>98</v>
      </c>
      <c r="E14" s="132"/>
      <c r="F14" s="21"/>
      <c r="G14" s="57"/>
      <c r="H14" s="57"/>
      <c r="I14" s="57"/>
      <c r="J14" s="57"/>
      <c r="K14" s="57"/>
      <c r="L14" s="57"/>
      <c r="M14" s="57"/>
      <c r="N14" s="57"/>
      <c r="O14" s="57"/>
      <c r="P14" s="57"/>
      <c r="Q14" s="21"/>
      <c r="R14" s="21"/>
      <c r="S14" s="21"/>
      <c r="T14" s="21"/>
      <c r="U14" s="21"/>
      <c r="V14" s="21"/>
      <c r="W14" s="21"/>
      <c r="X14" s="21"/>
      <c r="Y14" s="21"/>
      <c r="Z14" s="21"/>
    </row>
    <row r="15" ht="24.75" customHeight="1">
      <c r="A15" s="190" t="s">
        <v>99</v>
      </c>
      <c r="B15" s="191">
        <f>IF(D12&lt;&gt;"",IFERROR(D12/'1.IS'!K23,""),"")</f>
        <v>39.19491858</v>
      </c>
      <c r="C15" s="191">
        <f>IF(D12&lt;&gt;"",IFERROR(D12/'1.IS'!L23,""),"")</f>
        <v>26.70988003</v>
      </c>
      <c r="D15" s="192">
        <v>30.0</v>
      </c>
      <c r="E15" s="193"/>
      <c r="F15" s="21"/>
      <c r="G15" s="57"/>
      <c r="H15" s="57"/>
      <c r="I15" s="57"/>
      <c r="J15" s="57"/>
      <c r="K15" s="57"/>
      <c r="L15" s="57"/>
      <c r="M15" s="57"/>
      <c r="N15" s="57"/>
      <c r="O15" s="57"/>
      <c r="P15" s="57"/>
      <c r="Q15" s="21"/>
      <c r="R15" s="21"/>
      <c r="S15" s="21"/>
      <c r="T15" s="21"/>
      <c r="U15" s="21"/>
      <c r="V15" s="21"/>
      <c r="W15" s="21"/>
      <c r="X15" s="21"/>
      <c r="Y15" s="21"/>
      <c r="Z15" s="21"/>
    </row>
    <row r="16" ht="24.75" customHeight="1">
      <c r="A16" s="83" t="s">
        <v>100</v>
      </c>
      <c r="B16" s="194">
        <f>IF(D12&lt;&gt;"",IFERROR(K6/K10,""),"")</f>
        <v>47.41146091</v>
      </c>
      <c r="C16" s="194">
        <f>IF(D12&lt;&gt;"",IFERROR(L6/L10,""),"")</f>
        <v>29.64109051</v>
      </c>
      <c r="D16" s="195">
        <f>D15</f>
        <v>30</v>
      </c>
      <c r="E16" s="196"/>
      <c r="F16" s="21"/>
      <c r="G16" s="197" t="s">
        <v>29</v>
      </c>
      <c r="J16" s="57"/>
      <c r="K16" s="57"/>
      <c r="L16" s="57"/>
      <c r="M16" s="57"/>
      <c r="N16" s="57"/>
      <c r="O16" s="57"/>
      <c r="P16" s="57"/>
      <c r="Q16" s="21"/>
      <c r="R16" s="21"/>
      <c r="S16" s="21"/>
      <c r="T16" s="21"/>
      <c r="U16" s="21"/>
      <c r="V16" s="21"/>
      <c r="W16" s="21"/>
      <c r="X16" s="21"/>
      <c r="Y16" s="21"/>
      <c r="Z16" s="21"/>
    </row>
    <row r="17" ht="24.75" customHeight="1">
      <c r="A17" s="141" t="s">
        <v>101</v>
      </c>
      <c r="B17" s="176">
        <f>IF(D12&lt;&gt;"",IFERROR(K6/K7,""),"")</f>
        <v>33.38155623</v>
      </c>
      <c r="C17" s="198">
        <f>IF(D12&lt;&gt;"",IFERROR(L6/L7,""),"")</f>
        <v>21.36247091</v>
      </c>
      <c r="D17" s="195">
        <f t="shared" ref="D17:D18" si="3">C17</f>
        <v>21.36247091</v>
      </c>
      <c r="E17" s="193"/>
      <c r="F17" s="21"/>
      <c r="J17" s="57"/>
      <c r="K17" s="57"/>
      <c r="L17" s="57"/>
      <c r="M17" s="57"/>
      <c r="N17" s="57"/>
      <c r="O17" s="57"/>
      <c r="P17" s="57"/>
      <c r="Q17" s="21"/>
      <c r="R17" s="21"/>
      <c r="S17" s="21"/>
      <c r="T17" s="21"/>
      <c r="U17" s="21"/>
      <c r="V17" s="21"/>
      <c r="W17" s="21"/>
      <c r="X17" s="21"/>
      <c r="Y17" s="21"/>
      <c r="Z17" s="21"/>
    </row>
    <row r="18" ht="24.75" customHeight="1">
      <c r="A18" s="126" t="s">
        <v>102</v>
      </c>
      <c r="B18" s="199">
        <f>IF(D12&lt;&gt;"",IFERROR(K6/K8,""),"")</f>
        <v>34.14547187</v>
      </c>
      <c r="C18" s="200">
        <f>IF(D12&lt;&gt;"",IFERROR(L6/L8,""),"")</f>
        <v>22.51761272</v>
      </c>
      <c r="D18" s="201">
        <f t="shared" si="3"/>
        <v>22.51761272</v>
      </c>
      <c r="E18" s="193"/>
      <c r="F18" s="21"/>
      <c r="G18" s="57"/>
      <c r="H18" s="57"/>
      <c r="I18" s="57"/>
      <c r="J18" s="57"/>
      <c r="K18" s="57"/>
      <c r="L18" s="57"/>
      <c r="M18" s="57"/>
      <c r="N18" s="57"/>
      <c r="O18" s="57"/>
      <c r="P18" s="57"/>
      <c r="Q18" s="76"/>
      <c r="R18" s="21"/>
      <c r="S18" s="21"/>
      <c r="T18" s="21"/>
      <c r="U18" s="21"/>
      <c r="V18" s="21"/>
      <c r="W18" s="21"/>
      <c r="X18" s="21"/>
      <c r="Y18" s="21"/>
      <c r="Z18" s="21"/>
    </row>
    <row r="19">
      <c r="A19" s="102"/>
      <c r="B19" s="176"/>
      <c r="C19" s="198"/>
      <c r="D19" s="202"/>
      <c r="E19" s="193"/>
      <c r="F19" s="21"/>
      <c r="G19" s="57"/>
      <c r="H19" s="57"/>
      <c r="I19" s="57"/>
      <c r="J19" s="57"/>
      <c r="K19" s="57"/>
      <c r="L19" s="57"/>
      <c r="M19" s="57"/>
      <c r="N19" s="57"/>
      <c r="O19" s="57"/>
      <c r="P19" s="57"/>
      <c r="Q19" s="76"/>
      <c r="R19" s="21"/>
      <c r="S19" s="21"/>
      <c r="T19" s="21"/>
      <c r="U19" s="21"/>
      <c r="V19" s="21"/>
      <c r="W19" s="21"/>
      <c r="X19" s="21"/>
      <c r="Y19" s="21"/>
      <c r="Z19" s="21"/>
    </row>
    <row r="20" ht="34.5" customHeight="1">
      <c r="A20" s="188" t="s">
        <v>103</v>
      </c>
      <c r="B20" s="189" t="str">
        <f t="shared" ref="B20:F20" si="4">L2</f>
        <v>2026e</v>
      </c>
      <c r="C20" s="189" t="str">
        <f t="shared" si="4"/>
        <v>2027e</v>
      </c>
      <c r="D20" s="189" t="str">
        <f t="shared" si="4"/>
        <v>2028e</v>
      </c>
      <c r="E20" s="189" t="str">
        <f t="shared" si="4"/>
        <v>2029e</v>
      </c>
      <c r="F20" s="203" t="str">
        <f t="shared" si="4"/>
        <v>2030e</v>
      </c>
      <c r="G20" s="21"/>
      <c r="H20" s="204" t="str">
        <f>"Retorno Anualizado"&amp;CHAR(10)&amp;"valorando por..."</f>
        <v>Retorno Anualizado
valorando por...</v>
      </c>
      <c r="I20" s="205"/>
      <c r="J20" s="205"/>
      <c r="K20" s="189" t="str">
        <f>"CAGR"&amp;CHAR(10)&amp;"5 años"</f>
        <v>CAGR
5 años</v>
      </c>
      <c r="L20" s="21"/>
      <c r="M20" s="21"/>
      <c r="N20" s="21"/>
      <c r="O20" s="57"/>
      <c r="P20" s="57"/>
      <c r="Q20" s="21"/>
      <c r="R20" s="21"/>
      <c r="S20" s="21"/>
      <c r="T20" s="21"/>
      <c r="U20" s="21"/>
      <c r="V20" s="21"/>
      <c r="W20" s="21"/>
      <c r="X20" s="21"/>
      <c r="Y20" s="21"/>
      <c r="Z20" s="21"/>
    </row>
    <row r="21" ht="24.75" customHeight="1">
      <c r="A21" s="102" t="s">
        <v>104</v>
      </c>
      <c r="B21" s="110">
        <f>IF(D12&lt;&gt;"",IFERROR(IF(--L4&lt;0,(L9*$D$15-L4),IF(--L4&gt;0,L9*$D$15))/'1.IS'!L25,""),"")</f>
        <v>129.601324</v>
      </c>
      <c r="C21" s="110">
        <f>IF(D12&lt;&gt;"",IFERROR(IF(--M4&lt;0,(M9*$D$15-M4),IF(--M4&gt;0,M9*$D$15))/'1.IS'!M25,""),"")</f>
        <v>161.5546818</v>
      </c>
      <c r="D21" s="110">
        <f>IF(D12&lt;&gt;"",IFERROR(IF(--N4&lt;0,(N9*$D$15-N4),IF(--N4&gt;0,N9*$D$15))/'1.IS'!N25,""),"")</f>
        <v>186.6622696</v>
      </c>
      <c r="E21" s="110">
        <f>IF(D12&lt;&gt;"",IFERROR(IF(--O4&lt;0,(O9*$D$15-O4),IF(--O4&gt;0,O9*$D$15))/'1.IS'!O25,""),"")</f>
        <v>217.5002539</v>
      </c>
      <c r="F21" s="206">
        <f>IF(D12&lt;&gt;"",IFERROR(IF(--P4&lt;0,(P9*$D$15-P4),IF(--P4&gt;0,P9*$D$15))/'1.IS'!P25,""),"")</f>
        <v>253.3898062</v>
      </c>
      <c r="G21" s="21"/>
      <c r="H21" s="102" t="s">
        <v>104</v>
      </c>
      <c r="I21" s="102"/>
      <c r="J21" s="102"/>
      <c r="K21" s="207">
        <f t="shared" ref="K21:K24" si="5">IFERROR((F21/$D$12)^(1/5)-1,"")</f>
        <v>0.174182762</v>
      </c>
      <c r="L21" s="21"/>
      <c r="M21" s="21"/>
      <c r="N21" s="21"/>
      <c r="O21" s="57"/>
      <c r="P21" s="57"/>
      <c r="Q21" s="21"/>
      <c r="R21" s="21"/>
      <c r="S21" s="21"/>
      <c r="T21" s="21"/>
      <c r="U21" s="21"/>
      <c r="V21" s="21"/>
      <c r="W21" s="21"/>
      <c r="X21" s="21"/>
      <c r="Y21" s="21"/>
      <c r="Z21" s="21"/>
    </row>
    <row r="22" ht="24.75" customHeight="1">
      <c r="A22" s="208" t="s">
        <v>105</v>
      </c>
      <c r="B22" s="209">
        <f>IF(D12&lt;&gt;"",IFERROR(((L10*$D$16)-L4)/'1.IS'!L25,""),"")</f>
        <v>114.8794124</v>
      </c>
      <c r="C22" s="209">
        <f>IF(D12&lt;&gt;"",IFERROR(((M10*$D$16)-M4)/'1.IS'!M25,""),"")</f>
        <v>146.486253</v>
      </c>
      <c r="D22" s="209">
        <f>IF(D12&lt;&gt;"",IFERROR(((N10*$D$16)-N4)/'1.IS'!N25,""),"")</f>
        <v>163.9669253</v>
      </c>
      <c r="E22" s="209">
        <f>IF(D12&lt;&gt;"",IFERROR(((O10*$D$16)-O4)/'1.IS'!O25,""),"")</f>
        <v>192.5746405</v>
      </c>
      <c r="F22" s="210">
        <f>IF(D12&lt;&gt;"",IFERROR(((P10*$D$16)-P4)/'1.IS'!P25,""),"")</f>
        <v>223.7272756</v>
      </c>
      <c r="G22" s="21"/>
      <c r="H22" s="208" t="s">
        <v>100</v>
      </c>
      <c r="I22" s="211"/>
      <c r="J22" s="211"/>
      <c r="K22" s="212">
        <f t="shared" si="5"/>
        <v>0.1453063253</v>
      </c>
      <c r="L22" s="21"/>
      <c r="M22" s="21"/>
      <c r="N22" s="21"/>
      <c r="O22" s="57"/>
      <c r="P22" s="57"/>
      <c r="Q22" s="21"/>
      <c r="R22" s="21"/>
      <c r="S22" s="21"/>
      <c r="T22" s="21"/>
      <c r="U22" s="21"/>
      <c r="V22" s="21"/>
      <c r="W22" s="21"/>
      <c r="X22" s="21"/>
      <c r="Y22" s="21"/>
      <c r="Z22" s="21"/>
    </row>
    <row r="23" ht="24.75" customHeight="1">
      <c r="A23" s="4" t="s">
        <v>101</v>
      </c>
      <c r="B23" s="110">
        <f>IF(D12&lt;&gt;"",IFERROR(((L7*$D$17)-L4)/'1.IS'!L25,""),"")</f>
        <v>113.53</v>
      </c>
      <c r="C23" s="110">
        <f>IF(D12&lt;&gt;"",IFERROR(((M7*$D$17)-M4)/'1.IS'!M25,""),"")</f>
        <v>143.5672342</v>
      </c>
      <c r="D23" s="110">
        <f>IF(D12&lt;&gt;"",IFERROR(((N7*$D$17)-N4)/'1.IS'!N25,""),"")</f>
        <v>162.1020946</v>
      </c>
      <c r="E23" s="110">
        <f>IF(D12&lt;&gt;"",IFERROR(((O7*$D$17)-O4)/'1.IS'!O25,""),"")</f>
        <v>189.7710755</v>
      </c>
      <c r="F23" s="206">
        <f>IF(D12&lt;&gt;"",IFERROR(((P7*$D$17)-P4)/'1.IS'!P25,""),"")</f>
        <v>220.4129776</v>
      </c>
      <c r="G23" s="21"/>
      <c r="H23" s="4" t="s">
        <v>101</v>
      </c>
      <c r="I23" s="4"/>
      <c r="J23" s="4"/>
      <c r="K23" s="207">
        <f t="shared" si="5"/>
        <v>0.1418927215</v>
      </c>
      <c r="L23" s="21"/>
      <c r="M23" s="21"/>
      <c r="N23" s="21"/>
      <c r="O23" s="57"/>
      <c r="P23" s="57"/>
      <c r="Q23" s="21"/>
      <c r="R23" s="21"/>
      <c r="S23" s="21"/>
      <c r="T23" s="21"/>
      <c r="U23" s="21"/>
      <c r="V23" s="21"/>
      <c r="W23" s="21"/>
      <c r="X23" s="21"/>
      <c r="Y23" s="21"/>
      <c r="Z23" s="21"/>
    </row>
    <row r="24" ht="24.75" customHeight="1">
      <c r="A24" s="102" t="s">
        <v>102</v>
      </c>
      <c r="B24" s="110">
        <f>IF(D12&lt;&gt;"",IFERROR(((L8*$D$18)-L4)/'1.IS'!L25,""),"")</f>
        <v>113.53</v>
      </c>
      <c r="C24" s="110">
        <f>IF(D12&lt;&gt;"",IFERROR(((M8*$D$18)-M4)/'1.IS'!M25,""),"")</f>
        <v>141.5602365</v>
      </c>
      <c r="D24" s="110">
        <f>IF(D12&lt;&gt;"",IFERROR(((N8*$D$18)-N4)/'1.IS'!N25,""),"")</f>
        <v>163.5419393</v>
      </c>
      <c r="E24" s="110">
        <f>IF(D12&lt;&gt;"",IFERROR(((O8*$D$18)-O4)/'1.IS'!O25,""),"")</f>
        <v>190.5838492</v>
      </c>
      <c r="F24" s="206">
        <f>IF(D12&lt;&gt;"",IFERROR(((P8*$D$18)-P4)/'1.IS'!P25,""),"")</f>
        <v>222.0506934</v>
      </c>
      <c r="G24" s="21"/>
      <c r="H24" s="102" t="s">
        <v>102</v>
      </c>
      <c r="I24" s="102"/>
      <c r="J24" s="102"/>
      <c r="K24" s="207">
        <f t="shared" si="5"/>
        <v>0.1435846022</v>
      </c>
      <c r="L24" s="21"/>
      <c r="M24" s="21"/>
      <c r="N24" s="21"/>
      <c r="O24" s="57"/>
      <c r="P24" s="57"/>
      <c r="Q24" s="21"/>
      <c r="R24" s="21"/>
      <c r="S24" s="21"/>
      <c r="T24" s="21"/>
      <c r="U24" s="21"/>
      <c r="V24" s="21"/>
      <c r="W24" s="21"/>
      <c r="X24" s="21"/>
      <c r="Y24" s="21"/>
      <c r="Z24" s="21"/>
    </row>
    <row r="25" ht="24.75" customHeight="1">
      <c r="A25" s="213" t="s">
        <v>106</v>
      </c>
      <c r="B25" s="214">
        <f t="shared" ref="B25:F25" si="6">IFERROR(AVERAGE(B21:B24),"")</f>
        <v>117.8851841</v>
      </c>
      <c r="C25" s="214">
        <f t="shared" si="6"/>
        <v>148.2921014</v>
      </c>
      <c r="D25" s="214">
        <f t="shared" si="6"/>
        <v>169.0683072</v>
      </c>
      <c r="E25" s="214">
        <f t="shared" si="6"/>
        <v>197.6074548</v>
      </c>
      <c r="F25" s="215">
        <f t="shared" si="6"/>
        <v>229.8951882</v>
      </c>
      <c r="G25" s="21"/>
      <c r="H25" s="216" t="s">
        <v>106</v>
      </c>
      <c r="I25" s="216"/>
      <c r="J25" s="216"/>
      <c r="K25" s="217">
        <f>IFERROR(AVERAGE(K21:K24),"")</f>
        <v>0.1512416027</v>
      </c>
      <c r="L25" s="21"/>
      <c r="M25" s="21"/>
      <c r="N25" s="21"/>
      <c r="O25" s="57"/>
      <c r="P25" s="57"/>
      <c r="Q25" s="21"/>
      <c r="R25" s="21"/>
      <c r="S25" s="21"/>
      <c r="T25" s="21"/>
      <c r="U25" s="21"/>
      <c r="V25" s="21"/>
      <c r="W25" s="21"/>
      <c r="X25" s="21"/>
      <c r="Y25" s="21"/>
      <c r="Z25" s="21"/>
    </row>
    <row r="26" ht="24.75" customHeight="1">
      <c r="A26" s="216" t="s">
        <v>107</v>
      </c>
      <c r="B26" s="218">
        <f t="shared" ref="B26:F26" si="7">IFERROR((B22/$D$12)-1,"")</f>
        <v>0.01188595398</v>
      </c>
      <c r="C26" s="218">
        <f t="shared" si="7"/>
        <v>0.2902867347</v>
      </c>
      <c r="D26" s="218">
        <f t="shared" si="7"/>
        <v>0.4442607703</v>
      </c>
      <c r="E26" s="218">
        <f t="shared" si="7"/>
        <v>0.696244521</v>
      </c>
      <c r="F26" s="219">
        <f t="shared" si="7"/>
        <v>0.9706445487</v>
      </c>
      <c r="G26" s="57"/>
      <c r="H26" s="57"/>
      <c r="I26" s="57"/>
      <c r="J26" s="57"/>
      <c r="K26" s="57"/>
      <c r="L26" s="57"/>
      <c r="M26" s="57"/>
      <c r="N26" s="57"/>
      <c r="O26" s="57"/>
      <c r="P26" s="57"/>
      <c r="Q26" s="21"/>
      <c r="R26" s="21"/>
      <c r="S26" s="21"/>
      <c r="T26" s="21"/>
      <c r="U26" s="21"/>
      <c r="V26" s="21"/>
      <c r="W26" s="21"/>
      <c r="X26" s="21"/>
      <c r="Y26" s="21"/>
      <c r="Z26" s="21"/>
    </row>
    <row r="27" ht="15.75" hidden="1" customHeight="1">
      <c r="A27" s="21"/>
      <c r="B27" s="21"/>
      <c r="C27" s="21"/>
      <c r="D27" s="21"/>
      <c r="E27" s="21"/>
      <c r="F27" s="21"/>
      <c r="G27" s="21"/>
      <c r="H27" s="57"/>
      <c r="I27" s="57"/>
      <c r="J27" s="57"/>
      <c r="K27" s="57"/>
      <c r="L27" s="57"/>
      <c r="M27" s="57"/>
      <c r="N27" s="57"/>
      <c r="O27" s="57"/>
      <c r="P27" s="57"/>
      <c r="Q27" s="21"/>
      <c r="R27" s="21"/>
      <c r="S27" s="21"/>
      <c r="T27" s="21"/>
      <c r="U27" s="21"/>
      <c r="V27" s="21"/>
      <c r="W27" s="21"/>
      <c r="X27" s="21"/>
      <c r="Y27" s="21"/>
      <c r="Z27" s="21"/>
    </row>
    <row r="28" ht="24.75" hidden="1" customHeight="1">
      <c r="A28" s="21"/>
      <c r="B28" s="21"/>
      <c r="C28" s="21"/>
      <c r="D28" s="21"/>
      <c r="E28" s="21"/>
      <c r="F28" s="21"/>
      <c r="G28" s="21"/>
      <c r="H28" s="57"/>
      <c r="I28" s="57"/>
      <c r="J28" s="57"/>
      <c r="K28" s="57"/>
      <c r="L28" s="57"/>
      <c r="M28" s="57"/>
      <c r="N28" s="57"/>
      <c r="O28" s="57"/>
      <c r="P28" s="57"/>
      <c r="Q28" s="21"/>
      <c r="R28" s="21"/>
      <c r="S28" s="21"/>
      <c r="T28" s="21"/>
      <c r="U28" s="21"/>
      <c r="V28" s="21"/>
      <c r="W28" s="21"/>
      <c r="X28" s="21"/>
      <c r="Y28" s="21"/>
      <c r="Z28" s="21"/>
    </row>
    <row r="29" ht="24.75" hidden="1" customHeight="1">
      <c r="A29" s="21"/>
      <c r="B29" s="21"/>
      <c r="C29" s="21"/>
      <c r="D29" s="21"/>
      <c r="E29" s="21"/>
      <c r="F29" s="21"/>
      <c r="G29" s="21"/>
      <c r="H29" s="57"/>
      <c r="I29" s="57"/>
      <c r="J29" s="57"/>
      <c r="K29" s="57"/>
      <c r="L29" s="57"/>
      <c r="M29" s="57"/>
      <c r="N29" s="57"/>
      <c r="O29" s="57"/>
      <c r="P29" s="57"/>
      <c r="Q29" s="21"/>
      <c r="R29" s="21"/>
      <c r="S29" s="21"/>
      <c r="T29" s="21"/>
      <c r="U29" s="21"/>
      <c r="V29" s="21"/>
      <c r="W29" s="21"/>
      <c r="X29" s="21"/>
      <c r="Y29" s="21"/>
      <c r="Z29" s="21"/>
    </row>
    <row r="30" ht="24.75" hidden="1" customHeight="1">
      <c r="A30" s="21"/>
      <c r="B30" s="21"/>
      <c r="C30" s="21"/>
      <c r="D30" s="21"/>
      <c r="E30" s="21"/>
      <c r="F30" s="21"/>
      <c r="G30" s="21"/>
      <c r="H30" s="57"/>
      <c r="I30" s="57"/>
      <c r="J30" s="57"/>
      <c r="K30" s="57"/>
      <c r="L30" s="57"/>
      <c r="M30" s="57"/>
      <c r="N30" s="57"/>
      <c r="O30" s="57"/>
      <c r="P30" s="57"/>
      <c r="Q30" s="21"/>
      <c r="R30" s="21"/>
      <c r="S30" s="21"/>
      <c r="T30" s="21"/>
      <c r="U30" s="21"/>
      <c r="V30" s="21"/>
      <c r="W30" s="21"/>
      <c r="X30" s="21"/>
      <c r="Y30" s="21"/>
      <c r="Z30" s="21"/>
    </row>
    <row r="31" ht="24.75" hidden="1" customHeight="1">
      <c r="A31" s="21"/>
      <c r="B31" s="21"/>
      <c r="C31" s="21"/>
      <c r="D31" s="21"/>
      <c r="E31" s="21"/>
      <c r="F31" s="21"/>
      <c r="G31" s="21"/>
      <c r="H31" s="57"/>
      <c r="I31" s="57"/>
      <c r="J31" s="57"/>
      <c r="K31" s="57"/>
      <c r="L31" s="57"/>
      <c r="M31" s="57"/>
      <c r="N31" s="57"/>
      <c r="O31" s="57"/>
      <c r="P31" s="57"/>
      <c r="Q31" s="21"/>
      <c r="R31" s="21"/>
      <c r="S31" s="21"/>
      <c r="T31" s="21"/>
      <c r="U31" s="21"/>
      <c r="V31" s="21"/>
      <c r="W31" s="21"/>
      <c r="X31" s="21"/>
      <c r="Y31" s="21"/>
      <c r="Z31" s="21"/>
    </row>
    <row r="32" ht="15.75" hidden="1" customHeight="1">
      <c r="A32" s="21"/>
      <c r="B32" s="21"/>
      <c r="C32" s="21"/>
      <c r="D32" s="21"/>
      <c r="E32" s="21"/>
      <c r="F32" s="21"/>
      <c r="G32" s="21"/>
      <c r="H32" s="57"/>
      <c r="I32" s="57"/>
      <c r="J32" s="57"/>
      <c r="K32" s="57"/>
      <c r="L32" s="57"/>
      <c r="M32" s="57"/>
      <c r="N32" s="57"/>
      <c r="O32" s="57"/>
      <c r="P32" s="57"/>
      <c r="Q32" s="21"/>
      <c r="R32" s="21"/>
      <c r="S32" s="21"/>
      <c r="T32" s="21"/>
      <c r="U32" s="21"/>
      <c r="V32" s="21"/>
      <c r="W32" s="21"/>
      <c r="X32" s="21"/>
      <c r="Y32" s="21"/>
      <c r="Z32" s="21"/>
    </row>
    <row r="33" ht="15.75" hidden="1" customHeight="1">
      <c r="A33" s="76"/>
      <c r="B33" s="57"/>
      <c r="C33" s="57"/>
      <c r="D33" s="57"/>
      <c r="E33" s="57"/>
      <c r="F33" s="57"/>
      <c r="G33" s="57"/>
      <c r="H33" s="57"/>
      <c r="I33" s="57"/>
      <c r="J33" s="57"/>
      <c r="K33" s="57"/>
      <c r="L33" s="57"/>
      <c r="M33" s="57"/>
      <c r="N33" s="57"/>
      <c r="O33" s="57"/>
      <c r="P33" s="57"/>
      <c r="Q33" s="21"/>
      <c r="R33" s="21"/>
      <c r="S33" s="21"/>
      <c r="T33" s="21"/>
      <c r="U33" s="21"/>
      <c r="V33" s="21"/>
      <c r="W33" s="21"/>
      <c r="X33" s="21"/>
      <c r="Y33" s="21"/>
      <c r="Z33" s="21"/>
    </row>
    <row r="34" ht="15.75" hidden="1" customHeight="1">
      <c r="A34" s="76"/>
      <c r="B34" s="57"/>
      <c r="C34" s="57"/>
      <c r="D34" s="57"/>
      <c r="E34" s="57"/>
      <c r="F34" s="57"/>
      <c r="G34" s="57"/>
      <c r="H34" s="57"/>
      <c r="I34" s="57"/>
      <c r="J34" s="57"/>
      <c r="K34" s="57"/>
      <c r="L34" s="57"/>
      <c r="M34" s="57"/>
      <c r="N34" s="57"/>
      <c r="O34" s="57"/>
      <c r="P34" s="57"/>
      <c r="Q34" s="21"/>
      <c r="R34" s="21"/>
      <c r="S34" s="21"/>
      <c r="T34" s="21"/>
      <c r="U34" s="21"/>
      <c r="V34" s="21"/>
      <c r="W34" s="21"/>
      <c r="X34" s="21"/>
      <c r="Y34" s="21"/>
      <c r="Z34" s="21"/>
    </row>
    <row r="35" ht="15.75" hidden="1" customHeight="1">
      <c r="A35" s="76"/>
      <c r="B35" s="57"/>
      <c r="C35" s="57"/>
      <c r="D35" s="57"/>
      <c r="E35" s="57"/>
      <c r="F35" s="57"/>
      <c r="G35" s="57"/>
      <c r="H35" s="57"/>
      <c r="I35" s="57"/>
      <c r="J35" s="57"/>
      <c r="K35" s="57"/>
      <c r="L35" s="57"/>
      <c r="M35" s="57"/>
      <c r="N35" s="57"/>
      <c r="O35" s="57"/>
      <c r="P35" s="57"/>
      <c r="Q35" s="21"/>
      <c r="R35" s="21"/>
      <c r="S35" s="21"/>
      <c r="T35" s="21"/>
      <c r="U35" s="21"/>
      <c r="V35" s="21"/>
      <c r="W35" s="21"/>
      <c r="X35" s="21"/>
      <c r="Y35" s="21"/>
      <c r="Z35" s="21"/>
    </row>
    <row r="36" ht="15.75" hidden="1" customHeight="1">
      <c r="A36" s="21"/>
      <c r="B36" s="21"/>
      <c r="C36" s="57"/>
      <c r="D36" s="57"/>
      <c r="E36" s="57"/>
      <c r="F36" s="57"/>
      <c r="G36" s="57"/>
      <c r="H36" s="57"/>
      <c r="I36" s="57"/>
      <c r="J36" s="57"/>
      <c r="K36" s="57"/>
      <c r="L36" s="57"/>
      <c r="M36" s="57"/>
      <c r="N36" s="57"/>
      <c r="O36" s="57"/>
      <c r="P36" s="57"/>
      <c r="Q36" s="21"/>
      <c r="R36" s="21"/>
      <c r="S36" s="21"/>
      <c r="T36" s="21"/>
      <c r="U36" s="21"/>
      <c r="V36" s="21"/>
      <c r="W36" s="21"/>
      <c r="X36" s="21"/>
      <c r="Y36" s="21"/>
      <c r="Z36" s="21"/>
    </row>
    <row r="37" ht="15.75" hidden="1" customHeight="1">
      <c r="A37" s="21"/>
      <c r="B37" s="21"/>
      <c r="C37" s="57"/>
      <c r="D37" s="57"/>
      <c r="E37" s="57"/>
      <c r="F37" s="57"/>
      <c r="G37" s="57"/>
      <c r="H37" s="57"/>
      <c r="I37" s="57"/>
      <c r="J37" s="57"/>
      <c r="K37" s="57"/>
      <c r="L37" s="57"/>
      <c r="M37" s="57"/>
      <c r="N37" s="57"/>
      <c r="O37" s="57"/>
      <c r="P37" s="57"/>
      <c r="Q37" s="21"/>
      <c r="R37" s="21"/>
      <c r="S37" s="21"/>
      <c r="T37" s="21"/>
      <c r="U37" s="21"/>
      <c r="V37" s="21"/>
      <c r="W37" s="21"/>
      <c r="X37" s="21"/>
      <c r="Y37" s="21"/>
      <c r="Z37" s="21"/>
    </row>
    <row r="38" ht="15.75" hidden="1" customHeight="1">
      <c r="A38" s="21"/>
      <c r="B38" s="21"/>
      <c r="C38" s="57"/>
      <c r="D38" s="57"/>
      <c r="E38" s="57"/>
      <c r="F38" s="57"/>
      <c r="G38" s="57"/>
      <c r="H38" s="57"/>
      <c r="I38" s="57"/>
      <c r="J38" s="57"/>
      <c r="K38" s="57"/>
      <c r="L38" s="57"/>
      <c r="M38" s="57"/>
      <c r="N38" s="57"/>
      <c r="O38" s="57"/>
      <c r="P38" s="57"/>
      <c r="Q38" s="21"/>
      <c r="R38" s="21"/>
      <c r="S38" s="21"/>
      <c r="T38" s="21"/>
      <c r="U38" s="21"/>
      <c r="V38" s="21"/>
      <c r="W38" s="21"/>
      <c r="X38" s="21"/>
      <c r="Y38" s="21"/>
      <c r="Z38" s="21"/>
    </row>
    <row r="39" ht="15.75" hidden="1" customHeight="1">
      <c r="A39" s="21"/>
      <c r="B39" s="21"/>
      <c r="C39" s="57"/>
      <c r="D39" s="57"/>
      <c r="E39" s="57"/>
      <c r="F39" s="57"/>
      <c r="G39" s="57"/>
      <c r="H39" s="57"/>
      <c r="I39" s="57"/>
      <c r="J39" s="57"/>
      <c r="K39" s="57"/>
      <c r="L39" s="57"/>
      <c r="M39" s="57"/>
      <c r="N39" s="57"/>
      <c r="O39" s="57"/>
      <c r="P39" s="57"/>
      <c r="Q39" s="21"/>
      <c r="R39" s="21"/>
      <c r="S39" s="21"/>
      <c r="T39" s="21"/>
      <c r="U39" s="21"/>
      <c r="V39" s="21"/>
      <c r="W39" s="21"/>
      <c r="X39" s="21"/>
      <c r="Y39" s="21"/>
      <c r="Z39" s="21"/>
    </row>
    <row r="40" ht="15.75" hidden="1" customHeight="1">
      <c r="A40" s="21"/>
      <c r="B40" s="21"/>
      <c r="C40" s="57"/>
      <c r="D40" s="57"/>
      <c r="E40" s="57"/>
      <c r="F40" s="57"/>
      <c r="G40" s="57"/>
      <c r="H40" s="57"/>
      <c r="I40" s="57"/>
      <c r="J40" s="57"/>
      <c r="K40" s="57"/>
      <c r="L40" s="57"/>
      <c r="M40" s="57"/>
      <c r="N40" s="57"/>
      <c r="O40" s="57"/>
      <c r="P40" s="57"/>
      <c r="Q40" s="21"/>
      <c r="R40" s="21"/>
      <c r="S40" s="21"/>
      <c r="T40" s="21"/>
      <c r="U40" s="21"/>
      <c r="V40" s="21"/>
      <c r="W40" s="21"/>
      <c r="X40" s="21"/>
      <c r="Y40" s="21"/>
      <c r="Z40" s="21"/>
    </row>
    <row r="41" ht="15.75" hidden="1" customHeight="1">
      <c r="A41" s="3"/>
      <c r="B41" s="61"/>
      <c r="C41" s="61"/>
      <c r="D41" s="61"/>
      <c r="E41" s="61"/>
      <c r="F41" s="61"/>
      <c r="G41" s="61"/>
      <c r="H41" s="61"/>
      <c r="I41" s="61"/>
      <c r="J41" s="61"/>
      <c r="K41" s="61"/>
      <c r="L41" s="61"/>
      <c r="M41" s="61"/>
      <c r="N41" s="61"/>
      <c r="O41" s="61"/>
      <c r="P41" s="61"/>
      <c r="Q41" s="17"/>
      <c r="R41" s="17"/>
      <c r="S41" s="17"/>
      <c r="T41" s="17"/>
      <c r="U41" s="17"/>
      <c r="V41" s="17"/>
      <c r="W41" s="17"/>
      <c r="X41" s="17"/>
      <c r="Y41" s="17"/>
      <c r="Z41" s="17"/>
    </row>
    <row r="42" ht="15.0" customHeight="1">
      <c r="A42" s="3"/>
      <c r="B42" s="61"/>
      <c r="C42" s="61"/>
      <c r="D42" s="61"/>
      <c r="E42" s="61"/>
      <c r="F42" s="61"/>
      <c r="G42" s="61"/>
      <c r="H42" s="61"/>
      <c r="I42" s="61"/>
      <c r="J42" s="61"/>
      <c r="K42" s="61"/>
      <c r="L42" s="61"/>
      <c r="M42" s="61"/>
      <c r="N42" s="61"/>
      <c r="O42" s="61"/>
      <c r="P42" s="61"/>
      <c r="Q42" s="17"/>
      <c r="R42" s="17"/>
      <c r="S42" s="17"/>
      <c r="T42" s="17"/>
      <c r="U42" s="17"/>
      <c r="V42" s="17"/>
      <c r="W42" s="17"/>
      <c r="X42" s="17"/>
      <c r="Y42" s="17"/>
      <c r="Z42" s="17"/>
    </row>
    <row r="43" ht="53.25" customHeight="1">
      <c r="A43" s="102"/>
      <c r="B43" s="21"/>
      <c r="C43" s="189" t="s">
        <v>108</v>
      </c>
      <c r="D43" s="204" t="s">
        <v>109</v>
      </c>
      <c r="E43" s="205"/>
      <c r="F43" s="17"/>
      <c r="G43" s="61"/>
      <c r="H43" s="61"/>
      <c r="I43" s="61"/>
      <c r="J43" s="61"/>
      <c r="K43" s="61"/>
      <c r="L43" s="61"/>
      <c r="M43" s="61"/>
      <c r="N43" s="61"/>
      <c r="O43" s="61"/>
      <c r="P43" s="61"/>
      <c r="Q43" s="17"/>
      <c r="R43" s="17"/>
      <c r="S43" s="17"/>
      <c r="T43" s="17"/>
      <c r="U43" s="17"/>
      <c r="V43" s="17"/>
      <c r="W43" s="17"/>
      <c r="X43" s="17"/>
      <c r="Y43" s="17"/>
      <c r="Z43" s="17"/>
    </row>
    <row r="44" ht="24.75" customHeight="1">
      <c r="A44" s="220" t="s">
        <v>110</v>
      </c>
      <c r="B44" s="221">
        <v>0.15</v>
      </c>
      <c r="C44" s="222">
        <f>IFERROR(F22/((1+B44)^5),"")</f>
        <v>111.2319965</v>
      </c>
      <c r="D44" s="223">
        <f>IFERROR((C44-D12)/D12,"")</f>
        <v>-0.02024137685</v>
      </c>
      <c r="E44" s="224"/>
      <c r="F44" s="11"/>
      <c r="G44" s="225"/>
      <c r="H44" s="11"/>
      <c r="I44" s="11"/>
      <c r="J44" s="11"/>
      <c r="K44" s="11"/>
      <c r="L44" s="11"/>
      <c r="M44" s="11"/>
      <c r="N44" s="11"/>
      <c r="O44" s="11"/>
      <c r="P44" s="11"/>
    </row>
    <row r="45" ht="15.75" customHeight="1">
      <c r="A45" s="226"/>
      <c r="B45" s="11"/>
      <c r="C45" s="11"/>
      <c r="D45" s="11"/>
      <c r="E45" s="11"/>
      <c r="F45" s="11"/>
      <c r="G45" s="11"/>
      <c r="H45" s="11"/>
      <c r="I45" s="11"/>
      <c r="J45" s="11"/>
      <c r="K45" s="11"/>
      <c r="L45" s="11"/>
      <c r="M45" s="11"/>
      <c r="N45" s="11"/>
      <c r="O45" s="11"/>
      <c r="P45" s="11"/>
    </row>
    <row r="46" ht="15.75" customHeight="1">
      <c r="A46" s="226"/>
      <c r="B46" s="11"/>
      <c r="C46" s="11"/>
      <c r="D46" s="11"/>
      <c r="E46" s="11"/>
      <c r="F46" s="11"/>
      <c r="G46" s="11"/>
      <c r="H46" s="11"/>
      <c r="I46" s="11"/>
      <c r="J46" s="11"/>
      <c r="K46" s="11"/>
      <c r="L46" s="11"/>
      <c r="M46" s="11"/>
      <c r="N46" s="11"/>
      <c r="O46" s="11"/>
      <c r="P46" s="11"/>
    </row>
    <row r="47" ht="15.75" customHeight="1">
      <c r="A47" s="226"/>
      <c r="B47" s="11"/>
      <c r="C47" s="11"/>
      <c r="D47" s="11"/>
      <c r="E47" s="11"/>
      <c r="F47" s="11"/>
      <c r="G47" s="11"/>
      <c r="H47" s="11"/>
      <c r="I47" s="11"/>
      <c r="J47" s="11"/>
      <c r="K47" s="11"/>
      <c r="L47" s="11"/>
      <c r="M47" s="11"/>
      <c r="N47" s="11"/>
      <c r="O47" s="11"/>
      <c r="P47" s="11"/>
    </row>
    <row r="48" ht="15.75" customHeight="1">
      <c r="A48" s="226"/>
      <c r="B48" s="11"/>
      <c r="C48" s="11"/>
      <c r="D48" s="11"/>
      <c r="E48" s="11"/>
      <c r="F48" s="11"/>
      <c r="G48" s="11"/>
      <c r="H48" s="11"/>
      <c r="I48" s="11"/>
      <c r="J48" s="11"/>
      <c r="K48" s="11"/>
      <c r="L48" s="11"/>
      <c r="M48" s="11"/>
      <c r="N48" s="11"/>
      <c r="O48" s="11"/>
      <c r="P48" s="11"/>
    </row>
    <row r="49" ht="15.75" customHeight="1">
      <c r="A49" s="226"/>
      <c r="B49" s="11"/>
      <c r="C49" s="11"/>
      <c r="D49" s="11"/>
      <c r="E49" s="11"/>
      <c r="F49" s="11"/>
      <c r="G49" s="11"/>
      <c r="H49" s="11"/>
      <c r="I49" s="11"/>
      <c r="J49" s="11"/>
      <c r="K49" s="11"/>
      <c r="L49" s="11"/>
      <c r="M49" s="11"/>
      <c r="N49" s="11"/>
      <c r="O49" s="11"/>
      <c r="P49" s="11"/>
    </row>
    <row r="50" ht="15.75" customHeight="1">
      <c r="A50" s="226"/>
      <c r="B50" s="11"/>
      <c r="C50" s="11"/>
      <c r="D50" s="11"/>
      <c r="E50" s="11"/>
      <c r="F50" s="11"/>
      <c r="G50" s="11"/>
      <c r="H50" s="11"/>
      <c r="I50" s="11"/>
      <c r="J50" s="11"/>
      <c r="K50" s="11"/>
      <c r="L50" s="11"/>
      <c r="M50" s="11"/>
      <c r="N50" s="11"/>
      <c r="O50" s="11"/>
      <c r="P50" s="11"/>
    </row>
    <row r="51" ht="15.75" customHeight="1">
      <c r="A51" s="226"/>
      <c r="B51" s="11"/>
      <c r="C51" s="11"/>
      <c r="D51" s="11"/>
      <c r="E51" s="11"/>
      <c r="F51" s="11"/>
      <c r="G51" s="11"/>
      <c r="H51" s="11"/>
      <c r="I51" s="11"/>
      <c r="J51" s="11"/>
      <c r="K51" s="11"/>
      <c r="L51" s="11"/>
      <c r="M51" s="11"/>
      <c r="N51" s="11"/>
      <c r="O51" s="11"/>
      <c r="P51" s="11"/>
    </row>
    <row r="52" ht="15.75" customHeight="1">
      <c r="A52" s="226"/>
      <c r="B52" s="11"/>
      <c r="C52" s="11"/>
      <c r="D52" s="11"/>
      <c r="E52" s="11"/>
      <c r="F52" s="11"/>
      <c r="G52" s="11"/>
      <c r="H52" s="11"/>
      <c r="I52" s="11"/>
      <c r="J52" s="11"/>
      <c r="K52" s="11"/>
      <c r="L52" s="11"/>
      <c r="M52" s="11"/>
      <c r="N52" s="11"/>
      <c r="O52" s="11"/>
      <c r="P52" s="11"/>
    </row>
    <row r="53" ht="15.75" customHeight="1">
      <c r="A53" s="226"/>
      <c r="B53" s="11"/>
      <c r="C53" s="11"/>
      <c r="D53" s="11"/>
      <c r="E53" s="11"/>
      <c r="F53" s="11"/>
      <c r="G53" s="11"/>
      <c r="H53" s="11"/>
      <c r="I53" s="11"/>
      <c r="J53" s="11"/>
      <c r="K53" s="11"/>
      <c r="L53" s="11"/>
      <c r="M53" s="11"/>
      <c r="N53" s="11"/>
      <c r="O53" s="11"/>
      <c r="P53" s="11"/>
    </row>
    <row r="54" ht="15.75" customHeight="1">
      <c r="A54" s="226"/>
      <c r="B54" s="11"/>
      <c r="C54" s="11"/>
      <c r="D54" s="11"/>
      <c r="E54" s="11"/>
      <c r="F54" s="11"/>
      <c r="G54" s="11"/>
      <c r="H54" s="11"/>
      <c r="I54" s="11"/>
      <c r="J54" s="11"/>
      <c r="K54" s="11"/>
      <c r="L54" s="11"/>
      <c r="M54" s="11"/>
      <c r="N54" s="11"/>
      <c r="O54" s="11"/>
      <c r="P54" s="11"/>
    </row>
    <row r="55" ht="15.75" customHeight="1">
      <c r="A55" s="226"/>
      <c r="B55" s="11"/>
      <c r="C55" s="11"/>
      <c r="D55" s="11"/>
      <c r="E55" s="11"/>
      <c r="F55" s="11"/>
      <c r="G55" s="11"/>
      <c r="H55" s="11"/>
      <c r="I55" s="11"/>
      <c r="J55" s="11"/>
      <c r="K55" s="11"/>
      <c r="L55" s="11"/>
      <c r="M55" s="11"/>
      <c r="N55" s="11"/>
      <c r="O55" s="11"/>
      <c r="P55" s="11"/>
    </row>
    <row r="56" ht="15.75" customHeight="1">
      <c r="A56" s="226"/>
      <c r="B56" s="11"/>
      <c r="C56" s="11"/>
      <c r="D56" s="11"/>
      <c r="E56" s="11"/>
      <c r="F56" s="11"/>
      <c r="G56" s="11"/>
      <c r="H56" s="11"/>
      <c r="I56" s="11"/>
      <c r="J56" s="11"/>
      <c r="K56" s="11"/>
      <c r="L56" s="11"/>
      <c r="M56" s="11"/>
      <c r="N56" s="11"/>
      <c r="O56" s="11"/>
      <c r="P56" s="11"/>
    </row>
    <row r="57" ht="15.75" customHeight="1">
      <c r="A57" s="226"/>
      <c r="B57" s="11"/>
      <c r="C57" s="11"/>
      <c r="D57" s="11"/>
      <c r="E57" s="11"/>
      <c r="F57" s="11"/>
      <c r="G57" s="11"/>
      <c r="H57" s="11"/>
      <c r="I57" s="11"/>
      <c r="J57" s="11"/>
      <c r="K57" s="11"/>
      <c r="L57" s="11"/>
      <c r="M57" s="11"/>
      <c r="N57" s="11"/>
      <c r="O57" s="11"/>
      <c r="P57" s="11"/>
    </row>
    <row r="58" ht="15.75" customHeight="1">
      <c r="A58" s="226"/>
      <c r="B58" s="11"/>
      <c r="C58" s="11"/>
      <c r="D58" s="11"/>
      <c r="E58" s="11"/>
      <c r="F58" s="11"/>
      <c r="G58" s="11"/>
      <c r="H58" s="11"/>
      <c r="I58" s="11"/>
      <c r="J58" s="11"/>
      <c r="K58" s="11"/>
      <c r="L58" s="11"/>
      <c r="M58" s="11"/>
      <c r="N58" s="11"/>
      <c r="O58" s="11"/>
      <c r="P58" s="11"/>
    </row>
    <row r="59" ht="15.75" customHeight="1">
      <c r="A59" s="226"/>
      <c r="B59" s="11"/>
      <c r="C59" s="11"/>
      <c r="D59" s="11"/>
      <c r="E59" s="11"/>
      <c r="F59" s="11"/>
      <c r="G59" s="11"/>
      <c r="H59" s="11"/>
      <c r="I59" s="11"/>
      <c r="J59" s="11"/>
      <c r="K59" s="11"/>
      <c r="L59" s="11"/>
      <c r="M59" s="11"/>
      <c r="N59" s="11"/>
      <c r="O59" s="11"/>
      <c r="P59" s="11"/>
    </row>
    <row r="60" ht="15.75" customHeight="1">
      <c r="A60" s="226"/>
      <c r="B60" s="11"/>
      <c r="C60" s="11"/>
      <c r="D60" s="11"/>
      <c r="E60" s="11"/>
      <c r="F60" s="11"/>
      <c r="G60" s="11"/>
      <c r="H60" s="11"/>
      <c r="I60" s="11"/>
      <c r="J60" s="11"/>
      <c r="K60" s="11"/>
      <c r="L60" s="11"/>
      <c r="M60" s="11"/>
      <c r="N60" s="11"/>
      <c r="O60" s="11"/>
      <c r="P60" s="11"/>
    </row>
    <row r="61" ht="15.75" customHeight="1">
      <c r="A61" s="226"/>
      <c r="B61" s="11"/>
      <c r="C61" s="11"/>
      <c r="D61" s="11"/>
      <c r="E61" s="11"/>
      <c r="F61" s="11"/>
      <c r="G61" s="11"/>
      <c r="H61" s="11"/>
      <c r="I61" s="11"/>
      <c r="J61" s="11"/>
      <c r="K61" s="11"/>
      <c r="L61" s="11"/>
      <c r="M61" s="11"/>
      <c r="N61" s="11"/>
      <c r="O61" s="11"/>
      <c r="P61" s="11"/>
    </row>
    <row r="62" ht="15.75" customHeight="1">
      <c r="A62" s="226"/>
      <c r="B62" s="11"/>
      <c r="C62" s="11"/>
      <c r="D62" s="11"/>
      <c r="E62" s="11"/>
      <c r="F62" s="11"/>
      <c r="G62" s="11"/>
      <c r="H62" s="11"/>
      <c r="I62" s="11"/>
      <c r="J62" s="11"/>
      <c r="K62" s="11"/>
      <c r="L62" s="11"/>
      <c r="M62" s="11"/>
      <c r="N62" s="11"/>
      <c r="O62" s="11"/>
      <c r="P62" s="11"/>
    </row>
    <row r="63" ht="15.75" customHeight="1">
      <c r="A63" s="226"/>
      <c r="B63" s="11"/>
      <c r="C63" s="11"/>
      <c r="D63" s="11"/>
      <c r="E63" s="11"/>
      <c r="F63" s="11"/>
      <c r="G63" s="11"/>
      <c r="H63" s="11"/>
      <c r="I63" s="11"/>
      <c r="J63" s="11"/>
      <c r="K63" s="11"/>
      <c r="L63" s="11"/>
      <c r="M63" s="11"/>
      <c r="N63" s="11"/>
      <c r="O63" s="11"/>
      <c r="P63" s="11"/>
    </row>
    <row r="64" ht="15.75" customHeight="1">
      <c r="A64" s="226"/>
      <c r="B64" s="11"/>
      <c r="C64" s="11"/>
      <c r="D64" s="11"/>
      <c r="E64" s="11"/>
      <c r="F64" s="11"/>
      <c r="G64" s="11"/>
      <c r="H64" s="11"/>
      <c r="I64" s="11"/>
      <c r="J64" s="11"/>
      <c r="K64" s="11"/>
      <c r="L64" s="11"/>
      <c r="M64" s="11"/>
      <c r="N64" s="11"/>
      <c r="O64" s="11"/>
      <c r="P64" s="11"/>
    </row>
    <row r="65" ht="15.75" customHeight="1">
      <c r="A65" s="226"/>
      <c r="B65" s="11"/>
      <c r="C65" s="11"/>
      <c r="D65" s="11"/>
      <c r="E65" s="11"/>
      <c r="F65" s="11"/>
      <c r="G65" s="11"/>
      <c r="H65" s="11"/>
      <c r="I65" s="11"/>
      <c r="J65" s="11"/>
      <c r="K65" s="11"/>
      <c r="L65" s="11"/>
      <c r="M65" s="11"/>
      <c r="N65" s="11"/>
      <c r="O65" s="11"/>
      <c r="P65" s="11"/>
    </row>
    <row r="66" ht="15.75" customHeight="1">
      <c r="A66" s="226"/>
      <c r="B66" s="11"/>
      <c r="C66" s="11"/>
      <c r="D66" s="11"/>
      <c r="E66" s="11"/>
      <c r="F66" s="11"/>
      <c r="G66" s="11"/>
      <c r="H66" s="11"/>
      <c r="I66" s="11"/>
      <c r="J66" s="11"/>
      <c r="K66" s="11"/>
      <c r="L66" s="11"/>
      <c r="M66" s="11"/>
      <c r="N66" s="11"/>
      <c r="O66" s="11"/>
      <c r="P66" s="11"/>
    </row>
    <row r="67" ht="15.75" customHeight="1">
      <c r="A67" s="226"/>
      <c r="B67" s="11"/>
      <c r="C67" s="11"/>
      <c r="D67" s="11"/>
      <c r="E67" s="11"/>
      <c r="F67" s="11"/>
      <c r="G67" s="11"/>
      <c r="H67" s="11"/>
      <c r="I67" s="11"/>
      <c r="J67" s="11"/>
      <c r="K67" s="11"/>
      <c r="L67" s="11"/>
      <c r="M67" s="11"/>
      <c r="N67" s="11"/>
      <c r="O67" s="11"/>
      <c r="P67" s="11"/>
    </row>
    <row r="68" ht="15.75" customHeight="1">
      <c r="A68" s="226"/>
      <c r="B68" s="11"/>
      <c r="C68" s="11"/>
      <c r="D68" s="11"/>
      <c r="E68" s="11"/>
      <c r="F68" s="11"/>
      <c r="G68" s="11"/>
      <c r="H68" s="11"/>
      <c r="I68" s="11"/>
      <c r="J68" s="11"/>
      <c r="K68" s="11"/>
      <c r="L68" s="11"/>
      <c r="M68" s="11"/>
      <c r="N68" s="11"/>
      <c r="O68" s="11"/>
      <c r="P68" s="11"/>
    </row>
    <row r="69" ht="15.75" customHeight="1">
      <c r="A69" s="226"/>
      <c r="B69" s="11"/>
      <c r="C69" s="11"/>
      <c r="D69" s="11"/>
      <c r="E69" s="11"/>
      <c r="F69" s="11"/>
      <c r="G69" s="11"/>
      <c r="H69" s="11"/>
      <c r="I69" s="11"/>
      <c r="J69" s="11"/>
      <c r="K69" s="11"/>
      <c r="L69" s="11"/>
      <c r="M69" s="11"/>
      <c r="N69" s="11"/>
      <c r="O69" s="11"/>
      <c r="P69" s="11"/>
    </row>
    <row r="70" ht="15.75" customHeight="1">
      <c r="A70" s="226"/>
      <c r="B70" s="11"/>
      <c r="C70" s="11"/>
      <c r="D70" s="11"/>
      <c r="E70" s="11"/>
      <c r="F70" s="11"/>
      <c r="G70" s="11"/>
      <c r="H70" s="11"/>
      <c r="I70" s="11"/>
      <c r="J70" s="11"/>
      <c r="K70" s="11"/>
      <c r="L70" s="11"/>
      <c r="M70" s="11"/>
      <c r="N70" s="11"/>
      <c r="O70" s="11"/>
      <c r="P70" s="11"/>
    </row>
    <row r="71" ht="15.75" customHeight="1">
      <c r="A71" s="226"/>
      <c r="B71" s="11"/>
      <c r="C71" s="11"/>
      <c r="D71" s="11"/>
      <c r="E71" s="11"/>
      <c r="F71" s="11"/>
      <c r="G71" s="11"/>
      <c r="H71" s="11"/>
      <c r="I71" s="11"/>
      <c r="J71" s="11"/>
      <c r="K71" s="11"/>
      <c r="L71" s="11"/>
      <c r="M71" s="11"/>
      <c r="N71" s="11"/>
      <c r="O71" s="11"/>
      <c r="P71" s="11"/>
    </row>
    <row r="72" ht="15.75" customHeight="1">
      <c r="A72" s="226"/>
      <c r="B72" s="11"/>
      <c r="C72" s="11"/>
      <c r="D72" s="11"/>
      <c r="E72" s="11"/>
      <c r="F72" s="11"/>
      <c r="G72" s="11"/>
      <c r="H72" s="11"/>
      <c r="I72" s="11"/>
      <c r="J72" s="11"/>
      <c r="K72" s="11"/>
      <c r="L72" s="11"/>
      <c r="M72" s="11"/>
      <c r="N72" s="11"/>
      <c r="O72" s="11"/>
      <c r="P72" s="11"/>
    </row>
    <row r="73" ht="15.75" customHeight="1">
      <c r="A73" s="226"/>
      <c r="B73" s="11"/>
      <c r="C73" s="11"/>
      <c r="D73" s="11"/>
      <c r="E73" s="11"/>
      <c r="F73" s="11"/>
      <c r="G73" s="11"/>
      <c r="H73" s="11"/>
      <c r="I73" s="11"/>
      <c r="J73" s="11"/>
      <c r="K73" s="11"/>
      <c r="L73" s="11"/>
      <c r="M73" s="11"/>
      <c r="N73" s="11"/>
      <c r="O73" s="11"/>
      <c r="P73" s="11"/>
    </row>
    <row r="74" ht="15.75" customHeight="1">
      <c r="A74" s="226"/>
      <c r="B74" s="11"/>
      <c r="C74" s="11"/>
      <c r="D74" s="11"/>
      <c r="E74" s="11"/>
      <c r="F74" s="11"/>
      <c r="G74" s="11"/>
      <c r="H74" s="11"/>
      <c r="I74" s="11"/>
      <c r="J74" s="11"/>
      <c r="K74" s="11"/>
      <c r="L74" s="11"/>
      <c r="M74" s="11"/>
      <c r="N74" s="11"/>
      <c r="O74" s="11"/>
      <c r="P74" s="11"/>
    </row>
    <row r="75" ht="15.75" customHeight="1">
      <c r="A75" s="226"/>
      <c r="B75" s="11"/>
      <c r="C75" s="11"/>
      <c r="D75" s="11"/>
      <c r="E75" s="11"/>
      <c r="F75" s="11"/>
      <c r="G75" s="11"/>
      <c r="H75" s="11"/>
      <c r="I75" s="11"/>
      <c r="J75" s="11"/>
      <c r="K75" s="11"/>
      <c r="L75" s="11"/>
      <c r="M75" s="11"/>
      <c r="N75" s="11"/>
      <c r="O75" s="11"/>
      <c r="P75" s="11"/>
    </row>
    <row r="76" ht="15.75" customHeight="1">
      <c r="A76" s="226"/>
      <c r="B76" s="11"/>
      <c r="C76" s="11"/>
      <c r="D76" s="11"/>
      <c r="E76" s="11"/>
      <c r="F76" s="11"/>
      <c r="G76" s="11"/>
      <c r="H76" s="11"/>
      <c r="I76" s="11"/>
      <c r="J76" s="11"/>
      <c r="K76" s="11"/>
      <c r="L76" s="11"/>
      <c r="M76" s="11"/>
      <c r="N76" s="11"/>
      <c r="O76" s="11"/>
      <c r="P76" s="11"/>
    </row>
    <row r="77" ht="15.75" customHeight="1">
      <c r="A77" s="226"/>
      <c r="B77" s="11"/>
      <c r="C77" s="11"/>
      <c r="D77" s="11"/>
      <c r="E77" s="11"/>
      <c r="F77" s="11"/>
      <c r="G77" s="11"/>
      <c r="H77" s="11"/>
      <c r="I77" s="11"/>
      <c r="J77" s="11"/>
      <c r="K77" s="11"/>
      <c r="L77" s="11"/>
      <c r="M77" s="11"/>
      <c r="N77" s="11"/>
      <c r="O77" s="11"/>
      <c r="P77" s="11"/>
    </row>
    <row r="78" ht="15.75" customHeight="1">
      <c r="A78" s="226"/>
      <c r="B78" s="11"/>
      <c r="C78" s="11"/>
      <c r="D78" s="11"/>
      <c r="E78" s="11"/>
      <c r="F78" s="11"/>
      <c r="G78" s="11"/>
      <c r="H78" s="11"/>
      <c r="I78" s="11"/>
      <c r="J78" s="11"/>
      <c r="K78" s="11"/>
      <c r="L78" s="11"/>
      <c r="M78" s="11"/>
      <c r="N78" s="11"/>
      <c r="O78" s="11"/>
      <c r="P78" s="11"/>
    </row>
    <row r="79" ht="15.75" customHeight="1">
      <c r="A79" s="226"/>
      <c r="B79" s="11"/>
      <c r="C79" s="11"/>
      <c r="D79" s="11"/>
      <c r="E79" s="11"/>
      <c r="F79" s="11"/>
      <c r="G79" s="11"/>
      <c r="H79" s="11"/>
      <c r="I79" s="11"/>
      <c r="J79" s="11"/>
      <c r="K79" s="11"/>
      <c r="L79" s="11"/>
      <c r="M79" s="11"/>
      <c r="N79" s="11"/>
      <c r="O79" s="11"/>
      <c r="P79" s="11"/>
    </row>
    <row r="80" ht="15.75" customHeight="1">
      <c r="A80" s="226"/>
      <c r="B80" s="11"/>
      <c r="C80" s="11"/>
      <c r="D80" s="11"/>
      <c r="E80" s="11"/>
      <c r="F80" s="11"/>
      <c r="G80" s="11"/>
      <c r="H80" s="11"/>
      <c r="I80" s="11"/>
      <c r="J80" s="11"/>
      <c r="K80" s="11"/>
      <c r="L80" s="11"/>
      <c r="M80" s="11"/>
      <c r="N80" s="11"/>
      <c r="O80" s="11"/>
      <c r="P80" s="11"/>
    </row>
    <row r="81" ht="15.75" customHeight="1">
      <c r="A81" s="226"/>
      <c r="B81" s="11"/>
      <c r="C81" s="11"/>
      <c r="D81" s="11"/>
      <c r="E81" s="11"/>
      <c r="F81" s="11"/>
      <c r="G81" s="11"/>
      <c r="H81" s="11"/>
      <c r="I81" s="11"/>
      <c r="J81" s="11"/>
      <c r="K81" s="11"/>
      <c r="L81" s="11"/>
      <c r="M81" s="11"/>
      <c r="N81" s="11"/>
      <c r="O81" s="11"/>
      <c r="P81" s="11"/>
    </row>
    <row r="82" ht="15.75" customHeight="1">
      <c r="A82" s="226"/>
      <c r="B82" s="11"/>
      <c r="C82" s="11"/>
      <c r="D82" s="11"/>
      <c r="E82" s="11"/>
      <c r="F82" s="11"/>
      <c r="G82" s="11"/>
      <c r="H82" s="11"/>
      <c r="I82" s="11"/>
      <c r="J82" s="11"/>
      <c r="K82" s="11"/>
      <c r="L82" s="11"/>
      <c r="M82" s="11"/>
      <c r="N82" s="11"/>
      <c r="O82" s="11"/>
      <c r="P82" s="11"/>
    </row>
    <row r="83" ht="15.75" customHeight="1">
      <c r="A83" s="226"/>
      <c r="B83" s="11"/>
      <c r="C83" s="11"/>
      <c r="D83" s="11"/>
      <c r="E83" s="11"/>
      <c r="F83" s="11"/>
      <c r="G83" s="11"/>
      <c r="H83" s="11"/>
      <c r="I83" s="11"/>
      <c r="J83" s="11"/>
      <c r="K83" s="11"/>
      <c r="L83" s="11"/>
      <c r="M83" s="11"/>
      <c r="N83" s="11"/>
      <c r="O83" s="11"/>
      <c r="P83" s="11"/>
    </row>
    <row r="84" ht="15.75" customHeight="1">
      <c r="A84" s="226"/>
      <c r="B84" s="11"/>
      <c r="C84" s="11"/>
      <c r="D84" s="11"/>
      <c r="E84" s="11"/>
      <c r="F84" s="11"/>
      <c r="G84" s="11"/>
      <c r="H84" s="11"/>
      <c r="I84" s="11"/>
      <c r="J84" s="11"/>
      <c r="K84" s="11"/>
      <c r="L84" s="11"/>
      <c r="M84" s="11"/>
      <c r="N84" s="11"/>
      <c r="O84" s="11"/>
      <c r="P84" s="11"/>
    </row>
    <row r="85" ht="15.75" customHeight="1">
      <c r="A85" s="226"/>
      <c r="B85" s="11"/>
      <c r="C85" s="11"/>
      <c r="D85" s="11"/>
      <c r="E85" s="11"/>
      <c r="F85" s="11"/>
      <c r="G85" s="11"/>
      <c r="H85" s="11"/>
      <c r="I85" s="11"/>
      <c r="J85" s="11"/>
      <c r="K85" s="11"/>
      <c r="L85" s="11"/>
      <c r="M85" s="11"/>
      <c r="N85" s="11"/>
      <c r="O85" s="11"/>
      <c r="P85" s="11"/>
    </row>
    <row r="86" ht="15.75" customHeight="1">
      <c r="A86" s="226"/>
      <c r="B86" s="11"/>
      <c r="C86" s="11"/>
      <c r="D86" s="11"/>
      <c r="E86" s="11"/>
      <c r="F86" s="11"/>
      <c r="G86" s="11"/>
      <c r="H86" s="11"/>
      <c r="I86" s="11"/>
      <c r="J86" s="11"/>
      <c r="K86" s="11"/>
      <c r="L86" s="11"/>
      <c r="M86" s="11"/>
      <c r="N86" s="11"/>
      <c r="O86" s="11"/>
      <c r="P86" s="11"/>
    </row>
    <row r="87" ht="15.75" customHeight="1">
      <c r="A87" s="226"/>
      <c r="B87" s="11"/>
      <c r="C87" s="11"/>
      <c r="D87" s="11"/>
      <c r="E87" s="11"/>
      <c r="F87" s="11"/>
      <c r="G87" s="11"/>
      <c r="H87" s="11"/>
      <c r="I87" s="11"/>
      <c r="J87" s="11"/>
      <c r="K87" s="11"/>
      <c r="L87" s="11"/>
      <c r="M87" s="11"/>
      <c r="N87" s="11"/>
      <c r="O87" s="11"/>
      <c r="P87" s="11"/>
    </row>
    <row r="88" ht="15.75" customHeight="1">
      <c r="A88" s="226"/>
      <c r="B88" s="11"/>
      <c r="C88" s="11"/>
      <c r="D88" s="11"/>
      <c r="E88" s="11"/>
      <c r="F88" s="11"/>
      <c r="G88" s="11"/>
      <c r="H88" s="11"/>
      <c r="I88" s="11"/>
      <c r="J88" s="11"/>
      <c r="K88" s="11"/>
      <c r="L88" s="11"/>
      <c r="M88" s="11"/>
      <c r="N88" s="11"/>
      <c r="O88" s="11"/>
      <c r="P88" s="11"/>
    </row>
    <row r="89" ht="15.75" customHeight="1">
      <c r="A89" s="226"/>
      <c r="B89" s="11"/>
      <c r="C89" s="11"/>
      <c r="D89" s="11"/>
      <c r="E89" s="11"/>
      <c r="F89" s="11"/>
      <c r="G89" s="11"/>
      <c r="H89" s="11"/>
      <c r="I89" s="11"/>
      <c r="J89" s="11"/>
      <c r="K89" s="11"/>
      <c r="L89" s="11"/>
      <c r="M89" s="11"/>
      <c r="N89" s="11"/>
      <c r="O89" s="11"/>
      <c r="P89" s="11"/>
    </row>
    <row r="90" ht="15.75" customHeight="1">
      <c r="A90" s="226"/>
      <c r="B90" s="11"/>
      <c r="C90" s="11"/>
      <c r="D90" s="11"/>
      <c r="E90" s="11"/>
      <c r="F90" s="11"/>
      <c r="G90" s="11"/>
      <c r="H90" s="11"/>
      <c r="I90" s="11"/>
      <c r="J90" s="11"/>
      <c r="K90" s="11"/>
      <c r="L90" s="11"/>
      <c r="M90" s="11"/>
      <c r="N90" s="11"/>
      <c r="O90" s="11"/>
      <c r="P90" s="11"/>
    </row>
    <row r="91" ht="15.75" customHeight="1">
      <c r="A91" s="226"/>
      <c r="B91" s="11"/>
      <c r="C91" s="11"/>
      <c r="D91" s="11"/>
      <c r="E91" s="11"/>
      <c r="F91" s="11"/>
      <c r="G91" s="11"/>
      <c r="H91" s="11"/>
      <c r="I91" s="11"/>
      <c r="J91" s="11"/>
      <c r="K91" s="11"/>
      <c r="L91" s="11"/>
      <c r="M91" s="11"/>
      <c r="N91" s="11"/>
      <c r="O91" s="11"/>
      <c r="P91" s="11"/>
    </row>
    <row r="92" ht="15.75" customHeight="1">
      <c r="A92" s="226"/>
      <c r="B92" s="11"/>
      <c r="C92" s="11"/>
      <c r="D92" s="11"/>
      <c r="E92" s="11"/>
      <c r="F92" s="11"/>
      <c r="G92" s="11"/>
      <c r="H92" s="11"/>
      <c r="I92" s="11"/>
      <c r="J92" s="11"/>
      <c r="K92" s="11"/>
      <c r="L92" s="11"/>
      <c r="M92" s="11"/>
      <c r="N92" s="11"/>
      <c r="O92" s="11"/>
      <c r="P92" s="11"/>
    </row>
    <row r="93" ht="15.75" customHeight="1">
      <c r="A93" s="226"/>
      <c r="B93" s="11"/>
      <c r="C93" s="11"/>
      <c r="D93" s="11"/>
      <c r="E93" s="11"/>
      <c r="F93" s="11"/>
      <c r="G93" s="11"/>
      <c r="H93" s="11"/>
      <c r="I93" s="11"/>
      <c r="J93" s="11"/>
      <c r="K93" s="11"/>
      <c r="L93" s="11"/>
      <c r="M93" s="11"/>
      <c r="N93" s="11"/>
      <c r="O93" s="11"/>
      <c r="P93" s="11"/>
    </row>
    <row r="94" ht="15.75" customHeight="1">
      <c r="A94" s="226"/>
      <c r="B94" s="11"/>
      <c r="C94" s="11"/>
      <c r="D94" s="11"/>
      <c r="E94" s="11"/>
      <c r="F94" s="11"/>
      <c r="G94" s="11"/>
      <c r="H94" s="11"/>
      <c r="I94" s="11"/>
      <c r="J94" s="11"/>
      <c r="K94" s="11"/>
      <c r="L94" s="11"/>
      <c r="M94" s="11"/>
      <c r="N94" s="11"/>
      <c r="O94" s="11"/>
      <c r="P94" s="11"/>
    </row>
    <row r="95" ht="15.75" customHeight="1">
      <c r="A95" s="226"/>
      <c r="B95" s="11"/>
      <c r="C95" s="11"/>
      <c r="D95" s="11"/>
      <c r="E95" s="11"/>
      <c r="F95" s="11"/>
      <c r="G95" s="11"/>
      <c r="H95" s="11"/>
      <c r="I95" s="11"/>
      <c r="J95" s="11"/>
      <c r="K95" s="11"/>
      <c r="L95" s="11"/>
      <c r="M95" s="11"/>
      <c r="N95" s="11"/>
      <c r="O95" s="11"/>
      <c r="P95" s="11"/>
    </row>
    <row r="96" ht="15.75" customHeight="1">
      <c r="A96" s="226"/>
      <c r="B96" s="11"/>
      <c r="C96" s="11"/>
      <c r="D96" s="11"/>
      <c r="E96" s="11"/>
      <c r="F96" s="11"/>
      <c r="G96" s="11"/>
      <c r="H96" s="11"/>
      <c r="I96" s="11"/>
      <c r="J96" s="11"/>
      <c r="K96" s="11"/>
      <c r="L96" s="11"/>
      <c r="M96" s="11"/>
      <c r="N96" s="11"/>
      <c r="O96" s="11"/>
      <c r="P96" s="11"/>
    </row>
    <row r="97" ht="15.75" customHeight="1">
      <c r="A97" s="226"/>
      <c r="B97" s="11"/>
      <c r="C97" s="11"/>
      <c r="D97" s="11"/>
      <c r="E97" s="11"/>
      <c r="F97" s="11"/>
      <c r="G97" s="11"/>
      <c r="H97" s="11"/>
      <c r="I97" s="11"/>
      <c r="J97" s="11"/>
      <c r="K97" s="11"/>
      <c r="L97" s="11"/>
      <c r="M97" s="11"/>
      <c r="N97" s="11"/>
      <c r="O97" s="11"/>
      <c r="P97" s="11"/>
    </row>
    <row r="98" ht="15.75" customHeight="1">
      <c r="A98" s="226"/>
      <c r="B98" s="11"/>
      <c r="C98" s="11"/>
      <c r="D98" s="11"/>
      <c r="E98" s="11"/>
      <c r="F98" s="11"/>
      <c r="G98" s="11"/>
      <c r="H98" s="11"/>
      <c r="I98" s="11"/>
      <c r="J98" s="11"/>
      <c r="K98" s="11"/>
      <c r="L98" s="11"/>
      <c r="M98" s="11"/>
      <c r="N98" s="11"/>
      <c r="O98" s="11"/>
      <c r="P98" s="11"/>
    </row>
    <row r="99" ht="15.75" customHeight="1">
      <c r="A99" s="226"/>
      <c r="B99" s="11"/>
      <c r="C99" s="11"/>
      <c r="D99" s="11"/>
      <c r="E99" s="11"/>
      <c r="F99" s="11"/>
      <c r="G99" s="11"/>
      <c r="H99" s="11"/>
      <c r="I99" s="11"/>
      <c r="J99" s="11"/>
      <c r="K99" s="11"/>
      <c r="L99" s="11"/>
      <c r="M99" s="11"/>
      <c r="N99" s="11"/>
      <c r="O99" s="11"/>
      <c r="P99" s="11"/>
    </row>
    <row r="100" ht="15.75" customHeight="1">
      <c r="A100" s="226"/>
      <c r="B100" s="11"/>
      <c r="C100" s="11"/>
      <c r="D100" s="11"/>
      <c r="E100" s="11"/>
      <c r="F100" s="11"/>
      <c r="G100" s="11"/>
      <c r="H100" s="11"/>
      <c r="I100" s="11"/>
      <c r="J100" s="11"/>
      <c r="K100" s="11"/>
      <c r="L100" s="11"/>
      <c r="M100" s="11"/>
      <c r="N100" s="11"/>
      <c r="O100" s="11"/>
      <c r="P100" s="11"/>
    </row>
    <row r="101" ht="15.75" customHeight="1">
      <c r="A101" s="226"/>
      <c r="B101" s="11"/>
      <c r="C101" s="11"/>
      <c r="D101" s="11"/>
      <c r="E101" s="11"/>
      <c r="F101" s="11"/>
      <c r="G101" s="11"/>
      <c r="H101" s="11"/>
      <c r="I101" s="11"/>
      <c r="J101" s="11"/>
      <c r="K101" s="11"/>
      <c r="L101" s="11"/>
      <c r="M101" s="11"/>
      <c r="N101" s="11"/>
      <c r="O101" s="11"/>
      <c r="P101" s="11"/>
    </row>
    <row r="102" ht="15.75" customHeight="1">
      <c r="A102" s="226"/>
      <c r="B102" s="11"/>
      <c r="C102" s="11"/>
      <c r="D102" s="11"/>
      <c r="E102" s="11"/>
      <c r="F102" s="11"/>
      <c r="G102" s="11"/>
      <c r="H102" s="11"/>
      <c r="I102" s="11"/>
      <c r="J102" s="11"/>
      <c r="K102" s="11"/>
      <c r="L102" s="11"/>
      <c r="M102" s="11"/>
      <c r="N102" s="11"/>
      <c r="O102" s="11"/>
      <c r="P102" s="11"/>
    </row>
    <row r="103" ht="15.75" customHeight="1">
      <c r="A103" s="226"/>
      <c r="B103" s="11"/>
      <c r="C103" s="11"/>
      <c r="D103" s="11"/>
      <c r="E103" s="11"/>
      <c r="F103" s="11"/>
      <c r="G103" s="11"/>
      <c r="H103" s="11"/>
      <c r="I103" s="11"/>
      <c r="J103" s="11"/>
      <c r="K103" s="11"/>
      <c r="L103" s="11"/>
      <c r="M103" s="11"/>
      <c r="N103" s="11"/>
      <c r="O103" s="11"/>
      <c r="P103" s="11"/>
    </row>
    <row r="104" ht="15.75" customHeight="1">
      <c r="A104" s="226"/>
      <c r="B104" s="11"/>
      <c r="C104" s="11"/>
      <c r="D104" s="11"/>
      <c r="E104" s="11"/>
      <c r="F104" s="11"/>
      <c r="G104" s="11"/>
      <c r="H104" s="11"/>
      <c r="I104" s="11"/>
      <c r="J104" s="11"/>
      <c r="K104" s="11"/>
      <c r="L104" s="11"/>
      <c r="M104" s="11"/>
      <c r="N104" s="11"/>
      <c r="O104" s="11"/>
      <c r="P104" s="11"/>
    </row>
    <row r="105" ht="15.75" customHeight="1">
      <c r="A105" s="226"/>
      <c r="B105" s="11"/>
      <c r="C105" s="11"/>
      <c r="D105" s="11"/>
      <c r="E105" s="11"/>
      <c r="F105" s="11"/>
      <c r="G105" s="11"/>
      <c r="H105" s="11"/>
      <c r="I105" s="11"/>
      <c r="J105" s="11"/>
      <c r="K105" s="11"/>
      <c r="L105" s="11"/>
      <c r="M105" s="11"/>
      <c r="N105" s="11"/>
      <c r="O105" s="11"/>
      <c r="P105" s="11"/>
    </row>
    <row r="106" ht="15.75" customHeight="1">
      <c r="A106" s="226"/>
      <c r="B106" s="11"/>
      <c r="C106" s="11"/>
      <c r="D106" s="11"/>
      <c r="E106" s="11"/>
      <c r="F106" s="11"/>
      <c r="G106" s="11"/>
      <c r="H106" s="11"/>
      <c r="I106" s="11"/>
      <c r="J106" s="11"/>
      <c r="K106" s="11"/>
      <c r="L106" s="11"/>
      <c r="M106" s="11"/>
      <c r="N106" s="11"/>
      <c r="O106" s="11"/>
      <c r="P106" s="11"/>
    </row>
    <row r="107" ht="15.75" customHeight="1">
      <c r="A107" s="226"/>
      <c r="B107" s="11"/>
      <c r="C107" s="11"/>
      <c r="D107" s="11"/>
      <c r="E107" s="11"/>
      <c r="F107" s="11"/>
      <c r="G107" s="11"/>
      <c r="H107" s="11"/>
      <c r="I107" s="11"/>
      <c r="J107" s="11"/>
      <c r="K107" s="11"/>
      <c r="L107" s="11"/>
      <c r="M107" s="11"/>
      <c r="N107" s="11"/>
      <c r="O107" s="11"/>
      <c r="P107" s="11"/>
    </row>
    <row r="108" ht="15.75" customHeight="1">
      <c r="A108" s="226"/>
      <c r="B108" s="11"/>
      <c r="C108" s="11"/>
      <c r="D108" s="11"/>
      <c r="E108" s="11"/>
      <c r="F108" s="11"/>
      <c r="G108" s="11"/>
      <c r="H108" s="11"/>
      <c r="I108" s="11"/>
      <c r="J108" s="11"/>
      <c r="K108" s="11"/>
      <c r="L108" s="11"/>
      <c r="M108" s="11"/>
      <c r="N108" s="11"/>
      <c r="O108" s="11"/>
      <c r="P108" s="11"/>
    </row>
    <row r="109" ht="15.75" customHeight="1">
      <c r="A109" s="226"/>
      <c r="B109" s="11"/>
      <c r="C109" s="11"/>
      <c r="D109" s="11"/>
      <c r="E109" s="11"/>
      <c r="F109" s="11"/>
      <c r="G109" s="11"/>
      <c r="H109" s="11"/>
      <c r="I109" s="11"/>
      <c r="J109" s="11"/>
      <c r="K109" s="11"/>
      <c r="L109" s="11"/>
      <c r="M109" s="11"/>
      <c r="N109" s="11"/>
      <c r="O109" s="11"/>
      <c r="P109" s="11"/>
    </row>
    <row r="110" ht="15.75" customHeight="1">
      <c r="A110" s="226"/>
      <c r="B110" s="11"/>
      <c r="C110" s="11"/>
      <c r="D110" s="11"/>
      <c r="E110" s="11"/>
      <c r="F110" s="11"/>
      <c r="G110" s="11"/>
      <c r="H110" s="11"/>
      <c r="I110" s="11"/>
      <c r="J110" s="11"/>
      <c r="K110" s="11"/>
      <c r="L110" s="11"/>
      <c r="M110" s="11"/>
      <c r="N110" s="11"/>
      <c r="O110" s="11"/>
      <c r="P110" s="11"/>
    </row>
    <row r="111" ht="15.75" customHeight="1">
      <c r="A111" s="226"/>
      <c r="B111" s="11"/>
      <c r="C111" s="11"/>
      <c r="D111" s="11"/>
      <c r="E111" s="11"/>
      <c r="F111" s="11"/>
      <c r="G111" s="11"/>
      <c r="H111" s="11"/>
      <c r="I111" s="11"/>
      <c r="J111" s="11"/>
      <c r="K111" s="11"/>
      <c r="L111" s="11"/>
      <c r="M111" s="11"/>
      <c r="N111" s="11"/>
      <c r="O111" s="11"/>
      <c r="P111" s="11"/>
    </row>
    <row r="112" ht="15.75" customHeight="1">
      <c r="A112" s="226"/>
      <c r="B112" s="11"/>
      <c r="C112" s="11"/>
      <c r="D112" s="11"/>
      <c r="E112" s="11"/>
      <c r="F112" s="11"/>
      <c r="G112" s="11"/>
      <c r="H112" s="11"/>
      <c r="I112" s="11"/>
      <c r="J112" s="11"/>
      <c r="K112" s="11"/>
      <c r="L112" s="11"/>
      <c r="M112" s="11"/>
      <c r="N112" s="11"/>
      <c r="O112" s="11"/>
      <c r="P112" s="11"/>
    </row>
    <row r="113" ht="15.75" customHeight="1">
      <c r="A113" s="226"/>
      <c r="B113" s="11"/>
      <c r="C113" s="11"/>
      <c r="D113" s="11"/>
      <c r="E113" s="11"/>
      <c r="F113" s="11"/>
      <c r="G113" s="11"/>
      <c r="H113" s="11"/>
      <c r="I113" s="11"/>
      <c r="J113" s="11"/>
      <c r="K113" s="11"/>
      <c r="L113" s="11"/>
      <c r="M113" s="11"/>
      <c r="N113" s="11"/>
      <c r="O113" s="11"/>
      <c r="P113" s="11"/>
    </row>
    <row r="114" ht="15.75" customHeight="1">
      <c r="A114" s="226"/>
      <c r="B114" s="11"/>
      <c r="C114" s="11"/>
      <c r="D114" s="11"/>
      <c r="E114" s="11"/>
      <c r="F114" s="11"/>
      <c r="G114" s="11"/>
      <c r="H114" s="11"/>
      <c r="I114" s="11"/>
      <c r="J114" s="11"/>
      <c r="K114" s="11"/>
      <c r="L114" s="11"/>
      <c r="M114" s="11"/>
      <c r="N114" s="11"/>
      <c r="O114" s="11"/>
      <c r="P114" s="11"/>
    </row>
    <row r="115" ht="15.75" customHeight="1">
      <c r="A115" s="226"/>
      <c r="B115" s="11"/>
      <c r="C115" s="11"/>
      <c r="D115" s="11"/>
      <c r="E115" s="11"/>
      <c r="F115" s="11"/>
      <c r="G115" s="11"/>
      <c r="H115" s="11"/>
      <c r="I115" s="11"/>
      <c r="J115" s="11"/>
      <c r="K115" s="11"/>
      <c r="L115" s="11"/>
      <c r="M115" s="11"/>
      <c r="N115" s="11"/>
      <c r="O115" s="11"/>
      <c r="P115" s="11"/>
    </row>
    <row r="116" ht="15.75" customHeight="1">
      <c r="A116" s="226"/>
      <c r="B116" s="11"/>
      <c r="C116" s="11"/>
      <c r="D116" s="11"/>
      <c r="E116" s="11"/>
      <c r="F116" s="11"/>
      <c r="G116" s="11"/>
      <c r="H116" s="11"/>
      <c r="I116" s="11"/>
      <c r="J116" s="11"/>
      <c r="K116" s="11"/>
      <c r="L116" s="11"/>
      <c r="M116" s="11"/>
      <c r="N116" s="11"/>
      <c r="O116" s="11"/>
      <c r="P116" s="11"/>
    </row>
    <row r="117" ht="15.75" customHeight="1">
      <c r="A117" s="226"/>
      <c r="B117" s="11"/>
      <c r="C117" s="11"/>
      <c r="D117" s="11"/>
      <c r="E117" s="11"/>
      <c r="F117" s="11"/>
      <c r="G117" s="11"/>
      <c r="H117" s="11"/>
      <c r="I117" s="11"/>
      <c r="J117" s="11"/>
      <c r="K117" s="11"/>
      <c r="L117" s="11"/>
      <c r="M117" s="11"/>
      <c r="N117" s="11"/>
      <c r="O117" s="11"/>
      <c r="P117" s="11"/>
    </row>
    <row r="118" ht="15.75" customHeight="1">
      <c r="A118" s="226"/>
      <c r="B118" s="11"/>
      <c r="C118" s="11"/>
      <c r="D118" s="11"/>
      <c r="E118" s="11"/>
      <c r="F118" s="11"/>
      <c r="G118" s="11"/>
      <c r="H118" s="11"/>
      <c r="I118" s="11"/>
      <c r="J118" s="11"/>
      <c r="K118" s="11"/>
      <c r="L118" s="11"/>
      <c r="M118" s="11"/>
      <c r="N118" s="11"/>
      <c r="O118" s="11"/>
      <c r="P118" s="11"/>
    </row>
    <row r="119" ht="15.75" customHeight="1">
      <c r="A119" s="226"/>
      <c r="B119" s="11"/>
      <c r="C119" s="11"/>
      <c r="D119" s="11"/>
      <c r="E119" s="11"/>
      <c r="F119" s="11"/>
      <c r="G119" s="11"/>
      <c r="H119" s="11"/>
      <c r="I119" s="11"/>
      <c r="J119" s="11"/>
      <c r="K119" s="11"/>
      <c r="L119" s="11"/>
      <c r="M119" s="11"/>
      <c r="N119" s="11"/>
      <c r="O119" s="11"/>
      <c r="P119" s="11"/>
    </row>
    <row r="120" ht="15.75" customHeight="1">
      <c r="A120" s="226"/>
      <c r="B120" s="11"/>
      <c r="C120" s="11"/>
      <c r="D120" s="11"/>
      <c r="E120" s="11"/>
      <c r="F120" s="11"/>
      <c r="G120" s="11"/>
      <c r="H120" s="11"/>
      <c r="I120" s="11"/>
      <c r="J120" s="11"/>
      <c r="K120" s="11"/>
      <c r="L120" s="11"/>
      <c r="M120" s="11"/>
      <c r="N120" s="11"/>
      <c r="O120" s="11"/>
      <c r="P120" s="11"/>
    </row>
    <row r="121" ht="15.75" customHeight="1">
      <c r="A121" s="226"/>
      <c r="B121" s="11"/>
      <c r="C121" s="11"/>
      <c r="D121" s="11"/>
      <c r="E121" s="11"/>
      <c r="F121" s="11"/>
      <c r="G121" s="11"/>
      <c r="H121" s="11"/>
      <c r="I121" s="11"/>
      <c r="J121" s="11"/>
      <c r="K121" s="11"/>
      <c r="L121" s="11"/>
      <c r="M121" s="11"/>
      <c r="N121" s="11"/>
      <c r="O121" s="11"/>
      <c r="P121" s="11"/>
    </row>
    <row r="122" ht="15.75" customHeight="1">
      <c r="A122" s="226"/>
      <c r="B122" s="11"/>
      <c r="C122" s="11"/>
      <c r="D122" s="11"/>
      <c r="E122" s="11"/>
      <c r="F122" s="11"/>
      <c r="G122" s="11"/>
      <c r="H122" s="11"/>
      <c r="I122" s="11"/>
      <c r="J122" s="11"/>
      <c r="K122" s="11"/>
      <c r="L122" s="11"/>
      <c r="M122" s="11"/>
      <c r="N122" s="11"/>
      <c r="O122" s="11"/>
      <c r="P122" s="11"/>
    </row>
    <row r="123" ht="15.75" customHeight="1">
      <c r="A123" s="226"/>
      <c r="B123" s="11"/>
      <c r="C123" s="11"/>
      <c r="D123" s="11"/>
      <c r="E123" s="11"/>
      <c r="F123" s="11"/>
      <c r="G123" s="11"/>
      <c r="H123" s="11"/>
      <c r="I123" s="11"/>
      <c r="J123" s="11"/>
      <c r="K123" s="11"/>
      <c r="L123" s="11"/>
      <c r="M123" s="11"/>
      <c r="N123" s="11"/>
      <c r="O123" s="11"/>
      <c r="P123" s="11"/>
    </row>
    <row r="124" ht="15.75" customHeight="1">
      <c r="A124" s="226"/>
      <c r="B124" s="11"/>
      <c r="C124" s="11"/>
      <c r="D124" s="11"/>
      <c r="E124" s="11"/>
      <c r="F124" s="11"/>
      <c r="G124" s="11"/>
      <c r="H124" s="11"/>
      <c r="I124" s="11"/>
      <c r="J124" s="11"/>
      <c r="K124" s="11"/>
      <c r="L124" s="11"/>
      <c r="M124" s="11"/>
      <c r="N124" s="11"/>
      <c r="O124" s="11"/>
      <c r="P124" s="11"/>
    </row>
    <row r="125" ht="15.75" customHeight="1">
      <c r="A125" s="226"/>
      <c r="B125" s="11"/>
      <c r="C125" s="11"/>
      <c r="D125" s="11"/>
      <c r="E125" s="11"/>
      <c r="F125" s="11"/>
      <c r="G125" s="11"/>
      <c r="H125" s="11"/>
      <c r="I125" s="11"/>
      <c r="J125" s="11"/>
      <c r="K125" s="11"/>
      <c r="L125" s="11"/>
      <c r="M125" s="11"/>
      <c r="N125" s="11"/>
      <c r="O125" s="11"/>
      <c r="P125" s="11"/>
    </row>
    <row r="126" ht="15.75" customHeight="1">
      <c r="A126" s="226"/>
      <c r="B126" s="11"/>
      <c r="C126" s="11"/>
      <c r="D126" s="11"/>
      <c r="E126" s="11"/>
      <c r="F126" s="11"/>
      <c r="G126" s="11"/>
      <c r="H126" s="11"/>
      <c r="I126" s="11"/>
      <c r="J126" s="11"/>
      <c r="K126" s="11"/>
      <c r="L126" s="11"/>
      <c r="M126" s="11"/>
      <c r="N126" s="11"/>
      <c r="O126" s="11"/>
      <c r="P126" s="11"/>
    </row>
    <row r="127" ht="15.75" customHeight="1">
      <c r="A127" s="226"/>
      <c r="B127" s="11"/>
      <c r="C127" s="11"/>
      <c r="D127" s="11"/>
      <c r="E127" s="11"/>
      <c r="F127" s="11"/>
      <c r="G127" s="11"/>
      <c r="H127" s="11"/>
      <c r="I127" s="11"/>
      <c r="J127" s="11"/>
      <c r="K127" s="11"/>
      <c r="L127" s="11"/>
      <c r="M127" s="11"/>
      <c r="N127" s="11"/>
      <c r="O127" s="11"/>
      <c r="P127" s="11"/>
    </row>
    <row r="128" ht="15.75" customHeight="1">
      <c r="A128" s="226"/>
      <c r="B128" s="11"/>
      <c r="C128" s="11"/>
      <c r="D128" s="11"/>
      <c r="E128" s="11"/>
      <c r="F128" s="11"/>
      <c r="G128" s="11"/>
      <c r="H128" s="11"/>
      <c r="I128" s="11"/>
      <c r="J128" s="11"/>
      <c r="K128" s="11"/>
      <c r="L128" s="11"/>
      <c r="M128" s="11"/>
      <c r="N128" s="11"/>
      <c r="O128" s="11"/>
      <c r="P128" s="11"/>
    </row>
    <row r="129" ht="15.75" customHeight="1">
      <c r="A129" s="226"/>
      <c r="B129" s="11"/>
      <c r="C129" s="11"/>
      <c r="D129" s="11"/>
      <c r="E129" s="11"/>
      <c r="F129" s="11"/>
      <c r="G129" s="11"/>
      <c r="H129" s="11"/>
      <c r="I129" s="11"/>
      <c r="J129" s="11"/>
      <c r="K129" s="11"/>
      <c r="L129" s="11"/>
      <c r="M129" s="11"/>
      <c r="N129" s="11"/>
      <c r="O129" s="11"/>
      <c r="P129" s="11"/>
    </row>
    <row r="130" ht="15.75" customHeight="1">
      <c r="A130" s="226"/>
      <c r="B130" s="11"/>
      <c r="C130" s="11"/>
      <c r="D130" s="11"/>
      <c r="E130" s="11"/>
      <c r="F130" s="11"/>
      <c r="G130" s="11"/>
      <c r="H130" s="11"/>
      <c r="I130" s="11"/>
      <c r="J130" s="11"/>
      <c r="K130" s="11"/>
      <c r="L130" s="11"/>
      <c r="M130" s="11"/>
      <c r="N130" s="11"/>
      <c r="O130" s="11"/>
      <c r="P130" s="11"/>
    </row>
    <row r="131" ht="15.75" customHeight="1">
      <c r="A131" s="226"/>
      <c r="B131" s="11"/>
      <c r="C131" s="11"/>
      <c r="D131" s="11"/>
      <c r="E131" s="11"/>
      <c r="F131" s="11"/>
      <c r="G131" s="11"/>
      <c r="H131" s="11"/>
      <c r="I131" s="11"/>
      <c r="J131" s="11"/>
      <c r="K131" s="11"/>
      <c r="L131" s="11"/>
      <c r="M131" s="11"/>
      <c r="N131" s="11"/>
      <c r="O131" s="11"/>
      <c r="P131" s="11"/>
    </row>
    <row r="132" ht="15.75" customHeight="1">
      <c r="A132" s="226"/>
      <c r="B132" s="11"/>
      <c r="C132" s="11"/>
      <c r="D132" s="11"/>
      <c r="E132" s="11"/>
      <c r="F132" s="11"/>
      <c r="G132" s="11"/>
      <c r="H132" s="11"/>
      <c r="I132" s="11"/>
      <c r="J132" s="11"/>
      <c r="K132" s="11"/>
      <c r="L132" s="11"/>
      <c r="M132" s="11"/>
      <c r="N132" s="11"/>
      <c r="O132" s="11"/>
      <c r="P132" s="11"/>
    </row>
    <row r="133" ht="15.75" customHeight="1">
      <c r="A133" s="226"/>
      <c r="B133" s="11"/>
      <c r="C133" s="11"/>
      <c r="D133" s="11"/>
      <c r="E133" s="11"/>
      <c r="F133" s="11"/>
      <c r="G133" s="11"/>
      <c r="H133" s="11"/>
      <c r="I133" s="11"/>
      <c r="J133" s="11"/>
      <c r="K133" s="11"/>
      <c r="L133" s="11"/>
      <c r="M133" s="11"/>
      <c r="N133" s="11"/>
      <c r="O133" s="11"/>
      <c r="P133" s="11"/>
    </row>
    <row r="134" ht="15.75" customHeight="1">
      <c r="A134" s="226"/>
      <c r="B134" s="11"/>
      <c r="C134" s="11"/>
      <c r="D134" s="11"/>
      <c r="E134" s="11"/>
      <c r="F134" s="11"/>
      <c r="G134" s="11"/>
      <c r="H134" s="11"/>
      <c r="I134" s="11"/>
      <c r="J134" s="11"/>
      <c r="K134" s="11"/>
      <c r="L134" s="11"/>
      <c r="M134" s="11"/>
      <c r="N134" s="11"/>
      <c r="O134" s="11"/>
      <c r="P134" s="11"/>
    </row>
    <row r="135" ht="15.75" customHeight="1">
      <c r="A135" s="226"/>
      <c r="B135" s="11"/>
      <c r="C135" s="11"/>
      <c r="D135" s="11"/>
      <c r="E135" s="11"/>
      <c r="F135" s="11"/>
      <c r="G135" s="11"/>
      <c r="H135" s="11"/>
      <c r="I135" s="11"/>
      <c r="J135" s="11"/>
      <c r="K135" s="11"/>
      <c r="L135" s="11"/>
      <c r="M135" s="11"/>
      <c r="N135" s="11"/>
      <c r="O135" s="11"/>
      <c r="P135" s="11"/>
    </row>
    <row r="136" ht="15.75" customHeight="1">
      <c r="A136" s="226"/>
      <c r="B136" s="11"/>
      <c r="C136" s="11"/>
      <c r="D136" s="11"/>
      <c r="E136" s="11"/>
      <c r="F136" s="11"/>
      <c r="G136" s="11"/>
      <c r="H136" s="11"/>
      <c r="I136" s="11"/>
      <c r="J136" s="11"/>
      <c r="K136" s="11"/>
      <c r="L136" s="11"/>
      <c r="M136" s="11"/>
      <c r="N136" s="11"/>
      <c r="O136" s="11"/>
      <c r="P136" s="11"/>
    </row>
    <row r="137" ht="15.75" customHeight="1">
      <c r="A137" s="226"/>
      <c r="B137" s="11"/>
      <c r="C137" s="11"/>
      <c r="D137" s="11"/>
      <c r="E137" s="11"/>
      <c r="F137" s="11"/>
      <c r="G137" s="11"/>
      <c r="H137" s="11"/>
      <c r="I137" s="11"/>
      <c r="J137" s="11"/>
      <c r="K137" s="11"/>
      <c r="L137" s="11"/>
      <c r="M137" s="11"/>
      <c r="N137" s="11"/>
      <c r="O137" s="11"/>
      <c r="P137" s="11"/>
    </row>
    <row r="138" ht="15.75" customHeight="1">
      <c r="A138" s="226"/>
      <c r="B138" s="11"/>
      <c r="C138" s="11"/>
      <c r="D138" s="11"/>
      <c r="E138" s="11"/>
      <c r="F138" s="11"/>
      <c r="G138" s="11"/>
      <c r="H138" s="11"/>
      <c r="I138" s="11"/>
      <c r="J138" s="11"/>
      <c r="K138" s="11"/>
      <c r="L138" s="11"/>
      <c r="M138" s="11"/>
      <c r="N138" s="11"/>
      <c r="O138" s="11"/>
      <c r="P138" s="11"/>
    </row>
    <row r="139" ht="15.75" customHeight="1">
      <c r="A139" s="226"/>
      <c r="B139" s="11"/>
      <c r="C139" s="11"/>
      <c r="D139" s="11"/>
      <c r="E139" s="11"/>
      <c r="F139" s="11"/>
      <c r="G139" s="11"/>
      <c r="H139" s="11"/>
      <c r="I139" s="11"/>
      <c r="J139" s="11"/>
      <c r="K139" s="11"/>
      <c r="L139" s="11"/>
      <c r="M139" s="11"/>
      <c r="N139" s="11"/>
      <c r="O139" s="11"/>
      <c r="P139" s="11"/>
    </row>
    <row r="140" ht="15.75" customHeight="1">
      <c r="A140" s="226"/>
      <c r="B140" s="11"/>
      <c r="C140" s="11"/>
      <c r="D140" s="11"/>
      <c r="E140" s="11"/>
      <c r="F140" s="11"/>
      <c r="G140" s="11"/>
      <c r="H140" s="11"/>
      <c r="I140" s="11"/>
      <c r="J140" s="11"/>
      <c r="K140" s="11"/>
      <c r="L140" s="11"/>
      <c r="M140" s="11"/>
      <c r="N140" s="11"/>
      <c r="O140" s="11"/>
      <c r="P140" s="11"/>
    </row>
    <row r="141" ht="15.75" customHeight="1">
      <c r="A141" s="226"/>
      <c r="B141" s="11"/>
      <c r="C141" s="11"/>
      <c r="D141" s="11"/>
      <c r="E141" s="11"/>
      <c r="F141" s="11"/>
      <c r="G141" s="11"/>
      <c r="H141" s="11"/>
      <c r="I141" s="11"/>
      <c r="J141" s="11"/>
      <c r="K141" s="11"/>
      <c r="L141" s="11"/>
      <c r="M141" s="11"/>
      <c r="N141" s="11"/>
      <c r="O141" s="11"/>
      <c r="P141" s="11"/>
    </row>
    <row r="142" ht="15.75" customHeight="1">
      <c r="A142" s="226"/>
      <c r="B142" s="11"/>
      <c r="C142" s="11"/>
      <c r="D142" s="11"/>
      <c r="E142" s="11"/>
      <c r="F142" s="11"/>
      <c r="G142" s="11"/>
      <c r="H142" s="11"/>
      <c r="I142" s="11"/>
      <c r="J142" s="11"/>
      <c r="K142" s="11"/>
      <c r="L142" s="11"/>
      <c r="M142" s="11"/>
      <c r="N142" s="11"/>
      <c r="O142" s="11"/>
      <c r="P142" s="11"/>
    </row>
    <row r="143" ht="15.75" customHeight="1">
      <c r="A143" s="226"/>
      <c r="B143" s="11"/>
      <c r="C143" s="11"/>
      <c r="D143" s="11"/>
      <c r="E143" s="11"/>
      <c r="F143" s="11"/>
      <c r="G143" s="11"/>
      <c r="H143" s="11"/>
      <c r="I143" s="11"/>
      <c r="J143" s="11"/>
      <c r="K143" s="11"/>
      <c r="L143" s="11"/>
      <c r="M143" s="11"/>
      <c r="N143" s="11"/>
      <c r="O143" s="11"/>
      <c r="P143" s="11"/>
    </row>
    <row r="144" ht="15.75" customHeight="1">
      <c r="A144" s="226"/>
      <c r="B144" s="11"/>
      <c r="C144" s="11"/>
      <c r="D144" s="11"/>
      <c r="E144" s="11"/>
      <c r="F144" s="11"/>
      <c r="G144" s="11"/>
      <c r="H144" s="11"/>
      <c r="I144" s="11"/>
      <c r="J144" s="11"/>
      <c r="K144" s="11"/>
      <c r="L144" s="11"/>
      <c r="M144" s="11"/>
      <c r="N144" s="11"/>
      <c r="O144" s="11"/>
      <c r="P144" s="11"/>
    </row>
    <row r="145" ht="15.75" customHeight="1">
      <c r="A145" s="226"/>
      <c r="B145" s="11"/>
      <c r="C145" s="11"/>
      <c r="D145" s="11"/>
      <c r="E145" s="11"/>
      <c r="F145" s="11"/>
      <c r="G145" s="11"/>
      <c r="H145" s="11"/>
      <c r="I145" s="11"/>
      <c r="J145" s="11"/>
      <c r="K145" s="11"/>
      <c r="L145" s="11"/>
      <c r="M145" s="11"/>
      <c r="N145" s="11"/>
      <c r="O145" s="11"/>
      <c r="P145" s="11"/>
    </row>
    <row r="146" ht="15.75" customHeight="1">
      <c r="A146" s="226"/>
      <c r="B146" s="11"/>
      <c r="C146" s="11"/>
      <c r="D146" s="11"/>
      <c r="E146" s="11"/>
      <c r="F146" s="11"/>
      <c r="G146" s="11"/>
      <c r="H146" s="11"/>
      <c r="I146" s="11"/>
      <c r="J146" s="11"/>
      <c r="K146" s="11"/>
      <c r="L146" s="11"/>
      <c r="M146" s="11"/>
      <c r="N146" s="11"/>
      <c r="O146" s="11"/>
      <c r="P146" s="11"/>
    </row>
    <row r="147" ht="15.75" customHeight="1">
      <c r="A147" s="226"/>
      <c r="B147" s="11"/>
      <c r="C147" s="11"/>
      <c r="D147" s="11"/>
      <c r="E147" s="11"/>
      <c r="F147" s="11"/>
      <c r="G147" s="11"/>
      <c r="H147" s="11"/>
      <c r="I147" s="11"/>
      <c r="J147" s="11"/>
      <c r="K147" s="11"/>
      <c r="L147" s="11"/>
      <c r="M147" s="11"/>
      <c r="N147" s="11"/>
      <c r="O147" s="11"/>
      <c r="P147" s="11"/>
    </row>
    <row r="148" ht="15.75" customHeight="1">
      <c r="A148" s="226"/>
      <c r="B148" s="11"/>
      <c r="C148" s="11"/>
      <c r="D148" s="11"/>
      <c r="E148" s="11"/>
      <c r="F148" s="11"/>
      <c r="G148" s="11"/>
      <c r="H148" s="11"/>
      <c r="I148" s="11"/>
      <c r="J148" s="11"/>
      <c r="K148" s="11"/>
      <c r="L148" s="11"/>
      <c r="M148" s="11"/>
      <c r="N148" s="11"/>
      <c r="O148" s="11"/>
      <c r="P148" s="11"/>
    </row>
    <row r="149" ht="15.75" customHeight="1">
      <c r="A149" s="226"/>
      <c r="B149" s="11"/>
      <c r="C149" s="11"/>
      <c r="D149" s="11"/>
      <c r="E149" s="11"/>
      <c r="F149" s="11"/>
      <c r="G149" s="11"/>
      <c r="H149" s="11"/>
      <c r="I149" s="11"/>
      <c r="J149" s="11"/>
      <c r="K149" s="11"/>
      <c r="L149" s="11"/>
      <c r="M149" s="11"/>
      <c r="N149" s="11"/>
      <c r="O149" s="11"/>
      <c r="P149" s="11"/>
    </row>
    <row r="150" ht="15.75" customHeight="1">
      <c r="A150" s="226"/>
      <c r="B150" s="11"/>
      <c r="C150" s="11"/>
      <c r="D150" s="11"/>
      <c r="E150" s="11"/>
      <c r="F150" s="11"/>
      <c r="G150" s="11"/>
      <c r="H150" s="11"/>
      <c r="I150" s="11"/>
      <c r="J150" s="11"/>
      <c r="K150" s="11"/>
      <c r="L150" s="11"/>
      <c r="M150" s="11"/>
      <c r="N150" s="11"/>
      <c r="O150" s="11"/>
      <c r="P150" s="11"/>
    </row>
    <row r="151" ht="15.75" customHeight="1">
      <c r="A151" s="226"/>
      <c r="B151" s="11"/>
      <c r="C151" s="11"/>
      <c r="D151" s="11"/>
      <c r="E151" s="11"/>
      <c r="F151" s="11"/>
      <c r="G151" s="11"/>
      <c r="H151" s="11"/>
      <c r="I151" s="11"/>
      <c r="J151" s="11"/>
      <c r="K151" s="11"/>
      <c r="L151" s="11"/>
      <c r="M151" s="11"/>
      <c r="N151" s="11"/>
      <c r="O151" s="11"/>
      <c r="P151" s="11"/>
    </row>
    <row r="152" ht="15.75" customHeight="1">
      <c r="A152" s="226"/>
      <c r="B152" s="11"/>
      <c r="C152" s="11"/>
      <c r="D152" s="11"/>
      <c r="E152" s="11"/>
      <c r="F152" s="11"/>
      <c r="G152" s="11"/>
      <c r="H152" s="11"/>
      <c r="I152" s="11"/>
      <c r="J152" s="11"/>
      <c r="K152" s="11"/>
      <c r="L152" s="11"/>
      <c r="M152" s="11"/>
      <c r="N152" s="11"/>
      <c r="O152" s="11"/>
      <c r="P152" s="11"/>
    </row>
    <row r="153" ht="15.75" customHeight="1">
      <c r="A153" s="226"/>
      <c r="B153" s="11"/>
      <c r="C153" s="11"/>
      <c r="D153" s="11"/>
      <c r="E153" s="11"/>
      <c r="F153" s="11"/>
      <c r="G153" s="11"/>
      <c r="H153" s="11"/>
      <c r="I153" s="11"/>
      <c r="J153" s="11"/>
      <c r="K153" s="11"/>
      <c r="L153" s="11"/>
      <c r="M153" s="11"/>
      <c r="N153" s="11"/>
      <c r="O153" s="11"/>
      <c r="P153" s="11"/>
    </row>
    <row r="154" ht="15.75" customHeight="1">
      <c r="A154" s="226"/>
      <c r="B154" s="11"/>
      <c r="C154" s="11"/>
      <c r="D154" s="11"/>
      <c r="E154" s="11"/>
      <c r="F154" s="11"/>
      <c r="G154" s="11"/>
      <c r="H154" s="11"/>
      <c r="I154" s="11"/>
      <c r="J154" s="11"/>
      <c r="K154" s="11"/>
      <c r="L154" s="11"/>
      <c r="M154" s="11"/>
      <c r="N154" s="11"/>
      <c r="O154" s="11"/>
      <c r="P154" s="11"/>
    </row>
    <row r="155" ht="15.75" customHeight="1">
      <c r="A155" s="226"/>
      <c r="B155" s="11"/>
      <c r="C155" s="11"/>
      <c r="D155" s="11"/>
      <c r="E155" s="11"/>
      <c r="F155" s="11"/>
      <c r="G155" s="11"/>
      <c r="H155" s="11"/>
      <c r="I155" s="11"/>
      <c r="J155" s="11"/>
      <c r="K155" s="11"/>
      <c r="L155" s="11"/>
      <c r="M155" s="11"/>
      <c r="N155" s="11"/>
      <c r="O155" s="11"/>
      <c r="P155" s="11"/>
    </row>
    <row r="156" ht="15.75" customHeight="1">
      <c r="A156" s="226"/>
      <c r="B156" s="11"/>
      <c r="C156" s="11"/>
      <c r="D156" s="11"/>
      <c r="E156" s="11"/>
      <c r="F156" s="11"/>
      <c r="G156" s="11"/>
      <c r="H156" s="11"/>
      <c r="I156" s="11"/>
      <c r="J156" s="11"/>
      <c r="K156" s="11"/>
      <c r="L156" s="11"/>
      <c r="M156" s="11"/>
      <c r="N156" s="11"/>
      <c r="O156" s="11"/>
      <c r="P156" s="11"/>
    </row>
    <row r="157" ht="15.75" customHeight="1">
      <c r="A157" s="226"/>
      <c r="B157" s="11"/>
      <c r="C157" s="11"/>
      <c r="D157" s="11"/>
      <c r="E157" s="11"/>
      <c r="F157" s="11"/>
      <c r="G157" s="11"/>
      <c r="H157" s="11"/>
      <c r="I157" s="11"/>
      <c r="J157" s="11"/>
      <c r="K157" s="11"/>
      <c r="L157" s="11"/>
      <c r="M157" s="11"/>
      <c r="N157" s="11"/>
      <c r="O157" s="11"/>
      <c r="P157" s="11"/>
    </row>
    <row r="158" ht="15.75" customHeight="1">
      <c r="A158" s="226"/>
      <c r="B158" s="11"/>
      <c r="C158" s="11"/>
      <c r="D158" s="11"/>
      <c r="E158" s="11"/>
      <c r="F158" s="11"/>
      <c r="G158" s="11"/>
      <c r="H158" s="11"/>
      <c r="I158" s="11"/>
      <c r="J158" s="11"/>
      <c r="K158" s="11"/>
      <c r="L158" s="11"/>
      <c r="M158" s="11"/>
      <c r="N158" s="11"/>
      <c r="O158" s="11"/>
      <c r="P158" s="11"/>
    </row>
    <row r="159" ht="15.75" customHeight="1">
      <c r="A159" s="226"/>
      <c r="B159" s="11"/>
      <c r="C159" s="11"/>
      <c r="D159" s="11"/>
      <c r="E159" s="11"/>
      <c r="F159" s="11"/>
      <c r="G159" s="11"/>
      <c r="H159" s="11"/>
      <c r="I159" s="11"/>
      <c r="J159" s="11"/>
      <c r="K159" s="11"/>
      <c r="L159" s="11"/>
      <c r="M159" s="11"/>
      <c r="N159" s="11"/>
      <c r="O159" s="11"/>
      <c r="P159" s="11"/>
    </row>
    <row r="160" ht="15.75" customHeight="1">
      <c r="A160" s="226"/>
      <c r="B160" s="11"/>
      <c r="C160" s="11"/>
      <c r="D160" s="11"/>
      <c r="E160" s="11"/>
      <c r="F160" s="11"/>
      <c r="G160" s="11"/>
      <c r="H160" s="11"/>
      <c r="I160" s="11"/>
      <c r="J160" s="11"/>
      <c r="K160" s="11"/>
      <c r="L160" s="11"/>
      <c r="M160" s="11"/>
      <c r="N160" s="11"/>
      <c r="O160" s="11"/>
      <c r="P160" s="11"/>
    </row>
    <row r="161" ht="15.75" customHeight="1">
      <c r="A161" s="226"/>
      <c r="B161" s="11"/>
      <c r="C161" s="11"/>
      <c r="D161" s="11"/>
      <c r="E161" s="11"/>
      <c r="F161" s="11"/>
      <c r="G161" s="11"/>
      <c r="H161" s="11"/>
      <c r="I161" s="11"/>
      <c r="J161" s="11"/>
      <c r="K161" s="11"/>
      <c r="L161" s="11"/>
      <c r="M161" s="11"/>
      <c r="N161" s="11"/>
      <c r="O161" s="11"/>
      <c r="P161" s="11"/>
    </row>
    <row r="162" ht="15.75" customHeight="1">
      <c r="A162" s="226"/>
      <c r="B162" s="11"/>
      <c r="C162" s="11"/>
      <c r="D162" s="11"/>
      <c r="E162" s="11"/>
      <c r="F162" s="11"/>
      <c r="G162" s="11"/>
      <c r="H162" s="11"/>
      <c r="I162" s="11"/>
      <c r="J162" s="11"/>
      <c r="K162" s="11"/>
      <c r="L162" s="11"/>
      <c r="M162" s="11"/>
      <c r="N162" s="11"/>
      <c r="O162" s="11"/>
      <c r="P162" s="11"/>
    </row>
    <row r="163" ht="15.75" customHeight="1">
      <c r="A163" s="226"/>
      <c r="B163" s="11"/>
      <c r="C163" s="11"/>
      <c r="D163" s="11"/>
      <c r="E163" s="11"/>
      <c r="F163" s="11"/>
      <c r="G163" s="11"/>
      <c r="H163" s="11"/>
      <c r="I163" s="11"/>
      <c r="J163" s="11"/>
      <c r="K163" s="11"/>
      <c r="L163" s="11"/>
      <c r="M163" s="11"/>
      <c r="N163" s="11"/>
      <c r="O163" s="11"/>
      <c r="P163" s="11"/>
    </row>
    <row r="164" ht="15.75" customHeight="1">
      <c r="A164" s="226"/>
      <c r="B164" s="11"/>
      <c r="C164" s="11"/>
      <c r="D164" s="11"/>
      <c r="E164" s="11"/>
      <c r="F164" s="11"/>
      <c r="G164" s="11"/>
      <c r="H164" s="11"/>
      <c r="I164" s="11"/>
      <c r="J164" s="11"/>
      <c r="K164" s="11"/>
      <c r="L164" s="11"/>
      <c r="M164" s="11"/>
      <c r="N164" s="11"/>
      <c r="O164" s="11"/>
      <c r="P164" s="11"/>
    </row>
    <row r="165" ht="15.75" customHeight="1">
      <c r="A165" s="226"/>
      <c r="B165" s="11"/>
      <c r="C165" s="11"/>
      <c r="D165" s="11"/>
      <c r="E165" s="11"/>
      <c r="F165" s="11"/>
      <c r="G165" s="11"/>
      <c r="H165" s="11"/>
      <c r="I165" s="11"/>
      <c r="J165" s="11"/>
      <c r="K165" s="11"/>
      <c r="L165" s="11"/>
      <c r="M165" s="11"/>
      <c r="N165" s="11"/>
      <c r="O165" s="11"/>
      <c r="P165" s="11"/>
    </row>
    <row r="166" ht="15.75" customHeight="1">
      <c r="A166" s="226"/>
      <c r="B166" s="11"/>
      <c r="C166" s="11"/>
      <c r="D166" s="11"/>
      <c r="E166" s="11"/>
      <c r="F166" s="11"/>
      <c r="G166" s="11"/>
      <c r="H166" s="11"/>
      <c r="I166" s="11"/>
      <c r="J166" s="11"/>
      <c r="K166" s="11"/>
      <c r="L166" s="11"/>
      <c r="M166" s="11"/>
      <c r="N166" s="11"/>
      <c r="O166" s="11"/>
      <c r="P166" s="11"/>
    </row>
    <row r="167" ht="15.75" customHeight="1">
      <c r="A167" s="226"/>
      <c r="B167" s="11"/>
      <c r="C167" s="11"/>
      <c r="D167" s="11"/>
      <c r="E167" s="11"/>
      <c r="F167" s="11"/>
      <c r="G167" s="11"/>
      <c r="H167" s="11"/>
      <c r="I167" s="11"/>
      <c r="J167" s="11"/>
      <c r="K167" s="11"/>
      <c r="L167" s="11"/>
      <c r="M167" s="11"/>
      <c r="N167" s="11"/>
      <c r="O167" s="11"/>
      <c r="P167" s="11"/>
    </row>
    <row r="168" ht="15.75" customHeight="1">
      <c r="A168" s="226"/>
      <c r="B168" s="11"/>
      <c r="C168" s="11"/>
      <c r="D168" s="11"/>
      <c r="E168" s="11"/>
      <c r="F168" s="11"/>
      <c r="G168" s="11"/>
      <c r="H168" s="11"/>
      <c r="I168" s="11"/>
      <c r="J168" s="11"/>
      <c r="K168" s="11"/>
      <c r="L168" s="11"/>
      <c r="M168" s="11"/>
      <c r="N168" s="11"/>
      <c r="O168" s="11"/>
      <c r="P168" s="11"/>
    </row>
    <row r="169" ht="15.75" customHeight="1">
      <c r="A169" s="226"/>
      <c r="B169" s="11"/>
      <c r="C169" s="11"/>
      <c r="D169" s="11"/>
      <c r="E169" s="11"/>
      <c r="F169" s="11"/>
      <c r="G169" s="11"/>
      <c r="H169" s="11"/>
      <c r="I169" s="11"/>
      <c r="J169" s="11"/>
      <c r="K169" s="11"/>
      <c r="L169" s="11"/>
      <c r="M169" s="11"/>
      <c r="N169" s="11"/>
      <c r="O169" s="11"/>
      <c r="P169" s="11"/>
    </row>
    <row r="170" ht="15.75" customHeight="1">
      <c r="A170" s="226"/>
      <c r="B170" s="11"/>
      <c r="C170" s="11"/>
      <c r="D170" s="11"/>
      <c r="E170" s="11"/>
      <c r="F170" s="11"/>
      <c r="G170" s="11"/>
      <c r="H170" s="11"/>
      <c r="I170" s="11"/>
      <c r="J170" s="11"/>
      <c r="K170" s="11"/>
      <c r="L170" s="11"/>
      <c r="M170" s="11"/>
      <c r="N170" s="11"/>
      <c r="O170" s="11"/>
      <c r="P170" s="11"/>
    </row>
    <row r="171" ht="15.75" customHeight="1">
      <c r="A171" s="226"/>
      <c r="B171" s="11"/>
      <c r="C171" s="11"/>
      <c r="D171" s="11"/>
      <c r="E171" s="11"/>
      <c r="F171" s="11"/>
      <c r="G171" s="11"/>
      <c r="H171" s="11"/>
      <c r="I171" s="11"/>
      <c r="J171" s="11"/>
      <c r="K171" s="11"/>
      <c r="L171" s="11"/>
      <c r="M171" s="11"/>
      <c r="N171" s="11"/>
      <c r="O171" s="11"/>
      <c r="P171" s="11"/>
    </row>
    <row r="172" ht="15.75" customHeight="1">
      <c r="A172" s="226"/>
      <c r="B172" s="11"/>
      <c r="C172" s="11"/>
      <c r="D172" s="11"/>
      <c r="E172" s="11"/>
      <c r="F172" s="11"/>
      <c r="G172" s="11"/>
      <c r="H172" s="11"/>
      <c r="I172" s="11"/>
      <c r="J172" s="11"/>
      <c r="K172" s="11"/>
      <c r="L172" s="11"/>
      <c r="M172" s="11"/>
      <c r="N172" s="11"/>
      <c r="O172" s="11"/>
      <c r="P172" s="11"/>
    </row>
    <row r="173" ht="15.75" customHeight="1">
      <c r="A173" s="226"/>
      <c r="B173" s="11"/>
      <c r="C173" s="11"/>
      <c r="D173" s="11"/>
      <c r="E173" s="11"/>
      <c r="F173" s="11"/>
      <c r="G173" s="11"/>
      <c r="H173" s="11"/>
      <c r="I173" s="11"/>
      <c r="J173" s="11"/>
      <c r="K173" s="11"/>
      <c r="L173" s="11"/>
      <c r="M173" s="11"/>
      <c r="N173" s="11"/>
      <c r="O173" s="11"/>
      <c r="P173" s="11"/>
    </row>
    <row r="174" ht="15.75" customHeight="1">
      <c r="A174" s="226"/>
      <c r="B174" s="11"/>
      <c r="C174" s="11"/>
      <c r="D174" s="11"/>
      <c r="E174" s="11"/>
      <c r="F174" s="11"/>
      <c r="G174" s="11"/>
      <c r="H174" s="11"/>
      <c r="I174" s="11"/>
      <c r="J174" s="11"/>
      <c r="K174" s="11"/>
      <c r="L174" s="11"/>
      <c r="M174" s="11"/>
      <c r="N174" s="11"/>
      <c r="O174" s="11"/>
      <c r="P174" s="11"/>
    </row>
    <row r="175" ht="15.75" customHeight="1">
      <c r="A175" s="226"/>
      <c r="B175" s="11"/>
      <c r="C175" s="11"/>
      <c r="D175" s="11"/>
      <c r="E175" s="11"/>
      <c r="F175" s="11"/>
      <c r="G175" s="11"/>
      <c r="H175" s="11"/>
      <c r="I175" s="11"/>
      <c r="J175" s="11"/>
      <c r="K175" s="11"/>
      <c r="L175" s="11"/>
      <c r="M175" s="11"/>
      <c r="N175" s="11"/>
      <c r="O175" s="11"/>
      <c r="P175" s="11"/>
    </row>
    <row r="176" ht="15.75" customHeight="1">
      <c r="A176" s="226"/>
      <c r="B176" s="11"/>
      <c r="C176" s="11"/>
      <c r="D176" s="11"/>
      <c r="E176" s="11"/>
      <c r="F176" s="11"/>
      <c r="G176" s="11"/>
      <c r="H176" s="11"/>
      <c r="I176" s="11"/>
      <c r="J176" s="11"/>
      <c r="K176" s="11"/>
      <c r="L176" s="11"/>
      <c r="M176" s="11"/>
      <c r="N176" s="11"/>
      <c r="O176" s="11"/>
      <c r="P176" s="11"/>
    </row>
    <row r="177" ht="15.75" customHeight="1">
      <c r="A177" s="226"/>
      <c r="B177" s="11"/>
      <c r="C177" s="11"/>
      <c r="D177" s="11"/>
      <c r="E177" s="11"/>
      <c r="F177" s="11"/>
      <c r="G177" s="11"/>
      <c r="H177" s="11"/>
      <c r="I177" s="11"/>
      <c r="J177" s="11"/>
      <c r="K177" s="11"/>
      <c r="L177" s="11"/>
      <c r="M177" s="11"/>
      <c r="N177" s="11"/>
      <c r="O177" s="11"/>
      <c r="P177" s="11"/>
    </row>
    <row r="178" ht="15.75" customHeight="1">
      <c r="A178" s="226"/>
      <c r="B178" s="11"/>
      <c r="C178" s="11"/>
      <c r="D178" s="11"/>
      <c r="E178" s="11"/>
      <c r="F178" s="11"/>
      <c r="G178" s="11"/>
      <c r="H178" s="11"/>
      <c r="I178" s="11"/>
      <c r="J178" s="11"/>
      <c r="K178" s="11"/>
      <c r="L178" s="11"/>
      <c r="M178" s="11"/>
      <c r="N178" s="11"/>
      <c r="O178" s="11"/>
      <c r="P178" s="11"/>
    </row>
    <row r="179" ht="15.75" customHeight="1">
      <c r="A179" s="226"/>
      <c r="B179" s="11"/>
      <c r="C179" s="11"/>
      <c r="D179" s="11"/>
      <c r="E179" s="11"/>
      <c r="F179" s="11"/>
      <c r="G179" s="11"/>
      <c r="H179" s="11"/>
      <c r="I179" s="11"/>
      <c r="J179" s="11"/>
      <c r="K179" s="11"/>
      <c r="L179" s="11"/>
      <c r="M179" s="11"/>
      <c r="N179" s="11"/>
      <c r="O179" s="11"/>
      <c r="P179" s="11"/>
    </row>
    <row r="180" ht="15.75" customHeight="1">
      <c r="A180" s="226"/>
      <c r="B180" s="11"/>
      <c r="C180" s="11"/>
      <c r="D180" s="11"/>
      <c r="E180" s="11"/>
      <c r="F180" s="11"/>
      <c r="G180" s="11"/>
      <c r="H180" s="11"/>
      <c r="I180" s="11"/>
      <c r="J180" s="11"/>
      <c r="K180" s="11"/>
      <c r="L180" s="11"/>
      <c r="M180" s="11"/>
      <c r="N180" s="11"/>
      <c r="O180" s="11"/>
      <c r="P180" s="11"/>
    </row>
    <row r="181" ht="15.75" customHeight="1">
      <c r="A181" s="226"/>
      <c r="B181" s="11"/>
      <c r="C181" s="11"/>
      <c r="D181" s="11"/>
      <c r="E181" s="11"/>
      <c r="F181" s="11"/>
      <c r="G181" s="11"/>
      <c r="H181" s="11"/>
      <c r="I181" s="11"/>
      <c r="J181" s="11"/>
      <c r="K181" s="11"/>
      <c r="L181" s="11"/>
      <c r="M181" s="11"/>
      <c r="N181" s="11"/>
      <c r="O181" s="11"/>
      <c r="P181" s="11"/>
    </row>
    <row r="182" ht="15.75" customHeight="1">
      <c r="A182" s="226"/>
      <c r="B182" s="11"/>
      <c r="C182" s="11"/>
      <c r="D182" s="11"/>
      <c r="E182" s="11"/>
      <c r="F182" s="11"/>
      <c r="G182" s="11"/>
      <c r="H182" s="11"/>
      <c r="I182" s="11"/>
      <c r="J182" s="11"/>
      <c r="K182" s="11"/>
      <c r="L182" s="11"/>
      <c r="M182" s="11"/>
      <c r="N182" s="11"/>
      <c r="O182" s="11"/>
      <c r="P182" s="11"/>
    </row>
    <row r="183" ht="15.75" customHeight="1">
      <c r="A183" s="226"/>
      <c r="B183" s="11"/>
      <c r="C183" s="11"/>
      <c r="D183" s="11"/>
      <c r="E183" s="11"/>
      <c r="F183" s="11"/>
      <c r="G183" s="11"/>
      <c r="H183" s="11"/>
      <c r="I183" s="11"/>
      <c r="J183" s="11"/>
      <c r="K183" s="11"/>
      <c r="L183" s="11"/>
      <c r="M183" s="11"/>
      <c r="N183" s="11"/>
      <c r="O183" s="11"/>
      <c r="P183" s="11"/>
    </row>
    <row r="184" ht="15.75" customHeight="1">
      <c r="A184" s="226"/>
      <c r="B184" s="11"/>
      <c r="C184" s="11"/>
      <c r="D184" s="11"/>
      <c r="E184" s="11"/>
      <c r="F184" s="11"/>
      <c r="G184" s="11"/>
      <c r="H184" s="11"/>
      <c r="I184" s="11"/>
      <c r="J184" s="11"/>
      <c r="K184" s="11"/>
      <c r="L184" s="11"/>
      <c r="M184" s="11"/>
      <c r="N184" s="11"/>
      <c r="O184" s="11"/>
      <c r="P184" s="11"/>
    </row>
    <row r="185" ht="15.75" customHeight="1">
      <c r="A185" s="226"/>
      <c r="B185" s="11"/>
      <c r="C185" s="11"/>
      <c r="D185" s="11"/>
      <c r="E185" s="11"/>
      <c r="F185" s="11"/>
      <c r="G185" s="11"/>
      <c r="H185" s="11"/>
      <c r="I185" s="11"/>
      <c r="J185" s="11"/>
      <c r="K185" s="11"/>
      <c r="L185" s="11"/>
      <c r="M185" s="11"/>
      <c r="N185" s="11"/>
      <c r="O185" s="11"/>
      <c r="P185" s="11"/>
    </row>
    <row r="186" ht="15.75" customHeight="1">
      <c r="A186" s="226"/>
      <c r="B186" s="11"/>
      <c r="C186" s="11"/>
      <c r="D186" s="11"/>
      <c r="E186" s="11"/>
      <c r="F186" s="11"/>
      <c r="G186" s="11"/>
      <c r="H186" s="11"/>
      <c r="I186" s="11"/>
      <c r="J186" s="11"/>
      <c r="K186" s="11"/>
      <c r="L186" s="11"/>
      <c r="M186" s="11"/>
      <c r="N186" s="11"/>
      <c r="O186" s="11"/>
      <c r="P186" s="11"/>
    </row>
    <row r="187" ht="15.75" customHeight="1">
      <c r="A187" s="226"/>
      <c r="B187" s="11"/>
      <c r="C187" s="11"/>
      <c r="D187" s="11"/>
      <c r="E187" s="11"/>
      <c r="F187" s="11"/>
      <c r="G187" s="11"/>
      <c r="H187" s="11"/>
      <c r="I187" s="11"/>
      <c r="J187" s="11"/>
      <c r="K187" s="11"/>
      <c r="L187" s="11"/>
      <c r="M187" s="11"/>
      <c r="N187" s="11"/>
      <c r="O187" s="11"/>
      <c r="P187" s="11"/>
    </row>
    <row r="188" ht="15.75" customHeight="1">
      <c r="A188" s="226"/>
      <c r="B188" s="11"/>
      <c r="C188" s="11"/>
      <c r="D188" s="11"/>
      <c r="E188" s="11"/>
      <c r="F188" s="11"/>
      <c r="G188" s="11"/>
      <c r="H188" s="11"/>
      <c r="I188" s="11"/>
      <c r="J188" s="11"/>
      <c r="K188" s="11"/>
      <c r="L188" s="11"/>
      <c r="M188" s="11"/>
      <c r="N188" s="11"/>
      <c r="O188" s="11"/>
      <c r="P188" s="11"/>
    </row>
    <row r="189" ht="15.75" customHeight="1">
      <c r="A189" s="226"/>
      <c r="B189" s="11"/>
      <c r="C189" s="11"/>
      <c r="D189" s="11"/>
      <c r="E189" s="11"/>
      <c r="F189" s="11"/>
      <c r="G189" s="11"/>
      <c r="H189" s="11"/>
      <c r="I189" s="11"/>
      <c r="J189" s="11"/>
      <c r="K189" s="11"/>
      <c r="L189" s="11"/>
      <c r="M189" s="11"/>
      <c r="N189" s="11"/>
      <c r="O189" s="11"/>
      <c r="P189" s="11"/>
    </row>
    <row r="190" ht="15.75" customHeight="1">
      <c r="A190" s="226"/>
      <c r="B190" s="11"/>
      <c r="C190" s="11"/>
      <c r="D190" s="11"/>
      <c r="E190" s="11"/>
      <c r="F190" s="11"/>
      <c r="G190" s="11"/>
      <c r="H190" s="11"/>
      <c r="I190" s="11"/>
      <c r="J190" s="11"/>
      <c r="K190" s="11"/>
      <c r="L190" s="11"/>
      <c r="M190" s="11"/>
      <c r="N190" s="11"/>
      <c r="O190" s="11"/>
      <c r="P190" s="11"/>
    </row>
    <row r="191" ht="15.75" customHeight="1">
      <c r="A191" s="226"/>
      <c r="B191" s="11"/>
      <c r="C191" s="11"/>
      <c r="D191" s="11"/>
      <c r="E191" s="11"/>
      <c r="F191" s="11"/>
      <c r="G191" s="11"/>
      <c r="H191" s="11"/>
      <c r="I191" s="11"/>
      <c r="J191" s="11"/>
      <c r="K191" s="11"/>
      <c r="L191" s="11"/>
      <c r="M191" s="11"/>
      <c r="N191" s="11"/>
      <c r="O191" s="11"/>
      <c r="P191" s="11"/>
    </row>
    <row r="192" ht="15.75" customHeight="1">
      <c r="A192" s="226"/>
      <c r="B192" s="11"/>
      <c r="C192" s="11"/>
      <c r="D192" s="11"/>
      <c r="E192" s="11"/>
      <c r="F192" s="11"/>
      <c r="G192" s="11"/>
      <c r="H192" s="11"/>
      <c r="I192" s="11"/>
      <c r="J192" s="11"/>
      <c r="K192" s="11"/>
      <c r="L192" s="11"/>
      <c r="M192" s="11"/>
      <c r="N192" s="11"/>
      <c r="O192" s="11"/>
      <c r="P192" s="11"/>
    </row>
    <row r="193" ht="15.75" customHeight="1">
      <c r="A193" s="226"/>
      <c r="B193" s="11"/>
      <c r="C193" s="11"/>
      <c r="D193" s="11"/>
      <c r="E193" s="11"/>
      <c r="F193" s="11"/>
      <c r="G193" s="11"/>
      <c r="H193" s="11"/>
      <c r="I193" s="11"/>
      <c r="J193" s="11"/>
      <c r="K193" s="11"/>
      <c r="L193" s="11"/>
      <c r="M193" s="11"/>
      <c r="N193" s="11"/>
      <c r="O193" s="11"/>
      <c r="P193" s="11"/>
    </row>
    <row r="194" ht="15.75" customHeight="1">
      <c r="A194" s="226"/>
      <c r="B194" s="11"/>
      <c r="C194" s="11"/>
      <c r="D194" s="11"/>
      <c r="E194" s="11"/>
      <c r="F194" s="11"/>
      <c r="G194" s="11"/>
      <c r="H194" s="11"/>
      <c r="I194" s="11"/>
      <c r="J194" s="11"/>
      <c r="K194" s="11"/>
      <c r="L194" s="11"/>
      <c r="M194" s="11"/>
      <c r="N194" s="11"/>
      <c r="O194" s="11"/>
      <c r="P194" s="11"/>
    </row>
    <row r="195" ht="15.75" customHeight="1">
      <c r="A195" s="226"/>
      <c r="B195" s="11"/>
      <c r="C195" s="11"/>
      <c r="D195" s="11"/>
      <c r="E195" s="11"/>
      <c r="F195" s="11"/>
      <c r="G195" s="11"/>
      <c r="H195" s="11"/>
      <c r="I195" s="11"/>
      <c r="J195" s="11"/>
      <c r="K195" s="11"/>
      <c r="L195" s="11"/>
      <c r="M195" s="11"/>
      <c r="N195" s="11"/>
      <c r="O195" s="11"/>
      <c r="P195" s="11"/>
    </row>
    <row r="196" ht="15.75" customHeight="1">
      <c r="A196" s="226"/>
      <c r="B196" s="11"/>
      <c r="C196" s="11"/>
      <c r="D196" s="11"/>
      <c r="E196" s="11"/>
      <c r="F196" s="11"/>
      <c r="G196" s="11"/>
      <c r="H196" s="11"/>
      <c r="I196" s="11"/>
      <c r="J196" s="11"/>
      <c r="K196" s="11"/>
      <c r="L196" s="11"/>
      <c r="M196" s="11"/>
      <c r="N196" s="11"/>
      <c r="O196" s="11"/>
      <c r="P196" s="11"/>
    </row>
    <row r="197" ht="15.75" customHeight="1">
      <c r="A197" s="226"/>
      <c r="B197" s="11"/>
      <c r="C197" s="11"/>
      <c r="D197" s="11"/>
      <c r="E197" s="11"/>
      <c r="F197" s="11"/>
      <c r="G197" s="11"/>
      <c r="H197" s="11"/>
      <c r="I197" s="11"/>
      <c r="J197" s="11"/>
      <c r="K197" s="11"/>
      <c r="L197" s="11"/>
      <c r="M197" s="11"/>
      <c r="N197" s="11"/>
      <c r="O197" s="11"/>
      <c r="P197" s="11"/>
    </row>
    <row r="198" ht="15.75" customHeight="1">
      <c r="A198" s="226"/>
      <c r="B198" s="11"/>
      <c r="C198" s="11"/>
      <c r="D198" s="11"/>
      <c r="E198" s="11"/>
      <c r="F198" s="11"/>
      <c r="G198" s="11"/>
      <c r="H198" s="11"/>
      <c r="I198" s="11"/>
      <c r="J198" s="11"/>
      <c r="K198" s="11"/>
      <c r="L198" s="11"/>
      <c r="M198" s="11"/>
      <c r="N198" s="11"/>
      <c r="O198" s="11"/>
      <c r="P198" s="11"/>
    </row>
    <row r="199" ht="15.75" customHeight="1">
      <c r="A199" s="226"/>
      <c r="B199" s="11"/>
      <c r="C199" s="11"/>
      <c r="D199" s="11"/>
      <c r="E199" s="11"/>
      <c r="F199" s="11"/>
      <c r="G199" s="11"/>
      <c r="H199" s="11"/>
      <c r="I199" s="11"/>
      <c r="J199" s="11"/>
      <c r="K199" s="11"/>
      <c r="L199" s="11"/>
      <c r="M199" s="11"/>
      <c r="N199" s="11"/>
      <c r="O199" s="11"/>
      <c r="P199" s="11"/>
    </row>
    <row r="200" ht="15.75" customHeight="1">
      <c r="A200" s="226"/>
      <c r="B200" s="11"/>
      <c r="C200" s="11"/>
      <c r="D200" s="11"/>
      <c r="E200" s="11"/>
      <c r="F200" s="11"/>
      <c r="G200" s="11"/>
      <c r="H200" s="11"/>
      <c r="I200" s="11"/>
      <c r="J200" s="11"/>
      <c r="K200" s="11"/>
      <c r="L200" s="11"/>
      <c r="M200" s="11"/>
      <c r="N200" s="11"/>
      <c r="O200" s="11"/>
      <c r="P200" s="11"/>
    </row>
    <row r="201" ht="15.75" customHeight="1">
      <c r="A201" s="226"/>
      <c r="B201" s="11"/>
      <c r="C201" s="11"/>
      <c r="D201" s="11"/>
      <c r="E201" s="11"/>
      <c r="F201" s="11"/>
      <c r="G201" s="11"/>
      <c r="H201" s="11"/>
      <c r="I201" s="11"/>
      <c r="J201" s="11"/>
      <c r="K201" s="11"/>
      <c r="L201" s="11"/>
      <c r="M201" s="11"/>
      <c r="N201" s="11"/>
      <c r="O201" s="11"/>
      <c r="P201" s="11"/>
    </row>
    <row r="202" ht="15.75" customHeight="1">
      <c r="A202" s="226"/>
      <c r="B202" s="11"/>
      <c r="C202" s="11"/>
      <c r="D202" s="11"/>
      <c r="E202" s="11"/>
      <c r="F202" s="11"/>
      <c r="G202" s="11"/>
      <c r="H202" s="11"/>
      <c r="I202" s="11"/>
      <c r="J202" s="11"/>
      <c r="K202" s="11"/>
      <c r="L202" s="11"/>
      <c r="M202" s="11"/>
      <c r="N202" s="11"/>
      <c r="O202" s="11"/>
      <c r="P202" s="11"/>
    </row>
    <row r="203" ht="15.75" customHeight="1">
      <c r="A203" s="226"/>
      <c r="B203" s="11"/>
      <c r="C203" s="11"/>
      <c r="D203" s="11"/>
      <c r="E203" s="11"/>
      <c r="F203" s="11"/>
      <c r="G203" s="11"/>
      <c r="H203" s="11"/>
      <c r="I203" s="11"/>
      <c r="J203" s="11"/>
      <c r="K203" s="11"/>
      <c r="L203" s="11"/>
      <c r="M203" s="11"/>
      <c r="N203" s="11"/>
      <c r="O203" s="11"/>
      <c r="P203" s="11"/>
    </row>
    <row r="204" ht="15.75" customHeight="1">
      <c r="A204" s="226"/>
      <c r="B204" s="11"/>
      <c r="C204" s="11"/>
      <c r="D204" s="11"/>
      <c r="E204" s="11"/>
      <c r="F204" s="11"/>
      <c r="G204" s="11"/>
      <c r="H204" s="11"/>
      <c r="I204" s="11"/>
      <c r="J204" s="11"/>
      <c r="K204" s="11"/>
      <c r="L204" s="11"/>
      <c r="M204" s="11"/>
      <c r="N204" s="11"/>
      <c r="O204" s="11"/>
      <c r="P204" s="11"/>
    </row>
    <row r="205" ht="15.75" customHeight="1">
      <c r="A205" s="226"/>
      <c r="B205" s="11"/>
      <c r="C205" s="11"/>
      <c r="D205" s="11"/>
      <c r="E205" s="11"/>
      <c r="F205" s="11"/>
      <c r="G205" s="11"/>
      <c r="H205" s="11"/>
      <c r="I205" s="11"/>
      <c r="J205" s="11"/>
      <c r="K205" s="11"/>
      <c r="L205" s="11"/>
      <c r="M205" s="11"/>
      <c r="N205" s="11"/>
      <c r="O205" s="11"/>
      <c r="P205" s="11"/>
    </row>
    <row r="206" ht="15.75" customHeight="1">
      <c r="A206" s="226"/>
      <c r="B206" s="11"/>
      <c r="C206" s="11"/>
      <c r="D206" s="11"/>
      <c r="E206" s="11"/>
      <c r="F206" s="11"/>
      <c r="G206" s="11"/>
      <c r="H206" s="11"/>
      <c r="I206" s="11"/>
      <c r="J206" s="11"/>
      <c r="K206" s="11"/>
      <c r="L206" s="11"/>
      <c r="M206" s="11"/>
      <c r="N206" s="11"/>
      <c r="O206" s="11"/>
      <c r="P206" s="11"/>
    </row>
    <row r="207" ht="15.75" customHeight="1">
      <c r="A207" s="226"/>
      <c r="B207" s="11"/>
      <c r="C207" s="11"/>
      <c r="D207" s="11"/>
      <c r="E207" s="11"/>
      <c r="F207" s="11"/>
      <c r="G207" s="11"/>
      <c r="H207" s="11"/>
      <c r="I207" s="11"/>
      <c r="J207" s="11"/>
      <c r="K207" s="11"/>
      <c r="L207" s="11"/>
      <c r="M207" s="11"/>
      <c r="N207" s="11"/>
      <c r="O207" s="11"/>
      <c r="P207" s="11"/>
    </row>
    <row r="208" ht="15.75" customHeight="1">
      <c r="A208" s="226"/>
      <c r="B208" s="11"/>
      <c r="C208" s="11"/>
      <c r="D208" s="11"/>
      <c r="E208" s="11"/>
      <c r="F208" s="11"/>
      <c r="G208" s="11"/>
      <c r="H208" s="11"/>
      <c r="I208" s="11"/>
      <c r="J208" s="11"/>
      <c r="K208" s="11"/>
      <c r="L208" s="11"/>
      <c r="M208" s="11"/>
      <c r="N208" s="11"/>
      <c r="O208" s="11"/>
      <c r="P208" s="11"/>
    </row>
    <row r="209" ht="15.75" customHeight="1">
      <c r="A209" s="226"/>
      <c r="B209" s="11"/>
      <c r="C209" s="11"/>
      <c r="D209" s="11"/>
      <c r="E209" s="11"/>
      <c r="F209" s="11"/>
      <c r="G209" s="11"/>
      <c r="H209" s="11"/>
      <c r="I209" s="11"/>
      <c r="J209" s="11"/>
      <c r="K209" s="11"/>
      <c r="L209" s="11"/>
      <c r="M209" s="11"/>
      <c r="N209" s="11"/>
      <c r="O209" s="11"/>
      <c r="P209" s="11"/>
    </row>
    <row r="210" ht="15.75" customHeight="1">
      <c r="A210" s="226"/>
      <c r="B210" s="11"/>
      <c r="C210" s="11"/>
      <c r="D210" s="11"/>
      <c r="E210" s="11"/>
      <c r="F210" s="11"/>
      <c r="G210" s="11"/>
      <c r="H210" s="11"/>
      <c r="I210" s="11"/>
      <c r="J210" s="11"/>
      <c r="K210" s="11"/>
      <c r="L210" s="11"/>
      <c r="M210" s="11"/>
      <c r="N210" s="11"/>
      <c r="O210" s="11"/>
      <c r="P210" s="11"/>
    </row>
    <row r="211" ht="15.75" customHeight="1">
      <c r="A211" s="226"/>
      <c r="B211" s="11"/>
      <c r="C211" s="11"/>
      <c r="D211" s="11"/>
      <c r="E211" s="11"/>
      <c r="F211" s="11"/>
      <c r="G211" s="11"/>
      <c r="H211" s="11"/>
      <c r="I211" s="11"/>
      <c r="J211" s="11"/>
      <c r="K211" s="11"/>
      <c r="L211" s="11"/>
      <c r="M211" s="11"/>
      <c r="N211" s="11"/>
      <c r="O211" s="11"/>
      <c r="P211" s="11"/>
    </row>
    <row r="212" ht="15.75" customHeight="1">
      <c r="A212" s="226"/>
      <c r="B212" s="11"/>
      <c r="C212" s="11"/>
      <c r="D212" s="11"/>
      <c r="E212" s="11"/>
      <c r="F212" s="11"/>
      <c r="G212" s="11"/>
      <c r="H212" s="11"/>
      <c r="I212" s="11"/>
      <c r="J212" s="11"/>
      <c r="K212" s="11"/>
      <c r="L212" s="11"/>
      <c r="M212" s="11"/>
      <c r="N212" s="11"/>
      <c r="O212" s="11"/>
      <c r="P212" s="11"/>
    </row>
    <row r="213" ht="15.75" customHeight="1">
      <c r="A213" s="226"/>
      <c r="B213" s="11"/>
      <c r="C213" s="11"/>
      <c r="D213" s="11"/>
      <c r="E213" s="11"/>
      <c r="F213" s="11"/>
      <c r="G213" s="11"/>
      <c r="H213" s="11"/>
      <c r="I213" s="11"/>
      <c r="J213" s="11"/>
      <c r="K213" s="11"/>
      <c r="L213" s="11"/>
      <c r="M213" s="11"/>
      <c r="N213" s="11"/>
      <c r="O213" s="11"/>
      <c r="P213" s="11"/>
    </row>
    <row r="214" ht="15.75" customHeight="1">
      <c r="A214" s="226"/>
      <c r="B214" s="11"/>
      <c r="C214" s="11"/>
      <c r="D214" s="11"/>
      <c r="E214" s="11"/>
      <c r="F214" s="11"/>
      <c r="G214" s="11"/>
      <c r="H214" s="11"/>
      <c r="I214" s="11"/>
      <c r="J214" s="11"/>
      <c r="K214" s="11"/>
      <c r="L214" s="11"/>
      <c r="M214" s="11"/>
      <c r="N214" s="11"/>
      <c r="O214" s="11"/>
      <c r="P214" s="11"/>
    </row>
    <row r="215" ht="15.75" customHeight="1">
      <c r="A215" s="226"/>
      <c r="B215" s="11"/>
      <c r="C215" s="11"/>
      <c r="D215" s="11"/>
      <c r="E215" s="11"/>
      <c r="F215" s="11"/>
      <c r="G215" s="11"/>
      <c r="H215" s="11"/>
      <c r="I215" s="11"/>
      <c r="J215" s="11"/>
      <c r="K215" s="11"/>
      <c r="L215" s="11"/>
      <c r="M215" s="11"/>
      <c r="N215" s="11"/>
      <c r="O215" s="11"/>
      <c r="P215" s="11"/>
    </row>
    <row r="216" ht="15.75" customHeight="1">
      <c r="A216" s="226"/>
      <c r="B216" s="11"/>
      <c r="C216" s="11"/>
      <c r="D216" s="11"/>
      <c r="E216" s="11"/>
      <c r="F216" s="11"/>
      <c r="G216" s="11"/>
      <c r="H216" s="11"/>
      <c r="I216" s="11"/>
      <c r="J216" s="11"/>
      <c r="K216" s="11"/>
      <c r="L216" s="11"/>
      <c r="M216" s="11"/>
      <c r="N216" s="11"/>
      <c r="O216" s="11"/>
      <c r="P216" s="11"/>
    </row>
    <row r="217" ht="15.75" customHeight="1">
      <c r="A217" s="226"/>
      <c r="B217" s="11"/>
      <c r="C217" s="11"/>
      <c r="D217" s="11"/>
      <c r="E217" s="11"/>
      <c r="F217" s="11"/>
      <c r="G217" s="11"/>
      <c r="H217" s="11"/>
      <c r="I217" s="11"/>
      <c r="J217" s="11"/>
      <c r="K217" s="11"/>
      <c r="L217" s="11"/>
      <c r="M217" s="11"/>
      <c r="N217" s="11"/>
      <c r="O217" s="11"/>
      <c r="P217" s="11"/>
    </row>
    <row r="218" ht="15.75" customHeight="1">
      <c r="A218" s="226"/>
      <c r="B218" s="11"/>
      <c r="C218" s="11"/>
      <c r="D218" s="11"/>
      <c r="E218" s="11"/>
      <c r="F218" s="11"/>
      <c r="G218" s="11"/>
      <c r="H218" s="11"/>
      <c r="I218" s="11"/>
      <c r="J218" s="11"/>
      <c r="K218" s="11"/>
      <c r="L218" s="11"/>
      <c r="M218" s="11"/>
      <c r="N218" s="11"/>
      <c r="O218" s="11"/>
      <c r="P218" s="11"/>
    </row>
    <row r="219" ht="15.75" customHeight="1">
      <c r="A219" s="226"/>
      <c r="B219" s="11"/>
      <c r="C219" s="11"/>
      <c r="D219" s="11"/>
      <c r="E219" s="11"/>
      <c r="F219" s="11"/>
      <c r="G219" s="11"/>
      <c r="H219" s="11"/>
      <c r="I219" s="11"/>
      <c r="J219" s="11"/>
      <c r="K219" s="11"/>
      <c r="L219" s="11"/>
      <c r="M219" s="11"/>
      <c r="N219" s="11"/>
      <c r="O219" s="11"/>
      <c r="P219" s="11"/>
    </row>
    <row r="220" ht="15.75" customHeight="1">
      <c r="A220" s="226"/>
      <c r="B220" s="11"/>
      <c r="C220" s="11"/>
      <c r="D220" s="11"/>
      <c r="E220" s="11"/>
      <c r="F220" s="11"/>
      <c r="G220" s="11"/>
      <c r="H220" s="11"/>
      <c r="I220" s="11"/>
      <c r="J220" s="11"/>
      <c r="K220" s="11"/>
      <c r="L220" s="11"/>
      <c r="M220" s="11"/>
      <c r="N220" s="11"/>
      <c r="O220" s="11"/>
      <c r="P220" s="11"/>
    </row>
    <row r="221" ht="15.75" customHeight="1">
      <c r="A221" s="226"/>
      <c r="B221" s="11"/>
      <c r="C221" s="11"/>
      <c r="D221" s="11"/>
      <c r="E221" s="11"/>
      <c r="F221" s="11"/>
      <c r="G221" s="11"/>
      <c r="H221" s="11"/>
      <c r="I221" s="11"/>
      <c r="J221" s="11"/>
      <c r="K221" s="11"/>
      <c r="L221" s="11"/>
      <c r="M221" s="11"/>
      <c r="N221" s="11"/>
      <c r="O221" s="11"/>
      <c r="P221" s="11"/>
    </row>
    <row r="222" ht="15.75" customHeight="1">
      <c r="A222" s="226"/>
      <c r="B222" s="11"/>
      <c r="C222" s="11"/>
      <c r="D222" s="11"/>
      <c r="E222" s="11"/>
      <c r="F222" s="11"/>
      <c r="G222" s="11"/>
      <c r="H222" s="11"/>
      <c r="I222" s="11"/>
      <c r="J222" s="11"/>
      <c r="K222" s="11"/>
      <c r="L222" s="11"/>
      <c r="M222" s="11"/>
      <c r="N222" s="11"/>
      <c r="O222" s="11"/>
      <c r="P222" s="11"/>
    </row>
    <row r="223" ht="15.75" customHeight="1">
      <c r="A223" s="226"/>
      <c r="B223" s="11"/>
      <c r="C223" s="11"/>
      <c r="D223" s="11"/>
      <c r="E223" s="11"/>
      <c r="F223" s="11"/>
      <c r="G223" s="11"/>
      <c r="H223" s="11"/>
      <c r="I223" s="11"/>
      <c r="J223" s="11"/>
      <c r="K223" s="11"/>
      <c r="L223" s="11"/>
      <c r="M223" s="11"/>
      <c r="N223" s="11"/>
      <c r="O223" s="11"/>
      <c r="P223" s="11"/>
    </row>
    <row r="224" ht="15.75" customHeight="1">
      <c r="A224" s="226"/>
      <c r="B224" s="11"/>
      <c r="C224" s="11"/>
      <c r="D224" s="11"/>
      <c r="E224" s="11"/>
      <c r="F224" s="11"/>
      <c r="G224" s="11"/>
      <c r="H224" s="11"/>
      <c r="I224" s="11"/>
      <c r="J224" s="11"/>
      <c r="K224" s="11"/>
      <c r="L224" s="11"/>
      <c r="M224" s="11"/>
      <c r="N224" s="11"/>
      <c r="O224" s="11"/>
      <c r="P224" s="11"/>
    </row>
    <row r="225" ht="15.75" customHeight="1">
      <c r="A225" s="226"/>
      <c r="B225" s="11"/>
      <c r="C225" s="11"/>
      <c r="D225" s="11"/>
      <c r="E225" s="11"/>
      <c r="F225" s="11"/>
      <c r="G225" s="11"/>
      <c r="H225" s="11"/>
      <c r="I225" s="11"/>
      <c r="J225" s="11"/>
      <c r="K225" s="11"/>
      <c r="L225" s="11"/>
      <c r="M225" s="11"/>
      <c r="N225" s="11"/>
      <c r="O225" s="11"/>
      <c r="P225" s="11"/>
    </row>
    <row r="226" ht="15.75" customHeight="1">
      <c r="A226" s="226"/>
      <c r="B226" s="11"/>
      <c r="C226" s="11"/>
      <c r="D226" s="11"/>
      <c r="E226" s="11"/>
      <c r="F226" s="11"/>
      <c r="G226" s="11"/>
      <c r="H226" s="11"/>
      <c r="I226" s="11"/>
      <c r="J226" s="11"/>
      <c r="K226" s="11"/>
      <c r="L226" s="11"/>
      <c r="M226" s="11"/>
      <c r="N226" s="11"/>
      <c r="O226" s="11"/>
      <c r="P226" s="11"/>
    </row>
    <row r="227" ht="15.75" customHeight="1">
      <c r="A227" s="226"/>
      <c r="B227" s="11"/>
      <c r="C227" s="11"/>
      <c r="D227" s="11"/>
      <c r="E227" s="11"/>
      <c r="F227" s="11"/>
      <c r="G227" s="11"/>
      <c r="H227" s="11"/>
      <c r="I227" s="11"/>
      <c r="J227" s="11"/>
      <c r="K227" s="11"/>
      <c r="L227" s="11"/>
      <c r="M227" s="11"/>
      <c r="N227" s="11"/>
      <c r="O227" s="11"/>
      <c r="P227" s="11"/>
    </row>
    <row r="228" ht="15.75" customHeight="1">
      <c r="A228" s="226"/>
      <c r="B228" s="11"/>
      <c r="C228" s="11"/>
      <c r="D228" s="11"/>
      <c r="E228" s="11"/>
      <c r="F228" s="11"/>
      <c r="G228" s="11"/>
      <c r="H228" s="11"/>
      <c r="I228" s="11"/>
      <c r="J228" s="11"/>
      <c r="K228" s="11"/>
      <c r="L228" s="11"/>
      <c r="M228" s="11"/>
      <c r="N228" s="11"/>
      <c r="O228" s="11"/>
      <c r="P228" s="11"/>
    </row>
    <row r="229" ht="15.75" customHeight="1">
      <c r="A229" s="226"/>
      <c r="B229" s="11"/>
      <c r="C229" s="11"/>
      <c r="D229" s="11"/>
      <c r="E229" s="11"/>
      <c r="F229" s="11"/>
      <c r="G229" s="11"/>
      <c r="H229" s="11"/>
      <c r="I229" s="11"/>
      <c r="J229" s="11"/>
      <c r="K229" s="11"/>
      <c r="L229" s="11"/>
      <c r="M229" s="11"/>
      <c r="N229" s="11"/>
      <c r="O229" s="11"/>
      <c r="P229" s="11"/>
    </row>
    <row r="230" ht="15.75" customHeight="1">
      <c r="A230" s="226"/>
      <c r="B230" s="11"/>
      <c r="C230" s="11"/>
      <c r="D230" s="11"/>
      <c r="E230" s="11"/>
      <c r="F230" s="11"/>
      <c r="G230" s="11"/>
      <c r="H230" s="11"/>
      <c r="I230" s="11"/>
      <c r="J230" s="11"/>
      <c r="K230" s="11"/>
      <c r="L230" s="11"/>
      <c r="M230" s="11"/>
      <c r="N230" s="11"/>
      <c r="O230" s="11"/>
      <c r="P230" s="11"/>
    </row>
    <row r="231" ht="15.75" customHeight="1">
      <c r="A231" s="226"/>
      <c r="B231" s="11"/>
      <c r="C231" s="11"/>
      <c r="D231" s="11"/>
      <c r="E231" s="11"/>
      <c r="F231" s="11"/>
      <c r="G231" s="11"/>
      <c r="H231" s="11"/>
      <c r="I231" s="11"/>
      <c r="J231" s="11"/>
      <c r="K231" s="11"/>
      <c r="L231" s="11"/>
      <c r="M231" s="11"/>
      <c r="N231" s="11"/>
      <c r="O231" s="11"/>
      <c r="P231" s="11"/>
    </row>
    <row r="232" ht="15.75" customHeight="1">
      <c r="A232" s="226"/>
      <c r="B232" s="11"/>
      <c r="C232" s="11"/>
      <c r="D232" s="11"/>
      <c r="E232" s="11"/>
      <c r="F232" s="11"/>
      <c r="G232" s="11"/>
      <c r="H232" s="11"/>
      <c r="I232" s="11"/>
      <c r="J232" s="11"/>
      <c r="K232" s="11"/>
      <c r="L232" s="11"/>
      <c r="M232" s="11"/>
      <c r="N232" s="11"/>
      <c r="O232" s="11"/>
      <c r="P232" s="11"/>
    </row>
    <row r="233" ht="15.75" customHeight="1">
      <c r="A233" s="226"/>
      <c r="B233" s="11"/>
      <c r="C233" s="11"/>
      <c r="D233" s="11"/>
      <c r="E233" s="11"/>
      <c r="F233" s="11"/>
      <c r="G233" s="11"/>
      <c r="H233" s="11"/>
      <c r="I233" s="11"/>
      <c r="J233" s="11"/>
      <c r="K233" s="11"/>
      <c r="L233" s="11"/>
      <c r="M233" s="11"/>
      <c r="N233" s="11"/>
      <c r="O233" s="11"/>
      <c r="P233" s="11"/>
    </row>
    <row r="234" ht="15.75" customHeight="1">
      <c r="A234" s="226"/>
      <c r="B234" s="11"/>
      <c r="C234" s="11"/>
      <c r="D234" s="11"/>
      <c r="E234" s="11"/>
      <c r="F234" s="11"/>
      <c r="G234" s="11"/>
      <c r="H234" s="11"/>
      <c r="I234" s="11"/>
      <c r="J234" s="11"/>
      <c r="K234" s="11"/>
      <c r="L234" s="11"/>
      <c r="M234" s="11"/>
      <c r="N234" s="11"/>
      <c r="O234" s="11"/>
      <c r="P234" s="11"/>
    </row>
    <row r="235" ht="15.75" customHeight="1">
      <c r="A235" s="226"/>
      <c r="B235" s="11"/>
      <c r="C235" s="11"/>
      <c r="D235" s="11"/>
      <c r="E235" s="11"/>
      <c r="F235" s="11"/>
      <c r="G235" s="11"/>
      <c r="H235" s="11"/>
      <c r="I235" s="11"/>
      <c r="J235" s="11"/>
      <c r="K235" s="11"/>
      <c r="L235" s="11"/>
      <c r="M235" s="11"/>
      <c r="N235" s="11"/>
      <c r="O235" s="11"/>
      <c r="P235" s="11"/>
    </row>
    <row r="236" ht="15.75" customHeight="1">
      <c r="A236" s="226"/>
      <c r="B236" s="11"/>
      <c r="C236" s="11"/>
      <c r="D236" s="11"/>
      <c r="E236" s="11"/>
      <c r="F236" s="11"/>
      <c r="G236" s="11"/>
      <c r="H236" s="11"/>
      <c r="I236" s="11"/>
      <c r="J236" s="11"/>
      <c r="K236" s="11"/>
      <c r="L236" s="11"/>
      <c r="M236" s="11"/>
      <c r="N236" s="11"/>
      <c r="O236" s="11"/>
      <c r="P236" s="11"/>
    </row>
    <row r="237" ht="15.75" customHeight="1">
      <c r="A237" s="226"/>
      <c r="B237" s="11"/>
      <c r="C237" s="11"/>
      <c r="D237" s="11"/>
      <c r="E237" s="11"/>
      <c r="F237" s="11"/>
      <c r="G237" s="11"/>
      <c r="H237" s="11"/>
      <c r="I237" s="11"/>
      <c r="J237" s="11"/>
      <c r="K237" s="11"/>
      <c r="L237" s="11"/>
      <c r="M237" s="11"/>
      <c r="N237" s="11"/>
      <c r="O237" s="11"/>
      <c r="P237" s="11"/>
    </row>
    <row r="238" ht="15.75" customHeight="1">
      <c r="A238" s="226"/>
      <c r="B238" s="11"/>
      <c r="C238" s="11"/>
      <c r="D238" s="11"/>
      <c r="E238" s="11"/>
      <c r="F238" s="11"/>
      <c r="G238" s="11"/>
      <c r="H238" s="11"/>
      <c r="I238" s="11"/>
      <c r="J238" s="11"/>
      <c r="K238" s="11"/>
      <c r="L238" s="11"/>
      <c r="M238" s="11"/>
      <c r="N238" s="11"/>
      <c r="O238" s="11"/>
      <c r="P238" s="11"/>
    </row>
    <row r="239" ht="15.75" customHeight="1">
      <c r="A239" s="226"/>
      <c r="B239" s="11"/>
      <c r="C239" s="11"/>
      <c r="D239" s="11"/>
      <c r="E239" s="11"/>
      <c r="F239" s="11"/>
      <c r="G239" s="11"/>
      <c r="H239" s="11"/>
      <c r="I239" s="11"/>
      <c r="J239" s="11"/>
      <c r="K239" s="11"/>
      <c r="L239" s="11"/>
      <c r="M239" s="11"/>
      <c r="N239" s="11"/>
      <c r="O239" s="11"/>
      <c r="P239" s="11"/>
    </row>
    <row r="240" ht="15.75" customHeight="1">
      <c r="A240" s="226"/>
      <c r="B240" s="11"/>
      <c r="C240" s="11"/>
      <c r="D240" s="11"/>
      <c r="E240" s="11"/>
      <c r="F240" s="11"/>
      <c r="G240" s="11"/>
      <c r="H240" s="11"/>
      <c r="I240" s="11"/>
      <c r="J240" s="11"/>
      <c r="K240" s="11"/>
      <c r="L240" s="11"/>
      <c r="M240" s="11"/>
      <c r="N240" s="11"/>
      <c r="O240" s="11"/>
      <c r="P240" s="11"/>
    </row>
    <row r="241" ht="15.75" customHeight="1">
      <c r="A241" s="226"/>
      <c r="B241" s="11"/>
      <c r="C241" s="11"/>
      <c r="D241" s="11"/>
      <c r="E241" s="11"/>
      <c r="F241" s="11"/>
      <c r="G241" s="11"/>
      <c r="H241" s="11"/>
      <c r="I241" s="11"/>
      <c r="J241" s="11"/>
      <c r="K241" s="11"/>
      <c r="L241" s="11"/>
      <c r="M241" s="11"/>
      <c r="N241" s="11"/>
      <c r="O241" s="11"/>
      <c r="P241" s="11"/>
    </row>
    <row r="242" ht="15.75" customHeight="1">
      <c r="A242" s="226"/>
      <c r="B242" s="11"/>
      <c r="C242" s="11"/>
      <c r="D242" s="11"/>
      <c r="E242" s="11"/>
      <c r="F242" s="11"/>
      <c r="G242" s="11"/>
      <c r="H242" s="11"/>
      <c r="I242" s="11"/>
      <c r="J242" s="11"/>
      <c r="K242" s="11"/>
      <c r="L242" s="11"/>
      <c r="M242" s="11"/>
      <c r="N242" s="11"/>
      <c r="O242" s="11"/>
      <c r="P242" s="11"/>
    </row>
    <row r="243" ht="15.75" customHeight="1">
      <c r="A243" s="226"/>
      <c r="B243" s="11"/>
      <c r="C243" s="11"/>
      <c r="D243" s="11"/>
      <c r="E243" s="11"/>
      <c r="F243" s="11"/>
      <c r="G243" s="11"/>
      <c r="H243" s="11"/>
      <c r="I243" s="11"/>
      <c r="J243" s="11"/>
      <c r="K243" s="11"/>
      <c r="L243" s="11"/>
      <c r="M243" s="11"/>
      <c r="N243" s="11"/>
      <c r="O243" s="11"/>
      <c r="P243" s="11"/>
    </row>
    <row r="244" ht="15.75" customHeight="1">
      <c r="A244" s="226"/>
      <c r="B244" s="11"/>
      <c r="C244" s="11"/>
      <c r="D244" s="11"/>
      <c r="E244" s="11"/>
      <c r="F244" s="11"/>
      <c r="G244" s="11"/>
      <c r="H244" s="11"/>
      <c r="I244" s="11"/>
      <c r="J244" s="11"/>
      <c r="K244" s="11"/>
      <c r="L244" s="11"/>
      <c r="M244" s="11"/>
      <c r="N244" s="11"/>
      <c r="O244" s="11"/>
      <c r="P244" s="11"/>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O1:P1"/>
    <mergeCell ref="A12:C12"/>
    <mergeCell ref="G16:I17"/>
    <mergeCell ref="H20:J20"/>
    <mergeCell ref="D43:E43"/>
    <mergeCell ref="D44:E44"/>
  </mergeCells>
  <conditionalFormatting sqref="D44:E44">
    <cfRule type="cellIs" dxfId="1" priority="1" operator="greaterThan">
      <formula>0</formula>
    </cfRule>
  </conditionalFormatting>
  <conditionalFormatting sqref="D44:E44">
    <cfRule type="cellIs" dxfId="0" priority="2" operator="lessThan">
      <formula>0</formula>
    </cfRule>
  </conditionalFormatting>
  <conditionalFormatting sqref="K21:K25">
    <cfRule type="cellIs" dxfId="6" priority="3" operator="greaterThan">
      <formula>0.15</formula>
    </cfRule>
  </conditionalFormatting>
  <conditionalFormatting sqref="K21:K25">
    <cfRule type="cellIs" dxfId="7" priority="4" operator="between">
      <formula>0</formula>
      <formula>0.15</formula>
    </cfRule>
  </conditionalFormatting>
  <conditionalFormatting sqref="K21:K25">
    <cfRule type="cellIs" dxfId="8" priority="5" operator="between">
      <formula>-1</formula>
      <formula>0</formula>
    </cfRule>
  </conditionalFormatting>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6.86"/>
    <col customWidth="1" min="2" max="16" width="14.71"/>
    <col customWidth="1" min="17" max="17" width="17.0"/>
    <col customWidth="1" min="18" max="18" width="19.0"/>
    <col customWidth="1" min="19" max="20" width="15.43"/>
    <col customWidth="1" min="21" max="26" width="9.14"/>
  </cols>
  <sheetData>
    <row r="1" ht="99.75" customHeight="1">
      <c r="A1" s="57" t="str">
        <f>IF('1.IS'!A1&lt;&gt;"",'1.IS'!A1,"")</f>
        <v/>
      </c>
      <c r="B1" s="10" t="s">
        <v>111</v>
      </c>
      <c r="C1" s="61"/>
      <c r="D1" s="61"/>
      <c r="E1" s="61"/>
      <c r="F1" s="61"/>
      <c r="H1" s="61"/>
      <c r="I1" s="61"/>
      <c r="J1" s="61"/>
      <c r="K1" s="61"/>
      <c r="L1" s="61"/>
      <c r="M1" s="61"/>
      <c r="N1" s="61"/>
      <c r="O1" s="61"/>
      <c r="P1" s="61"/>
      <c r="Q1" s="61"/>
      <c r="R1" s="17"/>
      <c r="S1" s="17"/>
      <c r="T1" s="17"/>
      <c r="U1" s="17"/>
      <c r="V1" s="17"/>
      <c r="W1" s="17"/>
      <c r="X1" s="17"/>
      <c r="Y1" s="17"/>
      <c r="Z1" s="17"/>
    </row>
    <row r="2" ht="39.75" customHeight="1">
      <c r="A2" s="79" t="s">
        <v>112</v>
      </c>
      <c r="B2" s="80">
        <f>'1.IS'!B$2</f>
        <v>2016</v>
      </c>
      <c r="C2" s="80">
        <f>'1.IS'!C$2</f>
        <v>2017</v>
      </c>
      <c r="D2" s="80">
        <f>'1.IS'!D$2</f>
        <v>2018</v>
      </c>
      <c r="E2" s="80">
        <f>'1.IS'!E$2</f>
        <v>2019</v>
      </c>
      <c r="F2" s="80">
        <f>'1.IS'!F$2</f>
        <v>2020</v>
      </c>
      <c r="G2" s="80">
        <f>'1.IS'!G$2</f>
        <v>2021</v>
      </c>
      <c r="H2" s="80">
        <f>'1.IS'!H$2</f>
        <v>2022</v>
      </c>
      <c r="I2" s="80">
        <f>'1.IS'!I$2</f>
        <v>2023</v>
      </c>
      <c r="J2" s="80">
        <f>'1.IS'!J$2</f>
        <v>2024</v>
      </c>
      <c r="K2" s="80">
        <f>'1.IS'!K$2</f>
        <v>2025</v>
      </c>
      <c r="L2" s="17"/>
      <c r="M2" s="17"/>
      <c r="N2" s="112"/>
      <c r="O2" s="112"/>
      <c r="P2" s="112"/>
      <c r="Q2" s="130"/>
      <c r="R2" s="17"/>
      <c r="S2" s="17"/>
      <c r="T2" s="17"/>
      <c r="U2" s="17"/>
      <c r="V2" s="17"/>
      <c r="W2" s="17"/>
      <c r="X2" s="17"/>
      <c r="Y2" s="17"/>
      <c r="Z2" s="17"/>
    </row>
    <row r="3" ht="24.75" customHeight="1">
      <c r="A3" s="227" t="s">
        <v>113</v>
      </c>
      <c r="B3" s="228"/>
      <c r="C3" s="160"/>
      <c r="D3" s="160"/>
      <c r="E3" s="160"/>
      <c r="F3" s="160"/>
      <c r="G3" s="160"/>
      <c r="H3" s="160"/>
      <c r="I3" s="160"/>
      <c r="J3" s="160"/>
      <c r="K3" s="161"/>
      <c r="L3" s="17"/>
      <c r="M3" s="17"/>
      <c r="N3" s="112"/>
      <c r="O3" s="112"/>
      <c r="P3" s="112"/>
      <c r="Q3" s="130"/>
      <c r="R3" s="17"/>
      <c r="S3" s="17"/>
      <c r="T3" s="17"/>
      <c r="U3" s="17"/>
      <c r="V3" s="17"/>
      <c r="W3" s="17"/>
      <c r="X3" s="17"/>
      <c r="Y3" s="17"/>
      <c r="Z3" s="17"/>
    </row>
    <row r="4" ht="24.75" customHeight="1">
      <c r="A4" s="229" t="s">
        <v>114</v>
      </c>
      <c r="B4" s="103">
        <f>IFERROR(ABS(VLOOKUP("Asset Writedown*",'7.TIKR_IS'!$A:$K,COLUMN('2.FCF'!B7),FALSE)/'1.IS'!B3),0%)+IFERROR(ABS(VLOOKUP("Impairment of Goodwill*",'7.TIKR_IS'!$A:$K,COLUMN('2.FCF'!B7),FALSE)/'1.IS'!B3),0%)</f>
        <v>0</v>
      </c>
      <c r="C4" s="104">
        <f>IFERROR(ABS(VLOOKUP("Asset Writedown*",'7.TIKR_IS'!$A:$K,COLUMN('2.FCF'!C7),FALSE)/'1.IS'!C3),0%)+IFERROR(ABS(VLOOKUP("Impairment of Goodwill*",'7.TIKR_IS'!$A:$K,COLUMN('2.FCF'!C7),FALSE)/'1.IS'!C3),0%)</f>
        <v>0</v>
      </c>
      <c r="D4" s="104">
        <f>IFERROR(ABS(VLOOKUP("Asset Writedown*",'7.TIKR_IS'!$A:$K,COLUMN('2.FCF'!D7),FALSE)/'1.IS'!D3),0%)+IFERROR(ABS(VLOOKUP("Impairment of Goodwill*",'7.TIKR_IS'!$A:$K,COLUMN('2.FCF'!D7),FALSE)/'1.IS'!D3),0%)</f>
        <v>0</v>
      </c>
      <c r="E4" s="104">
        <f>IFERROR(ABS(VLOOKUP("Asset Writedown*",'7.TIKR_IS'!$A:$K,COLUMN('2.FCF'!E7),FALSE)/'1.IS'!E3),0%)+IFERROR(ABS(VLOOKUP("Impairment of Goodwill*",'7.TIKR_IS'!$A:$K,COLUMN('2.FCF'!E7),FALSE)/'1.IS'!E3),0%)</f>
        <v>0</v>
      </c>
      <c r="F4" s="104">
        <f>IFERROR(ABS(VLOOKUP("Asset Writedown*",'7.TIKR_IS'!$A:$K,COLUMN('2.FCF'!F7),FALSE)/'1.IS'!F3),0%)+IFERROR(ABS(VLOOKUP("Impairment of Goodwill*",'7.TIKR_IS'!$A:$K,COLUMN('2.FCF'!F7),FALSE)/'1.IS'!F3),0%)</f>
        <v>0</v>
      </c>
      <c r="G4" s="104">
        <f>IFERROR(ABS(VLOOKUP("Asset Writedown*",'7.TIKR_IS'!$A:$K,COLUMN('2.FCF'!G7),FALSE)/'1.IS'!G3),0%)+IFERROR(ABS(VLOOKUP("Impairment of Goodwill*",'7.TIKR_IS'!$A:$K,COLUMN('2.FCF'!G7),FALSE)/'1.IS'!G3),0%)</f>
        <v>0</v>
      </c>
      <c r="H4" s="104">
        <f>IFERROR(ABS(VLOOKUP("Asset Writedown*",'7.TIKR_IS'!$A:$K,COLUMN('2.FCF'!H7),FALSE)/'1.IS'!H3),0%)+IFERROR(ABS(VLOOKUP("Impairment of Goodwill*",'7.TIKR_IS'!$A:$K,COLUMN('2.FCF'!H7),FALSE)/'1.IS'!H3),0%)</f>
        <v>0</v>
      </c>
      <c r="I4" s="104">
        <f>IFERROR(ABS(VLOOKUP("Asset Writedown*",'7.TIKR_IS'!$A:$K,COLUMN('2.FCF'!I7),FALSE)/'1.IS'!I3),0%)+IFERROR(ABS(VLOOKUP("Impairment of Goodwill*",'7.TIKR_IS'!$A:$K,COLUMN('2.FCF'!I7),FALSE)/'1.IS'!I3),0%)</f>
        <v>0</v>
      </c>
      <c r="J4" s="104">
        <f>IFERROR(ABS(VLOOKUP("Asset Writedown*",'7.TIKR_IS'!$A:$K,COLUMN('2.FCF'!J7),FALSE)/'1.IS'!J3),0%)+IFERROR(ABS(VLOOKUP("Impairment of Goodwill*",'7.TIKR_IS'!$A:$K,COLUMN('2.FCF'!J7),FALSE)/'1.IS'!J3),0%)</f>
        <v>0</v>
      </c>
      <c r="K4" s="105">
        <f>IFERROR(ABS(VLOOKUP("Asset Writedown*",'7.TIKR_IS'!$A:$K,COLUMN('2.FCF'!K7),FALSE)/'1.IS'!K3),0%)+IFERROR(ABS(VLOOKUP("Impairment of Goodwill*",'7.TIKR_IS'!$A:$K,COLUMN('2.FCF'!K7),FALSE)/'1.IS'!K3),0%)</f>
        <v>0</v>
      </c>
      <c r="L4" s="17"/>
      <c r="M4" s="17"/>
      <c r="N4" s="21"/>
      <c r="O4" s="112"/>
      <c r="P4" s="112"/>
      <c r="Q4" s="130"/>
      <c r="R4" s="17"/>
      <c r="S4" s="17"/>
      <c r="T4" s="17"/>
      <c r="U4" s="17"/>
      <c r="V4" s="17"/>
      <c r="W4" s="17"/>
      <c r="X4" s="17"/>
      <c r="Y4" s="17"/>
      <c r="Z4" s="17"/>
    </row>
    <row r="5" ht="24.75" customHeight="1">
      <c r="A5" s="229" t="s">
        <v>115</v>
      </c>
      <c r="B5" s="103">
        <f>IFERROR(VLOOKUP("Divestitures*",'9.TIKR_CF'!$A:$K,COLUMN('2.FCF'!B2),FALSE)/'1.IS'!B3,0%)</f>
        <v>0</v>
      </c>
      <c r="C5" s="104">
        <f>IFERROR(VLOOKUP("Divestitures*",'9.TIKR_CF'!$A:$K,COLUMN('2.FCF'!C2),FALSE)/'1.IS'!C3,0%)</f>
        <v>0</v>
      </c>
      <c r="D5" s="104">
        <f>IFERROR(VLOOKUP("Divestitures*",'9.TIKR_CF'!$A:$K,COLUMN('2.FCF'!D2),FALSE)/'1.IS'!D3,0%)</f>
        <v>0</v>
      </c>
      <c r="E5" s="104">
        <f>IFERROR(VLOOKUP("Divestitures*",'9.TIKR_CF'!$A:$K,COLUMN('2.FCF'!E2),FALSE)/'1.IS'!E3,0%)</f>
        <v>0</v>
      </c>
      <c r="F5" s="104">
        <f>IFERROR(VLOOKUP("Divestitures*",'9.TIKR_CF'!$A:$K,COLUMN('2.FCF'!F2),FALSE)/'1.IS'!F3,0%)</f>
        <v>0</v>
      </c>
      <c r="G5" s="104">
        <f>IFERROR(VLOOKUP("Divestitures*",'9.TIKR_CF'!$A:$K,COLUMN('2.FCF'!G2),FALSE)/'1.IS'!G3,0%)</f>
        <v>0</v>
      </c>
      <c r="H5" s="104">
        <f>IFERROR(VLOOKUP("Divestitures*",'9.TIKR_CF'!$A:$K,COLUMN('2.FCF'!H2),FALSE)/'1.IS'!H3,0%)</f>
        <v>0</v>
      </c>
      <c r="I5" s="104">
        <f>IFERROR(VLOOKUP("Divestitures*",'9.TIKR_CF'!$A:$K,COLUMN('2.FCF'!I2),FALSE)/'1.IS'!I3,0%)</f>
        <v>0</v>
      </c>
      <c r="J5" s="104">
        <f>IFERROR(VLOOKUP("Divestitures*",'9.TIKR_CF'!$A:$K,COLUMN('2.FCF'!J2),FALSE)/'1.IS'!J3,0%)</f>
        <v>0</v>
      </c>
      <c r="K5" s="105">
        <f>IFERROR(VLOOKUP("Divestitures*",'9.TIKR_CF'!$A:$K,COLUMN('2.FCF'!K2),FALSE)/'1.IS'!K3,0%)</f>
        <v>0</v>
      </c>
      <c r="L5" s="17"/>
      <c r="M5" s="17"/>
      <c r="N5" s="21"/>
      <c r="O5" s="112"/>
      <c r="P5" s="112"/>
      <c r="Q5" s="130"/>
      <c r="R5" s="17"/>
      <c r="S5" s="17"/>
      <c r="T5" s="17"/>
      <c r="U5" s="17"/>
      <c r="V5" s="17"/>
      <c r="W5" s="17"/>
      <c r="X5" s="17"/>
      <c r="Y5" s="17"/>
      <c r="Z5" s="17"/>
    </row>
    <row r="6" ht="24.75" customHeight="1">
      <c r="A6" s="229" t="s">
        <v>116</v>
      </c>
      <c r="B6" s="103">
        <f>IFERROR(VLOOKUP("Stock-Based Compensation*",'9.TIKR_CF'!$A:$K,COLUMN('2.FCF'!B2),FALSE)/'1.IS'!B3,0%)</f>
        <v>0.04071856287</v>
      </c>
      <c r="C6" s="104">
        <f>IFERROR(VLOOKUP("Stock-Based Compensation*",'9.TIKR_CF'!$A:$K,COLUMN('2.FCF'!C2),FALSE)/'1.IS'!C3,0%)</f>
        <v>0.03574529667</v>
      </c>
      <c r="D6" s="104">
        <f>IFERROR(VLOOKUP("Stock-Based Compensation*",'9.TIKR_CF'!$A:$K,COLUMN('2.FCF'!D2),FALSE)/'1.IS'!D3,0%)</f>
        <v>0.04025118386</v>
      </c>
      <c r="E6" s="104">
        <f>IFERROR(VLOOKUP("Stock-Based Compensation*",'9.TIKR_CF'!$A:$K,COLUMN('2.FCF'!E2),FALSE)/'1.IS'!E3,0%)</f>
        <v>0.04754182315</v>
      </c>
      <c r="F6" s="104">
        <f>IFERROR(VLOOKUP("Stock-Based Compensation*",'9.TIKR_CF'!$A:$K,COLUMN('2.FCF'!F2),FALSE)/'1.IS'!F3,0%)</f>
        <v>0.07730353545</v>
      </c>
      <c r="G6" s="104">
        <f>IFERROR(VLOOKUP("Stock-Based Compensation*",'9.TIKR_CF'!$A:$K,COLUMN('2.FCF'!G2),FALSE)/'1.IS'!G3,0%)</f>
        <v>0.08377811094</v>
      </c>
      <c r="H6" s="104">
        <f>IFERROR(VLOOKUP("Stock-Based Compensation*",'9.TIKR_CF'!$A:$K,COLUMN('2.FCF'!H2),FALSE)/'1.IS'!H3,0%)</f>
        <v>0.07445938917</v>
      </c>
      <c r="I6" s="104">
        <f>IFERROR(VLOOKUP("Stock-Based Compensation*",'9.TIKR_CF'!$A:$K,COLUMN('2.FCF'!I2),FALSE)/'1.IS'!I3,0%)</f>
        <v>0.1004300437</v>
      </c>
      <c r="J6" s="104">
        <f>IFERROR(VLOOKUP("Stock-Based Compensation*",'9.TIKR_CF'!$A:$K,COLUMN('2.FCF'!J2),FALSE)/'1.IS'!J3,0%)</f>
        <v>0.05825481764</v>
      </c>
      <c r="K6" s="105">
        <f>IFERROR(VLOOKUP("Stock-Based Compensation*",'9.TIKR_CF'!$A:$K,COLUMN('2.FCF'!K2),FALSE)/'1.IS'!K3,0%)</f>
        <v>0.03629968505</v>
      </c>
      <c r="L6" s="17"/>
      <c r="M6" s="17"/>
      <c r="N6" s="21"/>
      <c r="O6" s="112"/>
      <c r="P6" s="112"/>
      <c r="Q6" s="130"/>
      <c r="R6" s="17"/>
      <c r="S6" s="17"/>
      <c r="T6" s="17"/>
      <c r="U6" s="17"/>
      <c r="V6" s="17"/>
      <c r="W6" s="17"/>
      <c r="X6" s="17"/>
      <c r="Y6" s="17"/>
      <c r="Z6" s="17"/>
    </row>
    <row r="7" ht="24.75" customHeight="1">
      <c r="A7" s="230" t="s">
        <v>117</v>
      </c>
      <c r="B7" s="137">
        <f>IFERROR(VLOOKUP("Issuance of Common Stock*",'9.TIKR_CF'!$A:$K,COLUMN('2.FCF'!B2),FALSE)/'1.IS'!B3,0%)</f>
        <v>0.0371257485</v>
      </c>
      <c r="C7" s="138">
        <f>IFERROR(VLOOKUP("Issuance of Common Stock*",'9.TIKR_CF'!$A:$K,COLUMN('2.FCF'!C2),FALSE)/'1.IS'!C3,0%)</f>
        <v>0.02416787265</v>
      </c>
      <c r="D7" s="138">
        <f>IFERROR(VLOOKUP("Issuance of Common Stock*",'9.TIKR_CF'!$A:$K,COLUMN('2.FCF'!D2),FALSE)/'1.IS'!D3,0%)</f>
        <v>0.01430924439</v>
      </c>
      <c r="E7" s="138">
        <f>IFERROR(VLOOKUP("Issuance of Common Stock*",'9.TIKR_CF'!$A:$K,COLUMN('2.FCF'!E2),FALSE)/'1.IS'!E3,0%)</f>
        <v>0.01169341072</v>
      </c>
      <c r="F7" s="138">
        <f>IFERROR(VLOOKUP("Issuance of Common Stock*",'9.TIKR_CF'!$A:$K,COLUMN('2.FCF'!F2),FALSE)/'1.IS'!F3,0%)</f>
        <v>0.01364718813</v>
      </c>
      <c r="G7" s="138">
        <f>IFERROR(VLOOKUP("Issuance of Common Stock*",'9.TIKR_CF'!$A:$K,COLUMN('2.FCF'!G2),FALSE)/'1.IS'!G3,0%)</f>
        <v>0.01163418291</v>
      </c>
      <c r="H7" s="138">
        <f>IFERROR(VLOOKUP("Issuance of Common Stock*",'9.TIKR_CF'!$A:$K,COLUMN('2.FCF'!H2),FALSE)/'1.IS'!H3,0%)</f>
        <v>0.01044066285</v>
      </c>
      <c r="I7" s="138">
        <f>IFERROR(VLOOKUP("Issuance of Common Stock*",'9.TIKR_CF'!$A:$K,COLUMN('2.FCF'!I2),FALSE)/'1.IS'!I3,0%)</f>
        <v>0.01316082153</v>
      </c>
      <c r="J7" s="138">
        <f>IFERROR(VLOOKUP("Issuance of Common Stock*",'9.TIKR_CF'!$A:$K,COLUMN('2.FCF'!J2),FALSE)/'1.IS'!J3,0%)</f>
        <v>0.006615015922</v>
      </c>
      <c r="K7" s="163">
        <f>IFERROR(VLOOKUP("Issuance of Common Stock*",'9.TIKR_CF'!$A:$K,COLUMN('2.FCF'!K2),FALSE)/'1.IS'!K3,0%)</f>
        <v>0.003754875591</v>
      </c>
      <c r="L7" s="17"/>
      <c r="M7" s="17"/>
      <c r="N7" s="21"/>
      <c r="O7" s="61"/>
      <c r="P7" s="61"/>
      <c r="Q7" s="61"/>
      <c r="R7" s="17"/>
      <c r="S7" s="17"/>
      <c r="T7" s="17"/>
      <c r="U7" s="17"/>
      <c r="V7" s="17"/>
      <c r="W7" s="17"/>
      <c r="X7" s="17"/>
      <c r="Y7" s="17"/>
      <c r="Z7" s="17"/>
    </row>
    <row r="8" ht="24.75" customHeight="1">
      <c r="A8" s="83"/>
      <c r="B8" s="130"/>
      <c r="C8" s="130"/>
      <c r="D8" s="130"/>
      <c r="E8" s="130"/>
      <c r="F8" s="130"/>
      <c r="G8" s="130"/>
      <c r="H8" s="130"/>
      <c r="I8" s="130"/>
      <c r="J8" s="130"/>
      <c r="K8" s="130"/>
      <c r="L8" s="130"/>
      <c r="M8" s="130"/>
      <c r="N8" s="61"/>
      <c r="O8" s="61"/>
      <c r="P8" s="61"/>
      <c r="Q8" s="61"/>
      <c r="R8" s="17"/>
      <c r="S8" s="17"/>
      <c r="T8" s="17"/>
      <c r="U8" s="17"/>
      <c r="V8" s="17"/>
      <c r="W8" s="17"/>
      <c r="X8" s="17"/>
      <c r="Y8" s="17"/>
      <c r="Z8" s="17"/>
    </row>
    <row r="9" ht="39.75" customHeight="1">
      <c r="A9" s="79" t="s">
        <v>118</v>
      </c>
      <c r="B9" s="80" t="s">
        <v>68</v>
      </c>
      <c r="C9" s="231"/>
      <c r="D9" s="231"/>
      <c r="E9" s="231"/>
      <c r="F9" s="231"/>
      <c r="G9" s="231"/>
      <c r="H9" s="231"/>
      <c r="I9" s="231"/>
      <c r="J9" s="231"/>
      <c r="K9" s="231"/>
      <c r="L9" s="17"/>
      <c r="M9" s="17"/>
      <c r="N9" s="112"/>
      <c r="O9" s="112"/>
      <c r="P9" s="112"/>
      <c r="Q9" s="130"/>
      <c r="R9" s="17"/>
      <c r="S9" s="17"/>
      <c r="T9" s="17"/>
      <c r="U9" s="17"/>
      <c r="V9" s="17"/>
      <c r="W9" s="17"/>
      <c r="X9" s="17"/>
      <c r="Y9" s="17"/>
      <c r="Z9" s="17"/>
    </row>
    <row r="10" ht="24.75" customHeight="1">
      <c r="A10" s="227" t="s">
        <v>119</v>
      </c>
      <c r="B10" s="232"/>
      <c r="C10" s="104"/>
      <c r="D10" s="104"/>
      <c r="E10" s="104"/>
      <c r="F10" s="104"/>
      <c r="G10" s="104"/>
      <c r="H10" s="104"/>
      <c r="I10" s="104"/>
      <c r="J10" s="104"/>
      <c r="K10" s="104"/>
      <c r="L10" s="139"/>
      <c r="M10" s="130"/>
      <c r="N10" s="21"/>
      <c r="O10" s="61"/>
      <c r="P10" s="61"/>
      <c r="Q10" s="61"/>
      <c r="R10" s="17"/>
      <c r="S10" s="17"/>
      <c r="T10" s="17"/>
      <c r="U10" s="17"/>
      <c r="V10" s="17"/>
      <c r="W10" s="17"/>
      <c r="X10" s="17"/>
      <c r="Y10" s="17"/>
      <c r="Z10" s="17"/>
    </row>
    <row r="11" ht="24.75" customHeight="1">
      <c r="A11" s="229" t="s">
        <v>120</v>
      </c>
      <c r="B11" s="233">
        <f>'TIKR_Cálculos'!L72</f>
        <v>1</v>
      </c>
      <c r="C11" s="104"/>
      <c r="D11" s="104"/>
      <c r="E11" s="104"/>
      <c r="F11" s="104"/>
      <c r="G11" s="104"/>
      <c r="H11" s="104"/>
      <c r="I11" s="104"/>
      <c r="J11" s="104"/>
      <c r="K11" s="104"/>
      <c r="L11" s="139"/>
      <c r="M11" s="130"/>
      <c r="N11" s="21"/>
      <c r="O11" s="61"/>
      <c r="P11" s="61"/>
      <c r="Q11" s="61"/>
      <c r="R11" s="17"/>
      <c r="S11" s="17"/>
      <c r="T11" s="17"/>
      <c r="U11" s="17"/>
      <c r="V11" s="17"/>
      <c r="W11" s="17"/>
      <c r="X11" s="17"/>
      <c r="Y11" s="17"/>
      <c r="Z11" s="17"/>
    </row>
    <row r="12" ht="24.75" customHeight="1">
      <c r="A12" s="229" t="s">
        <v>121</v>
      </c>
      <c r="B12" s="233">
        <f>'TIKR_Cálculos'!L73</f>
        <v>3</v>
      </c>
      <c r="C12" s="61"/>
      <c r="D12" s="61"/>
      <c r="E12" s="61"/>
      <c r="F12" s="61"/>
      <c r="G12" s="61"/>
      <c r="H12" s="61"/>
      <c r="I12" s="61"/>
      <c r="J12" s="61"/>
      <c r="K12" s="61"/>
      <c r="L12" s="61"/>
      <c r="M12" s="61"/>
      <c r="N12" s="61"/>
      <c r="O12" s="61"/>
      <c r="P12" s="61"/>
      <c r="Q12" s="61"/>
      <c r="R12" s="17"/>
      <c r="S12" s="17"/>
      <c r="T12" s="17"/>
      <c r="U12" s="17"/>
      <c r="V12" s="17"/>
      <c r="W12" s="17"/>
      <c r="X12" s="17"/>
      <c r="Y12" s="17"/>
      <c r="Z12" s="17"/>
    </row>
    <row r="13" ht="24.75" customHeight="1">
      <c r="A13" s="229" t="s">
        <v>122</v>
      </c>
      <c r="B13" s="233">
        <f>'TIKR_Cálculos'!L74</f>
        <v>0</v>
      </c>
      <c r="C13" s="61"/>
      <c r="D13" s="61"/>
      <c r="E13" s="61"/>
      <c r="F13" s="61"/>
      <c r="G13" s="61"/>
      <c r="H13" s="61"/>
      <c r="I13" s="61"/>
      <c r="J13" s="61"/>
      <c r="K13" s="61"/>
      <c r="L13" s="61"/>
      <c r="M13" s="61"/>
      <c r="N13" s="61"/>
      <c r="O13" s="61"/>
      <c r="P13" s="61"/>
      <c r="Q13" s="61"/>
      <c r="R13" s="17"/>
      <c r="S13" s="17"/>
      <c r="T13" s="17"/>
      <c r="U13" s="17"/>
      <c r="V13" s="17"/>
      <c r="W13" s="17"/>
      <c r="X13" s="17"/>
      <c r="Y13" s="17"/>
      <c r="Z13" s="17"/>
    </row>
    <row r="14" ht="24.75" customHeight="1">
      <c r="A14" s="229" t="s">
        <v>123</v>
      </c>
      <c r="B14" s="233">
        <f>'TIKR_Cálculos'!L75</f>
        <v>0</v>
      </c>
      <c r="C14" s="61"/>
      <c r="D14" s="61"/>
      <c r="E14" s="61"/>
      <c r="F14" s="61"/>
      <c r="G14" s="61"/>
      <c r="H14" s="61"/>
      <c r="I14" s="61"/>
      <c r="J14" s="61"/>
      <c r="K14" s="61"/>
      <c r="L14" s="61"/>
      <c r="M14" s="61"/>
      <c r="N14" s="61"/>
      <c r="O14" s="61"/>
      <c r="P14" s="61"/>
      <c r="Q14" s="61"/>
      <c r="R14" s="17"/>
      <c r="S14" s="17"/>
      <c r="T14" s="17"/>
      <c r="U14" s="17"/>
      <c r="V14" s="17"/>
      <c r="W14" s="17"/>
      <c r="X14" s="17"/>
      <c r="Y14" s="17"/>
      <c r="Z14" s="17"/>
    </row>
    <row r="15" ht="24.75" customHeight="1">
      <c r="A15" s="230" t="s">
        <v>124</v>
      </c>
      <c r="B15" s="234">
        <f>'TIKR_Cálculos'!L76</f>
        <v>0</v>
      </c>
      <c r="C15" s="61"/>
      <c r="D15" s="61"/>
      <c r="E15" s="61"/>
      <c r="F15" s="61"/>
      <c r="G15" s="61"/>
      <c r="H15" s="61"/>
      <c r="I15" s="61"/>
      <c r="J15" s="61"/>
      <c r="K15" s="61"/>
      <c r="L15" s="61"/>
      <c r="M15" s="61"/>
      <c r="N15" s="61"/>
      <c r="O15" s="61"/>
      <c r="P15" s="61"/>
      <c r="Q15" s="61"/>
      <c r="R15" s="17"/>
      <c r="S15" s="17"/>
      <c r="T15" s="17"/>
      <c r="U15" s="17"/>
      <c r="V15" s="17"/>
      <c r="W15" s="17"/>
      <c r="X15" s="17"/>
      <c r="Y15" s="17"/>
      <c r="Z15" s="17"/>
    </row>
    <row r="16" ht="24.75" customHeight="1">
      <c r="A16" s="17"/>
      <c r="B16" s="61"/>
      <c r="C16" s="61"/>
      <c r="D16" s="61"/>
      <c r="E16" s="61"/>
      <c r="F16" s="61"/>
      <c r="G16" s="61"/>
      <c r="H16" s="61"/>
      <c r="I16" s="61"/>
      <c r="J16" s="61"/>
      <c r="K16" s="61"/>
      <c r="L16" s="61"/>
      <c r="M16" s="61"/>
      <c r="N16" s="61"/>
      <c r="O16" s="61"/>
      <c r="P16" s="61"/>
      <c r="Q16" s="61"/>
      <c r="R16" s="17"/>
      <c r="S16" s="17"/>
      <c r="T16" s="17"/>
      <c r="U16" s="17"/>
      <c r="V16" s="17"/>
      <c r="W16" s="17"/>
      <c r="X16" s="17"/>
      <c r="Y16" s="17"/>
      <c r="Z16" s="17"/>
    </row>
    <row r="17" ht="24.75" customHeight="1">
      <c r="A17" s="17"/>
      <c r="B17" s="165"/>
      <c r="C17" s="165"/>
      <c r="D17" s="165"/>
      <c r="E17" s="165"/>
      <c r="F17" s="165"/>
      <c r="G17" s="165"/>
      <c r="H17" s="165"/>
      <c r="I17" s="165"/>
      <c r="J17" s="165"/>
      <c r="K17" s="165"/>
      <c r="L17" s="61"/>
      <c r="M17" s="61"/>
      <c r="N17" s="61"/>
      <c r="O17" s="61"/>
      <c r="P17" s="61"/>
      <c r="Q17" s="61"/>
      <c r="R17" s="17"/>
      <c r="S17" s="17"/>
      <c r="T17" s="17"/>
      <c r="U17" s="17"/>
      <c r="V17" s="17"/>
      <c r="W17" s="17"/>
      <c r="X17" s="17"/>
      <c r="Y17" s="17"/>
      <c r="Z17" s="17"/>
    </row>
    <row r="18" ht="24.75" customHeight="1">
      <c r="A18" s="17"/>
      <c r="B18" s="61"/>
      <c r="C18" s="61"/>
      <c r="D18" s="61"/>
      <c r="E18" s="61"/>
      <c r="F18" s="61"/>
      <c r="G18" s="61"/>
      <c r="H18" s="61"/>
      <c r="I18" s="61"/>
      <c r="J18" s="61"/>
      <c r="K18" s="61"/>
      <c r="L18" s="61"/>
      <c r="M18" s="61"/>
      <c r="N18" s="61"/>
      <c r="O18" s="61"/>
      <c r="P18" s="61"/>
      <c r="Q18" s="61"/>
      <c r="R18" s="17"/>
      <c r="S18" s="17"/>
      <c r="T18" s="17"/>
      <c r="U18" s="17"/>
      <c r="V18" s="17"/>
      <c r="W18" s="17"/>
      <c r="X18" s="17"/>
      <c r="Y18" s="17"/>
      <c r="Z18" s="17"/>
    </row>
    <row r="19" ht="24.75" customHeight="1">
      <c r="A19" s="17"/>
      <c r="B19" s="61"/>
      <c r="C19" s="61"/>
      <c r="D19" s="61"/>
      <c r="E19" s="61"/>
      <c r="F19" s="61"/>
      <c r="G19" s="61"/>
      <c r="H19" s="61"/>
      <c r="I19" s="61"/>
      <c r="J19" s="61"/>
      <c r="K19" s="61"/>
      <c r="L19" s="61"/>
      <c r="M19" s="61"/>
      <c r="N19" s="61"/>
      <c r="O19" s="61"/>
      <c r="P19" s="61"/>
      <c r="Q19" s="61"/>
      <c r="R19" s="17"/>
      <c r="S19" s="17"/>
      <c r="T19" s="17"/>
      <c r="U19" s="61"/>
      <c r="V19" s="61"/>
      <c r="W19" s="61"/>
      <c r="X19" s="61"/>
      <c r="Y19" s="61"/>
      <c r="Z19" s="61"/>
    </row>
    <row r="20" ht="24.75" customHeight="1">
      <c r="A20" s="17"/>
      <c r="B20" s="61"/>
      <c r="C20" s="61"/>
      <c r="D20" s="61"/>
      <c r="E20" s="61"/>
      <c r="F20" s="61"/>
      <c r="G20" s="61"/>
      <c r="H20" s="61"/>
      <c r="I20" s="61"/>
      <c r="J20" s="61"/>
      <c r="K20" s="61"/>
      <c r="L20" s="61"/>
      <c r="M20" s="61"/>
      <c r="N20" s="61"/>
      <c r="O20" s="61"/>
      <c r="P20" s="61"/>
      <c r="Q20" s="61"/>
      <c r="R20" s="17"/>
      <c r="S20" s="17"/>
      <c r="T20" s="17"/>
      <c r="U20" s="61"/>
      <c r="V20" s="61"/>
      <c r="W20" s="61"/>
      <c r="X20" s="61"/>
      <c r="Y20" s="61"/>
      <c r="Z20" s="61"/>
    </row>
    <row r="21" ht="24.75" customHeight="1">
      <c r="A21" s="17"/>
      <c r="B21" s="61"/>
      <c r="C21" s="61"/>
      <c r="D21" s="61"/>
      <c r="E21" s="61"/>
      <c r="F21" s="61"/>
      <c r="G21" s="61"/>
      <c r="H21" s="61"/>
      <c r="I21" s="61"/>
      <c r="J21" s="61"/>
      <c r="K21" s="61"/>
      <c r="L21" s="61"/>
      <c r="M21" s="61"/>
      <c r="N21" s="61"/>
      <c r="O21" s="61"/>
      <c r="P21" s="61"/>
      <c r="Q21" s="61"/>
      <c r="R21" s="17"/>
      <c r="S21" s="17"/>
      <c r="T21" s="17"/>
      <c r="U21" s="61"/>
      <c r="V21" s="61"/>
      <c r="W21" s="61"/>
      <c r="X21" s="61"/>
      <c r="Y21" s="61"/>
      <c r="Z21" s="61"/>
    </row>
    <row r="22" ht="24.75" customHeight="1">
      <c r="A22" s="17"/>
      <c r="B22" s="61"/>
      <c r="C22" s="61"/>
      <c r="D22" s="61"/>
      <c r="E22" s="61"/>
      <c r="F22" s="61"/>
      <c r="G22" s="61"/>
      <c r="H22" s="61"/>
      <c r="I22" s="61"/>
      <c r="J22" s="61"/>
      <c r="K22" s="61"/>
      <c r="L22" s="61"/>
      <c r="M22" s="61"/>
      <c r="N22" s="61"/>
      <c r="O22" s="61"/>
      <c r="P22" s="61"/>
      <c r="Q22" s="61"/>
      <c r="R22" s="17"/>
      <c r="S22" s="17"/>
      <c r="T22" s="17"/>
      <c r="U22" s="61"/>
      <c r="V22" s="61"/>
      <c r="W22" s="61"/>
      <c r="X22" s="61"/>
      <c r="Y22" s="61"/>
      <c r="Z22" s="61"/>
    </row>
    <row r="23" ht="24.75" customHeight="1">
      <c r="A23" s="17"/>
      <c r="B23" s="61"/>
      <c r="C23" s="61"/>
      <c r="D23" s="61"/>
      <c r="E23" s="61"/>
      <c r="F23" s="61"/>
      <c r="G23" s="61"/>
      <c r="H23" s="61"/>
      <c r="I23" s="61"/>
      <c r="J23" s="61"/>
      <c r="K23" s="61"/>
      <c r="L23" s="61"/>
      <c r="M23" s="61"/>
      <c r="N23" s="61"/>
      <c r="O23" s="61"/>
      <c r="P23" s="61"/>
      <c r="Q23" s="61"/>
      <c r="R23" s="17"/>
      <c r="S23" s="17"/>
      <c r="T23" s="17"/>
      <c r="U23" s="61"/>
      <c r="V23" s="61"/>
      <c r="W23" s="61"/>
      <c r="X23" s="61"/>
      <c r="Y23" s="61"/>
      <c r="Z23" s="61"/>
    </row>
    <row r="24" ht="24.75" customHeight="1">
      <c r="A24" s="17"/>
      <c r="B24" s="61"/>
      <c r="C24" s="61"/>
      <c r="D24" s="61"/>
      <c r="E24" s="61"/>
      <c r="F24" s="61"/>
      <c r="G24" s="61"/>
      <c r="H24" s="61"/>
      <c r="I24" s="61"/>
      <c r="J24" s="61"/>
      <c r="K24" s="61"/>
      <c r="L24" s="61"/>
      <c r="M24" s="61"/>
      <c r="N24" s="61"/>
      <c r="O24" s="61"/>
      <c r="P24" s="61"/>
      <c r="Q24" s="61"/>
      <c r="R24" s="17"/>
      <c r="S24" s="17"/>
      <c r="T24" s="17"/>
      <c r="U24" s="61"/>
      <c r="V24" s="61"/>
      <c r="W24" s="61"/>
      <c r="X24" s="61"/>
      <c r="Y24" s="61"/>
      <c r="Z24" s="61"/>
    </row>
    <row r="25" ht="24.75" customHeight="1">
      <c r="A25" s="17"/>
      <c r="B25" s="61"/>
      <c r="C25" s="61"/>
      <c r="D25" s="61"/>
      <c r="E25" s="61"/>
      <c r="F25" s="61"/>
      <c r="G25" s="61"/>
      <c r="H25" s="61"/>
      <c r="I25" s="61"/>
      <c r="J25" s="61"/>
      <c r="K25" s="61"/>
      <c r="L25" s="61"/>
      <c r="M25" s="61"/>
      <c r="N25" s="61"/>
      <c r="O25" s="61"/>
      <c r="P25" s="61"/>
      <c r="Q25" s="61"/>
      <c r="R25" s="17"/>
      <c r="S25" s="17"/>
      <c r="T25" s="17"/>
      <c r="U25" s="61"/>
      <c r="V25" s="61"/>
      <c r="W25" s="61"/>
      <c r="X25" s="61"/>
      <c r="Y25" s="61"/>
      <c r="Z25" s="61"/>
    </row>
    <row r="26" ht="24.75" customHeight="1">
      <c r="A26" s="17"/>
      <c r="B26" s="61"/>
      <c r="C26" s="61"/>
      <c r="D26" s="61"/>
      <c r="E26" s="61"/>
      <c r="F26" s="61"/>
      <c r="G26" s="61"/>
      <c r="H26" s="61"/>
      <c r="I26" s="61"/>
      <c r="J26" s="61"/>
      <c r="K26" s="61"/>
      <c r="L26" s="61"/>
      <c r="M26" s="61"/>
      <c r="N26" s="61"/>
      <c r="O26" s="61"/>
      <c r="P26" s="61"/>
      <c r="Q26" s="61"/>
      <c r="R26" s="17"/>
      <c r="S26" s="17"/>
      <c r="T26" s="17"/>
      <c r="U26" s="61"/>
      <c r="V26" s="61"/>
      <c r="W26" s="61"/>
      <c r="X26" s="61"/>
      <c r="Y26" s="61"/>
      <c r="Z26" s="61"/>
    </row>
    <row r="27" ht="24.75" customHeight="1">
      <c r="A27" s="17"/>
      <c r="B27" s="61"/>
      <c r="C27" s="61"/>
      <c r="D27" s="61"/>
      <c r="E27" s="61"/>
      <c r="F27" s="61"/>
      <c r="G27" s="61"/>
      <c r="H27" s="61"/>
      <c r="I27" s="61"/>
      <c r="J27" s="61"/>
      <c r="K27" s="61"/>
      <c r="L27" s="61"/>
      <c r="M27" s="61"/>
      <c r="N27" s="61"/>
      <c r="O27" s="61"/>
      <c r="P27" s="61"/>
      <c r="Q27" s="61"/>
      <c r="R27" s="17"/>
      <c r="S27" s="17"/>
      <c r="T27" s="17"/>
      <c r="U27" s="61"/>
      <c r="V27" s="61"/>
      <c r="W27" s="61"/>
      <c r="X27" s="61"/>
      <c r="Y27" s="61"/>
      <c r="Z27" s="61"/>
    </row>
    <row r="28" ht="24.75" customHeight="1">
      <c r="A28" s="17"/>
      <c r="B28" s="61"/>
      <c r="C28" s="61"/>
      <c r="D28" s="61"/>
      <c r="E28" s="61"/>
      <c r="F28" s="61"/>
      <c r="G28" s="61"/>
      <c r="H28" s="61"/>
      <c r="I28" s="61"/>
      <c r="J28" s="61"/>
      <c r="K28" s="61"/>
      <c r="L28" s="61"/>
      <c r="M28" s="61"/>
      <c r="N28" s="61"/>
      <c r="O28" s="61"/>
      <c r="P28" s="61"/>
      <c r="Q28" s="61"/>
      <c r="R28" s="17"/>
      <c r="S28" s="17"/>
      <c r="T28" s="17"/>
      <c r="U28" s="61"/>
      <c r="V28" s="61"/>
      <c r="W28" s="61"/>
      <c r="X28" s="61"/>
      <c r="Y28" s="61"/>
      <c r="Z28" s="61"/>
    </row>
    <row r="29" ht="17.25" customHeight="1">
      <c r="A29" s="17"/>
      <c r="B29" s="61"/>
      <c r="C29" s="61"/>
      <c r="D29" s="61"/>
      <c r="E29" s="61"/>
      <c r="F29" s="61"/>
      <c r="G29" s="61"/>
      <c r="H29" s="61"/>
      <c r="I29" s="61"/>
      <c r="J29" s="61"/>
      <c r="K29" s="61"/>
      <c r="L29" s="61"/>
      <c r="M29" s="61"/>
      <c r="N29" s="61"/>
      <c r="O29" s="61"/>
      <c r="P29" s="61"/>
      <c r="Q29" s="61"/>
      <c r="R29" s="17"/>
      <c r="S29" s="17"/>
      <c r="T29" s="17"/>
      <c r="U29" s="17"/>
      <c r="V29" s="17"/>
      <c r="W29" s="17"/>
      <c r="X29" s="17"/>
      <c r="Y29" s="17"/>
      <c r="Z29" s="17"/>
    </row>
    <row r="30" ht="17.25" customHeight="1">
      <c r="A30" s="17"/>
      <c r="B30" s="61"/>
      <c r="C30" s="61"/>
      <c r="D30" s="61"/>
      <c r="E30" s="61"/>
      <c r="F30" s="61"/>
      <c r="G30" s="61"/>
      <c r="H30" s="61"/>
      <c r="I30" s="61"/>
      <c r="J30" s="61"/>
      <c r="K30" s="61"/>
      <c r="L30" s="61"/>
      <c r="M30" s="61"/>
      <c r="N30" s="61"/>
      <c r="O30" s="61"/>
      <c r="P30" s="61"/>
      <c r="Q30" s="61"/>
      <c r="R30" s="17"/>
      <c r="S30" s="17"/>
      <c r="T30" s="17"/>
      <c r="U30" s="17"/>
      <c r="V30" s="17"/>
      <c r="W30" s="17"/>
      <c r="X30" s="17"/>
      <c r="Y30" s="17"/>
      <c r="Z30" s="17"/>
    </row>
    <row r="31" ht="17.25" customHeight="1">
      <c r="A31" s="17"/>
      <c r="B31" s="61"/>
      <c r="C31" s="61"/>
      <c r="D31" s="61"/>
      <c r="E31" s="61"/>
      <c r="F31" s="61"/>
      <c r="G31" s="61"/>
      <c r="H31" s="61"/>
      <c r="I31" s="61"/>
      <c r="J31" s="61"/>
      <c r="K31" s="61"/>
      <c r="L31" s="132"/>
      <c r="M31" s="132"/>
      <c r="N31" s="61"/>
      <c r="O31" s="61"/>
      <c r="P31" s="61"/>
      <c r="Q31" s="61"/>
      <c r="R31" s="17"/>
      <c r="S31" s="17"/>
      <c r="T31" s="17"/>
      <c r="U31" s="61"/>
      <c r="V31" s="61"/>
      <c r="W31" s="61"/>
      <c r="X31" s="61"/>
      <c r="Y31" s="61"/>
      <c r="Z31" s="61"/>
    </row>
    <row r="32" ht="17.25" customHeight="1">
      <c r="A32" s="17"/>
      <c r="B32" s="61"/>
      <c r="C32" s="61"/>
      <c r="D32" s="61"/>
      <c r="E32" s="61"/>
      <c r="F32" s="61"/>
      <c r="G32" s="61"/>
      <c r="H32" s="61"/>
      <c r="I32" s="61"/>
      <c r="J32" s="61"/>
      <c r="K32" s="61"/>
      <c r="L32" s="139"/>
      <c r="M32" s="139"/>
      <c r="N32" s="61"/>
      <c r="O32" s="61"/>
      <c r="P32" s="61"/>
      <c r="Q32" s="61"/>
      <c r="R32" s="17"/>
      <c r="S32" s="17"/>
      <c r="T32" s="17"/>
      <c r="U32" s="61"/>
      <c r="V32" s="61"/>
      <c r="W32" s="61"/>
      <c r="X32" s="61"/>
      <c r="Y32" s="61"/>
      <c r="Z32" s="61"/>
    </row>
    <row r="33" ht="17.25" customHeight="1">
      <c r="A33" s="17"/>
      <c r="B33" s="61"/>
      <c r="C33" s="61"/>
      <c r="D33" s="61"/>
      <c r="E33" s="61"/>
      <c r="F33" s="61"/>
      <c r="G33" s="61"/>
      <c r="H33" s="61"/>
      <c r="I33" s="61"/>
      <c r="J33" s="61"/>
      <c r="K33" s="61"/>
      <c r="L33" s="139"/>
      <c r="M33" s="139"/>
      <c r="N33" s="61"/>
      <c r="O33" s="61"/>
      <c r="P33" s="61"/>
      <c r="Q33" s="61"/>
      <c r="R33" s="17"/>
      <c r="S33" s="17"/>
      <c r="T33" s="17"/>
      <c r="U33" s="61"/>
      <c r="V33" s="61"/>
      <c r="W33" s="61"/>
      <c r="X33" s="61"/>
      <c r="Y33" s="61"/>
      <c r="Z33" s="61"/>
    </row>
    <row r="34" ht="17.25" customHeight="1">
      <c r="A34" s="17"/>
      <c r="B34" s="61"/>
      <c r="C34" s="61"/>
      <c r="D34" s="61"/>
      <c r="E34" s="61"/>
      <c r="F34" s="61"/>
      <c r="G34" s="61"/>
      <c r="H34" s="61"/>
      <c r="I34" s="61"/>
      <c r="J34" s="61"/>
      <c r="K34" s="61"/>
      <c r="L34" s="139"/>
      <c r="M34" s="139"/>
      <c r="N34" s="61"/>
      <c r="O34" s="61"/>
      <c r="P34" s="61"/>
      <c r="Q34" s="61"/>
      <c r="R34" s="17"/>
      <c r="S34" s="17"/>
      <c r="T34" s="17"/>
      <c r="U34" s="61"/>
      <c r="V34" s="61"/>
      <c r="W34" s="61"/>
      <c r="X34" s="61"/>
      <c r="Y34" s="61"/>
      <c r="Z34" s="61"/>
    </row>
    <row r="35" ht="17.25" customHeight="1">
      <c r="A35" s="17"/>
      <c r="B35" s="61"/>
      <c r="C35" s="61"/>
      <c r="D35" s="61"/>
      <c r="E35" s="61"/>
      <c r="F35" s="61"/>
      <c r="G35" s="61"/>
      <c r="H35" s="61"/>
      <c r="I35" s="61"/>
      <c r="J35" s="61"/>
      <c r="K35" s="61"/>
      <c r="L35" s="139"/>
      <c r="M35" s="139"/>
      <c r="N35" s="61"/>
      <c r="O35" s="61"/>
      <c r="P35" s="61"/>
      <c r="Q35" s="61"/>
      <c r="R35" s="17"/>
      <c r="S35" s="17"/>
      <c r="T35" s="17"/>
      <c r="U35" s="61"/>
      <c r="V35" s="61"/>
      <c r="W35" s="61"/>
      <c r="X35" s="61"/>
      <c r="Y35" s="61"/>
      <c r="Z35" s="61"/>
    </row>
    <row r="36" ht="17.25" customHeight="1">
      <c r="A36" s="17"/>
      <c r="B36" s="61"/>
      <c r="C36" s="61"/>
      <c r="D36" s="61"/>
      <c r="E36" s="61"/>
      <c r="F36" s="61"/>
      <c r="G36" s="61"/>
      <c r="H36" s="61"/>
      <c r="I36" s="61"/>
      <c r="J36" s="61"/>
      <c r="K36" s="61"/>
      <c r="L36" s="139"/>
      <c r="M36" s="139"/>
      <c r="N36" s="61"/>
      <c r="O36" s="61"/>
      <c r="P36" s="61"/>
      <c r="Q36" s="61"/>
      <c r="R36" s="17"/>
      <c r="S36" s="17"/>
      <c r="T36" s="17"/>
      <c r="U36" s="61"/>
      <c r="V36" s="61"/>
      <c r="W36" s="61"/>
      <c r="X36" s="61"/>
      <c r="Y36" s="61"/>
      <c r="Z36" s="61"/>
    </row>
    <row r="37" ht="17.25" customHeight="1">
      <c r="A37" s="17"/>
      <c r="B37" s="61"/>
      <c r="C37" s="61"/>
      <c r="D37" s="61"/>
      <c r="E37" s="61"/>
      <c r="F37" s="61"/>
      <c r="G37" s="61"/>
      <c r="H37" s="61"/>
      <c r="I37" s="61"/>
      <c r="J37" s="61"/>
      <c r="K37" s="61"/>
      <c r="L37" s="61"/>
      <c r="M37" s="61"/>
      <c r="N37" s="61"/>
      <c r="O37" s="61"/>
      <c r="P37" s="61"/>
      <c r="Q37" s="61"/>
      <c r="R37" s="17"/>
      <c r="S37" s="17"/>
      <c r="T37" s="17"/>
      <c r="U37" s="17"/>
      <c r="V37" s="17"/>
      <c r="W37" s="17"/>
      <c r="X37" s="17"/>
      <c r="Y37" s="17"/>
      <c r="Z37" s="17"/>
    </row>
    <row r="38" ht="17.25" customHeight="1">
      <c r="A38" s="17"/>
      <c r="B38" s="61"/>
      <c r="C38" s="61"/>
      <c r="D38" s="61"/>
      <c r="E38" s="61"/>
      <c r="F38" s="61"/>
      <c r="G38" s="61"/>
      <c r="H38" s="61"/>
      <c r="I38" s="61"/>
      <c r="J38" s="61"/>
      <c r="K38" s="61"/>
      <c r="L38" s="61"/>
      <c r="M38" s="61"/>
      <c r="N38" s="61"/>
      <c r="O38" s="61"/>
      <c r="P38" s="61"/>
      <c r="Q38" s="61"/>
      <c r="R38" s="17"/>
      <c r="S38" s="17"/>
      <c r="T38" s="17"/>
      <c r="U38" s="17"/>
      <c r="V38" s="17"/>
      <c r="W38" s="17"/>
      <c r="X38" s="17"/>
      <c r="Y38" s="17"/>
      <c r="Z38" s="17"/>
    </row>
    <row r="39" ht="17.25" customHeight="1">
      <c r="A39" s="17"/>
      <c r="B39" s="61"/>
      <c r="C39" s="61"/>
      <c r="D39" s="61"/>
      <c r="E39" s="61"/>
      <c r="F39" s="61"/>
      <c r="G39" s="61"/>
      <c r="H39" s="61"/>
      <c r="I39" s="61"/>
      <c r="J39" s="61"/>
      <c r="K39" s="61"/>
      <c r="L39" s="61"/>
      <c r="M39" s="61"/>
      <c r="N39" s="61"/>
      <c r="O39" s="61"/>
      <c r="P39" s="61"/>
      <c r="Q39" s="61"/>
      <c r="R39" s="17"/>
      <c r="S39" s="17"/>
      <c r="T39" s="17"/>
      <c r="U39" s="17"/>
      <c r="V39" s="17"/>
      <c r="W39" s="17"/>
      <c r="X39" s="17"/>
      <c r="Y39" s="17"/>
      <c r="Z39" s="17"/>
    </row>
    <row r="40" ht="17.25" customHeight="1">
      <c r="A40" s="17"/>
      <c r="B40" s="61"/>
      <c r="C40" s="61"/>
      <c r="D40" s="61"/>
      <c r="E40" s="61"/>
      <c r="F40" s="61"/>
      <c r="G40" s="61"/>
      <c r="H40" s="61"/>
      <c r="I40" s="61"/>
      <c r="J40" s="61"/>
      <c r="K40" s="61"/>
      <c r="L40" s="61"/>
      <c r="M40" s="61"/>
      <c r="N40" s="61"/>
      <c r="O40" s="61"/>
      <c r="P40" s="61"/>
      <c r="Q40" s="61"/>
      <c r="R40" s="17"/>
      <c r="S40" s="17"/>
      <c r="T40" s="17"/>
      <c r="U40" s="17"/>
      <c r="V40" s="17"/>
      <c r="W40" s="17"/>
      <c r="X40" s="17"/>
      <c r="Y40" s="17"/>
      <c r="Z40" s="17"/>
    </row>
    <row r="41" ht="17.25" customHeight="1">
      <c r="A41" s="17"/>
      <c r="B41" s="61"/>
      <c r="C41" s="61"/>
      <c r="D41" s="61"/>
      <c r="E41" s="61"/>
      <c r="F41" s="61"/>
      <c r="G41" s="61"/>
      <c r="H41" s="61"/>
      <c r="I41" s="61"/>
      <c r="J41" s="61"/>
      <c r="K41" s="61"/>
      <c r="L41" s="61"/>
      <c r="M41" s="61"/>
      <c r="N41" s="61"/>
      <c r="O41" s="61"/>
      <c r="P41" s="61"/>
      <c r="Q41" s="61"/>
      <c r="R41" s="17"/>
      <c r="S41" s="17"/>
      <c r="T41" s="17"/>
      <c r="U41" s="17"/>
      <c r="V41" s="17"/>
      <c r="W41" s="17"/>
      <c r="X41" s="17"/>
      <c r="Y41" s="17"/>
      <c r="Z41" s="17"/>
    </row>
    <row r="42" ht="17.25" customHeight="1">
      <c r="A42" s="17"/>
      <c r="B42" s="61"/>
      <c r="C42" s="61"/>
      <c r="D42" s="61"/>
      <c r="E42" s="61"/>
      <c r="F42" s="61"/>
      <c r="G42" s="61"/>
      <c r="H42" s="61"/>
      <c r="I42" s="61"/>
      <c r="J42" s="61"/>
      <c r="K42" s="61"/>
      <c r="L42" s="61"/>
      <c r="M42" s="61"/>
      <c r="N42" s="61"/>
      <c r="O42" s="61"/>
      <c r="P42" s="61"/>
      <c r="Q42" s="61"/>
      <c r="R42" s="17"/>
      <c r="S42" s="17"/>
      <c r="T42" s="17"/>
      <c r="U42" s="17"/>
      <c r="V42" s="17"/>
      <c r="W42" s="17"/>
      <c r="X42" s="17"/>
      <c r="Y42" s="17"/>
      <c r="Z42" s="17"/>
    </row>
    <row r="43" ht="17.25" customHeight="1">
      <c r="A43" s="17"/>
      <c r="B43" s="61"/>
      <c r="C43" s="61"/>
      <c r="D43" s="61"/>
      <c r="E43" s="61"/>
      <c r="F43" s="61"/>
      <c r="G43" s="61"/>
      <c r="H43" s="61"/>
      <c r="I43" s="61"/>
      <c r="J43" s="61"/>
      <c r="K43" s="61"/>
      <c r="L43" s="61"/>
      <c r="M43" s="61"/>
      <c r="N43" s="61"/>
      <c r="O43" s="61"/>
      <c r="P43" s="61"/>
      <c r="Q43" s="61"/>
      <c r="R43" s="17"/>
      <c r="S43" s="17"/>
      <c r="T43" s="17"/>
      <c r="U43" s="17"/>
      <c r="V43" s="17"/>
      <c r="W43" s="17"/>
      <c r="X43" s="17"/>
      <c r="Y43" s="17"/>
      <c r="Z43" s="17"/>
    </row>
    <row r="44" ht="17.25" customHeight="1">
      <c r="A44" s="17"/>
      <c r="B44" s="61"/>
      <c r="C44" s="61"/>
      <c r="D44" s="61"/>
      <c r="E44" s="61"/>
      <c r="F44" s="61"/>
      <c r="G44" s="61"/>
      <c r="H44" s="61"/>
      <c r="I44" s="61"/>
      <c r="J44" s="61"/>
      <c r="K44" s="61"/>
      <c r="L44" s="61"/>
      <c r="M44" s="61"/>
      <c r="N44" s="61"/>
      <c r="O44" s="61"/>
      <c r="P44" s="61"/>
      <c r="Q44" s="61"/>
      <c r="R44" s="17"/>
      <c r="S44" s="17"/>
      <c r="T44" s="17"/>
      <c r="U44" s="17"/>
      <c r="V44" s="17"/>
      <c r="W44" s="17"/>
      <c r="X44" s="17"/>
      <c r="Y44" s="17"/>
      <c r="Z44" s="17"/>
    </row>
    <row r="45" ht="17.25" customHeight="1">
      <c r="A45" s="17"/>
      <c r="B45" s="61"/>
      <c r="C45" s="61"/>
      <c r="D45" s="61"/>
      <c r="E45" s="61"/>
      <c r="F45" s="61"/>
      <c r="G45" s="61"/>
      <c r="H45" s="61"/>
      <c r="I45" s="61"/>
      <c r="J45" s="61"/>
      <c r="K45" s="61"/>
      <c r="L45" s="61"/>
      <c r="M45" s="61"/>
      <c r="N45" s="61"/>
      <c r="O45" s="61"/>
      <c r="P45" s="61"/>
      <c r="Q45" s="61"/>
      <c r="R45" s="17"/>
      <c r="S45" s="17"/>
      <c r="T45" s="17"/>
      <c r="U45" s="17"/>
      <c r="V45" s="17"/>
      <c r="W45" s="17"/>
      <c r="X45" s="17"/>
      <c r="Y45" s="17"/>
      <c r="Z45" s="17"/>
    </row>
    <row r="46" ht="17.25" customHeight="1">
      <c r="A46" s="17"/>
      <c r="B46" s="61"/>
      <c r="C46" s="61"/>
      <c r="D46" s="61"/>
      <c r="E46" s="61"/>
      <c r="F46" s="61"/>
      <c r="G46" s="61"/>
      <c r="H46" s="61"/>
      <c r="I46" s="61"/>
      <c r="J46" s="61"/>
      <c r="K46" s="61"/>
      <c r="L46" s="61"/>
      <c r="M46" s="61"/>
      <c r="N46" s="61"/>
      <c r="O46" s="61"/>
      <c r="P46" s="61"/>
      <c r="Q46" s="61"/>
      <c r="R46" s="17"/>
      <c r="S46" s="17"/>
      <c r="T46" s="17"/>
      <c r="U46" s="17"/>
      <c r="V46" s="17"/>
      <c r="W46" s="17"/>
      <c r="X46" s="17"/>
      <c r="Y46" s="17"/>
      <c r="Z46" s="17"/>
    </row>
    <row r="47" ht="17.25" customHeight="1">
      <c r="A47" s="17"/>
      <c r="B47" s="61"/>
      <c r="C47" s="61"/>
      <c r="D47" s="61"/>
      <c r="E47" s="61"/>
      <c r="F47" s="61"/>
      <c r="G47" s="61"/>
      <c r="H47" s="61"/>
      <c r="I47" s="61"/>
      <c r="J47" s="61"/>
      <c r="K47" s="61"/>
      <c r="L47" s="61"/>
      <c r="M47" s="61"/>
      <c r="N47" s="61"/>
      <c r="O47" s="61"/>
      <c r="P47" s="61"/>
      <c r="Q47" s="61"/>
      <c r="R47" s="17"/>
      <c r="S47" s="17"/>
      <c r="T47" s="17"/>
      <c r="U47" s="17"/>
      <c r="V47" s="17"/>
      <c r="W47" s="17"/>
      <c r="X47" s="17"/>
      <c r="Y47" s="17"/>
      <c r="Z47" s="17"/>
    </row>
    <row r="48" ht="17.25" customHeight="1">
      <c r="A48" s="17"/>
      <c r="B48" s="61"/>
      <c r="C48" s="61"/>
      <c r="D48" s="61"/>
      <c r="E48" s="61"/>
      <c r="F48" s="61"/>
      <c r="G48" s="61"/>
      <c r="H48" s="61"/>
      <c r="I48" s="61"/>
      <c r="J48" s="61"/>
      <c r="K48" s="61"/>
      <c r="L48" s="61"/>
      <c r="M48" s="61"/>
      <c r="N48" s="61"/>
      <c r="O48" s="61"/>
      <c r="P48" s="61"/>
      <c r="Q48" s="61"/>
      <c r="R48" s="17"/>
      <c r="S48" s="17"/>
      <c r="T48" s="17"/>
      <c r="U48" s="17"/>
      <c r="V48" s="17"/>
      <c r="W48" s="17"/>
      <c r="X48" s="17"/>
      <c r="Y48" s="17"/>
      <c r="Z48" s="17"/>
    </row>
    <row r="49" ht="17.25" customHeight="1">
      <c r="A49" s="17"/>
      <c r="B49" s="61"/>
      <c r="C49" s="61"/>
      <c r="D49" s="61"/>
      <c r="E49" s="61"/>
      <c r="F49" s="61"/>
      <c r="G49" s="61"/>
      <c r="H49" s="61"/>
      <c r="I49" s="61"/>
      <c r="J49" s="61"/>
      <c r="K49" s="61"/>
      <c r="L49" s="61"/>
      <c r="M49" s="61"/>
      <c r="N49" s="61"/>
      <c r="O49" s="61"/>
      <c r="P49" s="61"/>
      <c r="Q49" s="61"/>
      <c r="R49" s="17"/>
      <c r="S49" s="17"/>
      <c r="T49" s="17"/>
      <c r="U49" s="17"/>
      <c r="V49" s="17"/>
      <c r="W49" s="17"/>
      <c r="X49" s="17"/>
      <c r="Y49" s="17"/>
      <c r="Z49" s="17"/>
    </row>
    <row r="50" ht="17.25" customHeight="1">
      <c r="A50" s="17"/>
      <c r="B50" s="61"/>
      <c r="C50" s="61"/>
      <c r="D50" s="61"/>
      <c r="E50" s="61"/>
      <c r="F50" s="61"/>
      <c r="G50" s="61"/>
      <c r="H50" s="61"/>
      <c r="I50" s="61"/>
      <c r="J50" s="61"/>
      <c r="K50" s="61"/>
      <c r="L50" s="61"/>
      <c r="M50" s="61"/>
      <c r="N50" s="61"/>
      <c r="O50" s="61"/>
      <c r="P50" s="61"/>
      <c r="Q50" s="61"/>
      <c r="R50" s="17"/>
      <c r="S50" s="17"/>
      <c r="T50" s="17"/>
      <c r="U50" s="17"/>
      <c r="V50" s="17"/>
      <c r="W50" s="17"/>
      <c r="X50" s="17"/>
      <c r="Y50" s="17"/>
      <c r="Z50" s="17"/>
    </row>
    <row r="51" ht="17.25" customHeight="1">
      <c r="A51" s="17"/>
      <c r="B51" s="61"/>
      <c r="C51" s="61"/>
      <c r="D51" s="61"/>
      <c r="E51" s="61"/>
      <c r="F51" s="61"/>
      <c r="G51" s="61"/>
      <c r="H51" s="61"/>
      <c r="I51" s="61"/>
      <c r="J51" s="61"/>
      <c r="K51" s="61"/>
      <c r="L51" s="61"/>
      <c r="M51" s="61"/>
      <c r="N51" s="61"/>
      <c r="O51" s="61"/>
      <c r="P51" s="61"/>
      <c r="Q51" s="61"/>
      <c r="R51" s="17"/>
      <c r="S51" s="17"/>
      <c r="T51" s="17"/>
      <c r="U51" s="17"/>
      <c r="V51" s="17"/>
      <c r="W51" s="17"/>
      <c r="X51" s="17"/>
      <c r="Y51" s="17"/>
      <c r="Z51" s="17"/>
    </row>
    <row r="52" ht="17.25" customHeight="1">
      <c r="A52" s="17"/>
      <c r="B52" s="61"/>
      <c r="C52" s="61"/>
      <c r="D52" s="61"/>
      <c r="E52" s="61"/>
      <c r="F52" s="61"/>
      <c r="G52" s="61"/>
      <c r="H52" s="61"/>
      <c r="I52" s="61"/>
      <c r="J52" s="61"/>
      <c r="K52" s="61"/>
      <c r="L52" s="61"/>
      <c r="M52" s="61"/>
      <c r="N52" s="61"/>
      <c r="O52" s="61"/>
      <c r="P52" s="61"/>
      <c r="Q52" s="61"/>
      <c r="R52" s="17"/>
      <c r="S52" s="17"/>
      <c r="T52" s="17"/>
      <c r="U52" s="17"/>
      <c r="V52" s="17"/>
      <c r="W52" s="17"/>
      <c r="X52" s="17"/>
      <c r="Y52" s="17"/>
      <c r="Z52" s="17"/>
    </row>
    <row r="53" ht="17.25" customHeight="1">
      <c r="A53" s="17"/>
      <c r="B53" s="61"/>
      <c r="C53" s="61"/>
      <c r="D53" s="61"/>
      <c r="E53" s="61"/>
      <c r="F53" s="61"/>
      <c r="G53" s="61"/>
      <c r="H53" s="61"/>
      <c r="I53" s="61"/>
      <c r="J53" s="61"/>
      <c r="K53" s="61"/>
      <c r="L53" s="61"/>
      <c r="M53" s="61"/>
      <c r="N53" s="61"/>
      <c r="O53" s="61"/>
      <c r="P53" s="61"/>
      <c r="Q53" s="61"/>
      <c r="R53" s="17"/>
      <c r="S53" s="17"/>
      <c r="T53" s="17"/>
      <c r="U53" s="17"/>
      <c r="V53" s="17"/>
      <c r="W53" s="17"/>
      <c r="X53" s="17"/>
      <c r="Y53" s="17"/>
      <c r="Z53" s="17"/>
    </row>
    <row r="54" ht="17.25" customHeight="1">
      <c r="A54" s="17"/>
      <c r="B54" s="61"/>
      <c r="C54" s="61"/>
      <c r="D54" s="61"/>
      <c r="E54" s="61"/>
      <c r="F54" s="61"/>
      <c r="G54" s="61"/>
      <c r="H54" s="61"/>
      <c r="I54" s="61"/>
      <c r="J54" s="61"/>
      <c r="K54" s="61"/>
      <c r="L54" s="61"/>
      <c r="M54" s="61"/>
      <c r="N54" s="61"/>
      <c r="O54" s="61"/>
      <c r="P54" s="61"/>
      <c r="Q54" s="61"/>
      <c r="R54" s="17"/>
      <c r="S54" s="17"/>
      <c r="T54" s="17"/>
      <c r="U54" s="17"/>
      <c r="V54" s="17"/>
      <c r="W54" s="17"/>
      <c r="X54" s="17"/>
      <c r="Y54" s="17"/>
      <c r="Z54" s="17"/>
    </row>
    <row r="55" ht="17.25" customHeight="1">
      <c r="A55" s="17"/>
      <c r="B55" s="61"/>
      <c r="C55" s="61"/>
      <c r="D55" s="61"/>
      <c r="E55" s="61"/>
      <c r="F55" s="61"/>
      <c r="G55" s="61"/>
      <c r="H55" s="61"/>
      <c r="I55" s="61"/>
      <c r="J55" s="61"/>
      <c r="K55" s="61"/>
      <c r="L55" s="61"/>
      <c r="M55" s="61"/>
      <c r="N55" s="61"/>
      <c r="O55" s="61"/>
      <c r="P55" s="61"/>
      <c r="Q55" s="61"/>
      <c r="R55" s="17"/>
      <c r="S55" s="17"/>
      <c r="T55" s="17"/>
      <c r="U55" s="17"/>
      <c r="V55" s="17"/>
      <c r="W55" s="17"/>
      <c r="X55" s="17"/>
      <c r="Y55" s="17"/>
      <c r="Z55" s="17"/>
    </row>
    <row r="56" ht="17.25" customHeight="1">
      <c r="A56" s="17"/>
      <c r="B56" s="61"/>
      <c r="C56" s="61"/>
      <c r="D56" s="61"/>
      <c r="E56" s="61"/>
      <c r="F56" s="61"/>
      <c r="G56" s="61"/>
      <c r="H56" s="61"/>
      <c r="I56" s="61"/>
      <c r="J56" s="61"/>
      <c r="K56" s="61"/>
      <c r="L56" s="61"/>
      <c r="M56" s="61"/>
      <c r="N56" s="61"/>
      <c r="O56" s="61"/>
      <c r="P56" s="61"/>
      <c r="Q56" s="61"/>
      <c r="R56" s="17"/>
      <c r="S56" s="17"/>
      <c r="T56" s="17"/>
      <c r="U56" s="17"/>
      <c r="V56" s="17"/>
      <c r="W56" s="17"/>
      <c r="X56" s="17"/>
      <c r="Y56" s="17"/>
      <c r="Z56" s="17"/>
    </row>
    <row r="57" ht="17.25" customHeight="1">
      <c r="A57" s="17"/>
      <c r="B57" s="61"/>
      <c r="C57" s="61"/>
      <c r="D57" s="61"/>
      <c r="E57" s="61"/>
      <c r="F57" s="61"/>
      <c r="G57" s="61"/>
      <c r="H57" s="61"/>
      <c r="I57" s="61"/>
      <c r="J57" s="61"/>
      <c r="K57" s="61"/>
      <c r="L57" s="61"/>
      <c r="M57" s="61"/>
      <c r="N57" s="61"/>
      <c r="O57" s="61"/>
      <c r="P57" s="61"/>
      <c r="Q57" s="61"/>
      <c r="R57" s="17"/>
      <c r="S57" s="17"/>
      <c r="T57" s="17"/>
      <c r="U57" s="17"/>
      <c r="V57" s="17"/>
      <c r="W57" s="17"/>
      <c r="X57" s="17"/>
      <c r="Y57" s="17"/>
      <c r="Z57" s="17"/>
    </row>
    <row r="58" ht="17.25" customHeight="1">
      <c r="A58" s="17"/>
      <c r="B58" s="61"/>
      <c r="C58" s="61"/>
      <c r="D58" s="61"/>
      <c r="E58" s="61"/>
      <c r="F58" s="61"/>
      <c r="G58" s="61"/>
      <c r="H58" s="61"/>
      <c r="I58" s="61"/>
      <c r="J58" s="61"/>
      <c r="K58" s="61"/>
      <c r="L58" s="61"/>
      <c r="M58" s="61"/>
      <c r="N58" s="61"/>
      <c r="O58" s="61"/>
      <c r="P58" s="61"/>
      <c r="Q58" s="61"/>
      <c r="R58" s="17"/>
      <c r="S58" s="17"/>
      <c r="T58" s="17"/>
      <c r="U58" s="17"/>
      <c r="V58" s="17"/>
      <c r="W58" s="17"/>
      <c r="X58" s="17"/>
      <c r="Y58" s="17"/>
      <c r="Z58" s="17"/>
    </row>
    <row r="59" ht="17.25" customHeight="1">
      <c r="A59" s="17"/>
      <c r="B59" s="61"/>
      <c r="C59" s="61"/>
      <c r="D59" s="61"/>
      <c r="E59" s="61"/>
      <c r="F59" s="61"/>
      <c r="G59" s="61"/>
      <c r="H59" s="61"/>
      <c r="I59" s="61"/>
      <c r="J59" s="61"/>
      <c r="K59" s="61"/>
      <c r="L59" s="61"/>
      <c r="M59" s="61"/>
      <c r="N59" s="61"/>
      <c r="O59" s="61"/>
      <c r="P59" s="61"/>
      <c r="Q59" s="61"/>
      <c r="R59" s="17"/>
      <c r="S59" s="17"/>
      <c r="T59" s="17"/>
      <c r="U59" s="17"/>
      <c r="V59" s="17"/>
      <c r="W59" s="17"/>
      <c r="X59" s="17"/>
      <c r="Y59" s="17"/>
      <c r="Z59" s="17"/>
    </row>
    <row r="60" ht="17.25" customHeight="1">
      <c r="A60" s="17"/>
      <c r="B60" s="61"/>
      <c r="C60" s="61"/>
      <c r="D60" s="61"/>
      <c r="E60" s="61"/>
      <c r="F60" s="61"/>
      <c r="G60" s="61"/>
      <c r="H60" s="61"/>
      <c r="I60" s="61"/>
      <c r="J60" s="61"/>
      <c r="K60" s="61"/>
      <c r="L60" s="61"/>
      <c r="M60" s="61"/>
      <c r="N60" s="61"/>
      <c r="O60" s="61"/>
      <c r="P60" s="61"/>
      <c r="Q60" s="61"/>
      <c r="R60" s="17"/>
      <c r="S60" s="17"/>
      <c r="T60" s="17"/>
      <c r="U60" s="17"/>
      <c r="V60" s="17"/>
      <c r="W60" s="17"/>
      <c r="X60" s="17"/>
      <c r="Y60" s="17"/>
      <c r="Z60" s="17"/>
    </row>
    <row r="61" ht="17.25" customHeight="1">
      <c r="A61" s="17"/>
      <c r="B61" s="61"/>
      <c r="C61" s="61"/>
      <c r="D61" s="61"/>
      <c r="E61" s="61"/>
      <c r="F61" s="61"/>
      <c r="G61" s="61"/>
      <c r="H61" s="61"/>
      <c r="I61" s="61"/>
      <c r="J61" s="61"/>
      <c r="K61" s="61"/>
      <c r="L61" s="61"/>
      <c r="M61" s="61"/>
      <c r="N61" s="61"/>
      <c r="O61" s="61"/>
      <c r="P61" s="61"/>
      <c r="Q61" s="61"/>
      <c r="R61" s="17"/>
      <c r="S61" s="17"/>
      <c r="T61" s="17"/>
      <c r="U61" s="17"/>
      <c r="V61" s="17"/>
      <c r="W61" s="17"/>
      <c r="X61" s="17"/>
      <c r="Y61" s="17"/>
      <c r="Z61" s="17"/>
    </row>
    <row r="62" ht="17.25" customHeight="1">
      <c r="A62" s="17"/>
      <c r="B62" s="61"/>
      <c r="C62" s="61"/>
      <c r="D62" s="61"/>
      <c r="E62" s="61"/>
      <c r="F62" s="61"/>
      <c r="G62" s="61"/>
      <c r="H62" s="61"/>
      <c r="I62" s="61"/>
      <c r="J62" s="61"/>
      <c r="K62" s="61"/>
      <c r="L62" s="61"/>
      <c r="M62" s="61"/>
      <c r="N62" s="61"/>
      <c r="O62" s="61"/>
      <c r="P62" s="61"/>
      <c r="Q62" s="61"/>
      <c r="R62" s="17"/>
      <c r="S62" s="17"/>
      <c r="T62" s="17"/>
      <c r="U62" s="17"/>
      <c r="V62" s="17"/>
      <c r="W62" s="17"/>
      <c r="X62" s="17"/>
      <c r="Y62" s="17"/>
      <c r="Z62" s="17"/>
    </row>
    <row r="63" ht="17.25" customHeight="1">
      <c r="A63" s="17"/>
      <c r="B63" s="61"/>
      <c r="C63" s="61"/>
      <c r="D63" s="61"/>
      <c r="E63" s="61"/>
      <c r="F63" s="61"/>
      <c r="G63" s="61"/>
      <c r="H63" s="61"/>
      <c r="I63" s="61"/>
      <c r="J63" s="61"/>
      <c r="K63" s="61"/>
      <c r="L63" s="61"/>
      <c r="M63" s="61"/>
      <c r="N63" s="61"/>
      <c r="O63" s="61"/>
      <c r="P63" s="61"/>
      <c r="Q63" s="61"/>
      <c r="R63" s="17"/>
      <c r="S63" s="17"/>
      <c r="T63" s="17"/>
      <c r="U63" s="17"/>
      <c r="V63" s="17"/>
      <c r="W63" s="17"/>
      <c r="X63" s="17"/>
      <c r="Y63" s="17"/>
      <c r="Z63" s="17"/>
    </row>
    <row r="64" ht="17.25" customHeight="1">
      <c r="A64" s="17"/>
      <c r="B64" s="61"/>
      <c r="C64" s="61"/>
      <c r="D64" s="61"/>
      <c r="E64" s="61"/>
      <c r="F64" s="61"/>
      <c r="G64" s="61"/>
      <c r="H64" s="61"/>
      <c r="I64" s="61"/>
      <c r="J64" s="61"/>
      <c r="K64" s="61"/>
      <c r="L64" s="61"/>
      <c r="M64" s="61"/>
      <c r="N64" s="61"/>
      <c r="O64" s="61"/>
      <c r="P64" s="61"/>
      <c r="Q64" s="61"/>
      <c r="R64" s="17"/>
      <c r="S64" s="17"/>
      <c r="T64" s="17"/>
      <c r="U64" s="17"/>
      <c r="V64" s="17"/>
      <c r="W64" s="17"/>
      <c r="X64" s="17"/>
      <c r="Y64" s="17"/>
      <c r="Z64" s="17"/>
    </row>
    <row r="65" ht="17.25" customHeight="1">
      <c r="A65" s="17"/>
      <c r="B65" s="61"/>
      <c r="C65" s="61"/>
      <c r="D65" s="61"/>
      <c r="E65" s="61"/>
      <c r="F65" s="61"/>
      <c r="G65" s="61"/>
      <c r="H65" s="61"/>
      <c r="I65" s="61"/>
      <c r="J65" s="61"/>
      <c r="K65" s="61"/>
      <c r="L65" s="61"/>
      <c r="M65" s="61"/>
      <c r="N65" s="61"/>
      <c r="O65" s="61"/>
      <c r="P65" s="61"/>
      <c r="Q65" s="61"/>
      <c r="R65" s="17"/>
      <c r="S65" s="17"/>
      <c r="T65" s="17"/>
      <c r="U65" s="17"/>
      <c r="V65" s="17"/>
      <c r="W65" s="17"/>
      <c r="X65" s="17"/>
      <c r="Y65" s="17"/>
      <c r="Z65" s="17"/>
    </row>
    <row r="66" ht="17.25" customHeight="1">
      <c r="A66" s="17"/>
      <c r="B66" s="61"/>
      <c r="C66" s="61"/>
      <c r="D66" s="61"/>
      <c r="E66" s="61"/>
      <c r="F66" s="61"/>
      <c r="G66" s="61"/>
      <c r="H66" s="61"/>
      <c r="I66" s="61"/>
      <c r="J66" s="61"/>
      <c r="K66" s="61"/>
      <c r="L66" s="61"/>
      <c r="M66" s="61"/>
      <c r="N66" s="61"/>
      <c r="O66" s="61"/>
      <c r="P66" s="61"/>
      <c r="Q66" s="61"/>
      <c r="R66" s="17"/>
      <c r="S66" s="17"/>
      <c r="T66" s="17"/>
      <c r="U66" s="17"/>
      <c r="V66" s="17"/>
      <c r="W66" s="17"/>
      <c r="X66" s="17"/>
      <c r="Y66" s="17"/>
      <c r="Z66" s="17"/>
    </row>
    <row r="67" ht="17.25" customHeight="1">
      <c r="A67" s="17"/>
      <c r="B67" s="61"/>
      <c r="C67" s="61"/>
      <c r="D67" s="61"/>
      <c r="E67" s="61"/>
      <c r="F67" s="61"/>
      <c r="G67" s="61"/>
      <c r="H67" s="61"/>
      <c r="I67" s="61"/>
      <c r="J67" s="61"/>
      <c r="K67" s="61"/>
      <c r="L67" s="61"/>
      <c r="M67" s="61"/>
      <c r="N67" s="61"/>
      <c r="O67" s="61"/>
      <c r="P67" s="61"/>
      <c r="Q67" s="61"/>
      <c r="R67" s="17"/>
      <c r="S67" s="17"/>
      <c r="T67" s="17"/>
      <c r="U67" s="17"/>
      <c r="V67" s="17"/>
      <c r="W67" s="17"/>
      <c r="X67" s="17"/>
      <c r="Y67" s="17"/>
      <c r="Z67" s="17"/>
    </row>
    <row r="68" ht="17.25" customHeight="1">
      <c r="A68" s="17"/>
      <c r="B68" s="61"/>
      <c r="C68" s="61"/>
      <c r="D68" s="61"/>
      <c r="E68" s="61"/>
      <c r="F68" s="61"/>
      <c r="G68" s="61"/>
      <c r="H68" s="61"/>
      <c r="I68" s="61"/>
      <c r="J68" s="61"/>
      <c r="K68" s="61"/>
      <c r="L68" s="61"/>
      <c r="M68" s="61"/>
      <c r="N68" s="61"/>
      <c r="O68" s="61"/>
      <c r="P68" s="61"/>
      <c r="Q68" s="61"/>
      <c r="R68" s="17"/>
      <c r="S68" s="17"/>
      <c r="T68" s="17"/>
      <c r="U68" s="17"/>
      <c r="V68" s="17"/>
      <c r="W68" s="17"/>
      <c r="X68" s="17"/>
      <c r="Y68" s="17"/>
      <c r="Z68" s="17"/>
    </row>
    <row r="69" ht="17.25" customHeight="1">
      <c r="A69" s="17"/>
      <c r="B69" s="61"/>
      <c r="C69" s="61"/>
      <c r="D69" s="61"/>
      <c r="E69" s="61"/>
      <c r="F69" s="61"/>
      <c r="G69" s="61"/>
      <c r="H69" s="61"/>
      <c r="I69" s="61"/>
      <c r="J69" s="61"/>
      <c r="K69" s="61"/>
      <c r="L69" s="61"/>
      <c r="M69" s="61"/>
      <c r="N69" s="61"/>
      <c r="O69" s="61"/>
      <c r="P69" s="61"/>
      <c r="Q69" s="61"/>
      <c r="R69" s="17"/>
      <c r="S69" s="17"/>
      <c r="T69" s="17"/>
      <c r="U69" s="17"/>
      <c r="V69" s="17"/>
      <c r="W69" s="17"/>
      <c r="X69" s="17"/>
      <c r="Y69" s="17"/>
      <c r="Z69" s="17"/>
    </row>
    <row r="70" ht="17.25" customHeight="1">
      <c r="A70" s="17"/>
      <c r="B70" s="61"/>
      <c r="C70" s="61"/>
      <c r="D70" s="61"/>
      <c r="E70" s="61"/>
      <c r="F70" s="61"/>
      <c r="G70" s="61"/>
      <c r="H70" s="61"/>
      <c r="I70" s="61"/>
      <c r="J70" s="61"/>
      <c r="K70" s="61"/>
      <c r="L70" s="61"/>
      <c r="M70" s="61"/>
      <c r="N70" s="61"/>
      <c r="O70" s="61"/>
      <c r="P70" s="61"/>
      <c r="Q70" s="61"/>
      <c r="R70" s="17"/>
      <c r="S70" s="17"/>
      <c r="T70" s="17"/>
      <c r="U70" s="17"/>
      <c r="V70" s="17"/>
      <c r="W70" s="17"/>
      <c r="X70" s="17"/>
      <c r="Y70" s="17"/>
      <c r="Z70" s="17"/>
    </row>
    <row r="71" ht="17.25" customHeight="1">
      <c r="A71" s="17"/>
      <c r="B71" s="61"/>
      <c r="C71" s="61"/>
      <c r="D71" s="61"/>
      <c r="E71" s="61"/>
      <c r="F71" s="61"/>
      <c r="G71" s="61"/>
      <c r="H71" s="61"/>
      <c r="I71" s="61"/>
      <c r="J71" s="61"/>
      <c r="K71" s="61"/>
      <c r="L71" s="61"/>
      <c r="M71" s="61"/>
      <c r="N71" s="61"/>
      <c r="O71" s="61"/>
      <c r="P71" s="61"/>
      <c r="Q71" s="61"/>
      <c r="R71" s="17"/>
      <c r="S71" s="17"/>
      <c r="T71" s="17"/>
      <c r="U71" s="17"/>
      <c r="V71" s="17"/>
      <c r="W71" s="17"/>
      <c r="X71" s="17"/>
      <c r="Y71" s="17"/>
      <c r="Z71" s="17"/>
    </row>
    <row r="72" ht="17.25" customHeight="1">
      <c r="A72" s="17"/>
      <c r="B72" s="61"/>
      <c r="C72" s="61"/>
      <c r="D72" s="61"/>
      <c r="E72" s="61"/>
      <c r="F72" s="61"/>
      <c r="G72" s="61"/>
      <c r="H72" s="61"/>
      <c r="I72" s="61"/>
      <c r="J72" s="61"/>
      <c r="K72" s="61"/>
      <c r="L72" s="61"/>
      <c r="M72" s="61"/>
      <c r="N72" s="61"/>
      <c r="O72" s="61"/>
      <c r="P72" s="61"/>
      <c r="Q72" s="61"/>
      <c r="R72" s="17"/>
      <c r="S72" s="17"/>
      <c r="T72" s="17"/>
      <c r="U72" s="17"/>
      <c r="V72" s="17"/>
      <c r="W72" s="17"/>
      <c r="X72" s="17"/>
      <c r="Y72" s="17"/>
      <c r="Z72" s="17"/>
    </row>
    <row r="73" ht="17.25" customHeight="1">
      <c r="A73" s="17"/>
      <c r="B73" s="61"/>
      <c r="C73" s="61"/>
      <c r="D73" s="61"/>
      <c r="E73" s="61"/>
      <c r="F73" s="61"/>
      <c r="G73" s="61"/>
      <c r="H73" s="61"/>
      <c r="I73" s="61"/>
      <c r="J73" s="61"/>
      <c r="K73" s="61"/>
      <c r="L73" s="61"/>
      <c r="M73" s="61"/>
      <c r="N73" s="61"/>
      <c r="O73" s="61"/>
      <c r="P73" s="61"/>
      <c r="Q73" s="61"/>
      <c r="R73" s="17"/>
      <c r="S73" s="17"/>
      <c r="T73" s="17"/>
      <c r="U73" s="17"/>
      <c r="V73" s="17"/>
      <c r="W73" s="17"/>
      <c r="X73" s="17"/>
      <c r="Y73" s="17"/>
      <c r="Z73" s="17"/>
    </row>
    <row r="74" ht="17.25" customHeight="1">
      <c r="A74" s="17"/>
      <c r="B74" s="61"/>
      <c r="C74" s="61"/>
      <c r="D74" s="61"/>
      <c r="E74" s="61"/>
      <c r="F74" s="61"/>
      <c r="G74" s="61"/>
      <c r="H74" s="61"/>
      <c r="I74" s="61"/>
      <c r="J74" s="61"/>
      <c r="K74" s="61"/>
      <c r="L74" s="61"/>
      <c r="M74" s="61"/>
      <c r="N74" s="61"/>
      <c r="O74" s="61"/>
      <c r="P74" s="61"/>
      <c r="Q74" s="61"/>
      <c r="R74" s="17"/>
      <c r="S74" s="17"/>
      <c r="T74" s="17"/>
      <c r="U74" s="17"/>
      <c r="V74" s="17"/>
      <c r="W74" s="17"/>
      <c r="X74" s="17"/>
      <c r="Y74" s="17"/>
      <c r="Z74" s="17"/>
    </row>
    <row r="75" ht="17.25" customHeight="1">
      <c r="A75" s="17"/>
      <c r="B75" s="61"/>
      <c r="C75" s="61"/>
      <c r="D75" s="61"/>
      <c r="E75" s="61"/>
      <c r="F75" s="61"/>
      <c r="G75" s="61"/>
      <c r="H75" s="61"/>
      <c r="I75" s="61"/>
      <c r="J75" s="61"/>
      <c r="K75" s="61"/>
      <c r="L75" s="61"/>
      <c r="M75" s="61"/>
      <c r="N75" s="61"/>
      <c r="O75" s="61"/>
      <c r="P75" s="61"/>
      <c r="Q75" s="61"/>
      <c r="R75" s="17"/>
      <c r="S75" s="17"/>
      <c r="T75" s="17"/>
      <c r="U75" s="17"/>
      <c r="V75" s="17"/>
      <c r="W75" s="17"/>
      <c r="X75" s="17"/>
      <c r="Y75" s="17"/>
      <c r="Z75" s="17"/>
    </row>
    <row r="76" ht="17.25" customHeight="1">
      <c r="A76" s="17"/>
      <c r="B76" s="61"/>
      <c r="C76" s="61"/>
      <c r="D76" s="61"/>
      <c r="E76" s="61"/>
      <c r="F76" s="61"/>
      <c r="G76" s="61"/>
      <c r="H76" s="61"/>
      <c r="I76" s="61"/>
      <c r="J76" s="61"/>
      <c r="K76" s="61"/>
      <c r="L76" s="61"/>
      <c r="M76" s="61"/>
      <c r="N76" s="61"/>
      <c r="O76" s="61"/>
      <c r="P76" s="61"/>
      <c r="Q76" s="61"/>
      <c r="R76" s="17"/>
      <c r="S76" s="17"/>
      <c r="T76" s="17"/>
      <c r="U76" s="17"/>
      <c r="V76" s="17"/>
      <c r="W76" s="17"/>
      <c r="X76" s="17"/>
      <c r="Y76" s="17"/>
      <c r="Z76" s="17"/>
    </row>
    <row r="77" ht="17.25" customHeight="1">
      <c r="A77" s="17"/>
      <c r="B77" s="61"/>
      <c r="C77" s="61"/>
      <c r="D77" s="61"/>
      <c r="E77" s="61"/>
      <c r="F77" s="61"/>
      <c r="G77" s="61"/>
      <c r="H77" s="61"/>
      <c r="I77" s="61"/>
      <c r="J77" s="61"/>
      <c r="K77" s="61"/>
      <c r="L77" s="61"/>
      <c r="M77" s="61"/>
      <c r="N77" s="61"/>
      <c r="O77" s="61"/>
      <c r="P77" s="61"/>
      <c r="Q77" s="61"/>
      <c r="R77" s="17"/>
      <c r="S77" s="17"/>
      <c r="T77" s="17"/>
      <c r="U77" s="17"/>
      <c r="V77" s="17"/>
      <c r="W77" s="17"/>
      <c r="X77" s="17"/>
      <c r="Y77" s="17"/>
      <c r="Z77" s="17"/>
    </row>
    <row r="78" ht="17.25" customHeight="1">
      <c r="A78" s="17"/>
      <c r="B78" s="61"/>
      <c r="C78" s="61"/>
      <c r="D78" s="61"/>
      <c r="E78" s="61"/>
      <c r="F78" s="61"/>
      <c r="G78" s="61"/>
      <c r="H78" s="61"/>
      <c r="I78" s="61"/>
      <c r="J78" s="61"/>
      <c r="K78" s="61"/>
      <c r="L78" s="61"/>
      <c r="M78" s="61"/>
      <c r="N78" s="61"/>
      <c r="O78" s="61"/>
      <c r="P78" s="61"/>
      <c r="Q78" s="61"/>
      <c r="R78" s="17"/>
      <c r="S78" s="17"/>
      <c r="T78" s="17"/>
      <c r="U78" s="17"/>
      <c r="V78" s="17"/>
      <c r="W78" s="17"/>
      <c r="X78" s="17"/>
      <c r="Y78" s="17"/>
      <c r="Z78" s="17"/>
    </row>
    <row r="79" ht="17.25" customHeight="1">
      <c r="A79" s="17"/>
      <c r="B79" s="61"/>
      <c r="C79" s="61"/>
      <c r="D79" s="61"/>
      <c r="E79" s="61"/>
      <c r="F79" s="61"/>
      <c r="G79" s="61"/>
      <c r="H79" s="61"/>
      <c r="I79" s="61"/>
      <c r="J79" s="61"/>
      <c r="K79" s="61"/>
      <c r="L79" s="61"/>
      <c r="M79" s="61"/>
      <c r="N79" s="61"/>
      <c r="O79" s="61"/>
      <c r="P79" s="61"/>
      <c r="Q79" s="61"/>
      <c r="R79" s="17"/>
      <c r="S79" s="17"/>
      <c r="T79" s="17"/>
      <c r="U79" s="17"/>
      <c r="V79" s="17"/>
      <c r="W79" s="17"/>
      <c r="X79" s="17"/>
      <c r="Y79" s="17"/>
      <c r="Z79" s="17"/>
    </row>
    <row r="80" ht="17.25" customHeight="1">
      <c r="A80" s="17"/>
      <c r="B80" s="61"/>
      <c r="C80" s="61"/>
      <c r="D80" s="61"/>
      <c r="E80" s="61"/>
      <c r="F80" s="61"/>
      <c r="G80" s="61"/>
      <c r="H80" s="61"/>
      <c r="I80" s="61"/>
      <c r="J80" s="61"/>
      <c r="K80" s="61"/>
      <c r="L80" s="61"/>
      <c r="M80" s="61"/>
      <c r="N80" s="61"/>
      <c r="O80" s="61"/>
      <c r="P80" s="61"/>
      <c r="Q80" s="61"/>
      <c r="R80" s="17"/>
      <c r="S80" s="17"/>
      <c r="T80" s="17"/>
      <c r="U80" s="17"/>
      <c r="V80" s="17"/>
      <c r="W80" s="17"/>
      <c r="X80" s="17"/>
      <c r="Y80" s="17"/>
      <c r="Z80" s="17"/>
    </row>
    <row r="81" ht="17.25" customHeight="1">
      <c r="A81" s="17"/>
      <c r="B81" s="61"/>
      <c r="C81" s="61"/>
      <c r="D81" s="61"/>
      <c r="E81" s="61"/>
      <c r="F81" s="61"/>
      <c r="G81" s="61"/>
      <c r="H81" s="61"/>
      <c r="I81" s="61"/>
      <c r="J81" s="61"/>
      <c r="K81" s="61"/>
      <c r="L81" s="61"/>
      <c r="M81" s="61"/>
      <c r="N81" s="61"/>
      <c r="O81" s="61"/>
      <c r="P81" s="61"/>
      <c r="Q81" s="61"/>
      <c r="R81" s="17"/>
      <c r="S81" s="17"/>
      <c r="T81" s="17"/>
      <c r="U81" s="17"/>
      <c r="V81" s="17"/>
      <c r="W81" s="17"/>
      <c r="X81" s="17"/>
      <c r="Y81" s="17"/>
      <c r="Z81" s="17"/>
    </row>
    <row r="82" ht="17.25" customHeight="1">
      <c r="A82" s="17"/>
      <c r="B82" s="61"/>
      <c r="C82" s="61"/>
      <c r="D82" s="61"/>
      <c r="E82" s="61"/>
      <c r="F82" s="61"/>
      <c r="G82" s="61"/>
      <c r="H82" s="61"/>
      <c r="I82" s="61"/>
      <c r="J82" s="61"/>
      <c r="K82" s="61"/>
      <c r="L82" s="61"/>
      <c r="M82" s="61"/>
      <c r="N82" s="61"/>
      <c r="O82" s="61"/>
      <c r="P82" s="61"/>
      <c r="Q82" s="61"/>
      <c r="R82" s="17"/>
      <c r="S82" s="17"/>
      <c r="T82" s="17"/>
      <c r="U82" s="17"/>
      <c r="V82" s="17"/>
      <c r="W82" s="17"/>
      <c r="X82" s="17"/>
      <c r="Y82" s="17"/>
      <c r="Z82" s="17"/>
    </row>
    <row r="83" ht="17.25" customHeight="1">
      <c r="A83" s="17"/>
      <c r="B83" s="61"/>
      <c r="C83" s="61"/>
      <c r="D83" s="61"/>
      <c r="E83" s="61"/>
      <c r="F83" s="61"/>
      <c r="G83" s="61"/>
      <c r="H83" s="61"/>
      <c r="I83" s="61"/>
      <c r="J83" s="61"/>
      <c r="K83" s="61"/>
      <c r="L83" s="61"/>
      <c r="M83" s="61"/>
      <c r="N83" s="61"/>
      <c r="O83" s="61"/>
      <c r="P83" s="61"/>
      <c r="Q83" s="61"/>
      <c r="R83" s="17"/>
      <c r="S83" s="17"/>
      <c r="T83" s="17"/>
      <c r="U83" s="17"/>
      <c r="V83" s="17"/>
      <c r="W83" s="17"/>
      <c r="X83" s="17"/>
      <c r="Y83" s="17"/>
      <c r="Z83" s="17"/>
    </row>
    <row r="84" ht="17.25" customHeight="1">
      <c r="A84" s="17"/>
      <c r="B84" s="61"/>
      <c r="C84" s="61"/>
      <c r="D84" s="61"/>
      <c r="E84" s="61"/>
      <c r="F84" s="61"/>
      <c r="G84" s="61"/>
      <c r="H84" s="61"/>
      <c r="I84" s="61"/>
      <c r="J84" s="61"/>
      <c r="K84" s="61"/>
      <c r="L84" s="61"/>
      <c r="M84" s="61"/>
      <c r="N84" s="61"/>
      <c r="O84" s="61"/>
      <c r="P84" s="61"/>
      <c r="Q84" s="61"/>
      <c r="R84" s="17"/>
      <c r="S84" s="17"/>
      <c r="T84" s="17"/>
      <c r="U84" s="17"/>
      <c r="V84" s="17"/>
      <c r="W84" s="17"/>
      <c r="X84" s="17"/>
      <c r="Y84" s="17"/>
      <c r="Z84" s="17"/>
    </row>
    <row r="85" ht="17.25" customHeight="1">
      <c r="A85" s="17"/>
      <c r="B85" s="61"/>
      <c r="C85" s="61"/>
      <c r="D85" s="61"/>
      <c r="E85" s="61"/>
      <c r="F85" s="61"/>
      <c r="G85" s="61"/>
      <c r="H85" s="61"/>
      <c r="I85" s="61"/>
      <c r="J85" s="61"/>
      <c r="K85" s="61"/>
      <c r="L85" s="61"/>
      <c r="M85" s="61"/>
      <c r="N85" s="61"/>
      <c r="O85" s="61"/>
      <c r="P85" s="61"/>
      <c r="Q85" s="61"/>
      <c r="R85" s="17"/>
      <c r="S85" s="17"/>
      <c r="T85" s="17"/>
      <c r="U85" s="17"/>
      <c r="V85" s="17"/>
      <c r="W85" s="17"/>
      <c r="X85" s="17"/>
      <c r="Y85" s="17"/>
      <c r="Z85" s="17"/>
    </row>
    <row r="86" ht="17.25" customHeight="1">
      <c r="A86" s="17"/>
      <c r="B86" s="61"/>
      <c r="C86" s="61"/>
      <c r="D86" s="61"/>
      <c r="E86" s="61"/>
      <c r="F86" s="61"/>
      <c r="G86" s="61"/>
      <c r="H86" s="61"/>
      <c r="I86" s="61"/>
      <c r="J86" s="61"/>
      <c r="K86" s="61"/>
      <c r="L86" s="61"/>
      <c r="M86" s="61"/>
      <c r="N86" s="61"/>
      <c r="O86" s="61"/>
      <c r="P86" s="61"/>
      <c r="Q86" s="61"/>
      <c r="R86" s="17"/>
      <c r="S86" s="17"/>
      <c r="T86" s="17"/>
      <c r="U86" s="17"/>
      <c r="V86" s="17"/>
      <c r="W86" s="17"/>
      <c r="X86" s="17"/>
      <c r="Y86" s="17"/>
      <c r="Z86" s="17"/>
    </row>
    <row r="87" ht="17.25" customHeight="1">
      <c r="A87" s="17"/>
      <c r="B87" s="61"/>
      <c r="C87" s="61"/>
      <c r="D87" s="61"/>
      <c r="E87" s="61"/>
      <c r="F87" s="61"/>
      <c r="G87" s="61"/>
      <c r="H87" s="61"/>
      <c r="I87" s="61"/>
      <c r="J87" s="61"/>
      <c r="K87" s="61"/>
      <c r="L87" s="61"/>
      <c r="M87" s="61"/>
      <c r="N87" s="61"/>
      <c r="O87" s="61"/>
      <c r="P87" s="61"/>
      <c r="Q87" s="61"/>
      <c r="R87" s="17"/>
      <c r="S87" s="17"/>
      <c r="T87" s="17"/>
      <c r="U87" s="17"/>
      <c r="V87" s="17"/>
      <c r="W87" s="17"/>
      <c r="X87" s="17"/>
      <c r="Y87" s="17"/>
      <c r="Z87" s="17"/>
    </row>
    <row r="88" ht="17.25" customHeight="1">
      <c r="A88" s="17"/>
      <c r="B88" s="61"/>
      <c r="C88" s="61"/>
      <c r="D88" s="61"/>
      <c r="E88" s="61"/>
      <c r="F88" s="61"/>
      <c r="G88" s="61"/>
      <c r="H88" s="61"/>
      <c r="I88" s="61"/>
      <c r="J88" s="61"/>
      <c r="K88" s="61"/>
      <c r="L88" s="61"/>
      <c r="M88" s="61"/>
      <c r="N88" s="61"/>
      <c r="O88" s="61"/>
      <c r="P88" s="61"/>
      <c r="Q88" s="61"/>
      <c r="R88" s="17"/>
      <c r="S88" s="17"/>
      <c r="T88" s="17"/>
      <c r="U88" s="17"/>
      <c r="V88" s="17"/>
      <c r="W88" s="17"/>
      <c r="X88" s="17"/>
      <c r="Y88" s="17"/>
      <c r="Z88" s="17"/>
    </row>
    <row r="89" ht="17.25" customHeight="1">
      <c r="A89" s="17"/>
      <c r="B89" s="61"/>
      <c r="C89" s="61"/>
      <c r="D89" s="61"/>
      <c r="E89" s="61"/>
      <c r="F89" s="61"/>
      <c r="G89" s="61"/>
      <c r="H89" s="61"/>
      <c r="I89" s="61"/>
      <c r="J89" s="61"/>
      <c r="K89" s="61"/>
      <c r="L89" s="61"/>
      <c r="M89" s="61"/>
      <c r="N89" s="61"/>
      <c r="O89" s="61"/>
      <c r="P89" s="61"/>
      <c r="Q89" s="61"/>
      <c r="R89" s="17"/>
      <c r="S89" s="17"/>
      <c r="T89" s="17"/>
      <c r="U89" s="17"/>
      <c r="V89" s="17"/>
      <c r="W89" s="17"/>
      <c r="X89" s="17"/>
      <c r="Y89" s="17"/>
      <c r="Z89" s="17"/>
    </row>
    <row r="90" ht="17.25" customHeight="1">
      <c r="A90" s="17"/>
      <c r="B90" s="61"/>
      <c r="C90" s="61"/>
      <c r="D90" s="61"/>
      <c r="E90" s="61"/>
      <c r="F90" s="61"/>
      <c r="G90" s="61"/>
      <c r="H90" s="61"/>
      <c r="I90" s="61"/>
      <c r="J90" s="61"/>
      <c r="K90" s="61"/>
      <c r="L90" s="61"/>
      <c r="M90" s="61"/>
      <c r="N90" s="61"/>
      <c r="O90" s="61"/>
      <c r="P90" s="61"/>
      <c r="Q90" s="61"/>
      <c r="R90" s="17"/>
      <c r="S90" s="17"/>
      <c r="T90" s="17"/>
      <c r="U90" s="17"/>
      <c r="V90" s="17"/>
      <c r="W90" s="17"/>
      <c r="X90" s="17"/>
      <c r="Y90" s="17"/>
      <c r="Z90" s="17"/>
    </row>
    <row r="91" ht="17.25" customHeight="1">
      <c r="A91" s="17"/>
      <c r="B91" s="61"/>
      <c r="C91" s="61"/>
      <c r="D91" s="61"/>
      <c r="E91" s="61"/>
      <c r="F91" s="61"/>
      <c r="G91" s="61"/>
      <c r="H91" s="61"/>
      <c r="I91" s="61"/>
      <c r="J91" s="61"/>
      <c r="K91" s="61"/>
      <c r="L91" s="61"/>
      <c r="M91" s="61"/>
      <c r="N91" s="61"/>
      <c r="O91" s="61"/>
      <c r="P91" s="61"/>
      <c r="Q91" s="61"/>
      <c r="R91" s="17"/>
      <c r="S91" s="17"/>
      <c r="T91" s="17"/>
      <c r="U91" s="17"/>
      <c r="V91" s="17"/>
      <c r="W91" s="17"/>
      <c r="X91" s="17"/>
      <c r="Y91" s="17"/>
      <c r="Z91" s="17"/>
    </row>
    <row r="92" ht="17.25" customHeight="1">
      <c r="A92" s="17"/>
      <c r="B92" s="61"/>
      <c r="C92" s="61"/>
      <c r="D92" s="61"/>
      <c r="E92" s="61"/>
      <c r="F92" s="61"/>
      <c r="G92" s="61"/>
      <c r="H92" s="61"/>
      <c r="I92" s="61"/>
      <c r="J92" s="61"/>
      <c r="K92" s="61"/>
      <c r="L92" s="61"/>
      <c r="M92" s="61"/>
      <c r="N92" s="61"/>
      <c r="O92" s="61"/>
      <c r="P92" s="61"/>
      <c r="Q92" s="61"/>
      <c r="R92" s="17"/>
      <c r="S92" s="17"/>
      <c r="T92" s="17"/>
      <c r="U92" s="17"/>
      <c r="V92" s="17"/>
      <c r="W92" s="17"/>
      <c r="X92" s="17"/>
      <c r="Y92" s="17"/>
      <c r="Z92" s="17"/>
    </row>
    <row r="93" ht="17.25" customHeight="1">
      <c r="A93" s="17"/>
      <c r="B93" s="61"/>
      <c r="C93" s="61"/>
      <c r="D93" s="61"/>
      <c r="E93" s="61"/>
      <c r="F93" s="61"/>
      <c r="G93" s="61"/>
      <c r="H93" s="61"/>
      <c r="I93" s="61"/>
      <c r="J93" s="61"/>
      <c r="K93" s="61"/>
      <c r="L93" s="61"/>
      <c r="M93" s="61"/>
      <c r="N93" s="61"/>
      <c r="O93" s="61"/>
      <c r="P93" s="61"/>
      <c r="Q93" s="61"/>
      <c r="R93" s="17"/>
      <c r="S93" s="17"/>
      <c r="T93" s="17"/>
      <c r="U93" s="17"/>
      <c r="V93" s="17"/>
      <c r="W93" s="17"/>
      <c r="X93" s="17"/>
      <c r="Y93" s="17"/>
      <c r="Z93" s="17"/>
    </row>
    <row r="94" ht="17.25" customHeight="1">
      <c r="A94" s="17"/>
      <c r="B94" s="61"/>
      <c r="C94" s="61"/>
      <c r="D94" s="61"/>
      <c r="E94" s="61"/>
      <c r="F94" s="61"/>
      <c r="G94" s="61"/>
      <c r="H94" s="61"/>
      <c r="I94" s="61"/>
      <c r="J94" s="61"/>
      <c r="K94" s="61"/>
      <c r="L94" s="61"/>
      <c r="M94" s="61"/>
      <c r="N94" s="61"/>
      <c r="O94" s="61"/>
      <c r="P94" s="61"/>
      <c r="Q94" s="61"/>
      <c r="R94" s="17"/>
      <c r="S94" s="17"/>
      <c r="T94" s="17"/>
      <c r="U94" s="17"/>
      <c r="V94" s="17"/>
      <c r="W94" s="17"/>
      <c r="X94" s="17"/>
      <c r="Y94" s="17"/>
      <c r="Z94" s="17"/>
    </row>
    <row r="95" ht="17.25" customHeight="1">
      <c r="A95" s="17"/>
      <c r="B95" s="61"/>
      <c r="C95" s="61"/>
      <c r="D95" s="61"/>
      <c r="E95" s="61"/>
      <c r="F95" s="61"/>
      <c r="G95" s="61"/>
      <c r="H95" s="61"/>
      <c r="I95" s="61"/>
      <c r="J95" s="61"/>
      <c r="K95" s="61"/>
      <c r="L95" s="61"/>
      <c r="M95" s="61"/>
      <c r="N95" s="61"/>
      <c r="O95" s="61"/>
      <c r="P95" s="61"/>
      <c r="Q95" s="61"/>
      <c r="R95" s="17"/>
      <c r="S95" s="17"/>
      <c r="T95" s="17"/>
      <c r="U95" s="17"/>
      <c r="V95" s="17"/>
      <c r="W95" s="17"/>
      <c r="X95" s="17"/>
      <c r="Y95" s="17"/>
      <c r="Z95" s="17"/>
    </row>
    <row r="96" ht="17.25" customHeight="1">
      <c r="A96" s="17"/>
      <c r="B96" s="61"/>
      <c r="C96" s="61"/>
      <c r="D96" s="61"/>
      <c r="E96" s="61"/>
      <c r="F96" s="61"/>
      <c r="G96" s="61"/>
      <c r="H96" s="61"/>
      <c r="I96" s="61"/>
      <c r="J96" s="61"/>
      <c r="K96" s="61"/>
      <c r="L96" s="61"/>
      <c r="M96" s="61"/>
      <c r="N96" s="61"/>
      <c r="O96" s="61"/>
      <c r="P96" s="61"/>
      <c r="Q96" s="61"/>
      <c r="R96" s="17"/>
      <c r="S96" s="17"/>
      <c r="T96" s="17"/>
      <c r="U96" s="17"/>
      <c r="V96" s="17"/>
      <c r="W96" s="17"/>
      <c r="X96" s="17"/>
      <c r="Y96" s="17"/>
      <c r="Z96" s="17"/>
    </row>
    <row r="97" ht="17.25" customHeight="1">
      <c r="A97" s="17"/>
      <c r="B97" s="61"/>
      <c r="C97" s="61"/>
      <c r="D97" s="61"/>
      <c r="E97" s="61"/>
      <c r="F97" s="61"/>
      <c r="G97" s="61"/>
      <c r="H97" s="61"/>
      <c r="I97" s="61"/>
      <c r="J97" s="61"/>
      <c r="K97" s="61"/>
      <c r="L97" s="61"/>
      <c r="M97" s="61"/>
      <c r="N97" s="61"/>
      <c r="O97" s="61"/>
      <c r="P97" s="61"/>
      <c r="Q97" s="61"/>
      <c r="R97" s="17"/>
      <c r="S97" s="17"/>
      <c r="T97" s="17"/>
      <c r="U97" s="17"/>
      <c r="V97" s="17"/>
      <c r="W97" s="17"/>
      <c r="X97" s="17"/>
      <c r="Y97" s="17"/>
      <c r="Z97" s="17"/>
    </row>
    <row r="98" ht="17.25" customHeight="1">
      <c r="A98" s="17"/>
      <c r="B98" s="61"/>
      <c r="C98" s="61"/>
      <c r="D98" s="61"/>
      <c r="E98" s="61"/>
      <c r="F98" s="61"/>
      <c r="G98" s="61"/>
      <c r="H98" s="61"/>
      <c r="I98" s="61"/>
      <c r="J98" s="61"/>
      <c r="K98" s="61"/>
      <c r="L98" s="61"/>
      <c r="M98" s="61"/>
      <c r="N98" s="61"/>
      <c r="O98" s="61"/>
      <c r="P98" s="61"/>
      <c r="Q98" s="61"/>
      <c r="R98" s="17"/>
      <c r="S98" s="17"/>
      <c r="T98" s="17"/>
      <c r="U98" s="17"/>
      <c r="V98" s="17"/>
      <c r="W98" s="17"/>
      <c r="X98" s="17"/>
      <c r="Y98" s="17"/>
      <c r="Z98" s="17"/>
    </row>
    <row r="99" ht="17.25" customHeight="1">
      <c r="A99" s="17"/>
      <c r="B99" s="61"/>
      <c r="C99" s="61"/>
      <c r="D99" s="61"/>
      <c r="E99" s="61"/>
      <c r="F99" s="61"/>
      <c r="G99" s="61"/>
      <c r="H99" s="61"/>
      <c r="I99" s="61"/>
      <c r="J99" s="61"/>
      <c r="K99" s="61"/>
      <c r="L99" s="61"/>
      <c r="M99" s="61"/>
      <c r="N99" s="61"/>
      <c r="O99" s="61"/>
      <c r="P99" s="61"/>
      <c r="Q99" s="61"/>
      <c r="R99" s="17"/>
      <c r="S99" s="17"/>
      <c r="T99" s="17"/>
      <c r="U99" s="17"/>
      <c r="V99" s="17"/>
      <c r="W99" s="17"/>
      <c r="X99" s="17"/>
      <c r="Y99" s="17"/>
      <c r="Z99" s="17"/>
    </row>
    <row r="100" ht="17.25" customHeight="1">
      <c r="A100" s="17"/>
      <c r="B100" s="61"/>
      <c r="C100" s="61"/>
      <c r="D100" s="61"/>
      <c r="E100" s="61"/>
      <c r="F100" s="61"/>
      <c r="G100" s="61"/>
      <c r="H100" s="61"/>
      <c r="I100" s="61"/>
      <c r="J100" s="61"/>
      <c r="K100" s="61"/>
      <c r="L100" s="61"/>
      <c r="M100" s="61"/>
      <c r="N100" s="61"/>
      <c r="O100" s="61"/>
      <c r="P100" s="61"/>
      <c r="Q100" s="61"/>
      <c r="R100" s="17"/>
      <c r="S100" s="17"/>
      <c r="T100" s="17"/>
      <c r="U100" s="17"/>
      <c r="V100" s="17"/>
      <c r="W100" s="17"/>
      <c r="X100" s="17"/>
      <c r="Y100" s="17"/>
      <c r="Z100" s="17"/>
    </row>
    <row r="101" ht="17.25" customHeight="1">
      <c r="A101" s="17"/>
      <c r="B101" s="61"/>
      <c r="C101" s="61"/>
      <c r="D101" s="61"/>
      <c r="E101" s="61"/>
      <c r="F101" s="61"/>
      <c r="G101" s="61"/>
      <c r="H101" s="61"/>
      <c r="I101" s="61"/>
      <c r="J101" s="61"/>
      <c r="K101" s="61"/>
      <c r="L101" s="61"/>
      <c r="M101" s="61"/>
      <c r="N101" s="61"/>
      <c r="O101" s="61"/>
      <c r="P101" s="61"/>
      <c r="Q101" s="61"/>
      <c r="R101" s="17"/>
      <c r="S101" s="17"/>
      <c r="T101" s="17"/>
      <c r="U101" s="17"/>
      <c r="V101" s="17"/>
      <c r="W101" s="17"/>
      <c r="X101" s="17"/>
      <c r="Y101" s="17"/>
      <c r="Z101" s="17"/>
    </row>
    <row r="102" ht="17.25" customHeight="1">
      <c r="A102" s="17"/>
      <c r="B102" s="61"/>
      <c r="C102" s="61"/>
      <c r="D102" s="61"/>
      <c r="E102" s="61"/>
      <c r="F102" s="61"/>
      <c r="G102" s="61"/>
      <c r="H102" s="61"/>
      <c r="I102" s="61"/>
      <c r="J102" s="61"/>
      <c r="K102" s="61"/>
      <c r="L102" s="61"/>
      <c r="M102" s="61"/>
      <c r="N102" s="61"/>
      <c r="O102" s="61"/>
      <c r="P102" s="61"/>
      <c r="Q102" s="61"/>
      <c r="R102" s="17"/>
      <c r="S102" s="17"/>
      <c r="T102" s="17"/>
      <c r="U102" s="17"/>
      <c r="V102" s="17"/>
      <c r="W102" s="17"/>
      <c r="X102" s="17"/>
      <c r="Y102" s="17"/>
      <c r="Z102" s="17"/>
    </row>
    <row r="103" ht="17.25" customHeight="1">
      <c r="A103" s="17"/>
      <c r="B103" s="61"/>
      <c r="C103" s="61"/>
      <c r="D103" s="61"/>
      <c r="E103" s="61"/>
      <c r="F103" s="61"/>
      <c r="G103" s="61"/>
      <c r="H103" s="61"/>
      <c r="I103" s="61"/>
      <c r="J103" s="61"/>
      <c r="K103" s="61"/>
      <c r="L103" s="61"/>
      <c r="M103" s="61"/>
      <c r="N103" s="61"/>
      <c r="O103" s="61"/>
      <c r="P103" s="61"/>
      <c r="Q103" s="61"/>
      <c r="R103" s="17"/>
      <c r="S103" s="17"/>
      <c r="T103" s="17"/>
      <c r="U103" s="17"/>
      <c r="V103" s="17"/>
      <c r="W103" s="17"/>
      <c r="X103" s="17"/>
      <c r="Y103" s="17"/>
      <c r="Z103" s="17"/>
    </row>
    <row r="104" ht="17.25" customHeight="1">
      <c r="A104" s="17"/>
      <c r="B104" s="61"/>
      <c r="C104" s="61"/>
      <c r="D104" s="61"/>
      <c r="E104" s="61"/>
      <c r="F104" s="61"/>
      <c r="G104" s="61"/>
      <c r="H104" s="61"/>
      <c r="I104" s="61"/>
      <c r="J104" s="61"/>
      <c r="K104" s="61"/>
      <c r="L104" s="61"/>
      <c r="M104" s="61"/>
      <c r="N104" s="61"/>
      <c r="O104" s="61"/>
      <c r="P104" s="61"/>
      <c r="Q104" s="61"/>
      <c r="R104" s="17"/>
      <c r="S104" s="17"/>
      <c r="T104" s="17"/>
      <c r="U104" s="17"/>
      <c r="V104" s="17"/>
      <c r="W104" s="17"/>
      <c r="X104" s="17"/>
      <c r="Y104" s="17"/>
      <c r="Z104" s="17"/>
    </row>
    <row r="105" ht="17.25" customHeight="1">
      <c r="A105" s="17"/>
      <c r="B105" s="61"/>
      <c r="C105" s="61"/>
      <c r="D105" s="61"/>
      <c r="E105" s="61"/>
      <c r="F105" s="61"/>
      <c r="G105" s="61"/>
      <c r="H105" s="61"/>
      <c r="I105" s="61"/>
      <c r="J105" s="61"/>
      <c r="K105" s="61"/>
      <c r="L105" s="61"/>
      <c r="M105" s="61"/>
      <c r="N105" s="61"/>
      <c r="O105" s="61"/>
      <c r="P105" s="61"/>
      <c r="Q105" s="61"/>
      <c r="R105" s="17"/>
      <c r="S105" s="17"/>
      <c r="T105" s="17"/>
      <c r="U105" s="17"/>
      <c r="V105" s="17"/>
      <c r="W105" s="17"/>
      <c r="X105" s="17"/>
      <c r="Y105" s="17"/>
      <c r="Z105" s="17"/>
    </row>
    <row r="106" ht="17.25" customHeight="1">
      <c r="A106" s="17"/>
      <c r="B106" s="61"/>
      <c r="C106" s="61"/>
      <c r="D106" s="61"/>
      <c r="E106" s="61"/>
      <c r="F106" s="61"/>
      <c r="G106" s="61"/>
      <c r="H106" s="61"/>
      <c r="I106" s="61"/>
      <c r="J106" s="61"/>
      <c r="K106" s="61"/>
      <c r="L106" s="61"/>
      <c r="M106" s="61"/>
      <c r="N106" s="61"/>
      <c r="O106" s="61"/>
      <c r="P106" s="61"/>
      <c r="Q106" s="61"/>
      <c r="R106" s="17"/>
      <c r="S106" s="17"/>
      <c r="T106" s="17"/>
      <c r="U106" s="17"/>
      <c r="V106" s="17"/>
      <c r="W106" s="17"/>
      <c r="X106" s="17"/>
      <c r="Y106" s="17"/>
      <c r="Z106" s="17"/>
    </row>
    <row r="107" ht="17.25" customHeight="1">
      <c r="A107" s="17"/>
      <c r="B107" s="61"/>
      <c r="C107" s="61"/>
      <c r="D107" s="61"/>
      <c r="E107" s="61"/>
      <c r="F107" s="61"/>
      <c r="G107" s="61"/>
      <c r="H107" s="61"/>
      <c r="I107" s="61"/>
      <c r="J107" s="61"/>
      <c r="K107" s="61"/>
      <c r="L107" s="61"/>
      <c r="M107" s="61"/>
      <c r="N107" s="61"/>
      <c r="O107" s="61"/>
      <c r="P107" s="61"/>
      <c r="Q107" s="61"/>
      <c r="R107" s="17"/>
      <c r="S107" s="17"/>
      <c r="T107" s="17"/>
      <c r="U107" s="17"/>
      <c r="V107" s="17"/>
      <c r="W107" s="17"/>
      <c r="X107" s="17"/>
      <c r="Y107" s="17"/>
      <c r="Z107" s="17"/>
    </row>
    <row r="108" ht="17.25" customHeight="1">
      <c r="A108" s="17"/>
      <c r="B108" s="61"/>
      <c r="C108" s="61"/>
      <c r="D108" s="61"/>
      <c r="E108" s="61"/>
      <c r="F108" s="61"/>
      <c r="G108" s="61"/>
      <c r="H108" s="61"/>
      <c r="I108" s="61"/>
      <c r="J108" s="61"/>
      <c r="K108" s="61"/>
      <c r="L108" s="61"/>
      <c r="M108" s="61"/>
      <c r="N108" s="61"/>
      <c r="O108" s="61"/>
      <c r="P108" s="61"/>
      <c r="Q108" s="61"/>
      <c r="R108" s="17"/>
      <c r="S108" s="17"/>
      <c r="T108" s="17"/>
      <c r="U108" s="17"/>
      <c r="V108" s="17"/>
      <c r="W108" s="17"/>
      <c r="X108" s="17"/>
      <c r="Y108" s="17"/>
      <c r="Z108" s="17"/>
    </row>
    <row r="109" ht="17.25" customHeight="1">
      <c r="A109" s="17"/>
      <c r="B109" s="61"/>
      <c r="C109" s="61"/>
      <c r="D109" s="61"/>
      <c r="E109" s="61"/>
      <c r="F109" s="61"/>
      <c r="G109" s="61"/>
      <c r="H109" s="61"/>
      <c r="I109" s="61"/>
      <c r="J109" s="61"/>
      <c r="K109" s="61"/>
      <c r="L109" s="61"/>
      <c r="M109" s="61"/>
      <c r="N109" s="61"/>
      <c r="O109" s="61"/>
      <c r="P109" s="61"/>
      <c r="Q109" s="61"/>
      <c r="R109" s="17"/>
      <c r="S109" s="17"/>
      <c r="T109" s="17"/>
      <c r="U109" s="17"/>
      <c r="V109" s="17"/>
      <c r="W109" s="17"/>
      <c r="X109" s="17"/>
      <c r="Y109" s="17"/>
      <c r="Z109" s="17"/>
    </row>
    <row r="110" ht="17.25" customHeight="1">
      <c r="A110" s="17"/>
      <c r="B110" s="61"/>
      <c r="C110" s="61"/>
      <c r="D110" s="61"/>
      <c r="E110" s="61"/>
      <c r="F110" s="61"/>
      <c r="G110" s="61"/>
      <c r="H110" s="61"/>
      <c r="I110" s="61"/>
      <c r="J110" s="61"/>
      <c r="K110" s="61"/>
      <c r="L110" s="61"/>
      <c r="M110" s="61"/>
      <c r="N110" s="61"/>
      <c r="O110" s="61"/>
      <c r="P110" s="61"/>
      <c r="Q110" s="61"/>
      <c r="R110" s="17"/>
      <c r="S110" s="17"/>
      <c r="T110" s="17"/>
      <c r="U110" s="17"/>
      <c r="V110" s="17"/>
      <c r="W110" s="17"/>
      <c r="X110" s="17"/>
      <c r="Y110" s="17"/>
      <c r="Z110" s="17"/>
    </row>
    <row r="111" ht="17.25" customHeight="1">
      <c r="A111" s="17"/>
      <c r="B111" s="61"/>
      <c r="C111" s="61"/>
      <c r="D111" s="61"/>
      <c r="E111" s="61"/>
      <c r="F111" s="61"/>
      <c r="G111" s="61"/>
      <c r="H111" s="61"/>
      <c r="I111" s="61"/>
      <c r="J111" s="61"/>
      <c r="K111" s="61"/>
      <c r="L111" s="61"/>
      <c r="M111" s="61"/>
      <c r="N111" s="61"/>
      <c r="O111" s="61"/>
      <c r="P111" s="61"/>
      <c r="Q111" s="61"/>
      <c r="R111" s="17"/>
      <c r="S111" s="17"/>
      <c r="T111" s="17"/>
      <c r="U111" s="17"/>
      <c r="V111" s="17"/>
      <c r="W111" s="17"/>
      <c r="X111" s="17"/>
      <c r="Y111" s="17"/>
      <c r="Z111" s="17"/>
    </row>
    <row r="112" ht="17.25" customHeight="1">
      <c r="A112" s="17"/>
      <c r="B112" s="61"/>
      <c r="C112" s="61"/>
      <c r="D112" s="61"/>
      <c r="E112" s="61"/>
      <c r="F112" s="61"/>
      <c r="G112" s="61"/>
      <c r="H112" s="61"/>
      <c r="I112" s="61"/>
      <c r="J112" s="61"/>
      <c r="K112" s="61"/>
      <c r="L112" s="61"/>
      <c r="M112" s="61"/>
      <c r="N112" s="61"/>
      <c r="O112" s="61"/>
      <c r="P112" s="61"/>
      <c r="Q112" s="61"/>
      <c r="R112" s="17"/>
      <c r="S112" s="17"/>
      <c r="T112" s="17"/>
      <c r="U112" s="17"/>
      <c r="V112" s="17"/>
      <c r="W112" s="17"/>
      <c r="X112" s="17"/>
      <c r="Y112" s="17"/>
      <c r="Z112" s="17"/>
    </row>
    <row r="113" ht="17.25" customHeight="1">
      <c r="A113" s="17"/>
      <c r="B113" s="61"/>
      <c r="C113" s="61"/>
      <c r="D113" s="61"/>
      <c r="E113" s="61"/>
      <c r="F113" s="61"/>
      <c r="G113" s="61"/>
      <c r="H113" s="61"/>
      <c r="I113" s="61"/>
      <c r="J113" s="61"/>
      <c r="K113" s="61"/>
      <c r="L113" s="61"/>
      <c r="M113" s="61"/>
      <c r="N113" s="61"/>
      <c r="O113" s="61"/>
      <c r="P113" s="61"/>
      <c r="Q113" s="61"/>
      <c r="R113" s="17"/>
      <c r="S113" s="17"/>
      <c r="T113" s="17"/>
      <c r="U113" s="17"/>
      <c r="V113" s="17"/>
      <c r="W113" s="17"/>
      <c r="X113" s="17"/>
      <c r="Y113" s="17"/>
      <c r="Z113" s="17"/>
    </row>
    <row r="114" ht="17.25" customHeight="1">
      <c r="A114" s="17"/>
      <c r="B114" s="61"/>
      <c r="C114" s="61"/>
      <c r="D114" s="61"/>
      <c r="E114" s="61"/>
      <c r="F114" s="61"/>
      <c r="G114" s="61"/>
      <c r="H114" s="61"/>
      <c r="I114" s="61"/>
      <c r="J114" s="61"/>
      <c r="K114" s="61"/>
      <c r="L114" s="61"/>
      <c r="M114" s="61"/>
      <c r="N114" s="61"/>
      <c r="O114" s="61"/>
      <c r="P114" s="61"/>
      <c r="Q114" s="61"/>
      <c r="R114" s="17"/>
      <c r="S114" s="17"/>
      <c r="T114" s="17"/>
      <c r="U114" s="17"/>
      <c r="V114" s="17"/>
      <c r="W114" s="17"/>
      <c r="X114" s="17"/>
      <c r="Y114" s="17"/>
      <c r="Z114" s="17"/>
    </row>
    <row r="115" ht="17.25" customHeight="1">
      <c r="A115" s="17"/>
      <c r="B115" s="61"/>
      <c r="C115" s="61"/>
      <c r="D115" s="61"/>
      <c r="E115" s="61"/>
      <c r="F115" s="61"/>
      <c r="G115" s="61"/>
      <c r="H115" s="61"/>
      <c r="I115" s="61"/>
      <c r="J115" s="61"/>
      <c r="K115" s="61"/>
      <c r="L115" s="61"/>
      <c r="M115" s="61"/>
      <c r="N115" s="61"/>
      <c r="O115" s="61"/>
      <c r="P115" s="61"/>
      <c r="Q115" s="61"/>
      <c r="R115" s="17"/>
      <c r="S115" s="17"/>
      <c r="T115" s="17"/>
      <c r="U115" s="17"/>
      <c r="V115" s="17"/>
      <c r="W115" s="17"/>
      <c r="X115" s="17"/>
      <c r="Y115" s="17"/>
      <c r="Z115" s="17"/>
    </row>
    <row r="116" ht="17.25" customHeight="1">
      <c r="A116" s="17"/>
      <c r="B116" s="61"/>
      <c r="C116" s="61"/>
      <c r="D116" s="61"/>
      <c r="E116" s="61"/>
      <c r="F116" s="61"/>
      <c r="G116" s="61"/>
      <c r="H116" s="61"/>
      <c r="I116" s="61"/>
      <c r="J116" s="61"/>
      <c r="K116" s="61"/>
      <c r="L116" s="61"/>
      <c r="M116" s="61"/>
      <c r="N116" s="61"/>
      <c r="O116" s="61"/>
      <c r="P116" s="61"/>
      <c r="Q116" s="61"/>
      <c r="R116" s="17"/>
      <c r="S116" s="17"/>
      <c r="T116" s="17"/>
      <c r="U116" s="17"/>
      <c r="V116" s="17"/>
      <c r="W116" s="17"/>
      <c r="X116" s="17"/>
      <c r="Y116" s="17"/>
      <c r="Z116" s="17"/>
    </row>
    <row r="117" ht="17.25" customHeight="1">
      <c r="A117" s="17"/>
      <c r="B117" s="61"/>
      <c r="C117" s="61"/>
      <c r="D117" s="61"/>
      <c r="E117" s="61"/>
      <c r="F117" s="61"/>
      <c r="G117" s="61"/>
      <c r="H117" s="61"/>
      <c r="I117" s="61"/>
      <c r="J117" s="61"/>
      <c r="K117" s="61"/>
      <c r="L117" s="61"/>
      <c r="M117" s="61"/>
      <c r="N117" s="61"/>
      <c r="O117" s="61"/>
      <c r="P117" s="61"/>
      <c r="Q117" s="61"/>
      <c r="R117" s="17"/>
      <c r="S117" s="17"/>
      <c r="T117" s="17"/>
      <c r="U117" s="17"/>
      <c r="V117" s="17"/>
      <c r="W117" s="17"/>
      <c r="X117" s="17"/>
      <c r="Y117" s="17"/>
      <c r="Z117" s="17"/>
    </row>
    <row r="118" ht="17.25" customHeight="1">
      <c r="A118" s="17"/>
      <c r="B118" s="61"/>
      <c r="C118" s="61"/>
      <c r="D118" s="61"/>
      <c r="E118" s="61"/>
      <c r="F118" s="61"/>
      <c r="G118" s="61"/>
      <c r="H118" s="61"/>
      <c r="I118" s="61"/>
      <c r="J118" s="61"/>
      <c r="K118" s="61"/>
      <c r="L118" s="61"/>
      <c r="M118" s="61"/>
      <c r="N118" s="61"/>
      <c r="O118" s="61"/>
      <c r="P118" s="61"/>
      <c r="Q118" s="61"/>
      <c r="R118" s="17"/>
      <c r="S118" s="17"/>
      <c r="T118" s="17"/>
      <c r="U118" s="17"/>
      <c r="V118" s="17"/>
      <c r="W118" s="17"/>
      <c r="X118" s="17"/>
      <c r="Y118" s="17"/>
      <c r="Z118" s="17"/>
    </row>
    <row r="119" ht="17.25" customHeight="1">
      <c r="A119" s="17"/>
      <c r="B119" s="61"/>
      <c r="C119" s="61"/>
      <c r="D119" s="61"/>
      <c r="E119" s="61"/>
      <c r="F119" s="61"/>
      <c r="G119" s="61"/>
      <c r="H119" s="61"/>
      <c r="I119" s="61"/>
      <c r="J119" s="61"/>
      <c r="K119" s="61"/>
      <c r="L119" s="61"/>
      <c r="M119" s="61"/>
      <c r="N119" s="61"/>
      <c r="O119" s="61"/>
      <c r="P119" s="61"/>
      <c r="Q119" s="61"/>
      <c r="R119" s="17"/>
      <c r="S119" s="17"/>
      <c r="T119" s="17"/>
      <c r="U119" s="17"/>
      <c r="V119" s="17"/>
      <c r="W119" s="17"/>
      <c r="X119" s="17"/>
      <c r="Y119" s="17"/>
      <c r="Z119" s="17"/>
    </row>
    <row r="120" ht="17.25" customHeight="1">
      <c r="A120" s="17"/>
      <c r="B120" s="61"/>
      <c r="C120" s="61"/>
      <c r="D120" s="61"/>
      <c r="E120" s="61"/>
      <c r="F120" s="61"/>
      <c r="G120" s="61"/>
      <c r="H120" s="61"/>
      <c r="I120" s="61"/>
      <c r="J120" s="61"/>
      <c r="K120" s="61"/>
      <c r="L120" s="61"/>
      <c r="M120" s="61"/>
      <c r="N120" s="61"/>
      <c r="O120" s="61"/>
      <c r="P120" s="61"/>
      <c r="Q120" s="61"/>
      <c r="R120" s="17"/>
      <c r="S120" s="17"/>
      <c r="T120" s="17"/>
      <c r="U120" s="17"/>
      <c r="V120" s="17"/>
      <c r="W120" s="17"/>
      <c r="X120" s="17"/>
      <c r="Y120" s="17"/>
      <c r="Z120" s="17"/>
    </row>
    <row r="121" ht="17.25" customHeight="1">
      <c r="A121" s="17"/>
      <c r="B121" s="61"/>
      <c r="C121" s="61"/>
      <c r="D121" s="61"/>
      <c r="E121" s="61"/>
      <c r="F121" s="61"/>
      <c r="G121" s="61"/>
      <c r="H121" s="61"/>
      <c r="I121" s="61"/>
      <c r="J121" s="61"/>
      <c r="K121" s="61"/>
      <c r="L121" s="61"/>
      <c r="M121" s="61"/>
      <c r="N121" s="61"/>
      <c r="O121" s="61"/>
      <c r="P121" s="61"/>
      <c r="Q121" s="61"/>
      <c r="R121" s="17"/>
      <c r="S121" s="17"/>
      <c r="T121" s="17"/>
      <c r="U121" s="17"/>
      <c r="V121" s="17"/>
      <c r="W121" s="17"/>
      <c r="X121" s="17"/>
      <c r="Y121" s="17"/>
      <c r="Z121" s="17"/>
    </row>
    <row r="122" ht="17.25" customHeight="1">
      <c r="A122" s="17"/>
      <c r="B122" s="61"/>
      <c r="C122" s="61"/>
      <c r="D122" s="61"/>
      <c r="E122" s="61"/>
      <c r="F122" s="61"/>
      <c r="G122" s="61"/>
      <c r="H122" s="61"/>
      <c r="I122" s="61"/>
      <c r="J122" s="61"/>
      <c r="K122" s="61"/>
      <c r="L122" s="61"/>
      <c r="M122" s="61"/>
      <c r="N122" s="61"/>
      <c r="O122" s="61"/>
      <c r="P122" s="61"/>
      <c r="Q122" s="61"/>
      <c r="R122" s="17"/>
      <c r="S122" s="17"/>
      <c r="T122" s="17"/>
      <c r="U122" s="17"/>
      <c r="V122" s="17"/>
      <c r="W122" s="17"/>
      <c r="X122" s="17"/>
      <c r="Y122" s="17"/>
      <c r="Z122" s="17"/>
    </row>
    <row r="123" ht="17.25" customHeight="1">
      <c r="A123" s="17"/>
      <c r="B123" s="61"/>
      <c r="C123" s="61"/>
      <c r="D123" s="61"/>
      <c r="E123" s="61"/>
      <c r="F123" s="61"/>
      <c r="G123" s="61"/>
      <c r="H123" s="61"/>
      <c r="I123" s="61"/>
      <c r="J123" s="61"/>
      <c r="K123" s="61"/>
      <c r="L123" s="61"/>
      <c r="M123" s="61"/>
      <c r="N123" s="61"/>
      <c r="O123" s="61"/>
      <c r="P123" s="61"/>
      <c r="Q123" s="61"/>
      <c r="R123" s="17"/>
      <c r="S123" s="17"/>
      <c r="T123" s="17"/>
      <c r="U123" s="17"/>
      <c r="V123" s="17"/>
      <c r="W123" s="17"/>
      <c r="X123" s="17"/>
      <c r="Y123" s="17"/>
      <c r="Z123" s="17"/>
    </row>
    <row r="124" ht="17.25" customHeight="1">
      <c r="A124" s="17"/>
      <c r="B124" s="61"/>
      <c r="C124" s="61"/>
      <c r="D124" s="61"/>
      <c r="E124" s="61"/>
      <c r="F124" s="61"/>
      <c r="G124" s="61"/>
      <c r="H124" s="61"/>
      <c r="I124" s="61"/>
      <c r="J124" s="61"/>
      <c r="K124" s="61"/>
      <c r="L124" s="61"/>
      <c r="M124" s="61"/>
      <c r="N124" s="61"/>
      <c r="O124" s="61"/>
      <c r="P124" s="61"/>
      <c r="Q124" s="61"/>
      <c r="R124" s="17"/>
      <c r="S124" s="17"/>
      <c r="T124" s="17"/>
      <c r="U124" s="17"/>
      <c r="V124" s="17"/>
      <c r="W124" s="17"/>
      <c r="X124" s="17"/>
      <c r="Y124" s="17"/>
      <c r="Z124" s="17"/>
    </row>
    <row r="125" ht="17.25" customHeight="1">
      <c r="A125" s="17"/>
      <c r="B125" s="61"/>
      <c r="C125" s="61"/>
      <c r="D125" s="61"/>
      <c r="E125" s="61"/>
      <c r="F125" s="61"/>
      <c r="G125" s="61"/>
      <c r="H125" s="61"/>
      <c r="I125" s="61"/>
      <c r="J125" s="61"/>
      <c r="K125" s="61"/>
      <c r="L125" s="61"/>
      <c r="M125" s="61"/>
      <c r="N125" s="61"/>
      <c r="O125" s="61"/>
      <c r="P125" s="61"/>
      <c r="Q125" s="61"/>
      <c r="R125" s="17"/>
      <c r="S125" s="17"/>
      <c r="T125" s="17"/>
      <c r="U125" s="17"/>
      <c r="V125" s="17"/>
      <c r="W125" s="17"/>
      <c r="X125" s="17"/>
      <c r="Y125" s="17"/>
      <c r="Z125" s="17"/>
    </row>
    <row r="126" ht="17.25" customHeight="1">
      <c r="A126" s="17"/>
      <c r="B126" s="61"/>
      <c r="C126" s="61"/>
      <c r="D126" s="61"/>
      <c r="E126" s="61"/>
      <c r="F126" s="61"/>
      <c r="G126" s="61"/>
      <c r="H126" s="61"/>
      <c r="I126" s="61"/>
      <c r="J126" s="61"/>
      <c r="K126" s="61"/>
      <c r="L126" s="61"/>
      <c r="M126" s="61"/>
      <c r="N126" s="61"/>
      <c r="O126" s="61"/>
      <c r="P126" s="61"/>
      <c r="Q126" s="61"/>
      <c r="R126" s="17"/>
      <c r="S126" s="17"/>
      <c r="T126" s="17"/>
      <c r="U126" s="17"/>
      <c r="V126" s="17"/>
      <c r="W126" s="17"/>
      <c r="X126" s="17"/>
      <c r="Y126" s="17"/>
      <c r="Z126" s="17"/>
    </row>
    <row r="127" ht="17.25" customHeight="1">
      <c r="A127" s="17"/>
      <c r="B127" s="61"/>
      <c r="C127" s="61"/>
      <c r="D127" s="61"/>
      <c r="E127" s="61"/>
      <c r="F127" s="61"/>
      <c r="G127" s="61"/>
      <c r="H127" s="61"/>
      <c r="I127" s="61"/>
      <c r="J127" s="61"/>
      <c r="K127" s="61"/>
      <c r="L127" s="61"/>
      <c r="M127" s="61"/>
      <c r="N127" s="61"/>
      <c r="O127" s="61"/>
      <c r="P127" s="61"/>
      <c r="Q127" s="61"/>
      <c r="R127" s="17"/>
      <c r="S127" s="17"/>
      <c r="T127" s="17"/>
      <c r="U127" s="17"/>
      <c r="V127" s="17"/>
      <c r="W127" s="17"/>
      <c r="X127" s="17"/>
      <c r="Y127" s="17"/>
      <c r="Z127" s="17"/>
    </row>
    <row r="128" ht="17.25" customHeight="1">
      <c r="A128" s="17"/>
      <c r="B128" s="61"/>
      <c r="C128" s="61"/>
      <c r="D128" s="61"/>
      <c r="E128" s="61"/>
      <c r="F128" s="61"/>
      <c r="G128" s="61"/>
      <c r="H128" s="61"/>
      <c r="I128" s="61"/>
      <c r="J128" s="61"/>
      <c r="K128" s="61"/>
      <c r="L128" s="61"/>
      <c r="M128" s="61"/>
      <c r="N128" s="61"/>
      <c r="O128" s="61"/>
      <c r="P128" s="61"/>
      <c r="Q128" s="61"/>
      <c r="R128" s="17"/>
      <c r="S128" s="17"/>
      <c r="T128" s="17"/>
      <c r="U128" s="17"/>
      <c r="V128" s="17"/>
      <c r="W128" s="17"/>
      <c r="X128" s="17"/>
      <c r="Y128" s="17"/>
      <c r="Z128" s="17"/>
    </row>
    <row r="129" ht="17.25" customHeight="1">
      <c r="A129" s="17"/>
      <c r="B129" s="61"/>
      <c r="C129" s="61"/>
      <c r="D129" s="61"/>
      <c r="E129" s="61"/>
      <c r="F129" s="61"/>
      <c r="G129" s="61"/>
      <c r="H129" s="61"/>
      <c r="I129" s="61"/>
      <c r="J129" s="61"/>
      <c r="K129" s="61"/>
      <c r="L129" s="61"/>
      <c r="M129" s="61"/>
      <c r="N129" s="61"/>
      <c r="O129" s="61"/>
      <c r="P129" s="61"/>
      <c r="Q129" s="61"/>
      <c r="R129" s="17"/>
      <c r="S129" s="17"/>
      <c r="T129" s="17"/>
      <c r="U129" s="17"/>
      <c r="V129" s="17"/>
      <c r="W129" s="17"/>
      <c r="X129" s="17"/>
      <c r="Y129" s="17"/>
      <c r="Z129" s="17"/>
    </row>
    <row r="130" ht="17.25" customHeight="1">
      <c r="A130" s="17"/>
      <c r="B130" s="61"/>
      <c r="C130" s="61"/>
      <c r="D130" s="61"/>
      <c r="E130" s="61"/>
      <c r="F130" s="61"/>
      <c r="G130" s="61"/>
      <c r="H130" s="61"/>
      <c r="I130" s="61"/>
      <c r="J130" s="61"/>
      <c r="K130" s="61"/>
      <c r="L130" s="61"/>
      <c r="M130" s="61"/>
      <c r="N130" s="61"/>
      <c r="O130" s="61"/>
      <c r="P130" s="61"/>
      <c r="Q130" s="61"/>
      <c r="R130" s="17"/>
      <c r="S130" s="17"/>
      <c r="T130" s="17"/>
      <c r="U130" s="17"/>
      <c r="V130" s="17"/>
      <c r="W130" s="17"/>
      <c r="X130" s="17"/>
      <c r="Y130" s="17"/>
      <c r="Z130" s="17"/>
    </row>
    <row r="131" ht="17.25" customHeight="1">
      <c r="A131" s="17"/>
      <c r="B131" s="61"/>
      <c r="C131" s="61"/>
      <c r="D131" s="61"/>
      <c r="E131" s="61"/>
      <c r="F131" s="61"/>
      <c r="G131" s="61"/>
      <c r="H131" s="61"/>
      <c r="I131" s="61"/>
      <c r="J131" s="61"/>
      <c r="K131" s="61"/>
      <c r="L131" s="61"/>
      <c r="M131" s="61"/>
      <c r="N131" s="61"/>
      <c r="O131" s="61"/>
      <c r="P131" s="61"/>
      <c r="Q131" s="61"/>
      <c r="R131" s="17"/>
      <c r="S131" s="17"/>
      <c r="T131" s="17"/>
      <c r="U131" s="17"/>
      <c r="V131" s="17"/>
      <c r="W131" s="17"/>
      <c r="X131" s="17"/>
      <c r="Y131" s="17"/>
      <c r="Z131" s="17"/>
    </row>
    <row r="132" ht="17.25" customHeight="1">
      <c r="A132" s="17"/>
      <c r="B132" s="61"/>
      <c r="C132" s="61"/>
      <c r="D132" s="61"/>
      <c r="E132" s="61"/>
      <c r="F132" s="61"/>
      <c r="G132" s="61"/>
      <c r="H132" s="61"/>
      <c r="I132" s="61"/>
      <c r="J132" s="61"/>
      <c r="K132" s="61"/>
      <c r="L132" s="61"/>
      <c r="M132" s="61"/>
      <c r="N132" s="61"/>
      <c r="O132" s="61"/>
      <c r="P132" s="61"/>
      <c r="Q132" s="61"/>
      <c r="R132" s="17"/>
      <c r="S132" s="17"/>
      <c r="T132" s="17"/>
      <c r="U132" s="17"/>
      <c r="V132" s="17"/>
      <c r="W132" s="17"/>
      <c r="X132" s="17"/>
      <c r="Y132" s="17"/>
      <c r="Z132" s="17"/>
    </row>
    <row r="133" ht="17.25" customHeight="1">
      <c r="A133" s="17"/>
      <c r="B133" s="61"/>
      <c r="C133" s="61"/>
      <c r="D133" s="61"/>
      <c r="E133" s="61"/>
      <c r="F133" s="61"/>
      <c r="G133" s="61"/>
      <c r="H133" s="61"/>
      <c r="I133" s="61"/>
      <c r="J133" s="61"/>
      <c r="K133" s="61"/>
      <c r="L133" s="61"/>
      <c r="M133" s="61"/>
      <c r="N133" s="61"/>
      <c r="O133" s="61"/>
      <c r="P133" s="61"/>
      <c r="Q133" s="61"/>
      <c r="R133" s="17"/>
      <c r="S133" s="17"/>
      <c r="T133" s="17"/>
      <c r="U133" s="17"/>
      <c r="V133" s="17"/>
      <c r="W133" s="17"/>
      <c r="X133" s="17"/>
      <c r="Y133" s="17"/>
      <c r="Z133" s="17"/>
    </row>
    <row r="134" ht="17.25" customHeight="1">
      <c r="A134" s="17"/>
      <c r="B134" s="61"/>
      <c r="C134" s="61"/>
      <c r="D134" s="61"/>
      <c r="E134" s="61"/>
      <c r="F134" s="61"/>
      <c r="G134" s="61"/>
      <c r="H134" s="61"/>
      <c r="I134" s="61"/>
      <c r="J134" s="61"/>
      <c r="K134" s="61"/>
      <c r="L134" s="61"/>
      <c r="M134" s="61"/>
      <c r="N134" s="61"/>
      <c r="O134" s="61"/>
      <c r="P134" s="61"/>
      <c r="Q134" s="61"/>
      <c r="R134" s="17"/>
      <c r="S134" s="17"/>
      <c r="T134" s="17"/>
      <c r="U134" s="17"/>
      <c r="V134" s="17"/>
      <c r="W134" s="17"/>
      <c r="X134" s="17"/>
      <c r="Y134" s="17"/>
      <c r="Z134" s="17"/>
    </row>
    <row r="135" ht="17.25" customHeight="1">
      <c r="A135" s="17"/>
      <c r="B135" s="61"/>
      <c r="C135" s="61"/>
      <c r="D135" s="61"/>
      <c r="E135" s="61"/>
      <c r="F135" s="61"/>
      <c r="G135" s="61"/>
      <c r="H135" s="61"/>
      <c r="I135" s="61"/>
      <c r="J135" s="61"/>
      <c r="K135" s="61"/>
      <c r="L135" s="61"/>
      <c r="M135" s="61"/>
      <c r="N135" s="61"/>
      <c r="O135" s="61"/>
      <c r="P135" s="61"/>
      <c r="Q135" s="61"/>
      <c r="R135" s="17"/>
      <c r="S135" s="17"/>
      <c r="T135" s="17"/>
      <c r="U135" s="17"/>
      <c r="V135" s="17"/>
      <c r="W135" s="17"/>
      <c r="X135" s="17"/>
      <c r="Y135" s="17"/>
      <c r="Z135" s="17"/>
    </row>
    <row r="136" ht="17.25" customHeight="1">
      <c r="A136" s="17"/>
      <c r="B136" s="61"/>
      <c r="C136" s="61"/>
      <c r="D136" s="61"/>
      <c r="E136" s="61"/>
      <c r="F136" s="61"/>
      <c r="G136" s="61"/>
      <c r="H136" s="61"/>
      <c r="I136" s="61"/>
      <c r="J136" s="61"/>
      <c r="K136" s="61"/>
      <c r="L136" s="61"/>
      <c r="M136" s="61"/>
      <c r="N136" s="61"/>
      <c r="O136" s="61"/>
      <c r="P136" s="61"/>
      <c r="Q136" s="61"/>
      <c r="R136" s="17"/>
      <c r="S136" s="17"/>
      <c r="T136" s="17"/>
      <c r="U136" s="17"/>
      <c r="V136" s="17"/>
      <c r="W136" s="17"/>
      <c r="X136" s="17"/>
      <c r="Y136" s="17"/>
      <c r="Z136" s="17"/>
    </row>
    <row r="137" ht="17.25" customHeight="1">
      <c r="A137" s="17"/>
      <c r="B137" s="61"/>
      <c r="C137" s="61"/>
      <c r="D137" s="61"/>
      <c r="E137" s="61"/>
      <c r="F137" s="61"/>
      <c r="G137" s="61"/>
      <c r="H137" s="61"/>
      <c r="I137" s="61"/>
      <c r="J137" s="61"/>
      <c r="K137" s="61"/>
      <c r="L137" s="61"/>
      <c r="M137" s="61"/>
      <c r="N137" s="61"/>
      <c r="O137" s="61"/>
      <c r="P137" s="61"/>
      <c r="Q137" s="61"/>
      <c r="R137" s="17"/>
      <c r="S137" s="17"/>
      <c r="T137" s="17"/>
      <c r="U137" s="17"/>
      <c r="V137" s="17"/>
      <c r="W137" s="17"/>
      <c r="X137" s="17"/>
      <c r="Y137" s="17"/>
      <c r="Z137" s="17"/>
    </row>
    <row r="138" ht="17.25" customHeight="1">
      <c r="A138" s="17"/>
      <c r="B138" s="61"/>
      <c r="C138" s="61"/>
      <c r="D138" s="61"/>
      <c r="E138" s="61"/>
      <c r="F138" s="61"/>
      <c r="G138" s="61"/>
      <c r="H138" s="61"/>
      <c r="I138" s="61"/>
      <c r="J138" s="61"/>
      <c r="K138" s="61"/>
      <c r="L138" s="61"/>
      <c r="M138" s="61"/>
      <c r="N138" s="61"/>
      <c r="O138" s="61"/>
      <c r="P138" s="61"/>
      <c r="Q138" s="61"/>
      <c r="R138" s="17"/>
      <c r="S138" s="17"/>
      <c r="T138" s="17"/>
      <c r="U138" s="17"/>
      <c r="V138" s="17"/>
      <c r="W138" s="17"/>
      <c r="X138" s="17"/>
      <c r="Y138" s="17"/>
      <c r="Z138" s="17"/>
    </row>
    <row r="139" ht="17.25" customHeight="1">
      <c r="A139" s="17"/>
      <c r="B139" s="61"/>
      <c r="C139" s="61"/>
      <c r="D139" s="61"/>
      <c r="E139" s="61"/>
      <c r="F139" s="61"/>
      <c r="G139" s="61"/>
      <c r="H139" s="61"/>
      <c r="I139" s="61"/>
      <c r="J139" s="61"/>
      <c r="K139" s="61"/>
      <c r="L139" s="61"/>
      <c r="M139" s="61"/>
      <c r="N139" s="61"/>
      <c r="O139" s="61"/>
      <c r="P139" s="61"/>
      <c r="Q139" s="61"/>
      <c r="R139" s="17"/>
      <c r="S139" s="17"/>
      <c r="T139" s="17"/>
      <c r="U139" s="17"/>
      <c r="V139" s="17"/>
      <c r="W139" s="17"/>
      <c r="X139" s="17"/>
      <c r="Y139" s="17"/>
      <c r="Z139" s="17"/>
    </row>
    <row r="140" ht="17.25" customHeight="1">
      <c r="A140" s="17"/>
      <c r="B140" s="61"/>
      <c r="C140" s="61"/>
      <c r="D140" s="61"/>
      <c r="E140" s="61"/>
      <c r="F140" s="61"/>
      <c r="G140" s="61"/>
      <c r="H140" s="61"/>
      <c r="I140" s="61"/>
      <c r="J140" s="61"/>
      <c r="K140" s="61"/>
      <c r="L140" s="61"/>
      <c r="M140" s="61"/>
      <c r="N140" s="61"/>
      <c r="O140" s="61"/>
      <c r="P140" s="61"/>
      <c r="Q140" s="61"/>
      <c r="R140" s="17"/>
      <c r="S140" s="17"/>
      <c r="T140" s="17"/>
      <c r="U140" s="17"/>
      <c r="V140" s="17"/>
      <c r="W140" s="17"/>
      <c r="X140" s="17"/>
      <c r="Y140" s="17"/>
      <c r="Z140" s="17"/>
    </row>
    <row r="141" ht="17.25" customHeight="1">
      <c r="A141" s="17"/>
      <c r="B141" s="61"/>
      <c r="C141" s="61"/>
      <c r="D141" s="61"/>
      <c r="E141" s="61"/>
      <c r="F141" s="61"/>
      <c r="G141" s="61"/>
      <c r="H141" s="61"/>
      <c r="I141" s="61"/>
      <c r="J141" s="61"/>
      <c r="K141" s="61"/>
      <c r="L141" s="61"/>
      <c r="M141" s="61"/>
      <c r="N141" s="61"/>
      <c r="O141" s="61"/>
      <c r="P141" s="61"/>
      <c r="Q141" s="61"/>
      <c r="R141" s="17"/>
      <c r="S141" s="17"/>
      <c r="T141" s="17"/>
      <c r="U141" s="17"/>
      <c r="V141" s="17"/>
      <c r="W141" s="17"/>
      <c r="X141" s="17"/>
      <c r="Y141" s="17"/>
      <c r="Z141" s="17"/>
    </row>
    <row r="142" ht="17.25" customHeight="1">
      <c r="A142" s="17"/>
      <c r="B142" s="61"/>
      <c r="C142" s="61"/>
      <c r="D142" s="61"/>
      <c r="E142" s="61"/>
      <c r="F142" s="61"/>
      <c r="G142" s="61"/>
      <c r="H142" s="61"/>
      <c r="I142" s="61"/>
      <c r="J142" s="61"/>
      <c r="K142" s="61"/>
      <c r="L142" s="61"/>
      <c r="M142" s="61"/>
      <c r="N142" s="61"/>
      <c r="O142" s="61"/>
      <c r="P142" s="61"/>
      <c r="Q142" s="61"/>
      <c r="R142" s="17"/>
      <c r="S142" s="17"/>
      <c r="T142" s="17"/>
      <c r="U142" s="17"/>
      <c r="V142" s="17"/>
      <c r="W142" s="17"/>
      <c r="X142" s="17"/>
      <c r="Y142" s="17"/>
      <c r="Z142" s="17"/>
    </row>
    <row r="143" ht="17.25" customHeight="1">
      <c r="A143" s="17"/>
      <c r="B143" s="61"/>
      <c r="C143" s="61"/>
      <c r="D143" s="61"/>
      <c r="E143" s="61"/>
      <c r="F143" s="61"/>
      <c r="G143" s="61"/>
      <c r="H143" s="61"/>
      <c r="I143" s="61"/>
      <c r="J143" s="61"/>
      <c r="K143" s="61"/>
      <c r="L143" s="61"/>
      <c r="M143" s="61"/>
      <c r="N143" s="61"/>
      <c r="O143" s="61"/>
      <c r="P143" s="61"/>
      <c r="Q143" s="61"/>
      <c r="R143" s="17"/>
      <c r="S143" s="17"/>
      <c r="T143" s="17"/>
      <c r="U143" s="17"/>
      <c r="V143" s="17"/>
      <c r="W143" s="17"/>
      <c r="X143" s="17"/>
      <c r="Y143" s="17"/>
      <c r="Z143" s="17"/>
    </row>
    <row r="144" ht="17.25" customHeight="1">
      <c r="A144" s="17"/>
      <c r="B144" s="61"/>
      <c r="C144" s="61"/>
      <c r="D144" s="61"/>
      <c r="E144" s="61"/>
      <c r="F144" s="61"/>
      <c r="G144" s="61"/>
      <c r="H144" s="61"/>
      <c r="I144" s="61"/>
      <c r="J144" s="61"/>
      <c r="K144" s="61"/>
      <c r="L144" s="61"/>
      <c r="M144" s="61"/>
      <c r="N144" s="61"/>
      <c r="O144" s="61"/>
      <c r="P144" s="61"/>
      <c r="Q144" s="61"/>
      <c r="R144" s="17"/>
      <c r="S144" s="17"/>
      <c r="T144" s="17"/>
      <c r="U144" s="17"/>
      <c r="V144" s="17"/>
      <c r="W144" s="17"/>
      <c r="X144" s="17"/>
      <c r="Y144" s="17"/>
      <c r="Z144" s="17"/>
    </row>
    <row r="145" ht="17.25" customHeight="1">
      <c r="A145" s="17"/>
      <c r="B145" s="61"/>
      <c r="C145" s="61"/>
      <c r="D145" s="61"/>
      <c r="E145" s="61"/>
      <c r="F145" s="61"/>
      <c r="G145" s="61"/>
      <c r="H145" s="61"/>
      <c r="I145" s="61"/>
      <c r="J145" s="61"/>
      <c r="K145" s="61"/>
      <c r="L145" s="61"/>
      <c r="M145" s="61"/>
      <c r="N145" s="61"/>
      <c r="O145" s="61"/>
      <c r="P145" s="61"/>
      <c r="Q145" s="61"/>
      <c r="R145" s="17"/>
      <c r="S145" s="17"/>
      <c r="T145" s="17"/>
      <c r="U145" s="17"/>
      <c r="V145" s="17"/>
      <c r="W145" s="17"/>
      <c r="X145" s="17"/>
      <c r="Y145" s="17"/>
      <c r="Z145" s="17"/>
    </row>
    <row r="146" ht="17.25" customHeight="1">
      <c r="A146" s="17"/>
      <c r="B146" s="61"/>
      <c r="C146" s="61"/>
      <c r="D146" s="61"/>
      <c r="E146" s="61"/>
      <c r="F146" s="61"/>
      <c r="G146" s="61"/>
      <c r="H146" s="61"/>
      <c r="I146" s="61"/>
      <c r="J146" s="61"/>
      <c r="K146" s="61"/>
      <c r="L146" s="61"/>
      <c r="M146" s="61"/>
      <c r="N146" s="61"/>
      <c r="O146" s="61"/>
      <c r="P146" s="61"/>
      <c r="Q146" s="61"/>
      <c r="R146" s="17"/>
      <c r="S146" s="17"/>
      <c r="T146" s="17"/>
      <c r="U146" s="17"/>
      <c r="V146" s="17"/>
      <c r="W146" s="17"/>
      <c r="X146" s="17"/>
      <c r="Y146" s="17"/>
      <c r="Z146" s="17"/>
    </row>
    <row r="147" ht="17.25" customHeight="1">
      <c r="A147" s="17"/>
      <c r="B147" s="61"/>
      <c r="C147" s="61"/>
      <c r="D147" s="61"/>
      <c r="E147" s="61"/>
      <c r="F147" s="61"/>
      <c r="G147" s="61"/>
      <c r="H147" s="61"/>
      <c r="I147" s="61"/>
      <c r="J147" s="61"/>
      <c r="K147" s="61"/>
      <c r="L147" s="61"/>
      <c r="M147" s="61"/>
      <c r="N147" s="61"/>
      <c r="O147" s="61"/>
      <c r="P147" s="61"/>
      <c r="Q147" s="61"/>
      <c r="R147" s="17"/>
      <c r="S147" s="17"/>
      <c r="T147" s="17"/>
      <c r="U147" s="17"/>
      <c r="V147" s="17"/>
      <c r="W147" s="17"/>
      <c r="X147" s="17"/>
      <c r="Y147" s="17"/>
      <c r="Z147" s="17"/>
    </row>
    <row r="148" ht="17.25" customHeight="1">
      <c r="A148" s="17"/>
      <c r="B148" s="61"/>
      <c r="C148" s="61"/>
      <c r="D148" s="61"/>
      <c r="E148" s="61"/>
      <c r="F148" s="61"/>
      <c r="G148" s="61"/>
      <c r="H148" s="61"/>
      <c r="I148" s="61"/>
      <c r="J148" s="61"/>
      <c r="K148" s="61"/>
      <c r="L148" s="61"/>
      <c r="M148" s="61"/>
      <c r="N148" s="61"/>
      <c r="O148" s="61"/>
      <c r="P148" s="61"/>
      <c r="Q148" s="61"/>
      <c r="R148" s="17"/>
      <c r="S148" s="17"/>
      <c r="T148" s="17"/>
      <c r="U148" s="17"/>
      <c r="V148" s="17"/>
      <c r="W148" s="17"/>
      <c r="X148" s="17"/>
      <c r="Y148" s="17"/>
      <c r="Z148" s="17"/>
    </row>
    <row r="149" ht="17.25" customHeight="1">
      <c r="A149" s="17"/>
      <c r="B149" s="61"/>
      <c r="C149" s="61"/>
      <c r="D149" s="61"/>
      <c r="E149" s="61"/>
      <c r="F149" s="61"/>
      <c r="G149" s="61"/>
      <c r="H149" s="61"/>
      <c r="I149" s="61"/>
      <c r="J149" s="61"/>
      <c r="K149" s="61"/>
      <c r="L149" s="61"/>
      <c r="M149" s="61"/>
      <c r="N149" s="61"/>
      <c r="O149" s="61"/>
      <c r="P149" s="61"/>
      <c r="Q149" s="61"/>
      <c r="R149" s="17"/>
      <c r="S149" s="17"/>
      <c r="T149" s="17"/>
      <c r="U149" s="17"/>
      <c r="V149" s="17"/>
      <c r="W149" s="17"/>
      <c r="X149" s="17"/>
      <c r="Y149" s="17"/>
      <c r="Z149" s="17"/>
    </row>
    <row r="150" ht="17.25" customHeight="1">
      <c r="A150" s="17"/>
      <c r="B150" s="61"/>
      <c r="C150" s="61"/>
      <c r="D150" s="61"/>
      <c r="E150" s="61"/>
      <c r="F150" s="61"/>
      <c r="G150" s="61"/>
      <c r="H150" s="61"/>
      <c r="I150" s="61"/>
      <c r="J150" s="61"/>
      <c r="K150" s="61"/>
      <c r="L150" s="61"/>
      <c r="M150" s="61"/>
      <c r="N150" s="61"/>
      <c r="O150" s="61"/>
      <c r="P150" s="61"/>
      <c r="Q150" s="61"/>
      <c r="R150" s="17"/>
      <c r="S150" s="17"/>
      <c r="T150" s="17"/>
      <c r="U150" s="17"/>
      <c r="V150" s="17"/>
      <c r="W150" s="17"/>
      <c r="X150" s="17"/>
      <c r="Y150" s="17"/>
      <c r="Z150" s="17"/>
    </row>
    <row r="151" ht="17.25" customHeight="1">
      <c r="A151" s="17"/>
      <c r="B151" s="61"/>
      <c r="C151" s="61"/>
      <c r="D151" s="61"/>
      <c r="E151" s="61"/>
      <c r="F151" s="61"/>
      <c r="G151" s="61"/>
      <c r="H151" s="61"/>
      <c r="I151" s="61"/>
      <c r="J151" s="61"/>
      <c r="K151" s="61"/>
      <c r="L151" s="61"/>
      <c r="M151" s="61"/>
      <c r="N151" s="61"/>
      <c r="O151" s="61"/>
      <c r="P151" s="61"/>
      <c r="Q151" s="61"/>
      <c r="R151" s="17"/>
      <c r="S151" s="17"/>
      <c r="T151" s="17"/>
      <c r="U151" s="17"/>
      <c r="V151" s="17"/>
      <c r="W151" s="17"/>
      <c r="X151" s="17"/>
      <c r="Y151" s="17"/>
      <c r="Z151" s="17"/>
    </row>
    <row r="152" ht="17.25" customHeight="1">
      <c r="A152" s="17"/>
      <c r="B152" s="61"/>
      <c r="C152" s="61"/>
      <c r="D152" s="61"/>
      <c r="E152" s="61"/>
      <c r="F152" s="61"/>
      <c r="G152" s="61"/>
      <c r="H152" s="61"/>
      <c r="I152" s="61"/>
      <c r="J152" s="61"/>
      <c r="K152" s="61"/>
      <c r="L152" s="61"/>
      <c r="M152" s="61"/>
      <c r="N152" s="61"/>
      <c r="O152" s="61"/>
      <c r="P152" s="61"/>
      <c r="Q152" s="61"/>
      <c r="R152" s="17"/>
      <c r="S152" s="17"/>
      <c r="T152" s="17"/>
      <c r="U152" s="17"/>
      <c r="V152" s="17"/>
      <c r="W152" s="17"/>
      <c r="X152" s="17"/>
      <c r="Y152" s="17"/>
      <c r="Z152" s="17"/>
    </row>
    <row r="153" ht="17.25" customHeight="1">
      <c r="A153" s="17"/>
      <c r="B153" s="61"/>
      <c r="C153" s="61"/>
      <c r="D153" s="61"/>
      <c r="E153" s="61"/>
      <c r="F153" s="61"/>
      <c r="G153" s="61"/>
      <c r="H153" s="61"/>
      <c r="I153" s="61"/>
      <c r="J153" s="61"/>
      <c r="K153" s="61"/>
      <c r="L153" s="61"/>
      <c r="M153" s="61"/>
      <c r="N153" s="61"/>
      <c r="O153" s="61"/>
      <c r="P153" s="61"/>
      <c r="Q153" s="61"/>
      <c r="R153" s="17"/>
      <c r="S153" s="17"/>
      <c r="T153" s="17"/>
      <c r="U153" s="17"/>
      <c r="V153" s="17"/>
      <c r="W153" s="17"/>
      <c r="X153" s="17"/>
      <c r="Y153" s="17"/>
      <c r="Z153" s="17"/>
    </row>
    <row r="154" ht="17.25" customHeight="1">
      <c r="A154" s="17"/>
      <c r="B154" s="61"/>
      <c r="C154" s="61"/>
      <c r="D154" s="61"/>
      <c r="E154" s="61"/>
      <c r="F154" s="61"/>
      <c r="G154" s="61"/>
      <c r="H154" s="61"/>
      <c r="I154" s="61"/>
      <c r="J154" s="61"/>
      <c r="K154" s="61"/>
      <c r="L154" s="61"/>
      <c r="M154" s="61"/>
      <c r="N154" s="61"/>
      <c r="O154" s="61"/>
      <c r="P154" s="61"/>
      <c r="Q154" s="61"/>
      <c r="R154" s="17"/>
      <c r="S154" s="17"/>
      <c r="T154" s="17"/>
      <c r="U154" s="17"/>
      <c r="V154" s="17"/>
      <c r="W154" s="17"/>
      <c r="X154" s="17"/>
      <c r="Y154" s="17"/>
      <c r="Z154" s="17"/>
    </row>
    <row r="155" ht="17.25" customHeight="1">
      <c r="A155" s="17"/>
      <c r="B155" s="61"/>
      <c r="C155" s="61"/>
      <c r="D155" s="61"/>
      <c r="E155" s="61"/>
      <c r="F155" s="61"/>
      <c r="G155" s="61"/>
      <c r="H155" s="61"/>
      <c r="I155" s="61"/>
      <c r="J155" s="61"/>
      <c r="K155" s="61"/>
      <c r="L155" s="61"/>
      <c r="M155" s="61"/>
      <c r="N155" s="61"/>
      <c r="O155" s="61"/>
      <c r="P155" s="61"/>
      <c r="Q155" s="61"/>
      <c r="R155" s="17"/>
      <c r="S155" s="17"/>
      <c r="T155" s="17"/>
      <c r="U155" s="17"/>
      <c r="V155" s="17"/>
      <c r="W155" s="17"/>
      <c r="X155" s="17"/>
      <c r="Y155" s="17"/>
      <c r="Z155" s="17"/>
    </row>
    <row r="156" ht="17.25" customHeight="1">
      <c r="A156" s="17"/>
      <c r="B156" s="61"/>
      <c r="C156" s="61"/>
      <c r="D156" s="61"/>
      <c r="E156" s="61"/>
      <c r="F156" s="61"/>
      <c r="G156" s="61"/>
      <c r="H156" s="61"/>
      <c r="I156" s="61"/>
      <c r="J156" s="61"/>
      <c r="K156" s="61"/>
      <c r="L156" s="61"/>
      <c r="M156" s="61"/>
      <c r="N156" s="61"/>
      <c r="O156" s="61"/>
      <c r="P156" s="61"/>
      <c r="Q156" s="61"/>
      <c r="R156" s="17"/>
      <c r="S156" s="17"/>
      <c r="T156" s="17"/>
      <c r="U156" s="17"/>
      <c r="V156" s="17"/>
      <c r="W156" s="17"/>
      <c r="X156" s="17"/>
      <c r="Y156" s="17"/>
      <c r="Z156" s="17"/>
    </row>
    <row r="157" ht="17.25" customHeight="1">
      <c r="A157" s="17"/>
      <c r="B157" s="61"/>
      <c r="C157" s="61"/>
      <c r="D157" s="61"/>
      <c r="E157" s="61"/>
      <c r="F157" s="61"/>
      <c r="G157" s="61"/>
      <c r="H157" s="61"/>
      <c r="I157" s="61"/>
      <c r="J157" s="61"/>
      <c r="K157" s="61"/>
      <c r="L157" s="61"/>
      <c r="M157" s="61"/>
      <c r="N157" s="61"/>
      <c r="O157" s="61"/>
      <c r="P157" s="61"/>
      <c r="Q157" s="61"/>
      <c r="R157" s="17"/>
      <c r="S157" s="17"/>
      <c r="T157" s="17"/>
      <c r="U157" s="17"/>
      <c r="V157" s="17"/>
      <c r="W157" s="17"/>
      <c r="X157" s="17"/>
      <c r="Y157" s="17"/>
      <c r="Z157" s="17"/>
    </row>
    <row r="158" ht="17.25" customHeight="1">
      <c r="A158" s="17"/>
      <c r="B158" s="61"/>
      <c r="C158" s="61"/>
      <c r="D158" s="61"/>
      <c r="E158" s="61"/>
      <c r="F158" s="61"/>
      <c r="G158" s="61"/>
      <c r="H158" s="61"/>
      <c r="I158" s="61"/>
      <c r="J158" s="61"/>
      <c r="K158" s="61"/>
      <c r="L158" s="61"/>
      <c r="M158" s="61"/>
      <c r="N158" s="61"/>
      <c r="O158" s="61"/>
      <c r="P158" s="61"/>
      <c r="Q158" s="61"/>
      <c r="R158" s="17"/>
      <c r="S158" s="17"/>
      <c r="T158" s="17"/>
      <c r="U158" s="17"/>
      <c r="V158" s="17"/>
      <c r="W158" s="17"/>
      <c r="X158" s="17"/>
      <c r="Y158" s="17"/>
      <c r="Z158" s="17"/>
    </row>
    <row r="159" ht="17.25" customHeight="1">
      <c r="A159" s="17"/>
      <c r="B159" s="61"/>
      <c r="C159" s="61"/>
      <c r="D159" s="61"/>
      <c r="E159" s="61"/>
      <c r="F159" s="61"/>
      <c r="G159" s="61"/>
      <c r="H159" s="61"/>
      <c r="I159" s="61"/>
      <c r="J159" s="61"/>
      <c r="K159" s="61"/>
      <c r="L159" s="61"/>
      <c r="M159" s="61"/>
      <c r="N159" s="61"/>
      <c r="O159" s="61"/>
      <c r="P159" s="61"/>
      <c r="Q159" s="61"/>
      <c r="R159" s="17"/>
      <c r="S159" s="17"/>
      <c r="T159" s="17"/>
      <c r="U159" s="17"/>
      <c r="V159" s="17"/>
      <c r="W159" s="17"/>
      <c r="X159" s="17"/>
      <c r="Y159" s="17"/>
      <c r="Z159" s="17"/>
    </row>
    <row r="160" ht="17.25" customHeight="1">
      <c r="A160" s="17"/>
      <c r="B160" s="61"/>
      <c r="C160" s="61"/>
      <c r="D160" s="61"/>
      <c r="E160" s="61"/>
      <c r="F160" s="61"/>
      <c r="G160" s="61"/>
      <c r="H160" s="61"/>
      <c r="I160" s="61"/>
      <c r="J160" s="61"/>
      <c r="K160" s="61"/>
      <c r="L160" s="61"/>
      <c r="M160" s="61"/>
      <c r="N160" s="61"/>
      <c r="O160" s="61"/>
      <c r="P160" s="61"/>
      <c r="Q160" s="61"/>
      <c r="R160" s="17"/>
      <c r="S160" s="17"/>
      <c r="T160" s="17"/>
      <c r="U160" s="17"/>
      <c r="V160" s="17"/>
      <c r="W160" s="17"/>
      <c r="X160" s="17"/>
      <c r="Y160" s="17"/>
      <c r="Z160" s="17"/>
    </row>
    <row r="161" ht="17.25" customHeight="1">
      <c r="A161" s="17"/>
      <c r="B161" s="61"/>
      <c r="C161" s="61"/>
      <c r="D161" s="61"/>
      <c r="E161" s="61"/>
      <c r="F161" s="61"/>
      <c r="G161" s="61"/>
      <c r="H161" s="61"/>
      <c r="I161" s="61"/>
      <c r="J161" s="61"/>
      <c r="K161" s="61"/>
      <c r="L161" s="61"/>
      <c r="M161" s="61"/>
      <c r="N161" s="61"/>
      <c r="O161" s="61"/>
      <c r="P161" s="61"/>
      <c r="Q161" s="61"/>
      <c r="R161" s="17"/>
      <c r="S161" s="17"/>
      <c r="T161" s="17"/>
      <c r="U161" s="17"/>
      <c r="V161" s="17"/>
      <c r="W161" s="17"/>
      <c r="X161" s="17"/>
      <c r="Y161" s="17"/>
      <c r="Z161" s="17"/>
    </row>
    <row r="162" ht="17.25" customHeight="1">
      <c r="A162" s="17"/>
      <c r="B162" s="61"/>
      <c r="C162" s="61"/>
      <c r="D162" s="61"/>
      <c r="E162" s="61"/>
      <c r="F162" s="61"/>
      <c r="G162" s="61"/>
      <c r="H162" s="61"/>
      <c r="I162" s="61"/>
      <c r="J162" s="61"/>
      <c r="K162" s="61"/>
      <c r="L162" s="61"/>
      <c r="M162" s="61"/>
      <c r="N162" s="61"/>
      <c r="O162" s="61"/>
      <c r="P162" s="61"/>
      <c r="Q162" s="61"/>
      <c r="R162" s="17"/>
      <c r="S162" s="17"/>
      <c r="T162" s="17"/>
      <c r="U162" s="17"/>
      <c r="V162" s="17"/>
      <c r="W162" s="17"/>
      <c r="X162" s="17"/>
      <c r="Y162" s="17"/>
      <c r="Z162" s="17"/>
    </row>
    <row r="163" ht="17.25" customHeight="1">
      <c r="A163" s="17"/>
      <c r="B163" s="61"/>
      <c r="C163" s="61"/>
      <c r="D163" s="61"/>
      <c r="E163" s="61"/>
      <c r="F163" s="61"/>
      <c r="G163" s="61"/>
      <c r="H163" s="61"/>
      <c r="I163" s="61"/>
      <c r="J163" s="61"/>
      <c r="K163" s="61"/>
      <c r="L163" s="61"/>
      <c r="M163" s="61"/>
      <c r="N163" s="61"/>
      <c r="O163" s="61"/>
      <c r="P163" s="61"/>
      <c r="Q163" s="61"/>
      <c r="R163" s="17"/>
      <c r="S163" s="17"/>
      <c r="T163" s="17"/>
      <c r="U163" s="17"/>
      <c r="V163" s="17"/>
      <c r="W163" s="17"/>
      <c r="X163" s="17"/>
      <c r="Y163" s="17"/>
      <c r="Z163" s="17"/>
    </row>
    <row r="164" ht="17.25" customHeight="1">
      <c r="A164" s="17"/>
      <c r="B164" s="61"/>
      <c r="C164" s="61"/>
      <c r="D164" s="61"/>
      <c r="E164" s="61"/>
      <c r="F164" s="61"/>
      <c r="G164" s="61"/>
      <c r="H164" s="61"/>
      <c r="I164" s="61"/>
      <c r="J164" s="61"/>
      <c r="K164" s="61"/>
      <c r="L164" s="61"/>
      <c r="M164" s="61"/>
      <c r="N164" s="61"/>
      <c r="O164" s="61"/>
      <c r="P164" s="61"/>
      <c r="Q164" s="61"/>
      <c r="R164" s="17"/>
      <c r="S164" s="17"/>
      <c r="T164" s="17"/>
      <c r="U164" s="17"/>
      <c r="V164" s="17"/>
      <c r="W164" s="17"/>
      <c r="X164" s="17"/>
      <c r="Y164" s="17"/>
      <c r="Z164" s="17"/>
    </row>
    <row r="165" ht="17.25" customHeight="1">
      <c r="A165" s="17"/>
      <c r="B165" s="61"/>
      <c r="C165" s="61"/>
      <c r="D165" s="61"/>
      <c r="E165" s="61"/>
      <c r="F165" s="61"/>
      <c r="G165" s="61"/>
      <c r="H165" s="61"/>
      <c r="I165" s="61"/>
      <c r="J165" s="61"/>
      <c r="K165" s="61"/>
      <c r="L165" s="61"/>
      <c r="M165" s="61"/>
      <c r="N165" s="61"/>
      <c r="O165" s="61"/>
      <c r="P165" s="61"/>
      <c r="Q165" s="61"/>
      <c r="R165" s="17"/>
      <c r="S165" s="17"/>
      <c r="T165" s="17"/>
      <c r="U165" s="17"/>
      <c r="V165" s="17"/>
      <c r="W165" s="17"/>
      <c r="X165" s="17"/>
      <c r="Y165" s="17"/>
      <c r="Z165" s="17"/>
    </row>
    <row r="166" ht="17.25" customHeight="1">
      <c r="A166" s="17"/>
      <c r="B166" s="61"/>
      <c r="C166" s="61"/>
      <c r="D166" s="61"/>
      <c r="E166" s="61"/>
      <c r="F166" s="61"/>
      <c r="G166" s="61"/>
      <c r="H166" s="61"/>
      <c r="I166" s="61"/>
      <c r="J166" s="61"/>
      <c r="K166" s="61"/>
      <c r="L166" s="61"/>
      <c r="M166" s="61"/>
      <c r="N166" s="61"/>
      <c r="O166" s="61"/>
      <c r="P166" s="61"/>
      <c r="Q166" s="61"/>
      <c r="R166" s="17"/>
      <c r="S166" s="17"/>
      <c r="T166" s="17"/>
      <c r="U166" s="17"/>
      <c r="V166" s="17"/>
      <c r="W166" s="17"/>
      <c r="X166" s="17"/>
      <c r="Y166" s="17"/>
      <c r="Z166" s="17"/>
    </row>
    <row r="167" ht="17.25" customHeight="1">
      <c r="A167" s="17"/>
      <c r="B167" s="61"/>
      <c r="C167" s="61"/>
      <c r="D167" s="61"/>
      <c r="E167" s="61"/>
      <c r="F167" s="61"/>
      <c r="G167" s="61"/>
      <c r="H167" s="61"/>
      <c r="I167" s="61"/>
      <c r="J167" s="61"/>
      <c r="K167" s="61"/>
      <c r="L167" s="61"/>
      <c r="M167" s="61"/>
      <c r="N167" s="61"/>
      <c r="O167" s="61"/>
      <c r="P167" s="61"/>
      <c r="Q167" s="61"/>
      <c r="R167" s="17"/>
      <c r="S167" s="17"/>
      <c r="T167" s="17"/>
      <c r="U167" s="17"/>
      <c r="V167" s="17"/>
      <c r="W167" s="17"/>
      <c r="X167" s="17"/>
      <c r="Y167" s="17"/>
      <c r="Z167" s="17"/>
    </row>
    <row r="168" ht="17.25" customHeight="1">
      <c r="A168" s="17"/>
      <c r="B168" s="61"/>
      <c r="C168" s="61"/>
      <c r="D168" s="61"/>
      <c r="E168" s="61"/>
      <c r="F168" s="61"/>
      <c r="G168" s="61"/>
      <c r="H168" s="61"/>
      <c r="I168" s="61"/>
      <c r="J168" s="61"/>
      <c r="K168" s="61"/>
      <c r="L168" s="61"/>
      <c r="M168" s="61"/>
      <c r="N168" s="61"/>
      <c r="O168" s="61"/>
      <c r="P168" s="61"/>
      <c r="Q168" s="61"/>
      <c r="R168" s="17"/>
      <c r="S168" s="17"/>
      <c r="T168" s="17"/>
      <c r="U168" s="17"/>
      <c r="V168" s="17"/>
      <c r="W168" s="17"/>
      <c r="X168" s="17"/>
      <c r="Y168" s="17"/>
      <c r="Z168" s="17"/>
    </row>
    <row r="169" ht="17.25" customHeight="1">
      <c r="A169" s="17"/>
      <c r="B169" s="61"/>
      <c r="C169" s="61"/>
      <c r="D169" s="61"/>
      <c r="E169" s="61"/>
      <c r="F169" s="61"/>
      <c r="G169" s="61"/>
      <c r="H169" s="61"/>
      <c r="I169" s="61"/>
      <c r="J169" s="61"/>
      <c r="K169" s="61"/>
      <c r="L169" s="61"/>
      <c r="M169" s="61"/>
      <c r="N169" s="61"/>
      <c r="O169" s="61"/>
      <c r="P169" s="61"/>
      <c r="Q169" s="61"/>
      <c r="R169" s="17"/>
      <c r="S169" s="17"/>
      <c r="T169" s="17"/>
      <c r="U169" s="17"/>
      <c r="V169" s="17"/>
      <c r="W169" s="17"/>
      <c r="X169" s="17"/>
      <c r="Y169" s="17"/>
      <c r="Z169" s="17"/>
    </row>
    <row r="170" ht="17.25" customHeight="1">
      <c r="A170" s="17"/>
      <c r="B170" s="61"/>
      <c r="C170" s="61"/>
      <c r="D170" s="61"/>
      <c r="E170" s="61"/>
      <c r="F170" s="61"/>
      <c r="G170" s="61"/>
      <c r="H170" s="61"/>
      <c r="I170" s="61"/>
      <c r="J170" s="61"/>
      <c r="K170" s="61"/>
      <c r="L170" s="61"/>
      <c r="M170" s="61"/>
      <c r="N170" s="61"/>
      <c r="O170" s="61"/>
      <c r="P170" s="61"/>
      <c r="Q170" s="61"/>
      <c r="R170" s="17"/>
      <c r="S170" s="17"/>
      <c r="T170" s="17"/>
      <c r="U170" s="17"/>
      <c r="V170" s="17"/>
      <c r="W170" s="17"/>
      <c r="X170" s="17"/>
      <c r="Y170" s="17"/>
      <c r="Z170" s="17"/>
    </row>
    <row r="171" ht="17.25" customHeight="1">
      <c r="A171" s="17"/>
      <c r="B171" s="61"/>
      <c r="C171" s="61"/>
      <c r="D171" s="61"/>
      <c r="E171" s="61"/>
      <c r="F171" s="61"/>
      <c r="G171" s="61"/>
      <c r="H171" s="61"/>
      <c r="I171" s="61"/>
      <c r="J171" s="61"/>
      <c r="K171" s="61"/>
      <c r="L171" s="61"/>
      <c r="M171" s="61"/>
      <c r="N171" s="61"/>
      <c r="O171" s="61"/>
      <c r="P171" s="61"/>
      <c r="Q171" s="61"/>
      <c r="R171" s="17"/>
      <c r="S171" s="17"/>
      <c r="T171" s="17"/>
      <c r="U171" s="17"/>
      <c r="V171" s="17"/>
      <c r="W171" s="17"/>
      <c r="X171" s="17"/>
      <c r="Y171" s="17"/>
      <c r="Z171" s="17"/>
    </row>
    <row r="172" ht="17.25" customHeight="1">
      <c r="A172" s="17"/>
      <c r="B172" s="61"/>
      <c r="C172" s="61"/>
      <c r="D172" s="61"/>
      <c r="E172" s="61"/>
      <c r="F172" s="61"/>
      <c r="G172" s="61"/>
      <c r="H172" s="61"/>
      <c r="I172" s="61"/>
      <c r="J172" s="61"/>
      <c r="K172" s="61"/>
      <c r="L172" s="61"/>
      <c r="M172" s="61"/>
      <c r="N172" s="61"/>
      <c r="O172" s="61"/>
      <c r="P172" s="61"/>
      <c r="Q172" s="61"/>
      <c r="R172" s="17"/>
      <c r="S172" s="17"/>
      <c r="T172" s="17"/>
      <c r="U172" s="17"/>
      <c r="V172" s="17"/>
      <c r="W172" s="17"/>
      <c r="X172" s="17"/>
      <c r="Y172" s="17"/>
      <c r="Z172" s="17"/>
    </row>
    <row r="173" ht="17.25" customHeight="1">
      <c r="A173" s="17"/>
      <c r="B173" s="61"/>
      <c r="C173" s="61"/>
      <c r="D173" s="61"/>
      <c r="E173" s="61"/>
      <c r="F173" s="61"/>
      <c r="G173" s="61"/>
      <c r="H173" s="61"/>
      <c r="I173" s="61"/>
      <c r="J173" s="61"/>
      <c r="K173" s="61"/>
      <c r="L173" s="61"/>
      <c r="M173" s="61"/>
      <c r="N173" s="61"/>
      <c r="O173" s="61"/>
      <c r="P173" s="61"/>
      <c r="Q173" s="61"/>
      <c r="R173" s="17"/>
      <c r="S173" s="17"/>
      <c r="T173" s="17"/>
      <c r="U173" s="17"/>
      <c r="V173" s="17"/>
      <c r="W173" s="17"/>
      <c r="X173" s="17"/>
      <c r="Y173" s="17"/>
      <c r="Z173" s="17"/>
    </row>
    <row r="174" ht="17.25" customHeight="1">
      <c r="A174" s="17"/>
      <c r="B174" s="61"/>
      <c r="C174" s="61"/>
      <c r="D174" s="61"/>
      <c r="E174" s="61"/>
      <c r="F174" s="61"/>
      <c r="G174" s="61"/>
      <c r="H174" s="61"/>
      <c r="I174" s="61"/>
      <c r="J174" s="61"/>
      <c r="K174" s="61"/>
      <c r="L174" s="61"/>
      <c r="M174" s="61"/>
      <c r="N174" s="61"/>
      <c r="O174" s="61"/>
      <c r="P174" s="61"/>
      <c r="Q174" s="61"/>
      <c r="R174" s="17"/>
      <c r="S174" s="17"/>
      <c r="T174" s="17"/>
      <c r="U174" s="17"/>
      <c r="V174" s="17"/>
      <c r="W174" s="17"/>
      <c r="X174" s="17"/>
      <c r="Y174" s="17"/>
      <c r="Z174" s="17"/>
    </row>
    <row r="175" ht="17.25" customHeight="1">
      <c r="A175" s="17"/>
      <c r="B175" s="61"/>
      <c r="C175" s="61"/>
      <c r="D175" s="61"/>
      <c r="E175" s="61"/>
      <c r="F175" s="61"/>
      <c r="G175" s="61"/>
      <c r="H175" s="61"/>
      <c r="I175" s="61"/>
      <c r="J175" s="61"/>
      <c r="K175" s="61"/>
      <c r="L175" s="61"/>
      <c r="M175" s="61"/>
      <c r="N175" s="61"/>
      <c r="O175" s="61"/>
      <c r="P175" s="61"/>
      <c r="Q175" s="61"/>
      <c r="R175" s="17"/>
      <c r="S175" s="17"/>
      <c r="T175" s="17"/>
      <c r="U175" s="17"/>
      <c r="V175" s="17"/>
      <c r="W175" s="17"/>
      <c r="X175" s="17"/>
      <c r="Y175" s="17"/>
      <c r="Z175" s="17"/>
    </row>
    <row r="176" ht="17.25" customHeight="1">
      <c r="A176" s="17"/>
      <c r="B176" s="61"/>
      <c r="C176" s="61"/>
      <c r="D176" s="61"/>
      <c r="E176" s="61"/>
      <c r="F176" s="61"/>
      <c r="G176" s="61"/>
      <c r="H176" s="61"/>
      <c r="I176" s="61"/>
      <c r="J176" s="61"/>
      <c r="K176" s="61"/>
      <c r="L176" s="61"/>
      <c r="M176" s="61"/>
      <c r="N176" s="61"/>
      <c r="O176" s="61"/>
      <c r="P176" s="61"/>
      <c r="Q176" s="61"/>
      <c r="R176" s="17"/>
      <c r="S176" s="17"/>
      <c r="T176" s="17"/>
      <c r="U176" s="17"/>
      <c r="V176" s="17"/>
      <c r="W176" s="17"/>
      <c r="X176" s="17"/>
      <c r="Y176" s="17"/>
      <c r="Z176" s="17"/>
    </row>
    <row r="177" ht="17.25" customHeight="1">
      <c r="A177" s="17"/>
      <c r="B177" s="61"/>
      <c r="C177" s="61"/>
      <c r="D177" s="61"/>
      <c r="E177" s="61"/>
      <c r="F177" s="61"/>
      <c r="G177" s="61"/>
      <c r="H177" s="61"/>
      <c r="I177" s="61"/>
      <c r="J177" s="61"/>
      <c r="K177" s="61"/>
      <c r="L177" s="61"/>
      <c r="M177" s="61"/>
      <c r="N177" s="61"/>
      <c r="O177" s="61"/>
      <c r="P177" s="61"/>
      <c r="Q177" s="61"/>
      <c r="R177" s="17"/>
      <c r="S177" s="17"/>
      <c r="T177" s="17"/>
      <c r="U177" s="17"/>
      <c r="V177" s="17"/>
      <c r="W177" s="17"/>
      <c r="X177" s="17"/>
      <c r="Y177" s="17"/>
      <c r="Z177" s="17"/>
    </row>
    <row r="178" ht="17.25" customHeight="1">
      <c r="A178" s="17"/>
      <c r="B178" s="61"/>
      <c r="C178" s="61"/>
      <c r="D178" s="61"/>
      <c r="E178" s="61"/>
      <c r="F178" s="61"/>
      <c r="G178" s="61"/>
      <c r="H178" s="61"/>
      <c r="I178" s="61"/>
      <c r="J178" s="61"/>
      <c r="K178" s="61"/>
      <c r="L178" s="61"/>
      <c r="M178" s="61"/>
      <c r="N178" s="61"/>
      <c r="O178" s="61"/>
      <c r="P178" s="61"/>
      <c r="Q178" s="61"/>
      <c r="R178" s="17"/>
      <c r="S178" s="17"/>
      <c r="T178" s="17"/>
      <c r="U178" s="17"/>
      <c r="V178" s="17"/>
      <c r="W178" s="17"/>
      <c r="X178" s="17"/>
      <c r="Y178" s="17"/>
      <c r="Z178" s="17"/>
    </row>
    <row r="179" ht="17.25" customHeight="1">
      <c r="A179" s="17"/>
      <c r="B179" s="61"/>
      <c r="C179" s="61"/>
      <c r="D179" s="61"/>
      <c r="E179" s="61"/>
      <c r="F179" s="61"/>
      <c r="G179" s="61"/>
      <c r="H179" s="61"/>
      <c r="I179" s="61"/>
      <c r="J179" s="61"/>
      <c r="K179" s="61"/>
      <c r="L179" s="61"/>
      <c r="M179" s="61"/>
      <c r="N179" s="61"/>
      <c r="O179" s="61"/>
      <c r="P179" s="61"/>
      <c r="Q179" s="61"/>
      <c r="R179" s="17"/>
      <c r="S179" s="17"/>
      <c r="T179" s="17"/>
      <c r="U179" s="17"/>
      <c r="V179" s="17"/>
      <c r="W179" s="17"/>
      <c r="X179" s="17"/>
      <c r="Y179" s="17"/>
      <c r="Z179" s="17"/>
    </row>
    <row r="180" ht="17.25" customHeight="1">
      <c r="A180" s="17"/>
      <c r="B180" s="61"/>
      <c r="C180" s="61"/>
      <c r="D180" s="61"/>
      <c r="E180" s="61"/>
      <c r="F180" s="61"/>
      <c r="G180" s="61"/>
      <c r="H180" s="61"/>
      <c r="I180" s="61"/>
      <c r="J180" s="61"/>
      <c r="K180" s="61"/>
      <c r="L180" s="61"/>
      <c r="M180" s="61"/>
      <c r="N180" s="61"/>
      <c r="O180" s="61"/>
      <c r="P180" s="61"/>
      <c r="Q180" s="61"/>
      <c r="R180" s="17"/>
      <c r="S180" s="17"/>
      <c r="T180" s="17"/>
      <c r="U180" s="17"/>
      <c r="V180" s="17"/>
      <c r="W180" s="17"/>
      <c r="X180" s="17"/>
      <c r="Y180" s="17"/>
      <c r="Z180" s="17"/>
    </row>
    <row r="181" ht="17.25" customHeight="1">
      <c r="A181" s="17"/>
      <c r="B181" s="61"/>
      <c r="C181" s="61"/>
      <c r="D181" s="61"/>
      <c r="E181" s="61"/>
      <c r="F181" s="61"/>
      <c r="G181" s="61"/>
      <c r="H181" s="61"/>
      <c r="I181" s="61"/>
      <c r="J181" s="61"/>
      <c r="K181" s="61"/>
      <c r="L181" s="61"/>
      <c r="M181" s="61"/>
      <c r="N181" s="61"/>
      <c r="O181" s="61"/>
      <c r="P181" s="61"/>
      <c r="Q181" s="61"/>
      <c r="R181" s="17"/>
      <c r="S181" s="17"/>
      <c r="T181" s="17"/>
      <c r="U181" s="17"/>
      <c r="V181" s="17"/>
      <c r="W181" s="17"/>
      <c r="X181" s="17"/>
      <c r="Y181" s="17"/>
      <c r="Z181" s="17"/>
    </row>
    <row r="182" ht="17.25" customHeight="1">
      <c r="A182" s="17"/>
      <c r="B182" s="61"/>
      <c r="C182" s="61"/>
      <c r="D182" s="61"/>
      <c r="E182" s="61"/>
      <c r="F182" s="61"/>
      <c r="G182" s="61"/>
      <c r="H182" s="61"/>
      <c r="I182" s="61"/>
      <c r="J182" s="61"/>
      <c r="K182" s="61"/>
      <c r="L182" s="61"/>
      <c r="M182" s="61"/>
      <c r="N182" s="61"/>
      <c r="O182" s="61"/>
      <c r="P182" s="61"/>
      <c r="Q182" s="61"/>
      <c r="R182" s="17"/>
      <c r="S182" s="17"/>
      <c r="T182" s="17"/>
      <c r="U182" s="17"/>
      <c r="V182" s="17"/>
      <c r="W182" s="17"/>
      <c r="X182" s="17"/>
      <c r="Y182" s="17"/>
      <c r="Z182" s="17"/>
    </row>
    <row r="183" ht="17.25" customHeight="1">
      <c r="A183" s="17"/>
      <c r="B183" s="61"/>
      <c r="C183" s="61"/>
      <c r="D183" s="61"/>
      <c r="E183" s="61"/>
      <c r="F183" s="61"/>
      <c r="G183" s="61"/>
      <c r="H183" s="61"/>
      <c r="I183" s="61"/>
      <c r="J183" s="61"/>
      <c r="K183" s="61"/>
      <c r="L183" s="61"/>
      <c r="M183" s="61"/>
      <c r="N183" s="61"/>
      <c r="O183" s="61"/>
      <c r="P183" s="61"/>
      <c r="Q183" s="61"/>
      <c r="R183" s="17"/>
      <c r="S183" s="17"/>
      <c r="T183" s="17"/>
      <c r="U183" s="17"/>
      <c r="V183" s="17"/>
      <c r="W183" s="17"/>
      <c r="X183" s="17"/>
      <c r="Y183" s="17"/>
      <c r="Z183" s="17"/>
    </row>
    <row r="184" ht="17.25" customHeight="1">
      <c r="A184" s="17"/>
      <c r="B184" s="61"/>
      <c r="C184" s="61"/>
      <c r="D184" s="61"/>
      <c r="E184" s="61"/>
      <c r="F184" s="61"/>
      <c r="G184" s="61"/>
      <c r="H184" s="61"/>
      <c r="I184" s="61"/>
      <c r="J184" s="61"/>
      <c r="K184" s="61"/>
      <c r="L184" s="61"/>
      <c r="M184" s="61"/>
      <c r="N184" s="61"/>
      <c r="O184" s="61"/>
      <c r="P184" s="61"/>
      <c r="Q184" s="61"/>
      <c r="R184" s="17"/>
      <c r="S184" s="17"/>
      <c r="T184" s="17"/>
      <c r="U184" s="17"/>
      <c r="V184" s="17"/>
      <c r="W184" s="17"/>
      <c r="X184" s="17"/>
      <c r="Y184" s="17"/>
      <c r="Z184" s="17"/>
    </row>
    <row r="185" ht="17.25" customHeight="1">
      <c r="A185" s="17"/>
      <c r="B185" s="61"/>
      <c r="C185" s="61"/>
      <c r="D185" s="61"/>
      <c r="E185" s="61"/>
      <c r="F185" s="61"/>
      <c r="G185" s="61"/>
      <c r="H185" s="61"/>
      <c r="I185" s="61"/>
      <c r="J185" s="61"/>
      <c r="K185" s="61"/>
      <c r="L185" s="61"/>
      <c r="M185" s="61"/>
      <c r="N185" s="61"/>
      <c r="O185" s="61"/>
      <c r="P185" s="61"/>
      <c r="Q185" s="61"/>
      <c r="R185" s="17"/>
      <c r="S185" s="17"/>
      <c r="T185" s="17"/>
      <c r="U185" s="17"/>
      <c r="V185" s="17"/>
      <c r="W185" s="17"/>
      <c r="X185" s="17"/>
      <c r="Y185" s="17"/>
      <c r="Z185" s="17"/>
    </row>
    <row r="186" ht="17.25" customHeight="1">
      <c r="A186" s="17"/>
      <c r="B186" s="61"/>
      <c r="C186" s="61"/>
      <c r="D186" s="61"/>
      <c r="E186" s="61"/>
      <c r="F186" s="61"/>
      <c r="G186" s="61"/>
      <c r="H186" s="61"/>
      <c r="I186" s="61"/>
      <c r="J186" s="61"/>
      <c r="K186" s="61"/>
      <c r="L186" s="61"/>
      <c r="M186" s="61"/>
      <c r="N186" s="61"/>
      <c r="O186" s="61"/>
      <c r="P186" s="61"/>
      <c r="Q186" s="61"/>
      <c r="R186" s="17"/>
      <c r="S186" s="17"/>
      <c r="T186" s="17"/>
      <c r="U186" s="17"/>
      <c r="V186" s="17"/>
      <c r="W186" s="17"/>
      <c r="X186" s="17"/>
      <c r="Y186" s="17"/>
      <c r="Z186" s="17"/>
    </row>
    <row r="187" ht="17.25" customHeight="1">
      <c r="A187" s="17"/>
      <c r="B187" s="61"/>
      <c r="C187" s="61"/>
      <c r="D187" s="61"/>
      <c r="E187" s="61"/>
      <c r="F187" s="61"/>
      <c r="G187" s="61"/>
      <c r="H187" s="61"/>
      <c r="I187" s="61"/>
      <c r="J187" s="61"/>
      <c r="K187" s="61"/>
      <c r="L187" s="61"/>
      <c r="M187" s="61"/>
      <c r="N187" s="61"/>
      <c r="O187" s="61"/>
      <c r="P187" s="61"/>
      <c r="Q187" s="61"/>
      <c r="R187" s="17"/>
      <c r="S187" s="17"/>
      <c r="T187" s="17"/>
      <c r="U187" s="17"/>
      <c r="V187" s="17"/>
      <c r="W187" s="17"/>
      <c r="X187" s="17"/>
      <c r="Y187" s="17"/>
      <c r="Z187" s="17"/>
    </row>
    <row r="188" ht="17.25" customHeight="1">
      <c r="A188" s="17"/>
      <c r="B188" s="61"/>
      <c r="C188" s="61"/>
      <c r="D188" s="61"/>
      <c r="E188" s="61"/>
      <c r="F188" s="61"/>
      <c r="G188" s="61"/>
      <c r="H188" s="61"/>
      <c r="I188" s="61"/>
      <c r="J188" s="61"/>
      <c r="K188" s="61"/>
      <c r="L188" s="61"/>
      <c r="M188" s="61"/>
      <c r="N188" s="61"/>
      <c r="O188" s="61"/>
      <c r="P188" s="61"/>
      <c r="Q188" s="61"/>
      <c r="R188" s="17"/>
      <c r="S188" s="17"/>
      <c r="T188" s="17"/>
      <c r="U188" s="17"/>
      <c r="V188" s="17"/>
      <c r="W188" s="17"/>
      <c r="X188" s="17"/>
      <c r="Y188" s="17"/>
      <c r="Z188" s="17"/>
    </row>
    <row r="189" ht="17.25" customHeight="1">
      <c r="A189" s="17"/>
      <c r="B189" s="61"/>
      <c r="C189" s="61"/>
      <c r="D189" s="61"/>
      <c r="E189" s="61"/>
      <c r="F189" s="61"/>
      <c r="G189" s="61"/>
      <c r="H189" s="61"/>
      <c r="I189" s="61"/>
      <c r="J189" s="61"/>
      <c r="K189" s="61"/>
      <c r="L189" s="61"/>
      <c r="M189" s="61"/>
      <c r="N189" s="61"/>
      <c r="O189" s="61"/>
      <c r="P189" s="61"/>
      <c r="Q189" s="61"/>
      <c r="R189" s="17"/>
      <c r="S189" s="17"/>
      <c r="T189" s="17"/>
      <c r="U189" s="17"/>
      <c r="V189" s="17"/>
      <c r="W189" s="17"/>
      <c r="X189" s="17"/>
      <c r="Y189" s="17"/>
      <c r="Z189" s="17"/>
    </row>
    <row r="190" ht="17.25" customHeight="1">
      <c r="A190" s="17"/>
      <c r="B190" s="61"/>
      <c r="C190" s="61"/>
      <c r="D190" s="61"/>
      <c r="E190" s="61"/>
      <c r="F190" s="61"/>
      <c r="G190" s="61"/>
      <c r="H190" s="61"/>
      <c r="I190" s="61"/>
      <c r="J190" s="61"/>
      <c r="K190" s="61"/>
      <c r="L190" s="61"/>
      <c r="M190" s="61"/>
      <c r="N190" s="61"/>
      <c r="O190" s="61"/>
      <c r="P190" s="61"/>
      <c r="Q190" s="61"/>
      <c r="R190" s="17"/>
      <c r="S190" s="17"/>
      <c r="T190" s="17"/>
      <c r="U190" s="17"/>
      <c r="V190" s="17"/>
      <c r="W190" s="17"/>
      <c r="X190" s="17"/>
      <c r="Y190" s="17"/>
      <c r="Z190" s="17"/>
    </row>
    <row r="191" ht="17.25" customHeight="1">
      <c r="A191" s="17"/>
      <c r="B191" s="61"/>
      <c r="C191" s="61"/>
      <c r="D191" s="61"/>
      <c r="E191" s="61"/>
      <c r="F191" s="61"/>
      <c r="G191" s="61"/>
      <c r="H191" s="61"/>
      <c r="I191" s="61"/>
      <c r="J191" s="61"/>
      <c r="K191" s="61"/>
      <c r="L191" s="61"/>
      <c r="M191" s="61"/>
      <c r="N191" s="61"/>
      <c r="O191" s="61"/>
      <c r="P191" s="61"/>
      <c r="Q191" s="61"/>
      <c r="R191" s="17"/>
      <c r="S191" s="17"/>
      <c r="T191" s="17"/>
      <c r="U191" s="17"/>
      <c r="V191" s="17"/>
      <c r="W191" s="17"/>
      <c r="X191" s="17"/>
      <c r="Y191" s="17"/>
      <c r="Z191" s="17"/>
    </row>
    <row r="192" ht="17.25" customHeight="1">
      <c r="A192" s="17"/>
      <c r="B192" s="61"/>
      <c r="C192" s="61"/>
      <c r="D192" s="61"/>
      <c r="E192" s="61"/>
      <c r="F192" s="61"/>
      <c r="G192" s="61"/>
      <c r="H192" s="61"/>
      <c r="I192" s="61"/>
      <c r="J192" s="61"/>
      <c r="K192" s="61"/>
      <c r="L192" s="61"/>
      <c r="M192" s="61"/>
      <c r="N192" s="61"/>
      <c r="O192" s="61"/>
      <c r="P192" s="61"/>
      <c r="Q192" s="61"/>
      <c r="R192" s="17"/>
      <c r="S192" s="17"/>
      <c r="T192" s="17"/>
      <c r="U192" s="17"/>
      <c r="V192" s="17"/>
      <c r="W192" s="17"/>
      <c r="X192" s="17"/>
      <c r="Y192" s="17"/>
      <c r="Z192" s="17"/>
    </row>
    <row r="193" ht="17.25" customHeight="1">
      <c r="A193" s="17"/>
      <c r="B193" s="61"/>
      <c r="C193" s="61"/>
      <c r="D193" s="61"/>
      <c r="E193" s="61"/>
      <c r="F193" s="61"/>
      <c r="G193" s="61"/>
      <c r="H193" s="61"/>
      <c r="I193" s="61"/>
      <c r="J193" s="61"/>
      <c r="K193" s="61"/>
      <c r="L193" s="61"/>
      <c r="M193" s="61"/>
      <c r="N193" s="61"/>
      <c r="O193" s="61"/>
      <c r="P193" s="61"/>
      <c r="Q193" s="61"/>
      <c r="R193" s="17"/>
      <c r="S193" s="17"/>
      <c r="T193" s="17"/>
      <c r="U193" s="17"/>
      <c r="V193" s="17"/>
      <c r="W193" s="17"/>
      <c r="X193" s="17"/>
      <c r="Y193" s="17"/>
      <c r="Z193" s="17"/>
    </row>
    <row r="194" ht="17.25" customHeight="1">
      <c r="A194" s="17"/>
      <c r="B194" s="61"/>
      <c r="C194" s="61"/>
      <c r="D194" s="61"/>
      <c r="E194" s="61"/>
      <c r="F194" s="61"/>
      <c r="G194" s="61"/>
      <c r="H194" s="61"/>
      <c r="I194" s="61"/>
      <c r="J194" s="61"/>
      <c r="K194" s="61"/>
      <c r="L194" s="61"/>
      <c r="M194" s="61"/>
      <c r="N194" s="61"/>
      <c r="O194" s="61"/>
      <c r="P194" s="61"/>
      <c r="Q194" s="61"/>
      <c r="R194" s="17"/>
      <c r="S194" s="17"/>
      <c r="T194" s="17"/>
      <c r="U194" s="17"/>
      <c r="V194" s="17"/>
      <c r="W194" s="17"/>
      <c r="X194" s="17"/>
      <c r="Y194" s="17"/>
      <c r="Z194" s="17"/>
    </row>
    <row r="195" ht="17.25" customHeight="1">
      <c r="A195" s="17"/>
      <c r="B195" s="61"/>
      <c r="C195" s="61"/>
      <c r="D195" s="61"/>
      <c r="E195" s="61"/>
      <c r="F195" s="61"/>
      <c r="G195" s="61"/>
      <c r="H195" s="61"/>
      <c r="I195" s="61"/>
      <c r="J195" s="61"/>
      <c r="K195" s="61"/>
      <c r="L195" s="61"/>
      <c r="M195" s="61"/>
      <c r="N195" s="61"/>
      <c r="O195" s="61"/>
      <c r="P195" s="61"/>
      <c r="Q195" s="61"/>
      <c r="R195" s="17"/>
      <c r="S195" s="17"/>
      <c r="T195" s="17"/>
      <c r="U195" s="17"/>
      <c r="V195" s="17"/>
      <c r="W195" s="17"/>
      <c r="X195" s="17"/>
      <c r="Y195" s="17"/>
      <c r="Z195" s="17"/>
    </row>
    <row r="196" ht="17.25" customHeight="1">
      <c r="A196" s="17"/>
      <c r="B196" s="61"/>
      <c r="C196" s="61"/>
      <c r="D196" s="61"/>
      <c r="E196" s="61"/>
      <c r="F196" s="61"/>
      <c r="G196" s="61"/>
      <c r="H196" s="61"/>
      <c r="I196" s="61"/>
      <c r="J196" s="61"/>
      <c r="K196" s="61"/>
      <c r="L196" s="61"/>
      <c r="M196" s="61"/>
      <c r="N196" s="61"/>
      <c r="O196" s="61"/>
      <c r="P196" s="61"/>
      <c r="Q196" s="61"/>
      <c r="R196" s="17"/>
      <c r="S196" s="17"/>
      <c r="T196" s="17"/>
      <c r="U196" s="17"/>
      <c r="V196" s="17"/>
      <c r="W196" s="17"/>
      <c r="X196" s="17"/>
      <c r="Y196" s="17"/>
      <c r="Z196" s="17"/>
    </row>
    <row r="197" ht="17.25" customHeight="1">
      <c r="A197" s="17"/>
      <c r="B197" s="61"/>
      <c r="C197" s="61"/>
      <c r="D197" s="61"/>
      <c r="E197" s="61"/>
      <c r="F197" s="61"/>
      <c r="G197" s="61"/>
      <c r="H197" s="61"/>
      <c r="I197" s="61"/>
      <c r="J197" s="61"/>
      <c r="K197" s="61"/>
      <c r="L197" s="61"/>
      <c r="M197" s="61"/>
      <c r="N197" s="61"/>
      <c r="O197" s="61"/>
      <c r="P197" s="61"/>
      <c r="Q197" s="61"/>
      <c r="R197" s="17"/>
      <c r="S197" s="17"/>
      <c r="T197" s="17"/>
      <c r="U197" s="17"/>
      <c r="V197" s="17"/>
      <c r="W197" s="17"/>
      <c r="X197" s="17"/>
      <c r="Y197" s="17"/>
      <c r="Z197" s="17"/>
    </row>
    <row r="198" ht="17.25" customHeight="1">
      <c r="A198" s="17"/>
      <c r="B198" s="61"/>
      <c r="C198" s="61"/>
      <c r="D198" s="61"/>
      <c r="E198" s="61"/>
      <c r="F198" s="61"/>
      <c r="G198" s="61"/>
      <c r="H198" s="61"/>
      <c r="I198" s="61"/>
      <c r="J198" s="61"/>
      <c r="K198" s="61"/>
      <c r="L198" s="61"/>
      <c r="M198" s="61"/>
      <c r="N198" s="61"/>
      <c r="O198" s="61"/>
      <c r="P198" s="61"/>
      <c r="Q198" s="61"/>
      <c r="R198" s="17"/>
      <c r="S198" s="17"/>
      <c r="T198" s="17"/>
      <c r="U198" s="17"/>
      <c r="V198" s="17"/>
      <c r="W198" s="17"/>
      <c r="X198" s="17"/>
      <c r="Y198" s="17"/>
      <c r="Z198" s="17"/>
    </row>
    <row r="199" ht="17.25" customHeight="1">
      <c r="A199" s="17"/>
      <c r="B199" s="61"/>
      <c r="C199" s="61"/>
      <c r="D199" s="61"/>
      <c r="E199" s="61"/>
      <c r="F199" s="61"/>
      <c r="G199" s="61"/>
      <c r="H199" s="61"/>
      <c r="I199" s="61"/>
      <c r="J199" s="61"/>
      <c r="K199" s="61"/>
      <c r="L199" s="61"/>
      <c r="M199" s="61"/>
      <c r="N199" s="61"/>
      <c r="O199" s="61"/>
      <c r="P199" s="61"/>
      <c r="Q199" s="61"/>
      <c r="R199" s="17"/>
      <c r="S199" s="17"/>
      <c r="T199" s="17"/>
      <c r="U199" s="17"/>
      <c r="V199" s="17"/>
      <c r="W199" s="17"/>
      <c r="X199" s="17"/>
      <c r="Y199" s="17"/>
      <c r="Z199" s="17"/>
    </row>
    <row r="200" ht="17.25" customHeight="1">
      <c r="A200" s="17"/>
      <c r="B200" s="61"/>
      <c r="C200" s="61"/>
      <c r="D200" s="61"/>
      <c r="E200" s="61"/>
      <c r="F200" s="61"/>
      <c r="G200" s="61"/>
      <c r="H200" s="61"/>
      <c r="I200" s="61"/>
      <c r="J200" s="61"/>
      <c r="K200" s="61"/>
      <c r="L200" s="61"/>
      <c r="M200" s="61"/>
      <c r="N200" s="61"/>
      <c r="O200" s="61"/>
      <c r="P200" s="61"/>
      <c r="Q200" s="61"/>
      <c r="R200" s="17"/>
      <c r="S200" s="17"/>
      <c r="T200" s="17"/>
      <c r="U200" s="17"/>
      <c r="V200" s="17"/>
      <c r="W200" s="17"/>
      <c r="X200" s="17"/>
      <c r="Y200" s="17"/>
      <c r="Z200" s="17"/>
    </row>
    <row r="201" ht="17.25" customHeight="1">
      <c r="A201" s="17"/>
      <c r="B201" s="61"/>
      <c r="C201" s="61"/>
      <c r="D201" s="61"/>
      <c r="E201" s="61"/>
      <c r="F201" s="61"/>
      <c r="G201" s="61"/>
      <c r="H201" s="61"/>
      <c r="I201" s="61"/>
      <c r="J201" s="61"/>
      <c r="K201" s="61"/>
      <c r="L201" s="61"/>
      <c r="M201" s="61"/>
      <c r="N201" s="61"/>
      <c r="O201" s="61"/>
      <c r="P201" s="61"/>
      <c r="Q201" s="61"/>
      <c r="R201" s="17"/>
      <c r="S201" s="17"/>
      <c r="T201" s="17"/>
      <c r="U201" s="17"/>
      <c r="V201" s="17"/>
      <c r="W201" s="17"/>
      <c r="X201" s="17"/>
      <c r="Y201" s="17"/>
      <c r="Z201" s="17"/>
    </row>
    <row r="202" ht="17.25" customHeight="1">
      <c r="A202" s="17"/>
      <c r="B202" s="61"/>
      <c r="C202" s="61"/>
      <c r="D202" s="61"/>
      <c r="E202" s="61"/>
      <c r="F202" s="61"/>
      <c r="G202" s="61"/>
      <c r="H202" s="61"/>
      <c r="I202" s="61"/>
      <c r="J202" s="61"/>
      <c r="K202" s="61"/>
      <c r="L202" s="61"/>
      <c r="M202" s="61"/>
      <c r="N202" s="61"/>
      <c r="O202" s="61"/>
      <c r="P202" s="61"/>
      <c r="Q202" s="61"/>
      <c r="R202" s="17"/>
      <c r="S202" s="17"/>
      <c r="T202" s="17"/>
      <c r="U202" s="17"/>
      <c r="V202" s="17"/>
      <c r="W202" s="17"/>
      <c r="X202" s="17"/>
      <c r="Y202" s="17"/>
      <c r="Z202" s="17"/>
    </row>
    <row r="203" ht="17.25" customHeight="1">
      <c r="A203" s="17"/>
      <c r="B203" s="61"/>
      <c r="C203" s="61"/>
      <c r="D203" s="61"/>
      <c r="E203" s="61"/>
      <c r="F203" s="61"/>
      <c r="G203" s="61"/>
      <c r="H203" s="61"/>
      <c r="I203" s="61"/>
      <c r="J203" s="61"/>
      <c r="K203" s="61"/>
      <c r="L203" s="61"/>
      <c r="M203" s="61"/>
      <c r="N203" s="61"/>
      <c r="O203" s="61"/>
      <c r="P203" s="61"/>
      <c r="Q203" s="61"/>
      <c r="R203" s="17"/>
      <c r="S203" s="17"/>
      <c r="T203" s="17"/>
      <c r="U203" s="17"/>
      <c r="V203" s="17"/>
      <c r="W203" s="17"/>
      <c r="X203" s="17"/>
      <c r="Y203" s="17"/>
      <c r="Z203" s="17"/>
    </row>
    <row r="204" ht="17.25" customHeight="1">
      <c r="A204" s="17"/>
      <c r="B204" s="61"/>
      <c r="C204" s="61"/>
      <c r="D204" s="61"/>
      <c r="E204" s="61"/>
      <c r="F204" s="61"/>
      <c r="G204" s="61"/>
      <c r="H204" s="61"/>
      <c r="I204" s="61"/>
      <c r="J204" s="61"/>
      <c r="K204" s="61"/>
      <c r="L204" s="61"/>
      <c r="M204" s="61"/>
      <c r="N204" s="61"/>
      <c r="O204" s="61"/>
      <c r="P204" s="61"/>
      <c r="Q204" s="61"/>
      <c r="R204" s="17"/>
      <c r="S204" s="17"/>
      <c r="T204" s="17"/>
      <c r="U204" s="17"/>
      <c r="V204" s="17"/>
      <c r="W204" s="17"/>
      <c r="X204" s="17"/>
      <c r="Y204" s="17"/>
      <c r="Z204" s="17"/>
    </row>
    <row r="205" ht="17.25" customHeight="1">
      <c r="A205" s="17"/>
      <c r="B205" s="61"/>
      <c r="C205" s="61"/>
      <c r="D205" s="61"/>
      <c r="E205" s="61"/>
      <c r="F205" s="61"/>
      <c r="G205" s="61"/>
      <c r="H205" s="61"/>
      <c r="I205" s="61"/>
      <c r="J205" s="61"/>
      <c r="K205" s="61"/>
      <c r="L205" s="61"/>
      <c r="M205" s="61"/>
      <c r="N205" s="61"/>
      <c r="O205" s="61"/>
      <c r="P205" s="61"/>
      <c r="Q205" s="61"/>
      <c r="R205" s="17"/>
      <c r="S205" s="17"/>
      <c r="T205" s="17"/>
      <c r="U205" s="17"/>
      <c r="V205" s="17"/>
      <c r="W205" s="17"/>
      <c r="X205" s="17"/>
      <c r="Y205" s="17"/>
      <c r="Z205" s="17"/>
    </row>
    <row r="206" ht="17.25" customHeight="1">
      <c r="A206" s="17"/>
      <c r="B206" s="61"/>
      <c r="C206" s="61"/>
      <c r="D206" s="61"/>
      <c r="E206" s="61"/>
      <c r="F206" s="61"/>
      <c r="G206" s="61"/>
      <c r="H206" s="61"/>
      <c r="I206" s="61"/>
      <c r="J206" s="61"/>
      <c r="K206" s="61"/>
      <c r="L206" s="61"/>
      <c r="M206" s="61"/>
      <c r="N206" s="61"/>
      <c r="O206" s="61"/>
      <c r="P206" s="61"/>
      <c r="Q206" s="61"/>
      <c r="R206" s="17"/>
      <c r="S206" s="17"/>
      <c r="T206" s="17"/>
      <c r="U206" s="17"/>
      <c r="V206" s="17"/>
      <c r="W206" s="17"/>
      <c r="X206" s="17"/>
      <c r="Y206" s="17"/>
      <c r="Z206" s="17"/>
    </row>
    <row r="207" ht="17.25" customHeight="1">
      <c r="A207" s="17"/>
      <c r="B207" s="61"/>
      <c r="C207" s="61"/>
      <c r="D207" s="61"/>
      <c r="E207" s="61"/>
      <c r="F207" s="61"/>
      <c r="G207" s="61"/>
      <c r="H207" s="61"/>
      <c r="I207" s="61"/>
      <c r="J207" s="61"/>
      <c r="K207" s="61"/>
      <c r="L207" s="61"/>
      <c r="M207" s="61"/>
      <c r="N207" s="61"/>
      <c r="O207" s="61"/>
      <c r="P207" s="61"/>
      <c r="Q207" s="61"/>
      <c r="R207" s="17"/>
      <c r="S207" s="17"/>
      <c r="T207" s="17"/>
      <c r="U207" s="17"/>
      <c r="V207" s="17"/>
      <c r="W207" s="17"/>
      <c r="X207" s="17"/>
      <c r="Y207" s="17"/>
      <c r="Z207" s="17"/>
    </row>
    <row r="208" ht="17.25" customHeight="1">
      <c r="A208" s="17"/>
      <c r="B208" s="61"/>
      <c r="C208" s="61"/>
      <c r="D208" s="61"/>
      <c r="E208" s="61"/>
      <c r="F208" s="61"/>
      <c r="G208" s="61"/>
      <c r="H208" s="61"/>
      <c r="I208" s="61"/>
      <c r="J208" s="61"/>
      <c r="K208" s="61"/>
      <c r="L208" s="61"/>
      <c r="M208" s="61"/>
      <c r="N208" s="61"/>
      <c r="O208" s="61"/>
      <c r="P208" s="61"/>
      <c r="Q208" s="61"/>
      <c r="R208" s="17"/>
      <c r="S208" s="17"/>
      <c r="T208" s="17"/>
      <c r="U208" s="17"/>
      <c r="V208" s="17"/>
      <c r="W208" s="17"/>
      <c r="X208" s="17"/>
      <c r="Y208" s="17"/>
      <c r="Z208" s="17"/>
    </row>
    <row r="209" ht="17.25" customHeight="1">
      <c r="A209" s="17"/>
      <c r="B209" s="61"/>
      <c r="C209" s="61"/>
      <c r="D209" s="61"/>
      <c r="E209" s="61"/>
      <c r="F209" s="61"/>
      <c r="G209" s="61"/>
      <c r="H209" s="61"/>
      <c r="I209" s="61"/>
      <c r="J209" s="61"/>
      <c r="K209" s="61"/>
      <c r="L209" s="61"/>
      <c r="M209" s="61"/>
      <c r="N209" s="61"/>
      <c r="O209" s="61"/>
      <c r="P209" s="61"/>
      <c r="Q209" s="61"/>
      <c r="R209" s="17"/>
      <c r="S209" s="17"/>
      <c r="T209" s="17"/>
      <c r="U209" s="17"/>
      <c r="V209" s="17"/>
      <c r="W209" s="17"/>
      <c r="X209" s="17"/>
      <c r="Y209" s="17"/>
      <c r="Z209" s="17"/>
    </row>
    <row r="210" ht="17.25" customHeight="1">
      <c r="A210" s="17"/>
      <c r="B210" s="61"/>
      <c r="C210" s="61"/>
      <c r="D210" s="61"/>
      <c r="E210" s="61"/>
      <c r="F210" s="61"/>
      <c r="G210" s="61"/>
      <c r="H210" s="61"/>
      <c r="I210" s="61"/>
      <c r="J210" s="61"/>
      <c r="K210" s="61"/>
      <c r="L210" s="61"/>
      <c r="M210" s="61"/>
      <c r="N210" s="61"/>
      <c r="O210" s="61"/>
      <c r="P210" s="61"/>
      <c r="Q210" s="61"/>
      <c r="R210" s="17"/>
      <c r="S210" s="17"/>
      <c r="T210" s="17"/>
      <c r="U210" s="17"/>
      <c r="V210" s="17"/>
      <c r="W210" s="17"/>
      <c r="X210" s="17"/>
      <c r="Y210" s="17"/>
      <c r="Z210" s="17"/>
    </row>
    <row r="211" ht="17.25" customHeight="1">
      <c r="A211" s="17"/>
      <c r="B211" s="61"/>
      <c r="C211" s="61"/>
      <c r="D211" s="61"/>
      <c r="E211" s="61"/>
      <c r="F211" s="61"/>
      <c r="G211" s="61"/>
      <c r="H211" s="61"/>
      <c r="I211" s="61"/>
      <c r="J211" s="61"/>
      <c r="K211" s="61"/>
      <c r="L211" s="61"/>
      <c r="M211" s="61"/>
      <c r="N211" s="61"/>
      <c r="O211" s="61"/>
      <c r="P211" s="61"/>
      <c r="Q211" s="61"/>
      <c r="R211" s="17"/>
      <c r="S211" s="17"/>
      <c r="T211" s="17"/>
      <c r="U211" s="17"/>
      <c r="V211" s="17"/>
      <c r="W211" s="17"/>
      <c r="X211" s="17"/>
      <c r="Y211" s="17"/>
      <c r="Z211" s="17"/>
    </row>
    <row r="212" ht="17.25" customHeight="1">
      <c r="A212" s="17"/>
      <c r="B212" s="61"/>
      <c r="C212" s="61"/>
      <c r="D212" s="61"/>
      <c r="E212" s="61"/>
      <c r="F212" s="61"/>
      <c r="G212" s="61"/>
      <c r="H212" s="61"/>
      <c r="I212" s="61"/>
      <c r="J212" s="61"/>
      <c r="K212" s="61"/>
      <c r="L212" s="61"/>
      <c r="M212" s="61"/>
      <c r="N212" s="61"/>
      <c r="O212" s="61"/>
      <c r="P212" s="61"/>
      <c r="Q212" s="61"/>
      <c r="R212" s="17"/>
      <c r="S212" s="17"/>
      <c r="T212" s="17"/>
      <c r="U212" s="17"/>
      <c r="V212" s="17"/>
      <c r="W212" s="17"/>
      <c r="X212" s="17"/>
      <c r="Y212" s="17"/>
      <c r="Z212" s="17"/>
    </row>
    <row r="213" ht="17.25" customHeight="1">
      <c r="A213" s="17"/>
      <c r="B213" s="61"/>
      <c r="C213" s="61"/>
      <c r="D213" s="61"/>
      <c r="E213" s="61"/>
      <c r="F213" s="61"/>
      <c r="G213" s="61"/>
      <c r="H213" s="61"/>
      <c r="I213" s="61"/>
      <c r="J213" s="61"/>
      <c r="K213" s="61"/>
      <c r="L213" s="61"/>
      <c r="M213" s="61"/>
      <c r="N213" s="61"/>
      <c r="O213" s="61"/>
      <c r="P213" s="61"/>
      <c r="Q213" s="61"/>
      <c r="R213" s="17"/>
      <c r="S213" s="17"/>
      <c r="T213" s="17"/>
      <c r="U213" s="17"/>
      <c r="V213" s="17"/>
      <c r="W213" s="17"/>
      <c r="X213" s="17"/>
      <c r="Y213" s="17"/>
      <c r="Z213" s="17"/>
    </row>
    <row r="214" ht="17.25" customHeight="1">
      <c r="A214" s="17"/>
      <c r="B214" s="61"/>
      <c r="C214" s="61"/>
      <c r="D214" s="61"/>
      <c r="E214" s="61"/>
      <c r="F214" s="61"/>
      <c r="G214" s="61"/>
      <c r="H214" s="61"/>
      <c r="I214" s="61"/>
      <c r="J214" s="61"/>
      <c r="K214" s="61"/>
      <c r="L214" s="61"/>
      <c r="M214" s="61"/>
      <c r="N214" s="61"/>
      <c r="O214" s="61"/>
      <c r="P214" s="61"/>
      <c r="Q214" s="61"/>
      <c r="R214" s="17"/>
      <c r="S214" s="17"/>
      <c r="T214" s="17"/>
      <c r="U214" s="17"/>
      <c r="V214" s="17"/>
      <c r="W214" s="17"/>
      <c r="X214" s="17"/>
      <c r="Y214" s="17"/>
      <c r="Z214" s="17"/>
    </row>
    <row r="215" ht="17.25" customHeight="1">
      <c r="A215" s="17"/>
      <c r="B215" s="61"/>
      <c r="C215" s="61"/>
      <c r="D215" s="61"/>
      <c r="E215" s="61"/>
      <c r="F215" s="61"/>
      <c r="G215" s="61"/>
      <c r="H215" s="61"/>
      <c r="I215" s="61"/>
      <c r="J215" s="61"/>
      <c r="K215" s="61"/>
      <c r="L215" s="61"/>
      <c r="M215" s="61"/>
      <c r="N215" s="61"/>
      <c r="O215" s="61"/>
      <c r="P215" s="61"/>
      <c r="Q215" s="61"/>
      <c r="R215" s="17"/>
      <c r="S215" s="17"/>
      <c r="T215" s="17"/>
      <c r="U215" s="17"/>
      <c r="V215" s="17"/>
      <c r="W215" s="17"/>
      <c r="X215" s="17"/>
      <c r="Y215" s="17"/>
      <c r="Z215" s="17"/>
    </row>
    <row r="216" ht="17.25" customHeight="1">
      <c r="A216" s="17"/>
      <c r="B216" s="61"/>
      <c r="C216" s="61"/>
      <c r="D216" s="61"/>
      <c r="E216" s="61"/>
      <c r="F216" s="61"/>
      <c r="G216" s="61"/>
      <c r="H216" s="61"/>
      <c r="I216" s="61"/>
      <c r="J216" s="61"/>
      <c r="K216" s="61"/>
      <c r="L216" s="61"/>
      <c r="M216" s="61"/>
      <c r="N216" s="61"/>
      <c r="O216" s="61"/>
      <c r="P216" s="61"/>
      <c r="Q216" s="61"/>
      <c r="R216" s="17"/>
      <c r="S216" s="17"/>
      <c r="T216" s="17"/>
      <c r="U216" s="17"/>
      <c r="V216" s="17"/>
      <c r="W216" s="17"/>
      <c r="X216" s="17"/>
      <c r="Y216" s="17"/>
      <c r="Z216" s="17"/>
    </row>
    <row r="217" ht="17.25" customHeight="1">
      <c r="A217" s="17"/>
      <c r="B217" s="61"/>
      <c r="C217" s="61"/>
      <c r="D217" s="61"/>
      <c r="E217" s="61"/>
      <c r="F217" s="61"/>
      <c r="G217" s="61"/>
      <c r="H217" s="61"/>
      <c r="I217" s="61"/>
      <c r="J217" s="61"/>
      <c r="K217" s="61"/>
      <c r="L217" s="61"/>
      <c r="M217" s="61"/>
      <c r="N217" s="61"/>
      <c r="O217" s="61"/>
      <c r="P217" s="61"/>
      <c r="Q217" s="61"/>
      <c r="R217" s="17"/>
      <c r="S217" s="17"/>
      <c r="T217" s="17"/>
      <c r="U217" s="17"/>
      <c r="V217" s="17"/>
      <c r="W217" s="17"/>
      <c r="X217" s="17"/>
      <c r="Y217" s="17"/>
      <c r="Z217" s="17"/>
    </row>
    <row r="218" ht="17.25" customHeight="1">
      <c r="A218" s="17"/>
      <c r="B218" s="61"/>
      <c r="C218" s="61"/>
      <c r="D218" s="61"/>
      <c r="E218" s="61"/>
      <c r="F218" s="61"/>
      <c r="G218" s="61"/>
      <c r="H218" s="61"/>
      <c r="I218" s="61"/>
      <c r="J218" s="61"/>
      <c r="K218" s="61"/>
      <c r="L218" s="61"/>
      <c r="M218" s="61"/>
      <c r="N218" s="61"/>
      <c r="O218" s="61"/>
      <c r="P218" s="61"/>
      <c r="Q218" s="61"/>
      <c r="R218" s="17"/>
      <c r="S218" s="17"/>
      <c r="T218" s="17"/>
      <c r="U218" s="17"/>
      <c r="V218" s="17"/>
      <c r="W218" s="17"/>
      <c r="X218" s="17"/>
      <c r="Y218" s="17"/>
      <c r="Z218" s="17"/>
    </row>
    <row r="219" ht="17.25" customHeight="1">
      <c r="A219" s="17"/>
      <c r="B219" s="61"/>
      <c r="C219" s="61"/>
      <c r="D219" s="61"/>
      <c r="E219" s="61"/>
      <c r="F219" s="61"/>
      <c r="G219" s="61"/>
      <c r="H219" s="61"/>
      <c r="I219" s="61"/>
      <c r="J219" s="61"/>
      <c r="K219" s="61"/>
      <c r="L219" s="61"/>
      <c r="M219" s="61"/>
      <c r="N219" s="61"/>
      <c r="O219" s="61"/>
      <c r="P219" s="61"/>
      <c r="Q219" s="61"/>
      <c r="R219" s="17"/>
      <c r="S219" s="17"/>
      <c r="T219" s="17"/>
      <c r="U219" s="17"/>
      <c r="V219" s="17"/>
      <c r="W219" s="17"/>
      <c r="X219" s="17"/>
      <c r="Y219" s="17"/>
      <c r="Z219" s="17"/>
    </row>
    <row r="220" ht="17.25" customHeight="1">
      <c r="A220" s="17"/>
      <c r="B220" s="61"/>
      <c r="C220" s="61"/>
      <c r="D220" s="61"/>
      <c r="E220" s="61"/>
      <c r="F220" s="61"/>
      <c r="G220" s="61"/>
      <c r="H220" s="61"/>
      <c r="I220" s="61"/>
      <c r="J220" s="61"/>
      <c r="K220" s="61"/>
      <c r="L220" s="61"/>
      <c r="M220" s="61"/>
      <c r="N220" s="61"/>
      <c r="O220" s="61"/>
      <c r="P220" s="61"/>
      <c r="Q220" s="61"/>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1:B15">
    <cfRule type="cellIs" dxfId="8" priority="1" operator="greaterThan">
      <formula>1</formula>
    </cfRule>
  </conditionalFormatting>
  <conditionalFormatting sqref="B3:K3">
    <cfRule type="cellIs" dxfId="0" priority="2" operator="greaterThan">
      <formula>0.01</formula>
    </cfRule>
  </conditionalFormatting>
  <conditionalFormatting sqref="B4:K7">
    <cfRule type="cellIs" dxfId="8" priority="3" operator="greaterThan">
      <formula>0.02</formula>
    </cfRule>
  </conditionalFormatting>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86"/>
    <col customWidth="1" min="2" max="7" width="10.71"/>
    <col customWidth="1" min="8" max="9" width="12.71"/>
    <col customWidth="1" min="10" max="22" width="10.71"/>
  </cols>
  <sheetData>
    <row r="1" ht="65.25" customHeight="1">
      <c r="A1" s="57" t="str">
        <f>IF('1.IS'!A1&lt;&gt;"",'1.IS'!A1,"")</f>
        <v/>
      </c>
      <c r="B1" s="10" t="s">
        <v>125</v>
      </c>
      <c r="C1" s="61"/>
      <c r="D1" s="61"/>
      <c r="E1" s="61"/>
      <c r="F1" s="61"/>
      <c r="G1" s="61"/>
      <c r="H1" s="61"/>
      <c r="I1" s="61"/>
      <c r="J1" s="17"/>
      <c r="K1" s="17"/>
      <c r="L1" s="17"/>
      <c r="M1" s="17"/>
      <c r="N1" s="17"/>
      <c r="O1" s="17"/>
      <c r="P1" s="17"/>
      <c r="Q1" s="17"/>
      <c r="R1" s="17"/>
      <c r="S1" s="17"/>
      <c r="T1" s="17"/>
      <c r="U1" s="17"/>
      <c r="V1" s="17"/>
      <c r="W1" s="17"/>
      <c r="X1" s="17"/>
      <c r="Y1" s="17"/>
      <c r="Z1" s="17"/>
    </row>
    <row r="2" ht="17.25" customHeight="1">
      <c r="A2" s="17"/>
      <c r="B2" s="61"/>
      <c r="C2" s="61"/>
      <c r="D2" s="61"/>
      <c r="E2" s="61"/>
      <c r="F2" s="61"/>
      <c r="G2" s="61"/>
      <c r="H2" s="61"/>
      <c r="I2" s="61"/>
      <c r="J2" s="17"/>
      <c r="K2" s="17"/>
      <c r="L2" s="17"/>
      <c r="M2" s="17"/>
      <c r="N2" s="17"/>
      <c r="O2" s="17"/>
      <c r="P2" s="17"/>
      <c r="Q2" s="17"/>
      <c r="R2" s="17"/>
      <c r="S2" s="17"/>
      <c r="T2" s="17"/>
      <c r="U2" s="17"/>
      <c r="V2" s="17"/>
      <c r="W2" s="17"/>
      <c r="X2" s="17"/>
      <c r="Y2" s="17"/>
      <c r="Z2" s="17"/>
    </row>
    <row r="3" ht="17.25" customHeight="1">
      <c r="A3" s="17"/>
      <c r="B3" s="61"/>
      <c r="C3" s="61"/>
      <c r="D3" s="61"/>
      <c r="E3" s="61"/>
      <c r="F3" s="61"/>
      <c r="G3" s="61"/>
      <c r="H3" s="61"/>
      <c r="I3" s="61"/>
      <c r="J3" s="17"/>
      <c r="K3" s="17"/>
      <c r="L3" s="17"/>
      <c r="M3" s="17"/>
      <c r="N3" s="17"/>
      <c r="O3" s="17"/>
      <c r="P3" s="17"/>
      <c r="Q3" s="17"/>
      <c r="R3" s="17"/>
      <c r="S3" s="17"/>
      <c r="T3" s="17"/>
      <c r="U3" s="17"/>
      <c r="V3" s="17"/>
      <c r="W3" s="17"/>
      <c r="X3" s="17"/>
      <c r="Y3" s="17"/>
      <c r="Z3" s="17"/>
    </row>
    <row r="4" ht="17.25" customHeight="1">
      <c r="A4" s="17"/>
      <c r="B4" s="61"/>
      <c r="C4" s="61"/>
      <c r="D4" s="61"/>
      <c r="E4" s="61"/>
      <c r="F4" s="61"/>
      <c r="G4" s="61"/>
      <c r="H4" s="61"/>
      <c r="I4" s="61"/>
      <c r="J4" s="17"/>
      <c r="K4" s="17"/>
      <c r="L4" s="17"/>
      <c r="M4" s="17"/>
      <c r="N4" s="17"/>
      <c r="O4" s="17"/>
      <c r="P4" s="17"/>
      <c r="Q4" s="17"/>
      <c r="R4" s="17"/>
      <c r="S4" s="17"/>
      <c r="T4" s="17"/>
      <c r="U4" s="17"/>
      <c r="V4" s="17"/>
      <c r="W4" s="17"/>
      <c r="X4" s="17"/>
      <c r="Y4" s="17"/>
      <c r="Z4" s="17"/>
    </row>
    <row r="5" ht="17.25" customHeight="1">
      <c r="A5" s="17"/>
      <c r="B5" s="61"/>
      <c r="C5" s="61"/>
      <c r="D5" s="61"/>
      <c r="E5" s="61"/>
      <c r="F5" s="61"/>
      <c r="G5" s="61"/>
      <c r="H5" s="61"/>
      <c r="I5" s="61"/>
      <c r="J5" s="17"/>
      <c r="K5" s="17"/>
      <c r="L5" s="17"/>
      <c r="M5" s="17"/>
      <c r="N5" s="17"/>
      <c r="O5" s="17"/>
      <c r="P5" s="17"/>
      <c r="Q5" s="17"/>
      <c r="R5" s="17"/>
      <c r="S5" s="17"/>
      <c r="T5" s="17"/>
      <c r="U5" s="17"/>
      <c r="V5" s="17"/>
      <c r="W5" s="17"/>
      <c r="X5" s="17"/>
      <c r="Y5" s="17"/>
      <c r="Z5" s="17"/>
    </row>
    <row r="6" ht="17.25" customHeight="1">
      <c r="A6" s="17"/>
      <c r="B6" s="61"/>
      <c r="C6" s="61"/>
      <c r="D6" s="61"/>
      <c r="E6" s="61"/>
      <c r="F6" s="61"/>
      <c r="G6" s="61"/>
      <c r="H6" s="61"/>
      <c r="I6" s="61"/>
      <c r="J6" s="17"/>
      <c r="K6" s="17"/>
      <c r="L6" s="17"/>
      <c r="M6" s="17"/>
      <c r="N6" s="17"/>
      <c r="O6" s="17"/>
      <c r="P6" s="17"/>
      <c r="Q6" s="17"/>
      <c r="R6" s="17"/>
      <c r="S6" s="17"/>
      <c r="T6" s="17"/>
      <c r="U6" s="17"/>
      <c r="V6" s="17"/>
      <c r="W6" s="17"/>
      <c r="X6" s="17"/>
      <c r="Y6" s="17"/>
      <c r="Z6" s="17"/>
    </row>
    <row r="7" ht="17.25" customHeight="1">
      <c r="A7" s="17"/>
      <c r="B7" s="61"/>
      <c r="C7" s="61"/>
      <c r="D7" s="61"/>
      <c r="E7" s="61"/>
      <c r="F7" s="61"/>
      <c r="G7" s="61"/>
      <c r="H7" s="61"/>
      <c r="I7" s="61"/>
      <c r="J7" s="17"/>
      <c r="K7" s="17"/>
      <c r="L7" s="17"/>
      <c r="M7" s="17"/>
      <c r="N7" s="17"/>
      <c r="O7" s="17"/>
      <c r="P7" s="17"/>
      <c r="Q7" s="17"/>
      <c r="R7" s="17"/>
      <c r="S7" s="17"/>
      <c r="T7" s="17"/>
      <c r="U7" s="17"/>
      <c r="V7" s="17"/>
      <c r="W7" s="17"/>
      <c r="X7" s="17"/>
      <c r="Y7" s="17"/>
      <c r="Z7" s="17"/>
    </row>
    <row r="8" ht="17.25" customHeight="1">
      <c r="A8" s="17"/>
      <c r="B8" s="61"/>
      <c r="C8" s="61"/>
      <c r="D8" s="61"/>
      <c r="E8" s="61"/>
      <c r="F8" s="61"/>
      <c r="G8" s="61"/>
      <c r="H8" s="61"/>
      <c r="I8" s="61"/>
      <c r="J8" s="17"/>
      <c r="K8" s="17"/>
      <c r="L8" s="17"/>
      <c r="M8" s="17"/>
      <c r="N8" s="17"/>
      <c r="O8" s="17"/>
      <c r="P8" s="17"/>
      <c r="Q8" s="17"/>
      <c r="R8" s="17"/>
      <c r="S8" s="17"/>
      <c r="T8" s="17"/>
      <c r="U8" s="17"/>
      <c r="V8" s="17"/>
      <c r="W8" s="17"/>
      <c r="X8" s="17"/>
      <c r="Y8" s="17"/>
      <c r="Z8" s="17"/>
    </row>
    <row r="9" ht="17.25" customHeight="1">
      <c r="A9" s="17"/>
      <c r="B9" s="61"/>
      <c r="C9" s="61"/>
      <c r="D9" s="61"/>
      <c r="E9" s="61"/>
      <c r="F9" s="61"/>
      <c r="G9" s="61"/>
      <c r="H9" s="61"/>
      <c r="I9" s="61"/>
      <c r="J9" s="17"/>
      <c r="K9" s="17"/>
      <c r="L9" s="17"/>
      <c r="M9" s="17"/>
      <c r="N9" s="17"/>
      <c r="O9" s="17"/>
      <c r="P9" s="17"/>
      <c r="Q9" s="17"/>
      <c r="R9" s="17"/>
      <c r="S9" s="17"/>
      <c r="T9" s="17"/>
      <c r="U9" s="17"/>
      <c r="V9" s="17"/>
      <c r="W9" s="17"/>
      <c r="X9" s="17"/>
      <c r="Y9" s="17"/>
      <c r="Z9" s="17"/>
    </row>
    <row r="10" ht="17.25" customHeight="1">
      <c r="A10" s="17"/>
      <c r="B10" s="61"/>
      <c r="C10" s="61"/>
      <c r="D10" s="61"/>
      <c r="E10" s="61"/>
      <c r="F10" s="61"/>
      <c r="G10" s="61"/>
      <c r="H10" s="61"/>
      <c r="I10" s="61"/>
      <c r="J10" s="17"/>
      <c r="K10" s="17"/>
      <c r="L10" s="17"/>
      <c r="M10" s="17"/>
      <c r="N10" s="17"/>
      <c r="O10" s="17"/>
      <c r="P10" s="17"/>
      <c r="Q10" s="17"/>
      <c r="R10" s="17"/>
      <c r="S10" s="17"/>
      <c r="T10" s="17"/>
      <c r="U10" s="17"/>
      <c r="V10" s="17"/>
      <c r="W10" s="17"/>
      <c r="X10" s="17"/>
      <c r="Y10" s="17"/>
      <c r="Z10" s="17"/>
    </row>
    <row r="11" ht="17.25" customHeight="1">
      <c r="A11" s="17"/>
      <c r="B11" s="61"/>
      <c r="C11" s="61"/>
      <c r="D11" s="61"/>
      <c r="E11" s="61"/>
      <c r="F11" s="61"/>
      <c r="G11" s="61"/>
      <c r="H11" s="61"/>
      <c r="I11" s="61"/>
      <c r="J11" s="17"/>
      <c r="K11" s="17"/>
      <c r="L11" s="17"/>
      <c r="M11" s="17"/>
      <c r="N11" s="17"/>
      <c r="O11" s="17"/>
      <c r="P11" s="17"/>
      <c r="Q11" s="17"/>
      <c r="R11" s="17"/>
      <c r="S11" s="17"/>
      <c r="T11" s="17"/>
      <c r="U11" s="17"/>
      <c r="V11" s="17"/>
      <c r="W11" s="17"/>
      <c r="X11" s="17"/>
      <c r="Y11" s="17"/>
      <c r="Z11" s="17"/>
    </row>
    <row r="12" ht="17.25" customHeight="1">
      <c r="A12" s="17"/>
      <c r="B12" s="61"/>
      <c r="C12" s="61"/>
      <c r="D12" s="61"/>
      <c r="E12" s="61"/>
      <c r="F12" s="61"/>
      <c r="G12" s="61"/>
      <c r="H12" s="61"/>
      <c r="I12" s="61"/>
      <c r="J12" s="17"/>
      <c r="K12" s="17"/>
      <c r="L12" s="17"/>
      <c r="M12" s="17"/>
      <c r="N12" s="17"/>
      <c r="O12" s="17"/>
      <c r="P12" s="17"/>
      <c r="Q12" s="17"/>
      <c r="R12" s="17"/>
      <c r="S12" s="17"/>
      <c r="T12" s="17"/>
      <c r="U12" s="17"/>
      <c r="V12" s="17"/>
      <c r="W12" s="17"/>
      <c r="X12" s="17"/>
      <c r="Y12" s="17"/>
      <c r="Z12" s="17"/>
    </row>
    <row r="13" ht="17.25" customHeight="1">
      <c r="A13" s="17"/>
      <c r="B13" s="61"/>
      <c r="C13" s="61"/>
      <c r="D13" s="61"/>
      <c r="E13" s="61"/>
      <c r="F13" s="61"/>
      <c r="G13" s="61"/>
      <c r="H13" s="61"/>
      <c r="I13" s="61"/>
      <c r="J13" s="17"/>
      <c r="K13" s="17"/>
      <c r="L13" s="17"/>
      <c r="M13" s="17"/>
      <c r="N13" s="17"/>
      <c r="O13" s="17"/>
      <c r="P13" s="17"/>
      <c r="Q13" s="17"/>
      <c r="R13" s="17"/>
      <c r="S13" s="17"/>
      <c r="T13" s="17"/>
      <c r="U13" s="17"/>
      <c r="V13" s="17"/>
      <c r="W13" s="17"/>
      <c r="X13" s="17"/>
      <c r="Y13" s="17"/>
      <c r="Z13" s="17"/>
    </row>
    <row r="14" ht="17.25" customHeight="1">
      <c r="A14" s="17"/>
      <c r="B14" s="61"/>
      <c r="C14" s="61"/>
      <c r="D14" s="61"/>
      <c r="E14" s="61"/>
      <c r="F14" s="61"/>
      <c r="G14" s="61"/>
      <c r="H14" s="61"/>
      <c r="I14" s="61"/>
      <c r="J14" s="17"/>
      <c r="K14" s="17"/>
      <c r="L14" s="17"/>
      <c r="M14" s="17"/>
      <c r="N14" s="17"/>
      <c r="O14" s="17"/>
      <c r="P14" s="17"/>
      <c r="Q14" s="17"/>
      <c r="R14" s="17"/>
      <c r="S14" s="17"/>
      <c r="T14" s="17"/>
      <c r="U14" s="17"/>
      <c r="V14" s="17"/>
      <c r="W14" s="17"/>
      <c r="X14" s="17"/>
      <c r="Y14" s="17"/>
      <c r="Z14" s="17"/>
    </row>
    <row r="15" ht="17.25" customHeight="1">
      <c r="A15" s="17"/>
      <c r="B15" s="61"/>
      <c r="C15" s="61"/>
      <c r="D15" s="61"/>
      <c r="E15" s="61"/>
      <c r="F15" s="61"/>
      <c r="G15" s="61"/>
      <c r="H15" s="61"/>
      <c r="I15" s="61"/>
      <c r="J15" s="17"/>
      <c r="K15" s="17"/>
      <c r="L15" s="17"/>
      <c r="M15" s="17"/>
      <c r="N15" s="17"/>
      <c r="O15" s="17"/>
      <c r="P15" s="17"/>
      <c r="Q15" s="17"/>
      <c r="R15" s="17"/>
      <c r="S15" s="17"/>
      <c r="T15" s="17"/>
      <c r="U15" s="17"/>
      <c r="V15" s="17"/>
      <c r="W15" s="17"/>
      <c r="X15" s="17"/>
      <c r="Y15" s="17"/>
      <c r="Z15" s="17"/>
    </row>
    <row r="16" ht="17.25" customHeight="1">
      <c r="A16" s="17"/>
      <c r="B16" s="61"/>
      <c r="C16" s="61"/>
      <c r="D16" s="61"/>
      <c r="E16" s="61"/>
      <c r="F16" s="61"/>
      <c r="G16" s="61"/>
      <c r="H16" s="61"/>
      <c r="I16" s="61"/>
      <c r="J16" s="17"/>
      <c r="K16" s="17"/>
      <c r="L16" s="17"/>
      <c r="M16" s="17"/>
      <c r="N16" s="17"/>
      <c r="O16" s="17"/>
      <c r="P16" s="17"/>
      <c r="Q16" s="17"/>
      <c r="R16" s="17"/>
      <c r="S16" s="17"/>
      <c r="T16" s="17"/>
      <c r="U16" s="17"/>
      <c r="V16" s="17"/>
      <c r="W16" s="17"/>
      <c r="X16" s="17"/>
      <c r="Y16" s="17"/>
      <c r="Z16" s="17"/>
    </row>
    <row r="17" ht="17.25" customHeight="1">
      <c r="A17" s="17"/>
      <c r="B17" s="61"/>
      <c r="C17" s="61"/>
      <c r="D17" s="61"/>
      <c r="E17" s="61"/>
      <c r="F17" s="61"/>
      <c r="G17" s="61"/>
      <c r="H17" s="61"/>
      <c r="I17" s="61"/>
      <c r="J17" s="17"/>
      <c r="K17" s="17"/>
      <c r="L17" s="17"/>
      <c r="M17" s="17"/>
      <c r="N17" s="17"/>
      <c r="O17" s="17"/>
      <c r="P17" s="17"/>
      <c r="Q17" s="17"/>
      <c r="R17" s="17"/>
      <c r="S17" s="17"/>
      <c r="T17" s="17"/>
      <c r="U17" s="17"/>
      <c r="V17" s="17"/>
      <c r="W17" s="17"/>
      <c r="X17" s="17"/>
      <c r="Y17" s="17"/>
      <c r="Z17" s="17"/>
    </row>
    <row r="18" ht="17.25" customHeight="1">
      <c r="A18" s="17"/>
      <c r="B18" s="61"/>
      <c r="C18" s="61"/>
      <c r="D18" s="61"/>
      <c r="E18" s="61"/>
      <c r="F18" s="61"/>
      <c r="G18" s="61"/>
      <c r="H18" s="61"/>
      <c r="I18" s="61"/>
      <c r="J18" s="17"/>
      <c r="K18" s="17"/>
      <c r="L18" s="17"/>
      <c r="M18" s="17"/>
      <c r="N18" s="17"/>
      <c r="O18" s="17"/>
      <c r="P18" s="17"/>
      <c r="Q18" s="17"/>
      <c r="R18" s="17"/>
      <c r="S18" s="17"/>
      <c r="T18" s="17"/>
      <c r="U18" s="17"/>
      <c r="V18" s="17"/>
      <c r="W18" s="17"/>
      <c r="X18" s="17"/>
      <c r="Y18" s="17"/>
      <c r="Z18" s="17"/>
    </row>
    <row r="19" ht="17.25" customHeight="1">
      <c r="A19" s="17"/>
      <c r="B19" s="61"/>
      <c r="C19" s="61"/>
      <c r="D19" s="61"/>
      <c r="E19" s="61"/>
      <c r="F19" s="61"/>
      <c r="G19" s="61"/>
      <c r="H19" s="61"/>
      <c r="I19" s="61"/>
      <c r="J19" s="17"/>
      <c r="K19" s="17"/>
      <c r="L19" s="17"/>
      <c r="M19" s="17"/>
      <c r="N19" s="17"/>
      <c r="O19" s="17"/>
      <c r="P19" s="17"/>
      <c r="Q19" s="17"/>
      <c r="R19" s="17"/>
      <c r="S19" s="17"/>
      <c r="T19" s="17"/>
      <c r="U19" s="17"/>
      <c r="V19" s="17"/>
      <c r="W19" s="17"/>
      <c r="X19" s="17"/>
      <c r="Y19" s="17"/>
      <c r="Z19" s="17"/>
    </row>
    <row r="20" ht="17.25" customHeight="1">
      <c r="A20" s="17"/>
      <c r="B20" s="61"/>
      <c r="C20" s="61"/>
      <c r="D20" s="61"/>
      <c r="E20" s="61"/>
      <c r="F20" s="61"/>
      <c r="G20" s="61"/>
      <c r="H20" s="61"/>
      <c r="I20" s="61"/>
      <c r="J20" s="17"/>
      <c r="K20" s="17"/>
      <c r="L20" s="17"/>
      <c r="M20" s="17"/>
      <c r="N20" s="17"/>
      <c r="O20" s="17"/>
      <c r="P20" s="17"/>
      <c r="Q20" s="17"/>
      <c r="R20" s="17"/>
      <c r="S20" s="17"/>
      <c r="T20" s="17"/>
      <c r="U20" s="17"/>
      <c r="V20" s="17"/>
      <c r="W20" s="17"/>
      <c r="X20" s="17"/>
      <c r="Y20" s="17"/>
      <c r="Z20" s="17"/>
    </row>
    <row r="21" ht="17.25" customHeight="1">
      <c r="A21" s="17"/>
      <c r="B21" s="61"/>
      <c r="C21" s="61"/>
      <c r="D21" s="61"/>
      <c r="E21" s="61"/>
      <c r="F21" s="61"/>
      <c r="G21" s="61"/>
      <c r="H21" s="61"/>
      <c r="I21" s="61"/>
      <c r="J21" s="17"/>
      <c r="K21" s="17"/>
      <c r="L21" s="17"/>
      <c r="M21" s="17"/>
      <c r="N21" s="17"/>
      <c r="O21" s="17"/>
      <c r="P21" s="17"/>
      <c r="Q21" s="17"/>
      <c r="R21" s="17"/>
      <c r="S21" s="17"/>
      <c r="T21" s="17"/>
      <c r="U21" s="17"/>
      <c r="V21" s="17"/>
      <c r="W21" s="17"/>
      <c r="X21" s="17"/>
      <c r="Y21" s="17"/>
      <c r="Z21" s="17"/>
    </row>
    <row r="22" ht="17.25" customHeight="1">
      <c r="A22" s="17"/>
      <c r="B22" s="61"/>
      <c r="C22" s="61"/>
      <c r="D22" s="61"/>
      <c r="E22" s="61"/>
      <c r="F22" s="61"/>
      <c r="G22" s="61"/>
      <c r="H22" s="61"/>
      <c r="I22" s="61"/>
      <c r="J22" s="17"/>
      <c r="K22" s="17"/>
      <c r="L22" s="17"/>
      <c r="M22" s="17"/>
      <c r="N22" s="17"/>
      <c r="O22" s="17"/>
      <c r="P22" s="17"/>
      <c r="Q22" s="17"/>
      <c r="R22" s="17"/>
      <c r="S22" s="17"/>
      <c r="T22" s="17"/>
      <c r="U22" s="17"/>
      <c r="V22" s="17"/>
      <c r="W22" s="17"/>
      <c r="X22" s="17"/>
      <c r="Y22" s="17"/>
      <c r="Z22" s="17"/>
    </row>
    <row r="23" ht="17.25" customHeight="1">
      <c r="A23" s="17"/>
      <c r="B23" s="61"/>
      <c r="C23" s="61"/>
      <c r="D23" s="61"/>
      <c r="E23" s="61"/>
      <c r="F23" s="61"/>
      <c r="G23" s="61"/>
      <c r="H23" s="61"/>
      <c r="I23" s="61"/>
      <c r="J23" s="17"/>
      <c r="K23" s="17"/>
      <c r="L23" s="17"/>
      <c r="M23" s="17"/>
      <c r="N23" s="17"/>
      <c r="O23" s="17"/>
      <c r="P23" s="17"/>
      <c r="Q23" s="17"/>
      <c r="R23" s="17"/>
      <c r="S23" s="17"/>
      <c r="T23" s="17"/>
      <c r="U23" s="17"/>
      <c r="V23" s="17"/>
      <c r="W23" s="17"/>
      <c r="X23" s="17"/>
      <c r="Y23" s="17"/>
      <c r="Z23" s="17"/>
    </row>
    <row r="24" ht="17.25" customHeight="1">
      <c r="A24" s="17"/>
      <c r="B24" s="61"/>
      <c r="C24" s="61"/>
      <c r="D24" s="61"/>
      <c r="E24" s="61"/>
      <c r="F24" s="61"/>
      <c r="G24" s="61"/>
      <c r="H24" s="61"/>
      <c r="I24" s="61"/>
      <c r="J24" s="17"/>
      <c r="K24" s="17"/>
      <c r="L24" s="17"/>
      <c r="M24" s="17"/>
      <c r="N24" s="17"/>
      <c r="O24" s="17"/>
      <c r="P24" s="17"/>
      <c r="Q24" s="17"/>
      <c r="R24" s="17"/>
      <c r="S24" s="17"/>
      <c r="T24" s="17"/>
      <c r="U24" s="17"/>
      <c r="V24" s="17"/>
      <c r="W24" s="17"/>
      <c r="X24" s="17"/>
      <c r="Y24" s="17"/>
      <c r="Z24" s="17"/>
    </row>
    <row r="25" ht="17.25" customHeight="1">
      <c r="A25" s="17"/>
      <c r="B25" s="61"/>
      <c r="C25" s="61"/>
      <c r="D25" s="61"/>
      <c r="E25" s="61"/>
      <c r="F25" s="61"/>
      <c r="G25" s="61"/>
      <c r="H25" s="61"/>
      <c r="I25" s="61"/>
      <c r="J25" s="17"/>
      <c r="K25" s="17"/>
      <c r="L25" s="17"/>
      <c r="M25" s="17"/>
      <c r="N25" s="17"/>
      <c r="O25" s="17"/>
      <c r="P25" s="17"/>
      <c r="Q25" s="17"/>
      <c r="R25" s="17"/>
      <c r="S25" s="17"/>
      <c r="T25" s="17"/>
      <c r="U25" s="17"/>
      <c r="V25" s="17"/>
      <c r="W25" s="17"/>
      <c r="X25" s="17"/>
      <c r="Y25" s="17"/>
      <c r="Z25" s="17"/>
    </row>
    <row r="26" ht="17.25" customHeight="1">
      <c r="A26" s="17"/>
      <c r="B26" s="61"/>
      <c r="C26" s="61"/>
      <c r="D26" s="61"/>
      <c r="E26" s="61"/>
      <c r="F26" s="61"/>
      <c r="G26" s="61"/>
      <c r="H26" s="61"/>
      <c r="I26" s="61"/>
      <c r="J26" s="17"/>
      <c r="K26" s="17"/>
      <c r="L26" s="17"/>
      <c r="M26" s="17"/>
      <c r="N26" s="17"/>
      <c r="O26" s="17"/>
      <c r="P26" s="17"/>
      <c r="Q26" s="17"/>
      <c r="R26" s="17"/>
      <c r="S26" s="17"/>
      <c r="T26" s="17"/>
      <c r="U26" s="17"/>
      <c r="V26" s="17"/>
      <c r="W26" s="17"/>
      <c r="X26" s="17"/>
      <c r="Y26" s="17"/>
      <c r="Z26" s="17"/>
    </row>
    <row r="27" ht="17.25" customHeight="1">
      <c r="A27" s="17"/>
      <c r="B27" s="61"/>
      <c r="C27" s="61"/>
      <c r="D27" s="61"/>
      <c r="E27" s="61"/>
      <c r="F27" s="61"/>
      <c r="G27" s="61"/>
      <c r="H27" s="61"/>
      <c r="I27" s="61"/>
      <c r="J27" s="17"/>
      <c r="K27" s="17"/>
      <c r="L27" s="17"/>
      <c r="M27" s="17"/>
      <c r="N27" s="17"/>
      <c r="O27" s="17"/>
      <c r="P27" s="17"/>
      <c r="Q27" s="17"/>
      <c r="R27" s="17"/>
      <c r="S27" s="17"/>
      <c r="T27" s="17"/>
      <c r="U27" s="17"/>
      <c r="V27" s="17"/>
      <c r="W27" s="17"/>
      <c r="X27" s="17"/>
      <c r="Y27" s="17"/>
      <c r="Z27" s="17"/>
    </row>
    <row r="28" ht="17.25" customHeight="1">
      <c r="A28" s="17"/>
      <c r="B28" s="61"/>
      <c r="C28" s="61"/>
      <c r="D28" s="61"/>
      <c r="E28" s="61"/>
      <c r="F28" s="61"/>
      <c r="G28" s="61"/>
      <c r="H28" s="61"/>
      <c r="I28" s="61"/>
      <c r="J28" s="17"/>
      <c r="K28" s="17"/>
      <c r="L28" s="17"/>
      <c r="M28" s="17"/>
      <c r="N28" s="17"/>
      <c r="O28" s="17"/>
      <c r="P28" s="17"/>
      <c r="Q28" s="17"/>
      <c r="R28" s="17"/>
      <c r="S28" s="17"/>
      <c r="T28" s="17"/>
      <c r="U28" s="17"/>
      <c r="V28" s="17"/>
      <c r="W28" s="17"/>
      <c r="X28" s="17"/>
      <c r="Y28" s="17"/>
      <c r="Z28" s="17"/>
    </row>
    <row r="29" ht="17.25" customHeight="1">
      <c r="A29" s="17"/>
      <c r="B29" s="61"/>
      <c r="C29" s="61"/>
      <c r="D29" s="61"/>
      <c r="E29" s="61"/>
      <c r="F29" s="61"/>
      <c r="G29" s="61"/>
      <c r="H29" s="61"/>
      <c r="I29" s="61"/>
      <c r="J29" s="17"/>
      <c r="K29" s="17"/>
      <c r="L29" s="17"/>
      <c r="M29" s="17"/>
      <c r="N29" s="17"/>
      <c r="O29" s="17"/>
      <c r="P29" s="17"/>
      <c r="Q29" s="17"/>
      <c r="R29" s="17"/>
      <c r="S29" s="17"/>
      <c r="T29" s="17"/>
      <c r="U29" s="17"/>
      <c r="V29" s="17"/>
      <c r="W29" s="17"/>
      <c r="X29" s="17"/>
      <c r="Y29" s="17"/>
      <c r="Z29" s="17"/>
    </row>
    <row r="30" ht="17.25" customHeight="1">
      <c r="A30" s="17"/>
      <c r="B30" s="61"/>
      <c r="C30" s="61"/>
      <c r="D30" s="61"/>
      <c r="E30" s="61"/>
      <c r="F30" s="61"/>
      <c r="G30" s="61"/>
      <c r="H30" s="61"/>
      <c r="I30" s="61"/>
      <c r="J30" s="17"/>
      <c r="K30" s="17"/>
      <c r="L30" s="17"/>
      <c r="M30" s="17"/>
      <c r="N30" s="17"/>
      <c r="O30" s="17"/>
      <c r="P30" s="17"/>
      <c r="Q30" s="17"/>
      <c r="R30" s="17"/>
      <c r="S30" s="17"/>
      <c r="T30" s="17"/>
      <c r="U30" s="17"/>
      <c r="V30" s="17"/>
      <c r="W30" s="17"/>
      <c r="X30" s="17"/>
      <c r="Y30" s="17"/>
      <c r="Z30" s="17"/>
    </row>
    <row r="31" ht="19.5" customHeight="1">
      <c r="A31" s="17"/>
      <c r="B31" s="61"/>
      <c r="C31" s="61"/>
      <c r="D31" s="61"/>
      <c r="E31" s="61"/>
      <c r="F31" s="61"/>
      <c r="G31" s="61"/>
      <c r="H31" s="61"/>
      <c r="I31" s="61"/>
      <c r="J31" s="17"/>
      <c r="K31" s="17"/>
      <c r="L31" s="17"/>
      <c r="M31" s="17"/>
      <c r="N31" s="17"/>
      <c r="O31" s="17"/>
      <c r="P31" s="17"/>
      <c r="Q31" s="17"/>
      <c r="R31" s="17"/>
      <c r="S31" s="17"/>
      <c r="T31" s="17"/>
      <c r="U31" s="17"/>
      <c r="V31" s="17"/>
      <c r="W31" s="17"/>
      <c r="X31" s="17"/>
      <c r="Y31" s="17"/>
      <c r="Z31" s="17"/>
    </row>
    <row r="32" ht="19.5" customHeight="1">
      <c r="A32" s="21"/>
      <c r="B32" s="10"/>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7.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7.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7.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7.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7.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7.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7.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7.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7.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7.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7.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7.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7.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7.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7.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7.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7.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7.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7.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7.25" customHeight="1">
      <c r="A52" s="21"/>
      <c r="B52" s="235"/>
      <c r="C52" s="235"/>
      <c r="D52" s="235"/>
      <c r="E52" s="235"/>
      <c r="F52" s="235"/>
      <c r="G52" s="235"/>
      <c r="H52" s="235"/>
      <c r="I52" s="57"/>
      <c r="J52" s="21"/>
      <c r="K52" s="21"/>
      <c r="L52" s="21"/>
      <c r="M52" s="21"/>
      <c r="N52" s="21"/>
      <c r="O52" s="21"/>
      <c r="P52" s="21"/>
      <c r="Q52" s="21"/>
      <c r="R52" s="21"/>
      <c r="S52" s="21"/>
      <c r="T52" s="21"/>
      <c r="U52" s="21"/>
      <c r="V52" s="21"/>
      <c r="W52" s="21"/>
      <c r="X52" s="21"/>
      <c r="Y52" s="21"/>
      <c r="Z52" s="21"/>
    </row>
    <row r="53" ht="17.25" customHeight="1">
      <c r="A53" s="21"/>
      <c r="B53" s="235"/>
      <c r="C53" s="235"/>
      <c r="D53" s="235"/>
      <c r="E53" s="235"/>
      <c r="F53" s="235"/>
      <c r="G53" s="235"/>
      <c r="H53" s="235"/>
      <c r="I53" s="57"/>
      <c r="J53" s="21"/>
      <c r="K53" s="21"/>
      <c r="L53" s="21"/>
      <c r="M53" s="21"/>
      <c r="N53" s="21"/>
      <c r="O53" s="21"/>
      <c r="P53" s="21"/>
      <c r="Q53" s="21"/>
      <c r="R53" s="21"/>
      <c r="S53" s="21"/>
      <c r="T53" s="21"/>
      <c r="U53" s="21"/>
      <c r="V53" s="21"/>
      <c r="W53" s="21"/>
      <c r="X53" s="21"/>
      <c r="Y53" s="21"/>
      <c r="Z53" s="21"/>
    </row>
    <row r="54" ht="17.25" customHeight="1">
      <c r="A54" s="21"/>
      <c r="B54" s="235"/>
      <c r="C54" s="235"/>
      <c r="D54" s="235"/>
      <c r="E54" s="235"/>
      <c r="F54" s="235"/>
      <c r="G54" s="235"/>
      <c r="H54" s="235"/>
      <c r="I54" s="57"/>
      <c r="J54" s="21"/>
      <c r="K54" s="21"/>
      <c r="L54" s="21"/>
      <c r="M54" s="21"/>
      <c r="N54" s="21"/>
      <c r="O54" s="21"/>
      <c r="P54" s="21"/>
      <c r="Q54" s="21"/>
      <c r="R54" s="21"/>
      <c r="S54" s="21"/>
      <c r="T54" s="21"/>
      <c r="U54" s="21"/>
      <c r="V54" s="21"/>
      <c r="W54" s="21"/>
      <c r="X54" s="21"/>
      <c r="Y54" s="21"/>
      <c r="Z54" s="21"/>
    </row>
    <row r="55" ht="17.25" customHeight="1">
      <c r="A55" s="21"/>
      <c r="B55" s="235"/>
      <c r="C55" s="235"/>
      <c r="D55" s="235"/>
      <c r="E55" s="235"/>
      <c r="F55" s="235"/>
      <c r="G55" s="235"/>
      <c r="H55" s="235"/>
      <c r="I55" s="57"/>
      <c r="J55" s="21"/>
      <c r="K55" s="21"/>
      <c r="L55" s="21"/>
      <c r="M55" s="21"/>
      <c r="N55" s="21"/>
      <c r="O55" s="21"/>
      <c r="P55" s="21"/>
      <c r="Q55" s="21"/>
      <c r="R55" s="21"/>
      <c r="S55" s="21"/>
      <c r="T55" s="21"/>
      <c r="U55" s="21"/>
      <c r="V55" s="21"/>
      <c r="W55" s="21"/>
      <c r="X55" s="21"/>
      <c r="Y55" s="21"/>
      <c r="Z55" s="21"/>
    </row>
    <row r="56" ht="17.25" customHeight="1">
      <c r="A56" s="21"/>
      <c r="B56" s="57"/>
      <c r="C56" s="57"/>
      <c r="D56" s="57"/>
      <c r="E56" s="57"/>
      <c r="F56" s="57"/>
      <c r="G56" s="57"/>
      <c r="H56" s="57"/>
      <c r="I56" s="57"/>
      <c r="J56" s="21"/>
      <c r="K56" s="21"/>
      <c r="L56" s="21"/>
      <c r="M56" s="21"/>
      <c r="N56" s="21"/>
      <c r="O56" s="21"/>
      <c r="P56" s="21"/>
      <c r="Q56" s="21"/>
      <c r="R56" s="21"/>
      <c r="S56" s="21"/>
      <c r="T56" s="21"/>
      <c r="U56" s="21"/>
      <c r="V56" s="21"/>
      <c r="W56" s="21"/>
      <c r="X56" s="21"/>
      <c r="Y56" s="21"/>
      <c r="Z56" s="21"/>
    </row>
    <row r="57" ht="17.25" customHeight="1">
      <c r="A57" s="21"/>
      <c r="B57" s="57"/>
      <c r="C57" s="57"/>
      <c r="D57" s="57"/>
      <c r="E57" s="57"/>
      <c r="F57" s="57"/>
      <c r="G57" s="57"/>
      <c r="H57" s="57"/>
      <c r="I57" s="57"/>
      <c r="J57" s="21"/>
      <c r="K57" s="21"/>
      <c r="L57" s="21"/>
      <c r="M57" s="21"/>
      <c r="N57" s="21"/>
      <c r="O57" s="21"/>
      <c r="P57" s="21"/>
      <c r="Q57" s="21"/>
      <c r="R57" s="21"/>
      <c r="S57" s="21"/>
      <c r="T57" s="21"/>
      <c r="U57" s="21"/>
      <c r="V57" s="21"/>
      <c r="W57" s="21"/>
      <c r="X57" s="21"/>
      <c r="Y57" s="21"/>
      <c r="Z57" s="21"/>
    </row>
    <row r="58" ht="17.25" customHeight="1">
      <c r="A58" s="21"/>
      <c r="B58" s="57"/>
      <c r="C58" s="57"/>
      <c r="D58" s="57"/>
      <c r="E58" s="57"/>
      <c r="F58" s="57"/>
      <c r="G58" s="57"/>
      <c r="H58" s="57"/>
      <c r="I58" s="57"/>
      <c r="J58" s="21"/>
      <c r="K58" s="21"/>
      <c r="L58" s="21"/>
      <c r="M58" s="21"/>
      <c r="N58" s="21"/>
      <c r="O58" s="21"/>
      <c r="P58" s="21"/>
      <c r="Q58" s="21"/>
      <c r="R58" s="21"/>
      <c r="S58" s="21"/>
      <c r="T58" s="21"/>
      <c r="U58" s="21"/>
      <c r="V58" s="21"/>
      <c r="W58" s="21"/>
      <c r="X58" s="21"/>
      <c r="Y58" s="21"/>
      <c r="Z58" s="21"/>
    </row>
    <row r="59" ht="17.25" customHeight="1">
      <c r="A59" s="21"/>
      <c r="B59" s="57"/>
      <c r="C59" s="57"/>
      <c r="D59" s="57"/>
      <c r="E59" s="57"/>
      <c r="F59" s="57"/>
      <c r="G59" s="57"/>
      <c r="H59" s="57"/>
      <c r="I59" s="57"/>
      <c r="J59" s="21"/>
      <c r="K59" s="21"/>
      <c r="L59" s="21"/>
      <c r="M59" s="21"/>
      <c r="N59" s="21"/>
      <c r="O59" s="21"/>
      <c r="P59" s="21"/>
      <c r="Q59" s="21"/>
      <c r="R59" s="21"/>
      <c r="S59" s="21"/>
      <c r="T59" s="21"/>
      <c r="U59" s="21"/>
      <c r="V59" s="21"/>
      <c r="W59" s="21"/>
      <c r="X59" s="21"/>
      <c r="Y59" s="21"/>
      <c r="Z59" s="21"/>
    </row>
    <row r="60" ht="17.25" customHeight="1">
      <c r="A60" s="21"/>
      <c r="B60" s="57"/>
      <c r="C60" s="57"/>
      <c r="D60" s="57"/>
      <c r="E60" s="57"/>
      <c r="F60" s="57"/>
      <c r="G60" s="57"/>
      <c r="H60" s="57"/>
      <c r="I60" s="57"/>
      <c r="J60" s="21"/>
      <c r="K60" s="21"/>
      <c r="L60" s="21"/>
      <c r="M60" s="21"/>
      <c r="N60" s="21"/>
      <c r="O60" s="21"/>
      <c r="P60" s="21"/>
      <c r="Q60" s="21"/>
      <c r="R60" s="21"/>
      <c r="S60" s="21"/>
      <c r="T60" s="21"/>
      <c r="U60" s="21"/>
      <c r="V60" s="21"/>
      <c r="W60" s="21"/>
      <c r="X60" s="21"/>
      <c r="Y60" s="21"/>
      <c r="Z60" s="21"/>
    </row>
    <row r="61" ht="17.25" customHeight="1">
      <c r="A61" s="21"/>
      <c r="B61" s="57"/>
      <c r="C61" s="57"/>
      <c r="D61" s="57"/>
      <c r="E61" s="57"/>
      <c r="F61" s="57"/>
      <c r="G61" s="57"/>
      <c r="H61" s="57"/>
      <c r="I61" s="57"/>
      <c r="J61" s="21"/>
      <c r="K61" s="21"/>
      <c r="L61" s="21"/>
      <c r="M61" s="21"/>
      <c r="N61" s="21"/>
      <c r="O61" s="21"/>
      <c r="P61" s="21"/>
      <c r="Q61" s="21"/>
      <c r="R61" s="21"/>
      <c r="S61" s="21"/>
      <c r="T61" s="21"/>
      <c r="U61" s="21"/>
      <c r="V61" s="21"/>
      <c r="W61" s="21"/>
      <c r="X61" s="21"/>
      <c r="Y61" s="21"/>
      <c r="Z61" s="21"/>
    </row>
    <row r="62" ht="17.25" customHeight="1">
      <c r="A62" s="21"/>
      <c r="B62" s="57"/>
      <c r="C62" s="57"/>
      <c r="D62" s="57"/>
      <c r="E62" s="57"/>
      <c r="F62" s="57"/>
      <c r="G62" s="57"/>
      <c r="H62" s="57"/>
      <c r="I62" s="57"/>
      <c r="J62" s="21"/>
      <c r="K62" s="21"/>
      <c r="L62" s="21"/>
      <c r="M62" s="21"/>
      <c r="N62" s="21"/>
      <c r="O62" s="21"/>
      <c r="P62" s="21"/>
      <c r="Q62" s="21"/>
      <c r="R62" s="21"/>
      <c r="S62" s="21"/>
      <c r="T62" s="21"/>
      <c r="U62" s="21"/>
      <c r="V62" s="21"/>
      <c r="W62" s="21"/>
      <c r="X62" s="21"/>
      <c r="Y62" s="21"/>
      <c r="Z62" s="21"/>
    </row>
    <row r="63" ht="17.25" customHeight="1">
      <c r="A63" s="21"/>
      <c r="B63" s="57"/>
      <c r="C63" s="57"/>
      <c r="D63" s="57"/>
      <c r="E63" s="57"/>
      <c r="F63" s="57"/>
      <c r="G63" s="57"/>
      <c r="H63" s="57"/>
      <c r="I63" s="57"/>
      <c r="J63" s="21"/>
      <c r="K63" s="21"/>
      <c r="L63" s="21"/>
      <c r="M63" s="21"/>
      <c r="N63" s="21"/>
      <c r="O63" s="21"/>
      <c r="P63" s="21"/>
      <c r="Q63" s="21"/>
      <c r="R63" s="21"/>
      <c r="S63" s="21"/>
      <c r="T63" s="21"/>
      <c r="U63" s="21"/>
      <c r="V63" s="21"/>
      <c r="W63" s="21"/>
      <c r="X63" s="21"/>
      <c r="Y63" s="21"/>
      <c r="Z63" s="21"/>
    </row>
    <row r="64" ht="17.25" customHeight="1">
      <c r="A64" s="21"/>
      <c r="B64" s="57"/>
      <c r="C64" s="57"/>
      <c r="D64" s="57"/>
      <c r="E64" s="57"/>
      <c r="F64" s="57"/>
      <c r="G64" s="57"/>
      <c r="H64" s="57"/>
      <c r="I64" s="57"/>
      <c r="J64" s="21"/>
      <c r="K64" s="21"/>
      <c r="L64" s="21"/>
      <c r="M64" s="21"/>
      <c r="N64" s="21"/>
      <c r="O64" s="21"/>
      <c r="P64" s="21"/>
      <c r="Q64" s="21"/>
      <c r="R64" s="21"/>
      <c r="S64" s="21"/>
      <c r="T64" s="21"/>
      <c r="U64" s="21"/>
      <c r="V64" s="21"/>
      <c r="W64" s="21"/>
      <c r="X64" s="21"/>
      <c r="Y64" s="21"/>
      <c r="Z64" s="21"/>
    </row>
    <row r="65" ht="17.25" customHeight="1">
      <c r="A65" s="21"/>
      <c r="B65" s="57"/>
      <c r="C65" s="57"/>
      <c r="D65" s="57"/>
      <c r="E65" s="57"/>
      <c r="F65" s="57"/>
      <c r="G65" s="57"/>
      <c r="H65" s="57"/>
      <c r="I65" s="57"/>
      <c r="J65" s="21"/>
      <c r="K65" s="21"/>
      <c r="L65" s="21"/>
      <c r="M65" s="21"/>
      <c r="N65" s="21"/>
      <c r="O65" s="21"/>
      <c r="P65" s="21"/>
      <c r="Q65" s="21"/>
      <c r="R65" s="21"/>
      <c r="S65" s="21"/>
      <c r="T65" s="21"/>
      <c r="U65" s="21"/>
      <c r="V65" s="21"/>
      <c r="W65" s="21"/>
      <c r="X65" s="21"/>
      <c r="Y65" s="21"/>
      <c r="Z65" s="21"/>
    </row>
    <row r="66" ht="17.25" customHeight="1">
      <c r="A66" s="21"/>
      <c r="B66" s="57"/>
      <c r="C66" s="57"/>
      <c r="D66" s="57"/>
      <c r="E66" s="57"/>
      <c r="F66" s="57"/>
      <c r="G66" s="57"/>
      <c r="H66" s="57"/>
      <c r="I66" s="57"/>
      <c r="J66" s="21"/>
      <c r="K66" s="21"/>
      <c r="L66" s="21"/>
      <c r="M66" s="21"/>
      <c r="N66" s="21"/>
      <c r="O66" s="21"/>
      <c r="P66" s="21"/>
      <c r="Q66" s="21"/>
      <c r="R66" s="21"/>
      <c r="S66" s="21"/>
      <c r="T66" s="21"/>
      <c r="U66" s="21"/>
      <c r="V66" s="21"/>
      <c r="W66" s="21"/>
      <c r="X66" s="21"/>
      <c r="Y66" s="21"/>
      <c r="Z66" s="21"/>
    </row>
    <row r="67" ht="17.25" customHeight="1">
      <c r="A67" s="21"/>
      <c r="B67" s="57"/>
      <c r="C67" s="57"/>
      <c r="D67" s="57"/>
      <c r="E67" s="57"/>
      <c r="F67" s="57"/>
      <c r="G67" s="57"/>
      <c r="H67" s="57"/>
      <c r="I67" s="57"/>
      <c r="J67" s="21"/>
      <c r="K67" s="21"/>
      <c r="L67" s="21"/>
      <c r="M67" s="21"/>
      <c r="N67" s="21"/>
      <c r="O67" s="21"/>
      <c r="P67" s="21"/>
      <c r="Q67" s="21"/>
      <c r="R67" s="21"/>
      <c r="S67" s="21"/>
      <c r="T67" s="21"/>
      <c r="U67" s="21"/>
      <c r="V67" s="21"/>
      <c r="W67" s="21"/>
      <c r="X67" s="21"/>
      <c r="Y67" s="21"/>
      <c r="Z67" s="21"/>
    </row>
    <row r="68" ht="17.25" customHeight="1">
      <c r="A68" s="21"/>
      <c r="B68" s="57"/>
      <c r="C68" s="57"/>
      <c r="D68" s="57"/>
      <c r="E68" s="57"/>
      <c r="F68" s="57"/>
      <c r="G68" s="57"/>
      <c r="H68" s="57"/>
      <c r="I68" s="57"/>
      <c r="J68" s="21"/>
      <c r="K68" s="21"/>
      <c r="L68" s="21"/>
      <c r="M68" s="21"/>
      <c r="N68" s="21"/>
      <c r="O68" s="21"/>
      <c r="P68" s="21"/>
      <c r="Q68" s="21"/>
      <c r="R68" s="21"/>
      <c r="S68" s="21"/>
      <c r="T68" s="21"/>
      <c r="U68" s="21"/>
      <c r="V68" s="21"/>
      <c r="W68" s="21"/>
      <c r="X68" s="21"/>
      <c r="Y68" s="21"/>
      <c r="Z68" s="21"/>
    </row>
    <row r="69" ht="17.25" customHeight="1">
      <c r="A69" s="21"/>
      <c r="B69" s="57"/>
      <c r="C69" s="57"/>
      <c r="D69" s="57"/>
      <c r="E69" s="57"/>
      <c r="F69" s="57"/>
      <c r="G69" s="57"/>
      <c r="H69" s="57"/>
      <c r="I69" s="57"/>
      <c r="J69" s="21"/>
      <c r="K69" s="21"/>
      <c r="L69" s="21"/>
      <c r="M69" s="21"/>
      <c r="N69" s="21"/>
      <c r="O69" s="21"/>
      <c r="P69" s="21"/>
      <c r="Q69" s="21"/>
      <c r="R69" s="21"/>
      <c r="S69" s="21"/>
      <c r="T69" s="21"/>
      <c r="U69" s="21"/>
      <c r="V69" s="21"/>
      <c r="W69" s="21"/>
      <c r="X69" s="21"/>
      <c r="Y69" s="21"/>
      <c r="Z69" s="21"/>
    </row>
    <row r="70" ht="17.25" customHeight="1">
      <c r="A70" s="21"/>
      <c r="B70" s="57"/>
      <c r="C70" s="57"/>
      <c r="D70" s="57"/>
      <c r="E70" s="57"/>
      <c r="F70" s="57"/>
      <c r="G70" s="57"/>
      <c r="H70" s="57"/>
      <c r="I70" s="57"/>
      <c r="J70" s="21"/>
      <c r="K70" s="21"/>
      <c r="L70" s="21"/>
      <c r="M70" s="21"/>
      <c r="N70" s="21"/>
      <c r="O70" s="21"/>
      <c r="P70" s="21"/>
      <c r="Q70" s="21"/>
      <c r="R70" s="21"/>
      <c r="S70" s="21"/>
      <c r="T70" s="21"/>
      <c r="U70" s="21"/>
      <c r="V70" s="21"/>
      <c r="W70" s="21"/>
      <c r="X70" s="21"/>
      <c r="Y70" s="21"/>
      <c r="Z70" s="21"/>
    </row>
    <row r="71" ht="17.25" customHeight="1">
      <c r="A71" s="21"/>
      <c r="B71" s="57"/>
      <c r="C71" s="57"/>
      <c r="D71" s="57"/>
      <c r="E71" s="57"/>
      <c r="F71" s="57"/>
      <c r="G71" s="57"/>
      <c r="H71" s="57"/>
      <c r="I71" s="57"/>
      <c r="J71" s="21"/>
      <c r="K71" s="21"/>
      <c r="L71" s="21"/>
      <c r="M71" s="21"/>
      <c r="N71" s="21"/>
      <c r="O71" s="21"/>
      <c r="P71" s="21"/>
      <c r="Q71" s="21"/>
      <c r="R71" s="21"/>
      <c r="S71" s="21"/>
      <c r="T71" s="21"/>
      <c r="U71" s="21"/>
      <c r="V71" s="21"/>
      <c r="W71" s="21"/>
      <c r="X71" s="21"/>
      <c r="Y71" s="21"/>
      <c r="Z71" s="21"/>
    </row>
    <row r="72" ht="17.25" customHeight="1">
      <c r="A72" s="21"/>
      <c r="B72" s="57"/>
      <c r="C72" s="57"/>
      <c r="D72" s="57"/>
      <c r="E72" s="57"/>
      <c r="F72" s="57"/>
      <c r="G72" s="57"/>
      <c r="H72" s="57"/>
      <c r="I72" s="57"/>
      <c r="J72" s="21"/>
      <c r="K72" s="21"/>
      <c r="L72" s="21"/>
      <c r="M72" s="21"/>
      <c r="N72" s="21"/>
      <c r="O72" s="21"/>
      <c r="P72" s="21"/>
      <c r="Q72" s="21"/>
      <c r="R72" s="21"/>
      <c r="S72" s="21"/>
      <c r="T72" s="21"/>
      <c r="U72" s="21"/>
      <c r="V72" s="21"/>
      <c r="W72" s="21"/>
      <c r="X72" s="21"/>
      <c r="Y72" s="21"/>
      <c r="Z72" s="21"/>
    </row>
    <row r="73" ht="17.25" customHeight="1">
      <c r="A73" s="21"/>
      <c r="B73" s="57"/>
      <c r="C73" s="57"/>
      <c r="D73" s="57"/>
      <c r="E73" s="57"/>
      <c r="F73" s="57"/>
      <c r="G73" s="57"/>
      <c r="H73" s="57"/>
      <c r="I73" s="57"/>
      <c r="J73" s="21"/>
      <c r="K73" s="21"/>
      <c r="L73" s="21"/>
      <c r="M73" s="21"/>
      <c r="N73" s="21"/>
      <c r="O73" s="21"/>
      <c r="P73" s="21"/>
      <c r="Q73" s="21"/>
      <c r="R73" s="21"/>
      <c r="S73" s="21"/>
      <c r="T73" s="21"/>
      <c r="U73" s="21"/>
      <c r="V73" s="21"/>
      <c r="W73" s="21"/>
      <c r="X73" s="21"/>
      <c r="Y73" s="21"/>
      <c r="Z73" s="21"/>
    </row>
    <row r="74" ht="17.25" customHeight="1">
      <c r="A74" s="21"/>
      <c r="B74" s="57"/>
      <c r="C74" s="57"/>
      <c r="D74" s="57"/>
      <c r="E74" s="57"/>
      <c r="F74" s="57"/>
      <c r="G74" s="57"/>
      <c r="H74" s="57"/>
      <c r="I74" s="57"/>
      <c r="J74" s="21"/>
      <c r="K74" s="21"/>
      <c r="L74" s="21"/>
      <c r="M74" s="21"/>
      <c r="N74" s="21"/>
      <c r="O74" s="21"/>
      <c r="P74" s="21"/>
      <c r="Q74" s="21"/>
      <c r="R74" s="21"/>
      <c r="S74" s="21"/>
      <c r="T74" s="21"/>
      <c r="U74" s="21"/>
      <c r="V74" s="21"/>
      <c r="W74" s="21"/>
      <c r="X74" s="21"/>
      <c r="Y74" s="21"/>
      <c r="Z74" s="21"/>
    </row>
    <row r="75" ht="17.25" customHeight="1">
      <c r="A75" s="21"/>
      <c r="B75" s="57"/>
      <c r="C75" s="57"/>
      <c r="D75" s="57"/>
      <c r="E75" s="57"/>
      <c r="F75" s="57"/>
      <c r="G75" s="57"/>
      <c r="H75" s="57"/>
      <c r="I75" s="57"/>
      <c r="J75" s="21"/>
      <c r="K75" s="21"/>
      <c r="L75" s="21"/>
      <c r="M75" s="21"/>
      <c r="N75" s="21"/>
      <c r="O75" s="21"/>
      <c r="P75" s="21"/>
      <c r="Q75" s="21"/>
      <c r="R75" s="21"/>
      <c r="S75" s="21"/>
      <c r="T75" s="21"/>
      <c r="U75" s="21"/>
      <c r="V75" s="21"/>
      <c r="W75" s="21"/>
      <c r="X75" s="21"/>
      <c r="Y75" s="21"/>
      <c r="Z75" s="21"/>
    </row>
    <row r="76" ht="17.25" customHeight="1">
      <c r="A76" s="21"/>
      <c r="B76" s="57"/>
      <c r="C76" s="57"/>
      <c r="D76" s="57"/>
      <c r="E76" s="57"/>
      <c r="F76" s="57"/>
      <c r="G76" s="57"/>
      <c r="H76" s="57"/>
      <c r="I76" s="57"/>
      <c r="J76" s="21"/>
      <c r="K76" s="21"/>
      <c r="L76" s="21"/>
      <c r="M76" s="21"/>
      <c r="N76" s="21"/>
      <c r="O76" s="21"/>
      <c r="P76" s="21"/>
      <c r="Q76" s="21"/>
      <c r="R76" s="21"/>
      <c r="S76" s="21"/>
      <c r="T76" s="21"/>
      <c r="U76" s="21"/>
      <c r="V76" s="21"/>
      <c r="W76" s="21"/>
      <c r="X76" s="21"/>
      <c r="Y76" s="21"/>
      <c r="Z76" s="21"/>
    </row>
    <row r="77" ht="17.25" customHeight="1">
      <c r="A77" s="21"/>
      <c r="B77" s="57"/>
      <c r="C77" s="57"/>
      <c r="D77" s="57"/>
      <c r="E77" s="57"/>
      <c r="F77" s="57"/>
      <c r="G77" s="57"/>
      <c r="H77" s="57"/>
      <c r="I77" s="57"/>
      <c r="J77" s="21"/>
      <c r="K77" s="21"/>
      <c r="L77" s="21"/>
      <c r="M77" s="21"/>
      <c r="N77" s="21"/>
      <c r="O77" s="21"/>
      <c r="P77" s="21"/>
      <c r="Q77" s="21"/>
      <c r="R77" s="21"/>
      <c r="S77" s="21"/>
      <c r="T77" s="21"/>
      <c r="U77" s="21"/>
      <c r="V77" s="21"/>
      <c r="W77" s="21"/>
      <c r="X77" s="21"/>
      <c r="Y77" s="21"/>
      <c r="Z77" s="21"/>
    </row>
    <row r="78" ht="17.25" customHeight="1">
      <c r="A78" s="21"/>
      <c r="B78" s="57"/>
      <c r="C78" s="57"/>
      <c r="D78" s="57"/>
      <c r="E78" s="57"/>
      <c r="F78" s="57"/>
      <c r="G78" s="57"/>
      <c r="H78" s="57"/>
      <c r="I78" s="57"/>
      <c r="J78" s="21"/>
      <c r="K78" s="21"/>
      <c r="L78" s="21"/>
      <c r="M78" s="21"/>
      <c r="N78" s="21"/>
      <c r="O78" s="21"/>
      <c r="P78" s="21"/>
      <c r="Q78" s="21"/>
      <c r="R78" s="21"/>
      <c r="S78" s="21"/>
      <c r="T78" s="21"/>
      <c r="U78" s="21"/>
      <c r="V78" s="21"/>
      <c r="W78" s="21"/>
      <c r="X78" s="21"/>
      <c r="Y78" s="21"/>
      <c r="Z78" s="21"/>
    </row>
    <row r="79" ht="17.25" customHeight="1">
      <c r="A79" s="21"/>
      <c r="B79" s="57"/>
      <c r="C79" s="57"/>
      <c r="D79" s="57"/>
      <c r="E79" s="57"/>
      <c r="F79" s="57"/>
      <c r="G79" s="57"/>
      <c r="H79" s="57"/>
      <c r="I79" s="57"/>
      <c r="J79" s="21"/>
      <c r="K79" s="21"/>
      <c r="L79" s="21"/>
      <c r="M79" s="21"/>
      <c r="N79" s="21"/>
      <c r="O79" s="21"/>
      <c r="P79" s="21"/>
      <c r="Q79" s="21"/>
      <c r="R79" s="21"/>
      <c r="S79" s="21"/>
      <c r="T79" s="21"/>
      <c r="U79" s="21"/>
      <c r="V79" s="21"/>
      <c r="W79" s="21"/>
      <c r="X79" s="21"/>
      <c r="Y79" s="21"/>
      <c r="Z79" s="21"/>
    </row>
    <row r="80" ht="17.25" customHeight="1">
      <c r="A80" s="21"/>
      <c r="B80" s="57"/>
      <c r="C80" s="57"/>
      <c r="D80" s="57"/>
      <c r="E80" s="57"/>
      <c r="F80" s="57"/>
      <c r="G80" s="57"/>
      <c r="H80" s="57"/>
      <c r="I80" s="57"/>
      <c r="J80" s="21"/>
      <c r="K80" s="21"/>
      <c r="L80" s="21"/>
      <c r="M80" s="21"/>
      <c r="N80" s="21"/>
      <c r="O80" s="21"/>
      <c r="P80" s="21"/>
      <c r="Q80" s="21"/>
      <c r="R80" s="21"/>
      <c r="S80" s="21"/>
      <c r="T80" s="21"/>
      <c r="U80" s="21"/>
      <c r="V80" s="21"/>
      <c r="W80" s="21"/>
      <c r="X80" s="21"/>
      <c r="Y80" s="21"/>
      <c r="Z80" s="21"/>
    </row>
    <row r="81" ht="17.25" customHeight="1">
      <c r="A81" s="21"/>
      <c r="B81" s="57"/>
      <c r="C81" s="57"/>
      <c r="D81" s="57"/>
      <c r="E81" s="57"/>
      <c r="F81" s="57"/>
      <c r="G81" s="57"/>
      <c r="H81" s="57"/>
      <c r="I81" s="57"/>
      <c r="J81" s="21"/>
      <c r="K81" s="21"/>
      <c r="L81" s="21"/>
      <c r="M81" s="21"/>
      <c r="N81" s="21"/>
      <c r="O81" s="21"/>
      <c r="P81" s="21"/>
      <c r="Q81" s="21"/>
      <c r="R81" s="21"/>
      <c r="S81" s="21"/>
      <c r="T81" s="21"/>
      <c r="U81" s="21"/>
      <c r="V81" s="21"/>
      <c r="W81" s="21"/>
      <c r="X81" s="21"/>
      <c r="Y81" s="21"/>
      <c r="Z81" s="21"/>
    </row>
    <row r="82" ht="17.25" customHeight="1">
      <c r="A82" s="21"/>
      <c r="B82" s="57"/>
      <c r="C82" s="57"/>
      <c r="D82" s="57"/>
      <c r="E82" s="57"/>
      <c r="F82" s="57"/>
      <c r="G82" s="57"/>
      <c r="H82" s="57"/>
      <c r="I82" s="57"/>
      <c r="J82" s="21"/>
      <c r="K82" s="21"/>
      <c r="L82" s="21"/>
      <c r="M82" s="21"/>
      <c r="N82" s="21"/>
      <c r="O82" s="21"/>
      <c r="P82" s="21"/>
      <c r="Q82" s="21"/>
      <c r="R82" s="21"/>
      <c r="S82" s="21"/>
      <c r="T82" s="21"/>
      <c r="U82" s="21"/>
      <c r="V82" s="21"/>
      <c r="W82" s="21"/>
      <c r="X82" s="21"/>
      <c r="Y82" s="21"/>
      <c r="Z82" s="21"/>
    </row>
    <row r="83" ht="17.25" customHeight="1">
      <c r="A83" s="21"/>
      <c r="B83" s="57"/>
      <c r="C83" s="57"/>
      <c r="D83" s="57"/>
      <c r="E83" s="57"/>
      <c r="F83" s="57"/>
      <c r="G83" s="57"/>
      <c r="H83" s="57"/>
      <c r="I83" s="57"/>
      <c r="J83" s="21"/>
      <c r="K83" s="21"/>
      <c r="L83" s="21"/>
      <c r="M83" s="21"/>
      <c r="N83" s="21"/>
      <c r="O83" s="21"/>
      <c r="P83" s="21"/>
      <c r="Q83" s="21"/>
      <c r="R83" s="21"/>
      <c r="S83" s="21"/>
      <c r="T83" s="21"/>
      <c r="U83" s="21"/>
      <c r="V83" s="21"/>
      <c r="W83" s="21"/>
      <c r="X83" s="21"/>
      <c r="Y83" s="21"/>
      <c r="Z83" s="21"/>
    </row>
    <row r="84" ht="17.25" customHeight="1">
      <c r="A84" s="21"/>
      <c r="B84" s="57"/>
      <c r="C84" s="57"/>
      <c r="D84" s="57"/>
      <c r="E84" s="57"/>
      <c r="F84" s="57"/>
      <c r="G84" s="57"/>
      <c r="H84" s="57"/>
      <c r="I84" s="57"/>
      <c r="J84" s="21"/>
      <c r="K84" s="21"/>
      <c r="L84" s="21"/>
      <c r="M84" s="21"/>
      <c r="N84" s="21"/>
      <c r="O84" s="21"/>
      <c r="P84" s="21"/>
      <c r="Q84" s="21"/>
      <c r="R84" s="21"/>
      <c r="S84" s="21"/>
      <c r="T84" s="21"/>
      <c r="U84" s="21"/>
      <c r="V84" s="21"/>
      <c r="W84" s="21"/>
      <c r="X84" s="21"/>
      <c r="Y84" s="21"/>
      <c r="Z84" s="21"/>
    </row>
    <row r="85" ht="17.25" customHeight="1">
      <c r="A85" s="21"/>
      <c r="B85" s="57"/>
      <c r="C85" s="57"/>
      <c r="D85" s="57"/>
      <c r="E85" s="57"/>
      <c r="F85" s="57"/>
      <c r="G85" s="57"/>
      <c r="H85" s="57"/>
      <c r="I85" s="57"/>
      <c r="J85" s="21"/>
      <c r="K85" s="21"/>
      <c r="L85" s="21"/>
      <c r="M85" s="21"/>
      <c r="N85" s="21"/>
      <c r="O85" s="21"/>
      <c r="P85" s="21"/>
      <c r="Q85" s="21"/>
      <c r="R85" s="21"/>
      <c r="S85" s="21"/>
      <c r="T85" s="21"/>
      <c r="U85" s="21"/>
      <c r="V85" s="21"/>
      <c r="W85" s="21"/>
      <c r="X85" s="21"/>
      <c r="Y85" s="21"/>
      <c r="Z85" s="21"/>
    </row>
    <row r="86" ht="17.25" customHeight="1">
      <c r="A86" s="21"/>
      <c r="B86" s="57"/>
      <c r="C86" s="57"/>
      <c r="D86" s="57"/>
      <c r="E86" s="57"/>
      <c r="F86" s="57"/>
      <c r="G86" s="57"/>
      <c r="H86" s="57"/>
      <c r="I86" s="57"/>
      <c r="J86" s="21"/>
      <c r="K86" s="21"/>
      <c r="L86" s="21"/>
      <c r="M86" s="21"/>
      <c r="N86" s="21"/>
      <c r="O86" s="21"/>
      <c r="P86" s="21"/>
      <c r="Q86" s="21"/>
      <c r="R86" s="21"/>
      <c r="S86" s="21"/>
      <c r="T86" s="21"/>
      <c r="U86" s="21"/>
      <c r="V86" s="21"/>
      <c r="W86" s="21"/>
      <c r="X86" s="21"/>
      <c r="Y86" s="21"/>
      <c r="Z86" s="21"/>
    </row>
    <row r="87" ht="17.25" customHeight="1">
      <c r="A87" s="17"/>
      <c r="B87" s="61"/>
      <c r="C87" s="61"/>
      <c r="D87" s="61"/>
      <c r="E87" s="61"/>
      <c r="F87" s="61"/>
      <c r="G87" s="61"/>
      <c r="H87" s="61"/>
      <c r="I87" s="61"/>
      <c r="J87" s="17"/>
      <c r="K87" s="17"/>
      <c r="L87" s="17"/>
      <c r="M87" s="17"/>
      <c r="N87" s="17"/>
      <c r="O87" s="17"/>
      <c r="P87" s="17"/>
      <c r="Q87" s="17"/>
      <c r="R87" s="17"/>
      <c r="S87" s="17"/>
      <c r="T87" s="17"/>
      <c r="U87" s="17"/>
      <c r="V87" s="17"/>
      <c r="W87" s="17"/>
      <c r="X87" s="17"/>
      <c r="Y87" s="17"/>
      <c r="Z87" s="17"/>
    </row>
    <row r="88" ht="17.25" customHeight="1">
      <c r="A88" s="17"/>
      <c r="B88" s="61"/>
      <c r="C88" s="61"/>
      <c r="D88" s="61"/>
      <c r="E88" s="61"/>
      <c r="F88" s="61"/>
      <c r="G88" s="61"/>
      <c r="H88" s="61"/>
      <c r="I88" s="61"/>
      <c r="J88" s="17"/>
      <c r="K88" s="17"/>
      <c r="L88" s="17"/>
      <c r="M88" s="17"/>
      <c r="N88" s="17"/>
      <c r="O88" s="17"/>
      <c r="P88" s="17"/>
      <c r="Q88" s="17"/>
      <c r="R88" s="17"/>
      <c r="S88" s="17"/>
      <c r="T88" s="17"/>
      <c r="U88" s="17"/>
      <c r="V88" s="17"/>
      <c r="W88" s="17"/>
      <c r="X88" s="17"/>
      <c r="Y88" s="17"/>
      <c r="Z88" s="17"/>
    </row>
    <row r="89" ht="17.25" customHeight="1">
      <c r="A89" s="17"/>
      <c r="B89" s="61"/>
      <c r="C89" s="61"/>
      <c r="D89" s="61"/>
      <c r="E89" s="61"/>
      <c r="F89" s="61"/>
      <c r="G89" s="61"/>
      <c r="H89" s="61"/>
      <c r="I89" s="61"/>
      <c r="J89" s="17"/>
      <c r="K89" s="17"/>
      <c r="L89" s="17"/>
      <c r="M89" s="17"/>
      <c r="N89" s="17"/>
      <c r="O89" s="17"/>
      <c r="P89" s="17"/>
      <c r="Q89" s="17"/>
      <c r="R89" s="17"/>
      <c r="S89" s="17"/>
      <c r="T89" s="17"/>
      <c r="U89" s="17"/>
      <c r="V89" s="17"/>
      <c r="W89" s="17"/>
      <c r="X89" s="17"/>
      <c r="Y89" s="17"/>
      <c r="Z89" s="17"/>
    </row>
    <row r="90" ht="17.25" customHeight="1">
      <c r="A90" s="17"/>
      <c r="B90" s="61"/>
      <c r="C90" s="61"/>
      <c r="D90" s="61"/>
      <c r="E90" s="61"/>
      <c r="F90" s="61"/>
      <c r="G90" s="61"/>
      <c r="H90" s="61"/>
      <c r="I90" s="61"/>
      <c r="J90" s="17"/>
      <c r="K90" s="17"/>
      <c r="L90" s="17"/>
      <c r="M90" s="17"/>
      <c r="N90" s="17"/>
      <c r="O90" s="17"/>
      <c r="P90" s="17"/>
      <c r="Q90" s="17"/>
      <c r="R90" s="17"/>
      <c r="S90" s="17"/>
      <c r="T90" s="17"/>
      <c r="U90" s="17"/>
      <c r="V90" s="17"/>
      <c r="W90" s="17"/>
      <c r="X90" s="17"/>
      <c r="Y90" s="17"/>
      <c r="Z90" s="17"/>
    </row>
    <row r="91" ht="17.25" customHeight="1">
      <c r="A91" s="17"/>
      <c r="B91" s="61"/>
      <c r="C91" s="61"/>
      <c r="D91" s="61"/>
      <c r="E91" s="61"/>
      <c r="F91" s="61"/>
      <c r="G91" s="61"/>
      <c r="H91" s="61"/>
      <c r="I91" s="61"/>
      <c r="J91" s="17"/>
      <c r="K91" s="17"/>
      <c r="L91" s="17"/>
      <c r="M91" s="17"/>
      <c r="N91" s="17"/>
      <c r="O91" s="17"/>
      <c r="P91" s="17"/>
      <c r="Q91" s="17"/>
      <c r="R91" s="17"/>
      <c r="S91" s="17"/>
      <c r="T91" s="17"/>
      <c r="U91" s="17"/>
      <c r="V91" s="17"/>
      <c r="W91" s="17"/>
      <c r="X91" s="17"/>
      <c r="Y91" s="17"/>
      <c r="Z91" s="17"/>
    </row>
    <row r="92" ht="17.25" customHeight="1">
      <c r="A92" s="17"/>
      <c r="B92" s="61"/>
      <c r="C92" s="61"/>
      <c r="D92" s="61"/>
      <c r="E92" s="61"/>
      <c r="F92" s="61"/>
      <c r="G92" s="61"/>
      <c r="H92" s="61"/>
      <c r="I92" s="61"/>
      <c r="J92" s="17"/>
      <c r="K92" s="17"/>
      <c r="L92" s="17"/>
      <c r="M92" s="17"/>
      <c r="N92" s="17"/>
      <c r="O92" s="17"/>
      <c r="P92" s="17"/>
      <c r="Q92" s="17"/>
      <c r="R92" s="17"/>
      <c r="S92" s="17"/>
      <c r="T92" s="17"/>
      <c r="U92" s="17"/>
      <c r="V92" s="17"/>
      <c r="W92" s="17"/>
      <c r="X92" s="17"/>
      <c r="Y92" s="17"/>
      <c r="Z92" s="17"/>
    </row>
    <row r="93" ht="17.25" customHeight="1">
      <c r="A93" s="17"/>
      <c r="B93" s="61"/>
      <c r="C93" s="61"/>
      <c r="D93" s="61"/>
      <c r="E93" s="61"/>
      <c r="F93" s="61"/>
      <c r="G93" s="61"/>
      <c r="H93" s="61"/>
      <c r="I93" s="61"/>
      <c r="J93" s="17"/>
      <c r="K93" s="17"/>
      <c r="L93" s="17"/>
      <c r="M93" s="17"/>
      <c r="N93" s="17"/>
      <c r="O93" s="17"/>
      <c r="P93" s="17"/>
      <c r="Q93" s="17"/>
      <c r="R93" s="17"/>
      <c r="S93" s="17"/>
      <c r="T93" s="17"/>
      <c r="U93" s="17"/>
      <c r="V93" s="17"/>
      <c r="W93" s="17"/>
      <c r="X93" s="17"/>
      <c r="Y93" s="17"/>
      <c r="Z93" s="17"/>
    </row>
    <row r="94" ht="17.25" customHeight="1">
      <c r="A94" s="17"/>
      <c r="B94" s="61"/>
      <c r="C94" s="61"/>
      <c r="D94" s="61"/>
      <c r="E94" s="61"/>
      <c r="F94" s="61"/>
      <c r="G94" s="61"/>
      <c r="H94" s="61"/>
      <c r="I94" s="61"/>
      <c r="J94" s="17"/>
      <c r="K94" s="17"/>
      <c r="L94" s="17"/>
      <c r="M94" s="17"/>
      <c r="N94" s="17"/>
      <c r="O94" s="17"/>
      <c r="P94" s="17"/>
      <c r="Q94" s="17"/>
      <c r="R94" s="17"/>
      <c r="S94" s="17"/>
      <c r="T94" s="17"/>
      <c r="U94" s="17"/>
      <c r="V94" s="17"/>
      <c r="W94" s="17"/>
      <c r="X94" s="17"/>
      <c r="Y94" s="17"/>
      <c r="Z94" s="17"/>
    </row>
    <row r="95" ht="17.25" customHeight="1">
      <c r="A95" s="17"/>
      <c r="B95" s="61"/>
      <c r="C95" s="61"/>
      <c r="D95" s="61"/>
      <c r="E95" s="61"/>
      <c r="F95" s="61"/>
      <c r="G95" s="61"/>
      <c r="H95" s="61"/>
      <c r="I95" s="61"/>
      <c r="J95" s="17"/>
      <c r="K95" s="17"/>
      <c r="L95" s="17"/>
      <c r="M95" s="17"/>
      <c r="N95" s="17"/>
      <c r="O95" s="17"/>
      <c r="P95" s="17"/>
      <c r="Q95" s="17"/>
      <c r="R95" s="17"/>
      <c r="S95" s="17"/>
      <c r="T95" s="17"/>
      <c r="U95" s="17"/>
      <c r="V95" s="17"/>
      <c r="W95" s="17"/>
      <c r="X95" s="17"/>
      <c r="Y95" s="17"/>
      <c r="Z95" s="17"/>
    </row>
    <row r="96" ht="17.25" customHeight="1">
      <c r="A96" s="17"/>
      <c r="B96" s="61"/>
      <c r="C96" s="61"/>
      <c r="D96" s="61"/>
      <c r="E96" s="61"/>
      <c r="F96" s="61"/>
      <c r="G96" s="61"/>
      <c r="H96" s="61"/>
      <c r="I96" s="61"/>
      <c r="J96" s="17"/>
      <c r="K96" s="17"/>
      <c r="L96" s="17"/>
      <c r="M96" s="17"/>
      <c r="N96" s="17"/>
      <c r="O96" s="17"/>
      <c r="P96" s="17"/>
      <c r="Q96" s="17"/>
      <c r="R96" s="17"/>
      <c r="S96" s="17"/>
      <c r="T96" s="17"/>
      <c r="U96" s="17"/>
      <c r="V96" s="17"/>
      <c r="W96" s="17"/>
      <c r="X96" s="17"/>
      <c r="Y96" s="17"/>
      <c r="Z96" s="17"/>
    </row>
    <row r="97" ht="17.25" customHeight="1">
      <c r="A97" s="17"/>
      <c r="B97" s="61"/>
      <c r="C97" s="61"/>
      <c r="D97" s="61"/>
      <c r="E97" s="61"/>
      <c r="F97" s="61"/>
      <c r="G97" s="61"/>
      <c r="H97" s="61"/>
      <c r="I97" s="61"/>
      <c r="J97" s="17"/>
      <c r="K97" s="17"/>
      <c r="L97" s="17"/>
      <c r="M97" s="17"/>
      <c r="N97" s="17"/>
      <c r="O97" s="17"/>
      <c r="P97" s="17"/>
      <c r="Q97" s="17"/>
      <c r="R97" s="17"/>
      <c r="S97" s="17"/>
      <c r="T97" s="17"/>
      <c r="U97" s="17"/>
      <c r="V97" s="17"/>
      <c r="W97" s="17"/>
      <c r="X97" s="17"/>
      <c r="Y97" s="17"/>
      <c r="Z97" s="17"/>
    </row>
    <row r="98" ht="17.25" customHeight="1">
      <c r="A98" s="17"/>
      <c r="B98" s="61"/>
      <c r="C98" s="61"/>
      <c r="D98" s="61"/>
      <c r="E98" s="61"/>
      <c r="F98" s="61"/>
      <c r="G98" s="61"/>
      <c r="H98" s="61"/>
      <c r="I98" s="61"/>
      <c r="J98" s="17"/>
      <c r="K98" s="17"/>
      <c r="L98" s="17"/>
      <c r="M98" s="17"/>
      <c r="N98" s="17"/>
      <c r="O98" s="17"/>
      <c r="P98" s="17"/>
      <c r="Q98" s="17"/>
      <c r="R98" s="17"/>
      <c r="S98" s="17"/>
      <c r="T98" s="17"/>
      <c r="U98" s="17"/>
      <c r="V98" s="17"/>
      <c r="W98" s="17"/>
      <c r="X98" s="17"/>
      <c r="Y98" s="17"/>
      <c r="Z98" s="17"/>
    </row>
    <row r="99" ht="17.25" customHeight="1">
      <c r="A99" s="17"/>
      <c r="B99" s="61"/>
      <c r="C99" s="61"/>
      <c r="D99" s="61"/>
      <c r="E99" s="61"/>
      <c r="F99" s="61"/>
      <c r="G99" s="61"/>
      <c r="H99" s="61"/>
      <c r="I99" s="61"/>
      <c r="J99" s="17"/>
      <c r="K99" s="17"/>
      <c r="L99" s="17"/>
      <c r="M99" s="17"/>
      <c r="N99" s="17"/>
      <c r="O99" s="17"/>
      <c r="P99" s="17"/>
      <c r="Q99" s="17"/>
      <c r="R99" s="17"/>
      <c r="S99" s="17"/>
      <c r="T99" s="17"/>
      <c r="U99" s="17"/>
      <c r="V99" s="17"/>
      <c r="W99" s="17"/>
      <c r="X99" s="17"/>
      <c r="Y99" s="17"/>
      <c r="Z99" s="17"/>
    </row>
    <row r="100" ht="17.25" customHeight="1">
      <c r="A100" s="17"/>
      <c r="B100" s="61"/>
      <c r="C100" s="61"/>
      <c r="D100" s="61"/>
      <c r="E100" s="61"/>
      <c r="F100" s="61"/>
      <c r="G100" s="61"/>
      <c r="H100" s="61"/>
      <c r="I100" s="61"/>
      <c r="J100" s="17"/>
      <c r="K100" s="17"/>
      <c r="L100" s="17"/>
      <c r="M100" s="17"/>
      <c r="N100" s="17"/>
      <c r="O100" s="17"/>
      <c r="P100" s="17"/>
      <c r="Q100" s="17"/>
      <c r="R100" s="17"/>
      <c r="S100" s="17"/>
      <c r="T100" s="17"/>
      <c r="U100" s="17"/>
      <c r="V100" s="17"/>
      <c r="W100" s="17"/>
      <c r="X100" s="17"/>
      <c r="Y100" s="17"/>
      <c r="Z100" s="17"/>
    </row>
    <row r="101" ht="17.25" customHeight="1">
      <c r="A101" s="17"/>
      <c r="B101" s="61"/>
      <c r="C101" s="61"/>
      <c r="D101" s="61"/>
      <c r="E101" s="61"/>
      <c r="F101" s="61"/>
      <c r="G101" s="61"/>
      <c r="H101" s="61"/>
      <c r="I101" s="61"/>
      <c r="J101" s="17"/>
      <c r="K101" s="17"/>
      <c r="L101" s="17"/>
      <c r="M101" s="17"/>
      <c r="N101" s="17"/>
      <c r="O101" s="17"/>
      <c r="P101" s="17"/>
      <c r="Q101" s="17"/>
      <c r="R101" s="17"/>
      <c r="S101" s="17"/>
      <c r="T101" s="17"/>
      <c r="U101" s="17"/>
      <c r="V101" s="17"/>
      <c r="W101" s="17"/>
      <c r="X101" s="17"/>
      <c r="Y101" s="17"/>
      <c r="Z101" s="17"/>
    </row>
    <row r="102" ht="17.25" customHeight="1">
      <c r="A102" s="17"/>
      <c r="B102" s="61"/>
      <c r="C102" s="61"/>
      <c r="D102" s="61"/>
      <c r="E102" s="61"/>
      <c r="F102" s="61"/>
      <c r="G102" s="61"/>
      <c r="H102" s="61"/>
      <c r="I102" s="61"/>
      <c r="J102" s="17"/>
      <c r="K102" s="17"/>
      <c r="L102" s="17"/>
      <c r="M102" s="17"/>
      <c r="N102" s="17"/>
      <c r="O102" s="17"/>
      <c r="P102" s="17"/>
      <c r="Q102" s="17"/>
      <c r="R102" s="17"/>
      <c r="S102" s="17"/>
      <c r="T102" s="17"/>
      <c r="U102" s="17"/>
      <c r="V102" s="17"/>
      <c r="W102" s="17"/>
      <c r="X102" s="17"/>
      <c r="Y102" s="17"/>
      <c r="Z102" s="17"/>
    </row>
    <row r="103" ht="17.25" customHeight="1">
      <c r="A103" s="17"/>
      <c r="B103" s="61"/>
      <c r="C103" s="61"/>
      <c r="D103" s="61"/>
      <c r="E103" s="61"/>
      <c r="F103" s="61"/>
      <c r="G103" s="61"/>
      <c r="H103" s="61"/>
      <c r="I103" s="61"/>
      <c r="J103" s="17"/>
      <c r="K103" s="17"/>
      <c r="L103" s="17"/>
      <c r="M103" s="17"/>
      <c r="N103" s="17"/>
      <c r="O103" s="17"/>
      <c r="P103" s="17"/>
      <c r="Q103" s="17"/>
      <c r="R103" s="17"/>
      <c r="S103" s="17"/>
      <c r="T103" s="17"/>
      <c r="U103" s="17"/>
      <c r="V103" s="17"/>
      <c r="W103" s="17"/>
      <c r="X103" s="17"/>
      <c r="Y103" s="17"/>
      <c r="Z103" s="17"/>
    </row>
    <row r="104" ht="17.25" customHeight="1">
      <c r="A104" s="17"/>
      <c r="B104" s="61"/>
      <c r="C104" s="61"/>
      <c r="D104" s="61"/>
      <c r="E104" s="61"/>
      <c r="F104" s="61"/>
      <c r="G104" s="61"/>
      <c r="H104" s="61"/>
      <c r="I104" s="61"/>
      <c r="J104" s="17"/>
      <c r="K104" s="17"/>
      <c r="L104" s="17"/>
      <c r="M104" s="17"/>
      <c r="N104" s="17"/>
      <c r="O104" s="17"/>
      <c r="P104" s="17"/>
      <c r="Q104" s="17"/>
      <c r="R104" s="17"/>
      <c r="S104" s="17"/>
      <c r="T104" s="17"/>
      <c r="U104" s="17"/>
      <c r="V104" s="17"/>
      <c r="W104" s="17"/>
      <c r="X104" s="17"/>
      <c r="Y104" s="17"/>
      <c r="Z104" s="17"/>
    </row>
    <row r="105" ht="17.25" customHeight="1">
      <c r="A105" s="17"/>
      <c r="B105" s="61"/>
      <c r="C105" s="61"/>
      <c r="D105" s="61"/>
      <c r="E105" s="61"/>
      <c r="F105" s="61"/>
      <c r="G105" s="61"/>
      <c r="H105" s="61"/>
      <c r="I105" s="61"/>
      <c r="J105" s="17"/>
      <c r="K105" s="17"/>
      <c r="L105" s="17"/>
      <c r="M105" s="17"/>
      <c r="N105" s="17"/>
      <c r="O105" s="17"/>
      <c r="P105" s="17"/>
      <c r="Q105" s="17"/>
      <c r="R105" s="17"/>
      <c r="S105" s="17"/>
      <c r="T105" s="17"/>
      <c r="U105" s="17"/>
      <c r="V105" s="17"/>
      <c r="W105" s="17"/>
      <c r="X105" s="17"/>
      <c r="Y105" s="17"/>
      <c r="Z105" s="17"/>
    </row>
    <row r="106" ht="17.25" customHeight="1">
      <c r="A106" s="17"/>
      <c r="B106" s="61"/>
      <c r="C106" s="61"/>
      <c r="D106" s="61"/>
      <c r="E106" s="61"/>
      <c r="F106" s="61"/>
      <c r="G106" s="61"/>
      <c r="H106" s="61"/>
      <c r="I106" s="61"/>
      <c r="J106" s="17"/>
      <c r="K106" s="17"/>
      <c r="L106" s="17"/>
      <c r="M106" s="17"/>
      <c r="N106" s="17"/>
      <c r="O106" s="17"/>
      <c r="P106" s="17"/>
      <c r="Q106" s="17"/>
      <c r="R106" s="17"/>
      <c r="S106" s="17"/>
      <c r="T106" s="17"/>
      <c r="U106" s="17"/>
      <c r="V106" s="17"/>
      <c r="W106" s="17"/>
      <c r="X106" s="17"/>
      <c r="Y106" s="17"/>
      <c r="Z106" s="17"/>
    </row>
    <row r="107" ht="17.25" customHeight="1">
      <c r="A107" s="17"/>
      <c r="B107" s="61"/>
      <c r="C107" s="61"/>
      <c r="D107" s="61"/>
      <c r="E107" s="61"/>
      <c r="F107" s="61"/>
      <c r="G107" s="61"/>
      <c r="H107" s="61"/>
      <c r="I107" s="61"/>
      <c r="J107" s="17"/>
      <c r="K107" s="17"/>
      <c r="L107" s="17"/>
      <c r="M107" s="17"/>
      <c r="N107" s="17"/>
      <c r="O107" s="17"/>
      <c r="P107" s="17"/>
      <c r="Q107" s="17"/>
      <c r="R107" s="17"/>
      <c r="S107" s="17"/>
      <c r="T107" s="17"/>
      <c r="U107" s="17"/>
      <c r="V107" s="17"/>
      <c r="W107" s="17"/>
      <c r="X107" s="17"/>
      <c r="Y107" s="17"/>
      <c r="Z107" s="17"/>
    </row>
    <row r="108" ht="17.25" customHeight="1">
      <c r="A108" s="17"/>
      <c r="B108" s="61"/>
      <c r="C108" s="61"/>
      <c r="D108" s="61"/>
      <c r="E108" s="61"/>
      <c r="F108" s="61"/>
      <c r="G108" s="61"/>
      <c r="H108" s="61"/>
      <c r="I108" s="61"/>
      <c r="J108" s="17"/>
      <c r="K108" s="17"/>
      <c r="L108" s="17"/>
      <c r="M108" s="17"/>
      <c r="N108" s="17"/>
      <c r="O108" s="17"/>
      <c r="P108" s="17"/>
      <c r="Q108" s="17"/>
      <c r="R108" s="17"/>
      <c r="S108" s="17"/>
      <c r="T108" s="17"/>
      <c r="U108" s="17"/>
      <c r="V108" s="17"/>
      <c r="W108" s="17"/>
      <c r="X108" s="17"/>
      <c r="Y108" s="17"/>
      <c r="Z108" s="17"/>
    </row>
    <row r="109" ht="17.25" customHeight="1">
      <c r="A109" s="17"/>
      <c r="B109" s="61"/>
      <c r="C109" s="61"/>
      <c r="D109" s="61"/>
      <c r="E109" s="61"/>
      <c r="F109" s="61"/>
      <c r="G109" s="61"/>
      <c r="H109" s="61"/>
      <c r="I109" s="61"/>
      <c r="J109" s="17"/>
      <c r="K109" s="17"/>
      <c r="L109" s="17"/>
      <c r="M109" s="17"/>
      <c r="N109" s="17"/>
      <c r="O109" s="17"/>
      <c r="P109" s="17"/>
      <c r="Q109" s="17"/>
      <c r="R109" s="17"/>
      <c r="S109" s="17"/>
      <c r="T109" s="17"/>
      <c r="U109" s="17"/>
      <c r="V109" s="17"/>
      <c r="W109" s="17"/>
      <c r="X109" s="17"/>
      <c r="Y109" s="17"/>
      <c r="Z109" s="17"/>
    </row>
    <row r="110" ht="17.25" customHeight="1">
      <c r="A110" s="17"/>
      <c r="B110" s="61"/>
      <c r="C110" s="61"/>
      <c r="D110" s="61"/>
      <c r="E110" s="61"/>
      <c r="F110" s="61"/>
      <c r="G110" s="61"/>
      <c r="H110" s="61"/>
      <c r="I110" s="61"/>
      <c r="J110" s="17"/>
      <c r="K110" s="17"/>
      <c r="L110" s="17"/>
      <c r="M110" s="17"/>
      <c r="N110" s="17"/>
      <c r="O110" s="17"/>
      <c r="P110" s="17"/>
      <c r="Q110" s="17"/>
      <c r="R110" s="17"/>
      <c r="S110" s="17"/>
      <c r="T110" s="17"/>
      <c r="U110" s="17"/>
      <c r="V110" s="17"/>
      <c r="W110" s="17"/>
      <c r="X110" s="17"/>
      <c r="Y110" s="17"/>
      <c r="Z110" s="17"/>
    </row>
    <row r="111" ht="17.25" customHeight="1">
      <c r="A111" s="17"/>
      <c r="B111" s="61"/>
      <c r="C111" s="61"/>
      <c r="D111" s="61"/>
      <c r="E111" s="61"/>
      <c r="F111" s="61"/>
      <c r="G111" s="61"/>
      <c r="H111" s="61"/>
      <c r="I111" s="61"/>
      <c r="J111" s="17"/>
      <c r="K111" s="17"/>
      <c r="L111" s="17"/>
      <c r="M111" s="17"/>
      <c r="N111" s="17"/>
      <c r="O111" s="17"/>
      <c r="P111" s="17"/>
      <c r="Q111" s="17"/>
      <c r="R111" s="17"/>
      <c r="S111" s="17"/>
      <c r="T111" s="17"/>
      <c r="U111" s="17"/>
      <c r="V111" s="17"/>
      <c r="W111" s="17"/>
      <c r="X111" s="17"/>
      <c r="Y111" s="17"/>
      <c r="Z111" s="17"/>
    </row>
    <row r="112" ht="17.25" customHeight="1">
      <c r="A112" s="17"/>
      <c r="B112" s="61"/>
      <c r="C112" s="61"/>
      <c r="D112" s="61"/>
      <c r="E112" s="61"/>
      <c r="F112" s="61"/>
      <c r="G112" s="61"/>
      <c r="H112" s="61"/>
      <c r="I112" s="61"/>
      <c r="J112" s="17"/>
      <c r="K112" s="17"/>
      <c r="L112" s="17"/>
      <c r="M112" s="17"/>
      <c r="N112" s="17"/>
      <c r="O112" s="17"/>
      <c r="P112" s="17"/>
      <c r="Q112" s="17"/>
      <c r="R112" s="17"/>
      <c r="S112" s="17"/>
      <c r="T112" s="17"/>
      <c r="U112" s="17"/>
      <c r="V112" s="17"/>
      <c r="W112" s="17"/>
      <c r="X112" s="17"/>
      <c r="Y112" s="17"/>
      <c r="Z112" s="17"/>
    </row>
    <row r="113" ht="17.25" customHeight="1">
      <c r="A113" s="17"/>
      <c r="B113" s="61"/>
      <c r="C113" s="61"/>
      <c r="D113" s="61"/>
      <c r="E113" s="61"/>
      <c r="F113" s="61"/>
      <c r="G113" s="61"/>
      <c r="H113" s="61"/>
      <c r="I113" s="61"/>
      <c r="J113" s="17"/>
      <c r="K113" s="17"/>
      <c r="L113" s="17"/>
      <c r="M113" s="17"/>
      <c r="N113" s="17"/>
      <c r="O113" s="17"/>
      <c r="P113" s="17"/>
      <c r="Q113" s="17"/>
      <c r="R113" s="17"/>
      <c r="S113" s="17"/>
      <c r="T113" s="17"/>
      <c r="U113" s="17"/>
      <c r="V113" s="17"/>
      <c r="W113" s="17"/>
      <c r="X113" s="17"/>
      <c r="Y113" s="17"/>
      <c r="Z113" s="17"/>
    </row>
    <row r="114" ht="17.25" customHeight="1">
      <c r="A114" s="17"/>
      <c r="B114" s="61"/>
      <c r="C114" s="61"/>
      <c r="D114" s="61"/>
      <c r="E114" s="61"/>
      <c r="F114" s="61"/>
      <c r="G114" s="61"/>
      <c r="H114" s="61"/>
      <c r="I114" s="61"/>
      <c r="J114" s="17"/>
      <c r="K114" s="17"/>
      <c r="L114" s="17"/>
      <c r="M114" s="17"/>
      <c r="N114" s="17"/>
      <c r="O114" s="17"/>
      <c r="P114" s="17"/>
      <c r="Q114" s="17"/>
      <c r="R114" s="17"/>
      <c r="S114" s="17"/>
      <c r="T114" s="17"/>
      <c r="U114" s="17"/>
      <c r="V114" s="17"/>
      <c r="W114" s="17"/>
      <c r="X114" s="17"/>
      <c r="Y114" s="17"/>
      <c r="Z114" s="17"/>
    </row>
    <row r="115" ht="17.25" customHeight="1">
      <c r="A115" s="17"/>
      <c r="B115" s="61"/>
      <c r="C115" s="61"/>
      <c r="D115" s="61"/>
      <c r="E115" s="61"/>
      <c r="F115" s="61"/>
      <c r="G115" s="61"/>
      <c r="H115" s="61"/>
      <c r="I115" s="61"/>
      <c r="J115" s="17"/>
      <c r="K115" s="17"/>
      <c r="L115" s="17"/>
      <c r="M115" s="17"/>
      <c r="N115" s="17"/>
      <c r="O115" s="17"/>
      <c r="P115" s="17"/>
      <c r="Q115" s="17"/>
      <c r="R115" s="17"/>
      <c r="S115" s="17"/>
      <c r="T115" s="17"/>
      <c r="U115" s="17"/>
      <c r="V115" s="17"/>
      <c r="W115" s="17"/>
      <c r="X115" s="17"/>
      <c r="Y115" s="17"/>
      <c r="Z115" s="17"/>
    </row>
    <row r="116" ht="17.25" customHeight="1">
      <c r="A116" s="17"/>
      <c r="B116" s="61"/>
      <c r="C116" s="61"/>
      <c r="D116" s="61"/>
      <c r="E116" s="61"/>
      <c r="F116" s="61"/>
      <c r="G116" s="61"/>
      <c r="H116" s="61"/>
      <c r="I116" s="61"/>
      <c r="J116" s="17"/>
      <c r="K116" s="17"/>
      <c r="L116" s="17"/>
      <c r="M116" s="17"/>
      <c r="N116" s="17"/>
      <c r="O116" s="17"/>
      <c r="P116" s="17"/>
      <c r="Q116" s="17"/>
      <c r="R116" s="17"/>
      <c r="S116" s="17"/>
      <c r="T116" s="17"/>
      <c r="U116" s="17"/>
      <c r="V116" s="17"/>
      <c r="W116" s="17"/>
      <c r="X116" s="17"/>
      <c r="Y116" s="17"/>
      <c r="Z116" s="17"/>
    </row>
    <row r="117" ht="17.25" customHeight="1">
      <c r="A117" s="17"/>
      <c r="B117" s="61"/>
      <c r="C117" s="61"/>
      <c r="D117" s="61"/>
      <c r="E117" s="61"/>
      <c r="F117" s="61"/>
      <c r="G117" s="61"/>
      <c r="H117" s="61"/>
      <c r="I117" s="61"/>
      <c r="J117" s="17"/>
      <c r="K117" s="17"/>
      <c r="L117" s="17"/>
      <c r="M117" s="17"/>
      <c r="N117" s="17"/>
      <c r="O117" s="17"/>
      <c r="P117" s="17"/>
      <c r="Q117" s="17"/>
      <c r="R117" s="17"/>
      <c r="S117" s="17"/>
      <c r="T117" s="17"/>
      <c r="U117" s="17"/>
      <c r="V117" s="17"/>
      <c r="W117" s="17"/>
      <c r="X117" s="17"/>
      <c r="Y117" s="17"/>
      <c r="Z117" s="17"/>
    </row>
    <row r="118" ht="17.25" customHeight="1">
      <c r="A118" s="17"/>
      <c r="B118" s="61"/>
      <c r="C118" s="61"/>
      <c r="D118" s="61"/>
      <c r="E118" s="61"/>
      <c r="F118" s="61"/>
      <c r="G118" s="61"/>
      <c r="H118" s="61"/>
      <c r="I118" s="61"/>
      <c r="J118" s="17"/>
      <c r="K118" s="17"/>
      <c r="L118" s="17"/>
      <c r="M118" s="17"/>
      <c r="N118" s="17"/>
      <c r="O118" s="17"/>
      <c r="P118" s="17"/>
      <c r="Q118" s="17"/>
      <c r="R118" s="17"/>
      <c r="S118" s="17"/>
      <c r="T118" s="17"/>
      <c r="U118" s="17"/>
      <c r="V118" s="17"/>
      <c r="W118" s="17"/>
      <c r="X118" s="17"/>
      <c r="Y118" s="17"/>
      <c r="Z118" s="17"/>
    </row>
    <row r="119" ht="17.25" customHeight="1">
      <c r="A119" s="17"/>
      <c r="B119" s="61"/>
      <c r="C119" s="61"/>
      <c r="D119" s="61"/>
      <c r="E119" s="61"/>
      <c r="F119" s="61"/>
      <c r="G119" s="61"/>
      <c r="H119" s="61"/>
      <c r="I119" s="61"/>
      <c r="J119" s="17"/>
      <c r="K119" s="17"/>
      <c r="L119" s="17"/>
      <c r="M119" s="17"/>
      <c r="N119" s="17"/>
      <c r="O119" s="17"/>
      <c r="P119" s="17"/>
      <c r="Q119" s="17"/>
      <c r="R119" s="17"/>
      <c r="S119" s="17"/>
      <c r="T119" s="17"/>
      <c r="U119" s="17"/>
      <c r="V119" s="17"/>
      <c r="W119" s="17"/>
      <c r="X119" s="17"/>
      <c r="Y119" s="17"/>
      <c r="Z119" s="17"/>
    </row>
    <row r="120" ht="17.25" customHeight="1">
      <c r="A120" s="17"/>
      <c r="B120" s="61"/>
      <c r="C120" s="61"/>
      <c r="D120" s="61"/>
      <c r="E120" s="61"/>
      <c r="F120" s="61"/>
      <c r="G120" s="61"/>
      <c r="H120" s="61"/>
      <c r="I120" s="61"/>
      <c r="J120" s="17"/>
      <c r="K120" s="17"/>
      <c r="L120" s="17"/>
      <c r="M120" s="17"/>
      <c r="N120" s="17"/>
      <c r="O120" s="17"/>
      <c r="P120" s="17"/>
      <c r="Q120" s="17"/>
      <c r="R120" s="17"/>
      <c r="S120" s="17"/>
      <c r="T120" s="17"/>
      <c r="U120" s="17"/>
      <c r="V120" s="17"/>
      <c r="W120" s="17"/>
      <c r="X120" s="17"/>
      <c r="Y120" s="17"/>
      <c r="Z120" s="17"/>
    </row>
    <row r="121" ht="17.25" customHeight="1">
      <c r="A121" s="17"/>
      <c r="B121" s="61"/>
      <c r="C121" s="61"/>
      <c r="D121" s="61"/>
      <c r="E121" s="61"/>
      <c r="F121" s="61"/>
      <c r="G121" s="61"/>
      <c r="H121" s="61"/>
      <c r="I121" s="61"/>
      <c r="J121" s="17"/>
      <c r="K121" s="17"/>
      <c r="L121" s="17"/>
      <c r="M121" s="17"/>
      <c r="N121" s="17"/>
      <c r="O121" s="17"/>
      <c r="P121" s="17"/>
      <c r="Q121" s="17"/>
      <c r="R121" s="17"/>
      <c r="S121" s="17"/>
      <c r="T121" s="17"/>
      <c r="U121" s="17"/>
      <c r="V121" s="17"/>
      <c r="W121" s="17"/>
      <c r="X121" s="17"/>
      <c r="Y121" s="17"/>
      <c r="Z121" s="17"/>
    </row>
    <row r="122" ht="17.25" customHeight="1">
      <c r="A122" s="17"/>
      <c r="B122" s="61"/>
      <c r="C122" s="61"/>
      <c r="D122" s="61"/>
      <c r="E122" s="61"/>
      <c r="F122" s="61"/>
      <c r="G122" s="61"/>
      <c r="H122" s="61"/>
      <c r="I122" s="61"/>
      <c r="J122" s="17"/>
      <c r="K122" s="17"/>
      <c r="L122" s="17"/>
      <c r="M122" s="17"/>
      <c r="N122" s="17"/>
      <c r="O122" s="17"/>
      <c r="P122" s="17"/>
      <c r="Q122" s="17"/>
      <c r="R122" s="17"/>
      <c r="S122" s="17"/>
      <c r="T122" s="17"/>
      <c r="U122" s="17"/>
      <c r="V122" s="17"/>
      <c r="W122" s="17"/>
      <c r="X122" s="17"/>
      <c r="Y122" s="17"/>
      <c r="Z122" s="17"/>
    </row>
    <row r="123" ht="17.25" customHeight="1">
      <c r="A123" s="17"/>
      <c r="B123" s="61"/>
      <c r="C123" s="61"/>
      <c r="D123" s="61"/>
      <c r="E123" s="61"/>
      <c r="F123" s="61"/>
      <c r="G123" s="61"/>
      <c r="H123" s="61"/>
      <c r="I123" s="61"/>
      <c r="J123" s="17"/>
      <c r="K123" s="17"/>
      <c r="L123" s="17"/>
      <c r="M123" s="17"/>
      <c r="N123" s="17"/>
      <c r="O123" s="17"/>
      <c r="P123" s="17"/>
      <c r="Q123" s="17"/>
      <c r="R123" s="17"/>
      <c r="S123" s="17"/>
      <c r="T123" s="17"/>
      <c r="U123" s="17"/>
      <c r="V123" s="17"/>
      <c r="W123" s="17"/>
      <c r="X123" s="17"/>
      <c r="Y123" s="17"/>
      <c r="Z123" s="17"/>
    </row>
    <row r="124" ht="17.25" customHeight="1">
      <c r="A124" s="17"/>
      <c r="B124" s="61"/>
      <c r="C124" s="61"/>
      <c r="D124" s="61"/>
      <c r="E124" s="61"/>
      <c r="F124" s="61"/>
      <c r="G124" s="61"/>
      <c r="H124" s="61"/>
      <c r="I124" s="61"/>
      <c r="J124" s="17"/>
      <c r="K124" s="17"/>
      <c r="L124" s="17"/>
      <c r="M124" s="17"/>
      <c r="N124" s="17"/>
      <c r="O124" s="17"/>
      <c r="P124" s="17"/>
      <c r="Q124" s="17"/>
      <c r="R124" s="17"/>
      <c r="S124" s="17"/>
      <c r="T124" s="17"/>
      <c r="U124" s="17"/>
      <c r="V124" s="17"/>
      <c r="W124" s="17"/>
      <c r="X124" s="17"/>
      <c r="Y124" s="17"/>
      <c r="Z124" s="17"/>
    </row>
    <row r="125" ht="17.25" customHeight="1">
      <c r="A125" s="17"/>
      <c r="B125" s="61"/>
      <c r="C125" s="61"/>
      <c r="D125" s="61"/>
      <c r="E125" s="61"/>
      <c r="F125" s="61"/>
      <c r="G125" s="61"/>
      <c r="H125" s="61"/>
      <c r="I125" s="61"/>
      <c r="J125" s="17"/>
      <c r="K125" s="17"/>
      <c r="L125" s="17"/>
      <c r="M125" s="17"/>
      <c r="N125" s="17"/>
      <c r="O125" s="17"/>
      <c r="P125" s="17"/>
      <c r="Q125" s="17"/>
      <c r="R125" s="17"/>
      <c r="S125" s="17"/>
      <c r="T125" s="17"/>
      <c r="U125" s="17"/>
      <c r="V125" s="17"/>
      <c r="W125" s="17"/>
      <c r="X125" s="17"/>
      <c r="Y125" s="17"/>
      <c r="Z125" s="17"/>
    </row>
    <row r="126" ht="17.25" customHeight="1">
      <c r="A126" s="17"/>
      <c r="B126" s="61"/>
      <c r="C126" s="61"/>
      <c r="D126" s="61"/>
      <c r="E126" s="61"/>
      <c r="F126" s="61"/>
      <c r="G126" s="61"/>
      <c r="H126" s="61"/>
      <c r="I126" s="61"/>
      <c r="J126" s="17"/>
      <c r="K126" s="17"/>
      <c r="L126" s="17"/>
      <c r="M126" s="17"/>
      <c r="N126" s="17"/>
      <c r="O126" s="17"/>
      <c r="P126" s="17"/>
      <c r="Q126" s="17"/>
      <c r="R126" s="17"/>
      <c r="S126" s="17"/>
      <c r="T126" s="17"/>
      <c r="U126" s="17"/>
      <c r="V126" s="17"/>
      <c r="W126" s="17"/>
      <c r="X126" s="17"/>
      <c r="Y126" s="17"/>
      <c r="Z126" s="17"/>
    </row>
    <row r="127" ht="17.25" customHeight="1">
      <c r="A127" s="17"/>
      <c r="B127" s="61"/>
      <c r="C127" s="61"/>
      <c r="D127" s="61"/>
      <c r="E127" s="61"/>
      <c r="F127" s="61"/>
      <c r="G127" s="61"/>
      <c r="H127" s="61"/>
      <c r="I127" s="61"/>
      <c r="J127" s="17"/>
      <c r="K127" s="17"/>
      <c r="L127" s="17"/>
      <c r="M127" s="17"/>
      <c r="N127" s="17"/>
      <c r="O127" s="17"/>
      <c r="P127" s="17"/>
      <c r="Q127" s="17"/>
      <c r="R127" s="17"/>
      <c r="S127" s="17"/>
      <c r="T127" s="17"/>
      <c r="U127" s="17"/>
      <c r="V127" s="17"/>
      <c r="W127" s="17"/>
      <c r="X127" s="17"/>
      <c r="Y127" s="17"/>
      <c r="Z127" s="17"/>
    </row>
    <row r="128" ht="17.25" customHeight="1">
      <c r="A128" s="17"/>
      <c r="B128" s="61"/>
      <c r="C128" s="61"/>
      <c r="D128" s="61"/>
      <c r="E128" s="61"/>
      <c r="F128" s="61"/>
      <c r="G128" s="61"/>
      <c r="H128" s="61"/>
      <c r="I128" s="61"/>
      <c r="J128" s="17"/>
      <c r="K128" s="17"/>
      <c r="L128" s="17"/>
      <c r="M128" s="17"/>
      <c r="N128" s="17"/>
      <c r="O128" s="17"/>
      <c r="P128" s="17"/>
      <c r="Q128" s="17"/>
      <c r="R128" s="17"/>
      <c r="S128" s="17"/>
      <c r="T128" s="17"/>
      <c r="U128" s="17"/>
      <c r="V128" s="17"/>
      <c r="W128" s="17"/>
      <c r="X128" s="17"/>
      <c r="Y128" s="17"/>
      <c r="Z128" s="17"/>
    </row>
    <row r="129" ht="17.25" customHeight="1">
      <c r="A129" s="17"/>
      <c r="B129" s="61"/>
      <c r="C129" s="61"/>
      <c r="D129" s="61"/>
      <c r="E129" s="61"/>
      <c r="F129" s="61"/>
      <c r="G129" s="61"/>
      <c r="H129" s="61"/>
      <c r="I129" s="61"/>
      <c r="J129" s="17"/>
      <c r="K129" s="17"/>
      <c r="L129" s="17"/>
      <c r="M129" s="17"/>
      <c r="N129" s="17"/>
      <c r="O129" s="17"/>
      <c r="P129" s="17"/>
      <c r="Q129" s="17"/>
      <c r="R129" s="17"/>
      <c r="S129" s="17"/>
      <c r="T129" s="17"/>
      <c r="U129" s="17"/>
      <c r="V129" s="17"/>
      <c r="W129" s="17"/>
      <c r="X129" s="17"/>
      <c r="Y129" s="17"/>
      <c r="Z129" s="17"/>
    </row>
    <row r="130" ht="17.25" customHeight="1">
      <c r="A130" s="17"/>
      <c r="B130" s="61"/>
      <c r="C130" s="61"/>
      <c r="D130" s="61"/>
      <c r="E130" s="61"/>
      <c r="F130" s="61"/>
      <c r="G130" s="61"/>
      <c r="H130" s="61"/>
      <c r="I130" s="61"/>
      <c r="J130" s="17"/>
      <c r="K130" s="17"/>
      <c r="L130" s="17"/>
      <c r="M130" s="17"/>
      <c r="N130" s="17"/>
      <c r="O130" s="17"/>
      <c r="P130" s="17"/>
      <c r="Q130" s="17"/>
      <c r="R130" s="17"/>
      <c r="S130" s="17"/>
      <c r="T130" s="17"/>
      <c r="U130" s="17"/>
      <c r="V130" s="17"/>
      <c r="W130" s="17"/>
      <c r="X130" s="17"/>
      <c r="Y130" s="17"/>
      <c r="Z130" s="17"/>
    </row>
    <row r="131" ht="17.25" customHeight="1">
      <c r="A131" s="17"/>
      <c r="B131" s="61"/>
      <c r="C131" s="61"/>
      <c r="D131" s="61"/>
      <c r="E131" s="61"/>
      <c r="F131" s="61"/>
      <c r="G131" s="61"/>
      <c r="H131" s="61"/>
      <c r="I131" s="61"/>
      <c r="J131" s="17"/>
      <c r="K131" s="17"/>
      <c r="L131" s="17"/>
      <c r="M131" s="17"/>
      <c r="N131" s="17"/>
      <c r="O131" s="17"/>
      <c r="P131" s="17"/>
      <c r="Q131" s="17"/>
      <c r="R131" s="17"/>
      <c r="S131" s="17"/>
      <c r="T131" s="17"/>
      <c r="U131" s="17"/>
      <c r="V131" s="17"/>
      <c r="W131" s="17"/>
      <c r="X131" s="17"/>
      <c r="Y131" s="17"/>
      <c r="Z131" s="17"/>
    </row>
    <row r="132" ht="17.25" customHeight="1">
      <c r="A132" s="17"/>
      <c r="B132" s="61"/>
      <c r="C132" s="61"/>
      <c r="D132" s="61"/>
      <c r="E132" s="61"/>
      <c r="F132" s="61"/>
      <c r="G132" s="61"/>
      <c r="H132" s="61"/>
      <c r="I132" s="61"/>
      <c r="J132" s="17"/>
      <c r="K132" s="17"/>
      <c r="L132" s="17"/>
      <c r="M132" s="17"/>
      <c r="N132" s="17"/>
      <c r="O132" s="17"/>
      <c r="P132" s="17"/>
      <c r="Q132" s="17"/>
      <c r="R132" s="17"/>
      <c r="S132" s="17"/>
      <c r="T132" s="17"/>
      <c r="U132" s="17"/>
      <c r="V132" s="17"/>
      <c r="W132" s="17"/>
      <c r="X132" s="17"/>
      <c r="Y132" s="17"/>
      <c r="Z132" s="17"/>
    </row>
    <row r="133" ht="17.25" customHeight="1">
      <c r="A133" s="17"/>
      <c r="B133" s="61"/>
      <c r="C133" s="61"/>
      <c r="D133" s="61"/>
      <c r="E133" s="61"/>
      <c r="F133" s="61"/>
      <c r="G133" s="61"/>
      <c r="H133" s="61"/>
      <c r="I133" s="61"/>
      <c r="J133" s="17"/>
      <c r="K133" s="17"/>
      <c r="L133" s="17"/>
      <c r="M133" s="17"/>
      <c r="N133" s="17"/>
      <c r="O133" s="17"/>
      <c r="P133" s="17"/>
      <c r="Q133" s="17"/>
      <c r="R133" s="17"/>
      <c r="S133" s="17"/>
      <c r="T133" s="17"/>
      <c r="U133" s="17"/>
      <c r="V133" s="17"/>
      <c r="W133" s="17"/>
      <c r="X133" s="17"/>
      <c r="Y133" s="17"/>
      <c r="Z133" s="17"/>
    </row>
    <row r="134" ht="17.25" customHeight="1">
      <c r="A134" s="17"/>
      <c r="B134" s="61"/>
      <c r="C134" s="61"/>
      <c r="D134" s="61"/>
      <c r="E134" s="61"/>
      <c r="F134" s="61"/>
      <c r="G134" s="61"/>
      <c r="H134" s="61"/>
      <c r="I134" s="61"/>
      <c r="J134" s="17"/>
      <c r="K134" s="17"/>
      <c r="L134" s="17"/>
      <c r="M134" s="17"/>
      <c r="N134" s="17"/>
      <c r="O134" s="17"/>
      <c r="P134" s="17"/>
      <c r="Q134" s="17"/>
      <c r="R134" s="17"/>
      <c r="S134" s="17"/>
      <c r="T134" s="17"/>
      <c r="U134" s="17"/>
      <c r="V134" s="17"/>
      <c r="W134" s="17"/>
      <c r="X134" s="17"/>
      <c r="Y134" s="17"/>
      <c r="Z134" s="17"/>
    </row>
    <row r="135" ht="17.25" customHeight="1">
      <c r="A135" s="17"/>
      <c r="B135" s="61"/>
      <c r="C135" s="61"/>
      <c r="D135" s="61"/>
      <c r="E135" s="61"/>
      <c r="F135" s="61"/>
      <c r="G135" s="61"/>
      <c r="H135" s="61"/>
      <c r="I135" s="61"/>
      <c r="J135" s="17"/>
      <c r="K135" s="17"/>
      <c r="L135" s="17"/>
      <c r="M135" s="17"/>
      <c r="N135" s="17"/>
      <c r="O135" s="17"/>
      <c r="P135" s="17"/>
      <c r="Q135" s="17"/>
      <c r="R135" s="17"/>
      <c r="S135" s="17"/>
      <c r="T135" s="17"/>
      <c r="U135" s="17"/>
      <c r="V135" s="17"/>
      <c r="W135" s="17"/>
      <c r="X135" s="17"/>
      <c r="Y135" s="17"/>
      <c r="Z135" s="17"/>
    </row>
    <row r="136" ht="17.25" customHeight="1">
      <c r="A136" s="17"/>
      <c r="B136" s="61"/>
      <c r="C136" s="61"/>
      <c r="D136" s="61"/>
      <c r="E136" s="61"/>
      <c r="F136" s="61"/>
      <c r="G136" s="61"/>
      <c r="H136" s="61"/>
      <c r="I136" s="61"/>
      <c r="J136" s="17"/>
      <c r="K136" s="17"/>
      <c r="L136" s="17"/>
      <c r="M136" s="17"/>
      <c r="N136" s="17"/>
      <c r="O136" s="17"/>
      <c r="P136" s="17"/>
      <c r="Q136" s="17"/>
      <c r="R136" s="17"/>
      <c r="S136" s="17"/>
      <c r="T136" s="17"/>
      <c r="U136" s="17"/>
      <c r="V136" s="17"/>
      <c r="W136" s="17"/>
      <c r="X136" s="17"/>
      <c r="Y136" s="17"/>
      <c r="Z136" s="17"/>
    </row>
    <row r="137" ht="17.25" customHeight="1">
      <c r="A137" s="17"/>
      <c r="B137" s="61"/>
      <c r="C137" s="61"/>
      <c r="D137" s="61"/>
      <c r="E137" s="61"/>
      <c r="F137" s="61"/>
      <c r="G137" s="61"/>
      <c r="H137" s="61"/>
      <c r="I137" s="61"/>
      <c r="J137" s="17"/>
      <c r="K137" s="17"/>
      <c r="L137" s="17"/>
      <c r="M137" s="17"/>
      <c r="N137" s="17"/>
      <c r="O137" s="17"/>
      <c r="P137" s="17"/>
      <c r="Q137" s="17"/>
      <c r="R137" s="17"/>
      <c r="S137" s="17"/>
      <c r="T137" s="17"/>
      <c r="U137" s="17"/>
      <c r="V137" s="17"/>
      <c r="W137" s="17"/>
      <c r="X137" s="17"/>
      <c r="Y137" s="17"/>
      <c r="Z137" s="17"/>
    </row>
    <row r="138" ht="17.25" customHeight="1">
      <c r="A138" s="17"/>
      <c r="B138" s="61"/>
      <c r="C138" s="61"/>
      <c r="D138" s="61"/>
      <c r="E138" s="61"/>
      <c r="F138" s="61"/>
      <c r="G138" s="61"/>
      <c r="H138" s="61"/>
      <c r="I138" s="61"/>
      <c r="J138" s="17"/>
      <c r="K138" s="17"/>
      <c r="L138" s="17"/>
      <c r="M138" s="17"/>
      <c r="N138" s="17"/>
      <c r="O138" s="17"/>
      <c r="P138" s="17"/>
      <c r="Q138" s="17"/>
      <c r="R138" s="17"/>
      <c r="S138" s="17"/>
      <c r="T138" s="17"/>
      <c r="U138" s="17"/>
      <c r="V138" s="17"/>
      <c r="W138" s="17"/>
      <c r="X138" s="17"/>
      <c r="Y138" s="17"/>
      <c r="Z138" s="17"/>
    </row>
    <row r="139" ht="17.25" customHeight="1">
      <c r="A139" s="17"/>
      <c r="B139" s="61"/>
      <c r="C139" s="61"/>
      <c r="D139" s="61"/>
      <c r="E139" s="61"/>
      <c r="F139" s="61"/>
      <c r="G139" s="61"/>
      <c r="H139" s="61"/>
      <c r="I139" s="61"/>
      <c r="J139" s="17"/>
      <c r="K139" s="17"/>
      <c r="L139" s="17"/>
      <c r="M139" s="17"/>
      <c r="N139" s="17"/>
      <c r="O139" s="17"/>
      <c r="P139" s="17"/>
      <c r="Q139" s="17"/>
      <c r="R139" s="17"/>
      <c r="S139" s="17"/>
      <c r="T139" s="17"/>
      <c r="U139" s="17"/>
      <c r="V139" s="17"/>
      <c r="W139" s="17"/>
      <c r="X139" s="17"/>
      <c r="Y139" s="17"/>
      <c r="Z139" s="17"/>
    </row>
    <row r="140" ht="17.25" customHeight="1">
      <c r="A140" s="17"/>
      <c r="B140" s="61"/>
      <c r="C140" s="61"/>
      <c r="D140" s="61"/>
      <c r="E140" s="61"/>
      <c r="F140" s="61"/>
      <c r="G140" s="61"/>
      <c r="H140" s="61"/>
      <c r="I140" s="61"/>
      <c r="J140" s="17"/>
      <c r="K140" s="17"/>
      <c r="L140" s="17"/>
      <c r="M140" s="17"/>
      <c r="N140" s="17"/>
      <c r="O140" s="17"/>
      <c r="P140" s="17"/>
      <c r="Q140" s="17"/>
      <c r="R140" s="17"/>
      <c r="S140" s="17"/>
      <c r="T140" s="17"/>
      <c r="U140" s="17"/>
      <c r="V140" s="17"/>
      <c r="W140" s="17"/>
      <c r="X140" s="17"/>
      <c r="Y140" s="17"/>
      <c r="Z140" s="17"/>
    </row>
    <row r="141" ht="17.25" customHeight="1">
      <c r="A141" s="17"/>
      <c r="B141" s="61"/>
      <c r="C141" s="61"/>
      <c r="D141" s="61"/>
      <c r="E141" s="61"/>
      <c r="F141" s="61"/>
      <c r="G141" s="61"/>
      <c r="H141" s="61"/>
      <c r="I141" s="61"/>
      <c r="J141" s="17"/>
      <c r="K141" s="17"/>
      <c r="L141" s="17"/>
      <c r="M141" s="17"/>
      <c r="N141" s="17"/>
      <c r="O141" s="17"/>
      <c r="P141" s="17"/>
      <c r="Q141" s="17"/>
      <c r="R141" s="17"/>
      <c r="S141" s="17"/>
      <c r="T141" s="17"/>
      <c r="U141" s="17"/>
      <c r="V141" s="17"/>
      <c r="W141" s="17"/>
      <c r="X141" s="17"/>
      <c r="Y141" s="17"/>
      <c r="Z141" s="17"/>
    </row>
    <row r="142" ht="17.25" customHeight="1">
      <c r="A142" s="17"/>
      <c r="B142" s="61"/>
      <c r="C142" s="61"/>
      <c r="D142" s="61"/>
      <c r="E142" s="61"/>
      <c r="F142" s="61"/>
      <c r="G142" s="61"/>
      <c r="H142" s="61"/>
      <c r="I142" s="61"/>
      <c r="J142" s="17"/>
      <c r="K142" s="17"/>
      <c r="L142" s="17"/>
      <c r="M142" s="17"/>
      <c r="N142" s="17"/>
      <c r="O142" s="17"/>
      <c r="P142" s="17"/>
      <c r="Q142" s="17"/>
      <c r="R142" s="17"/>
      <c r="S142" s="17"/>
      <c r="T142" s="17"/>
      <c r="U142" s="17"/>
      <c r="V142" s="17"/>
      <c r="W142" s="17"/>
      <c r="X142" s="17"/>
      <c r="Y142" s="17"/>
      <c r="Z142" s="17"/>
    </row>
    <row r="143" ht="17.25" customHeight="1">
      <c r="A143" s="17"/>
      <c r="B143" s="61"/>
      <c r="C143" s="61"/>
      <c r="D143" s="61"/>
      <c r="E143" s="61"/>
      <c r="F143" s="61"/>
      <c r="G143" s="61"/>
      <c r="H143" s="61"/>
      <c r="I143" s="61"/>
      <c r="J143" s="17"/>
      <c r="K143" s="17"/>
      <c r="L143" s="17"/>
      <c r="M143" s="17"/>
      <c r="N143" s="17"/>
      <c r="O143" s="17"/>
      <c r="P143" s="17"/>
      <c r="Q143" s="17"/>
      <c r="R143" s="17"/>
      <c r="S143" s="17"/>
      <c r="T143" s="17"/>
      <c r="U143" s="17"/>
      <c r="V143" s="17"/>
      <c r="W143" s="17"/>
      <c r="X143" s="17"/>
      <c r="Y143" s="17"/>
      <c r="Z143" s="17"/>
    </row>
    <row r="144" ht="17.25" customHeight="1">
      <c r="A144" s="17"/>
      <c r="B144" s="61"/>
      <c r="C144" s="61"/>
      <c r="D144" s="61"/>
      <c r="E144" s="61"/>
      <c r="F144" s="61"/>
      <c r="G144" s="61"/>
      <c r="H144" s="61"/>
      <c r="I144" s="61"/>
      <c r="J144" s="17"/>
      <c r="K144" s="17"/>
      <c r="L144" s="17"/>
      <c r="M144" s="17"/>
      <c r="N144" s="17"/>
      <c r="O144" s="17"/>
      <c r="P144" s="17"/>
      <c r="Q144" s="17"/>
      <c r="R144" s="17"/>
      <c r="S144" s="17"/>
      <c r="T144" s="17"/>
      <c r="U144" s="17"/>
      <c r="V144" s="17"/>
      <c r="W144" s="17"/>
      <c r="X144" s="17"/>
      <c r="Y144" s="17"/>
      <c r="Z144" s="17"/>
    </row>
    <row r="145" ht="17.25" customHeight="1">
      <c r="A145" s="17"/>
      <c r="B145" s="61"/>
      <c r="C145" s="61"/>
      <c r="D145" s="61"/>
      <c r="E145" s="61"/>
      <c r="F145" s="61"/>
      <c r="G145" s="61"/>
      <c r="H145" s="61"/>
      <c r="I145" s="61"/>
      <c r="J145" s="17"/>
      <c r="K145" s="17"/>
      <c r="L145" s="17"/>
      <c r="M145" s="17"/>
      <c r="N145" s="17"/>
      <c r="O145" s="17"/>
      <c r="P145" s="17"/>
      <c r="Q145" s="17"/>
      <c r="R145" s="17"/>
      <c r="S145" s="17"/>
      <c r="T145" s="17"/>
      <c r="U145" s="17"/>
      <c r="V145" s="17"/>
      <c r="W145" s="17"/>
      <c r="X145" s="17"/>
      <c r="Y145" s="17"/>
      <c r="Z145" s="17"/>
    </row>
    <row r="146" ht="17.25" customHeight="1">
      <c r="A146" s="17"/>
      <c r="B146" s="61"/>
      <c r="C146" s="61"/>
      <c r="D146" s="61"/>
      <c r="E146" s="61"/>
      <c r="F146" s="61"/>
      <c r="G146" s="61"/>
      <c r="H146" s="61"/>
      <c r="I146" s="61"/>
      <c r="J146" s="17"/>
      <c r="K146" s="17"/>
      <c r="L146" s="17"/>
      <c r="M146" s="17"/>
      <c r="N146" s="17"/>
      <c r="O146" s="17"/>
      <c r="P146" s="17"/>
      <c r="Q146" s="17"/>
      <c r="R146" s="17"/>
      <c r="S146" s="17"/>
      <c r="T146" s="17"/>
      <c r="U146" s="17"/>
      <c r="V146" s="17"/>
      <c r="W146" s="17"/>
      <c r="X146" s="17"/>
      <c r="Y146" s="17"/>
      <c r="Z146" s="17"/>
    </row>
    <row r="147" ht="17.25" customHeight="1">
      <c r="A147" s="17"/>
      <c r="B147" s="61"/>
      <c r="C147" s="61"/>
      <c r="D147" s="61"/>
      <c r="E147" s="61"/>
      <c r="F147" s="61"/>
      <c r="G147" s="61"/>
      <c r="H147" s="61"/>
      <c r="I147" s="61"/>
      <c r="J147" s="17"/>
      <c r="K147" s="17"/>
      <c r="L147" s="17"/>
      <c r="M147" s="17"/>
      <c r="N147" s="17"/>
      <c r="O147" s="17"/>
      <c r="P147" s="17"/>
      <c r="Q147" s="17"/>
      <c r="R147" s="17"/>
      <c r="S147" s="17"/>
      <c r="T147" s="17"/>
      <c r="U147" s="17"/>
      <c r="V147" s="17"/>
      <c r="W147" s="17"/>
      <c r="X147" s="17"/>
      <c r="Y147" s="17"/>
      <c r="Z147" s="17"/>
    </row>
    <row r="148" ht="17.25" customHeight="1">
      <c r="A148" s="17"/>
      <c r="B148" s="61"/>
      <c r="C148" s="61"/>
      <c r="D148" s="61"/>
      <c r="E148" s="61"/>
      <c r="F148" s="61"/>
      <c r="G148" s="61"/>
      <c r="H148" s="61"/>
      <c r="I148" s="61"/>
      <c r="J148" s="17"/>
      <c r="K148" s="17"/>
      <c r="L148" s="17"/>
      <c r="M148" s="17"/>
      <c r="N148" s="17"/>
      <c r="O148" s="17"/>
      <c r="P148" s="17"/>
      <c r="Q148" s="17"/>
      <c r="R148" s="17"/>
      <c r="S148" s="17"/>
      <c r="T148" s="17"/>
      <c r="U148" s="17"/>
      <c r="V148" s="17"/>
      <c r="W148" s="17"/>
      <c r="X148" s="17"/>
      <c r="Y148" s="17"/>
      <c r="Z148" s="17"/>
    </row>
    <row r="149" ht="17.25" customHeight="1">
      <c r="A149" s="17"/>
      <c r="B149" s="61"/>
      <c r="C149" s="61"/>
      <c r="D149" s="61"/>
      <c r="E149" s="61"/>
      <c r="F149" s="61"/>
      <c r="G149" s="61"/>
      <c r="H149" s="61"/>
      <c r="I149" s="61"/>
      <c r="J149" s="17"/>
      <c r="K149" s="17"/>
      <c r="L149" s="17"/>
      <c r="M149" s="17"/>
      <c r="N149" s="17"/>
      <c r="O149" s="17"/>
      <c r="P149" s="17"/>
      <c r="Q149" s="17"/>
      <c r="R149" s="17"/>
      <c r="S149" s="17"/>
      <c r="T149" s="17"/>
      <c r="U149" s="17"/>
      <c r="V149" s="17"/>
      <c r="W149" s="17"/>
      <c r="X149" s="17"/>
      <c r="Y149" s="17"/>
      <c r="Z149" s="17"/>
    </row>
    <row r="150" ht="17.25" customHeight="1">
      <c r="A150" s="17"/>
      <c r="B150" s="61"/>
      <c r="C150" s="61"/>
      <c r="D150" s="61"/>
      <c r="E150" s="61"/>
      <c r="F150" s="61"/>
      <c r="G150" s="61"/>
      <c r="H150" s="61"/>
      <c r="I150" s="61"/>
      <c r="J150" s="17"/>
      <c r="K150" s="17"/>
      <c r="L150" s="17"/>
      <c r="M150" s="17"/>
      <c r="N150" s="17"/>
      <c r="O150" s="17"/>
      <c r="P150" s="17"/>
      <c r="Q150" s="17"/>
      <c r="R150" s="17"/>
      <c r="S150" s="17"/>
      <c r="T150" s="17"/>
      <c r="U150" s="17"/>
      <c r="V150" s="17"/>
      <c r="W150" s="17"/>
      <c r="X150" s="17"/>
      <c r="Y150" s="17"/>
      <c r="Z150" s="17"/>
    </row>
    <row r="151" ht="17.25" customHeight="1">
      <c r="A151" s="17"/>
      <c r="B151" s="61"/>
      <c r="C151" s="61"/>
      <c r="D151" s="61"/>
      <c r="E151" s="61"/>
      <c r="F151" s="61"/>
      <c r="G151" s="61"/>
      <c r="H151" s="61"/>
      <c r="I151" s="61"/>
      <c r="J151" s="17"/>
      <c r="K151" s="17"/>
      <c r="L151" s="17"/>
      <c r="M151" s="17"/>
      <c r="N151" s="17"/>
      <c r="O151" s="17"/>
      <c r="P151" s="17"/>
      <c r="Q151" s="17"/>
      <c r="R151" s="17"/>
      <c r="S151" s="17"/>
      <c r="T151" s="17"/>
      <c r="U151" s="17"/>
      <c r="V151" s="17"/>
      <c r="W151" s="17"/>
      <c r="X151" s="17"/>
      <c r="Y151" s="17"/>
      <c r="Z151" s="17"/>
    </row>
    <row r="152" ht="17.25" customHeight="1">
      <c r="A152" s="17"/>
      <c r="B152" s="61"/>
      <c r="C152" s="61"/>
      <c r="D152" s="61"/>
      <c r="E152" s="61"/>
      <c r="F152" s="61"/>
      <c r="G152" s="61"/>
      <c r="H152" s="61"/>
      <c r="I152" s="61"/>
      <c r="J152" s="17"/>
      <c r="K152" s="17"/>
      <c r="L152" s="17"/>
      <c r="M152" s="17"/>
      <c r="N152" s="17"/>
      <c r="O152" s="17"/>
      <c r="P152" s="17"/>
      <c r="Q152" s="17"/>
      <c r="R152" s="17"/>
      <c r="S152" s="17"/>
      <c r="T152" s="17"/>
      <c r="U152" s="17"/>
      <c r="V152" s="17"/>
      <c r="W152" s="17"/>
      <c r="X152" s="17"/>
      <c r="Y152" s="17"/>
      <c r="Z152" s="17"/>
    </row>
    <row r="153" ht="17.25" customHeight="1">
      <c r="A153" s="17"/>
      <c r="B153" s="61"/>
      <c r="C153" s="61"/>
      <c r="D153" s="61"/>
      <c r="E153" s="61"/>
      <c r="F153" s="61"/>
      <c r="G153" s="61"/>
      <c r="H153" s="61"/>
      <c r="I153" s="61"/>
      <c r="J153" s="17"/>
      <c r="K153" s="17"/>
      <c r="L153" s="17"/>
      <c r="M153" s="17"/>
      <c r="N153" s="17"/>
      <c r="O153" s="17"/>
      <c r="P153" s="17"/>
      <c r="Q153" s="17"/>
      <c r="R153" s="17"/>
      <c r="S153" s="17"/>
      <c r="T153" s="17"/>
      <c r="U153" s="17"/>
      <c r="V153" s="17"/>
      <c r="W153" s="17"/>
      <c r="X153" s="17"/>
      <c r="Y153" s="17"/>
      <c r="Z153" s="17"/>
    </row>
    <row r="154" ht="17.25" customHeight="1">
      <c r="A154" s="17"/>
      <c r="B154" s="61"/>
      <c r="C154" s="61"/>
      <c r="D154" s="61"/>
      <c r="E154" s="61"/>
      <c r="F154" s="61"/>
      <c r="G154" s="61"/>
      <c r="H154" s="61"/>
      <c r="I154" s="61"/>
      <c r="J154" s="17"/>
      <c r="K154" s="17"/>
      <c r="L154" s="17"/>
      <c r="M154" s="17"/>
      <c r="N154" s="17"/>
      <c r="O154" s="17"/>
      <c r="P154" s="17"/>
      <c r="Q154" s="17"/>
      <c r="R154" s="17"/>
      <c r="S154" s="17"/>
      <c r="T154" s="17"/>
      <c r="U154" s="17"/>
      <c r="V154" s="17"/>
      <c r="W154" s="17"/>
      <c r="X154" s="17"/>
      <c r="Y154" s="17"/>
      <c r="Z154" s="17"/>
    </row>
    <row r="155" ht="17.25" customHeight="1">
      <c r="A155" s="17"/>
      <c r="B155" s="61"/>
      <c r="C155" s="61"/>
      <c r="D155" s="61"/>
      <c r="E155" s="61"/>
      <c r="F155" s="61"/>
      <c r="G155" s="61"/>
      <c r="H155" s="61"/>
      <c r="I155" s="61"/>
      <c r="J155" s="17"/>
      <c r="K155" s="17"/>
      <c r="L155" s="17"/>
      <c r="M155" s="17"/>
      <c r="N155" s="17"/>
      <c r="O155" s="17"/>
      <c r="P155" s="17"/>
      <c r="Q155" s="17"/>
      <c r="R155" s="17"/>
      <c r="S155" s="17"/>
      <c r="T155" s="17"/>
      <c r="U155" s="17"/>
      <c r="V155" s="17"/>
      <c r="W155" s="17"/>
      <c r="X155" s="17"/>
      <c r="Y155" s="17"/>
      <c r="Z155" s="17"/>
    </row>
    <row r="156" ht="17.25" customHeight="1">
      <c r="A156" s="17"/>
      <c r="B156" s="61"/>
      <c r="C156" s="61"/>
      <c r="D156" s="61"/>
      <c r="E156" s="61"/>
      <c r="F156" s="61"/>
      <c r="G156" s="61"/>
      <c r="H156" s="61"/>
      <c r="I156" s="61"/>
      <c r="J156" s="17"/>
      <c r="K156" s="17"/>
      <c r="L156" s="17"/>
      <c r="M156" s="17"/>
      <c r="N156" s="17"/>
      <c r="O156" s="17"/>
      <c r="P156" s="17"/>
      <c r="Q156" s="17"/>
      <c r="R156" s="17"/>
      <c r="S156" s="17"/>
      <c r="T156" s="17"/>
      <c r="U156" s="17"/>
      <c r="V156" s="17"/>
      <c r="W156" s="17"/>
      <c r="X156" s="17"/>
      <c r="Y156" s="17"/>
      <c r="Z156" s="17"/>
    </row>
    <row r="157" ht="17.25" customHeight="1">
      <c r="A157" s="17"/>
      <c r="B157" s="61"/>
      <c r="C157" s="61"/>
      <c r="D157" s="61"/>
      <c r="E157" s="61"/>
      <c r="F157" s="61"/>
      <c r="G157" s="61"/>
      <c r="H157" s="61"/>
      <c r="I157" s="61"/>
      <c r="J157" s="17"/>
      <c r="K157" s="17"/>
      <c r="L157" s="17"/>
      <c r="M157" s="17"/>
      <c r="N157" s="17"/>
      <c r="O157" s="17"/>
      <c r="P157" s="17"/>
      <c r="Q157" s="17"/>
      <c r="R157" s="17"/>
      <c r="S157" s="17"/>
      <c r="T157" s="17"/>
      <c r="U157" s="17"/>
      <c r="V157" s="17"/>
      <c r="W157" s="17"/>
      <c r="X157" s="17"/>
      <c r="Y157" s="17"/>
      <c r="Z157" s="17"/>
    </row>
    <row r="158" ht="17.25" customHeight="1">
      <c r="A158" s="17"/>
      <c r="B158" s="61"/>
      <c r="C158" s="61"/>
      <c r="D158" s="61"/>
      <c r="E158" s="61"/>
      <c r="F158" s="61"/>
      <c r="G158" s="61"/>
      <c r="H158" s="61"/>
      <c r="I158" s="61"/>
      <c r="J158" s="17"/>
      <c r="K158" s="17"/>
      <c r="L158" s="17"/>
      <c r="M158" s="17"/>
      <c r="N158" s="17"/>
      <c r="O158" s="17"/>
      <c r="P158" s="17"/>
      <c r="Q158" s="17"/>
      <c r="R158" s="17"/>
      <c r="S158" s="17"/>
      <c r="T158" s="17"/>
      <c r="U158" s="17"/>
      <c r="V158" s="17"/>
      <c r="W158" s="17"/>
      <c r="X158" s="17"/>
      <c r="Y158" s="17"/>
      <c r="Z158" s="17"/>
    </row>
    <row r="159" ht="17.25" customHeight="1">
      <c r="A159" s="17"/>
      <c r="B159" s="61"/>
      <c r="C159" s="61"/>
      <c r="D159" s="61"/>
      <c r="E159" s="61"/>
      <c r="F159" s="61"/>
      <c r="G159" s="61"/>
      <c r="H159" s="61"/>
      <c r="I159" s="61"/>
      <c r="J159" s="17"/>
      <c r="K159" s="17"/>
      <c r="L159" s="17"/>
      <c r="M159" s="17"/>
      <c r="N159" s="17"/>
      <c r="O159" s="17"/>
      <c r="P159" s="17"/>
      <c r="Q159" s="17"/>
      <c r="R159" s="17"/>
      <c r="S159" s="17"/>
      <c r="T159" s="17"/>
      <c r="U159" s="17"/>
      <c r="V159" s="17"/>
      <c r="W159" s="17"/>
      <c r="X159" s="17"/>
      <c r="Y159" s="17"/>
      <c r="Z159" s="17"/>
    </row>
    <row r="160" ht="17.25" customHeight="1">
      <c r="A160" s="17"/>
      <c r="B160" s="61"/>
      <c r="C160" s="61"/>
      <c r="D160" s="61"/>
      <c r="E160" s="61"/>
      <c r="F160" s="61"/>
      <c r="G160" s="61"/>
      <c r="H160" s="61"/>
      <c r="I160" s="61"/>
      <c r="J160" s="17"/>
      <c r="K160" s="17"/>
      <c r="L160" s="17"/>
      <c r="M160" s="17"/>
      <c r="N160" s="17"/>
      <c r="O160" s="17"/>
      <c r="P160" s="17"/>
      <c r="Q160" s="17"/>
      <c r="R160" s="17"/>
      <c r="S160" s="17"/>
      <c r="T160" s="17"/>
      <c r="U160" s="17"/>
      <c r="V160" s="17"/>
      <c r="W160" s="17"/>
      <c r="X160" s="17"/>
      <c r="Y160" s="17"/>
      <c r="Z160" s="17"/>
    </row>
    <row r="161" ht="17.25" customHeight="1">
      <c r="A161" s="17"/>
      <c r="B161" s="61"/>
      <c r="C161" s="61"/>
      <c r="D161" s="61"/>
      <c r="E161" s="61"/>
      <c r="F161" s="61"/>
      <c r="G161" s="61"/>
      <c r="H161" s="61"/>
      <c r="I161" s="61"/>
      <c r="J161" s="17"/>
      <c r="K161" s="17"/>
      <c r="L161" s="17"/>
      <c r="M161" s="17"/>
      <c r="N161" s="17"/>
      <c r="O161" s="17"/>
      <c r="P161" s="17"/>
      <c r="Q161" s="17"/>
      <c r="R161" s="17"/>
      <c r="S161" s="17"/>
      <c r="T161" s="17"/>
      <c r="U161" s="17"/>
      <c r="V161" s="17"/>
      <c r="W161" s="17"/>
      <c r="X161" s="17"/>
      <c r="Y161" s="17"/>
      <c r="Z161" s="17"/>
    </row>
    <row r="162" ht="17.25" customHeight="1">
      <c r="A162" s="17"/>
      <c r="B162" s="61"/>
      <c r="C162" s="61"/>
      <c r="D162" s="61"/>
      <c r="E162" s="61"/>
      <c r="F162" s="61"/>
      <c r="G162" s="61"/>
      <c r="H162" s="61"/>
      <c r="I162" s="61"/>
      <c r="J162" s="17"/>
      <c r="K162" s="17"/>
      <c r="L162" s="17"/>
      <c r="M162" s="17"/>
      <c r="N162" s="17"/>
      <c r="O162" s="17"/>
      <c r="P162" s="17"/>
      <c r="Q162" s="17"/>
      <c r="R162" s="17"/>
      <c r="S162" s="17"/>
      <c r="T162" s="17"/>
      <c r="U162" s="17"/>
      <c r="V162" s="17"/>
      <c r="W162" s="17"/>
      <c r="X162" s="17"/>
      <c r="Y162" s="17"/>
      <c r="Z162" s="17"/>
    </row>
    <row r="163" ht="17.25" customHeight="1">
      <c r="A163" s="17"/>
      <c r="B163" s="61"/>
      <c r="C163" s="61"/>
      <c r="D163" s="61"/>
      <c r="E163" s="61"/>
      <c r="F163" s="61"/>
      <c r="G163" s="61"/>
      <c r="H163" s="61"/>
      <c r="I163" s="61"/>
      <c r="J163" s="17"/>
      <c r="K163" s="17"/>
      <c r="L163" s="17"/>
      <c r="M163" s="17"/>
      <c r="N163" s="17"/>
      <c r="O163" s="17"/>
      <c r="P163" s="17"/>
      <c r="Q163" s="17"/>
      <c r="R163" s="17"/>
      <c r="S163" s="17"/>
      <c r="T163" s="17"/>
      <c r="U163" s="17"/>
      <c r="V163" s="17"/>
      <c r="W163" s="17"/>
      <c r="X163" s="17"/>
      <c r="Y163" s="17"/>
      <c r="Z163" s="17"/>
    </row>
    <row r="164" ht="17.25" customHeight="1">
      <c r="A164" s="17"/>
      <c r="B164" s="61"/>
      <c r="C164" s="61"/>
      <c r="D164" s="61"/>
      <c r="E164" s="61"/>
      <c r="F164" s="61"/>
      <c r="G164" s="61"/>
      <c r="H164" s="61"/>
      <c r="I164" s="61"/>
      <c r="J164" s="17"/>
      <c r="K164" s="17"/>
      <c r="L164" s="17"/>
      <c r="M164" s="17"/>
      <c r="N164" s="17"/>
      <c r="O164" s="17"/>
      <c r="P164" s="17"/>
      <c r="Q164" s="17"/>
      <c r="R164" s="17"/>
      <c r="S164" s="17"/>
      <c r="T164" s="17"/>
      <c r="U164" s="17"/>
      <c r="V164" s="17"/>
      <c r="W164" s="17"/>
      <c r="X164" s="17"/>
      <c r="Y164" s="17"/>
      <c r="Z164" s="17"/>
    </row>
    <row r="165" ht="17.25" customHeight="1">
      <c r="A165" s="17"/>
      <c r="B165" s="61"/>
      <c r="C165" s="61"/>
      <c r="D165" s="61"/>
      <c r="E165" s="61"/>
      <c r="F165" s="61"/>
      <c r="G165" s="61"/>
      <c r="H165" s="61"/>
      <c r="I165" s="61"/>
      <c r="J165" s="17"/>
      <c r="K165" s="17"/>
      <c r="L165" s="17"/>
      <c r="M165" s="17"/>
      <c r="N165" s="17"/>
      <c r="O165" s="17"/>
      <c r="P165" s="17"/>
      <c r="Q165" s="17"/>
      <c r="R165" s="17"/>
      <c r="S165" s="17"/>
      <c r="T165" s="17"/>
      <c r="U165" s="17"/>
      <c r="V165" s="17"/>
      <c r="W165" s="17"/>
      <c r="X165" s="17"/>
      <c r="Y165" s="17"/>
      <c r="Z165" s="17"/>
    </row>
    <row r="166" ht="17.25" customHeight="1">
      <c r="A166" s="17"/>
      <c r="B166" s="61"/>
      <c r="C166" s="61"/>
      <c r="D166" s="61"/>
      <c r="E166" s="61"/>
      <c r="F166" s="61"/>
      <c r="G166" s="61"/>
      <c r="H166" s="61"/>
      <c r="I166" s="61"/>
      <c r="J166" s="17"/>
      <c r="K166" s="17"/>
      <c r="L166" s="17"/>
      <c r="M166" s="17"/>
      <c r="N166" s="17"/>
      <c r="O166" s="17"/>
      <c r="P166" s="17"/>
      <c r="Q166" s="17"/>
      <c r="R166" s="17"/>
      <c r="S166" s="17"/>
      <c r="T166" s="17"/>
      <c r="U166" s="17"/>
      <c r="V166" s="17"/>
      <c r="W166" s="17"/>
      <c r="X166" s="17"/>
      <c r="Y166" s="17"/>
      <c r="Z166" s="17"/>
    </row>
    <row r="167" ht="17.25" customHeight="1">
      <c r="A167" s="17"/>
      <c r="B167" s="61"/>
      <c r="C167" s="61"/>
      <c r="D167" s="61"/>
      <c r="E167" s="61"/>
      <c r="F167" s="61"/>
      <c r="G167" s="61"/>
      <c r="H167" s="61"/>
      <c r="I167" s="61"/>
      <c r="J167" s="17"/>
      <c r="K167" s="17"/>
      <c r="L167" s="17"/>
      <c r="M167" s="17"/>
      <c r="N167" s="17"/>
      <c r="O167" s="17"/>
      <c r="P167" s="17"/>
      <c r="Q167" s="17"/>
      <c r="R167" s="17"/>
      <c r="S167" s="17"/>
      <c r="T167" s="17"/>
      <c r="U167" s="17"/>
      <c r="V167" s="17"/>
      <c r="W167" s="17"/>
      <c r="X167" s="17"/>
      <c r="Y167" s="17"/>
      <c r="Z167" s="17"/>
    </row>
    <row r="168" ht="17.25" customHeight="1">
      <c r="A168" s="17"/>
      <c r="B168" s="61"/>
      <c r="C168" s="61"/>
      <c r="D168" s="61"/>
      <c r="E168" s="61"/>
      <c r="F168" s="61"/>
      <c r="G168" s="61"/>
      <c r="H168" s="61"/>
      <c r="I168" s="61"/>
      <c r="J168" s="17"/>
      <c r="K168" s="17"/>
      <c r="L168" s="17"/>
      <c r="M168" s="17"/>
      <c r="N168" s="17"/>
      <c r="O168" s="17"/>
      <c r="P168" s="17"/>
      <c r="Q168" s="17"/>
      <c r="R168" s="17"/>
      <c r="S168" s="17"/>
      <c r="T168" s="17"/>
      <c r="U168" s="17"/>
      <c r="V168" s="17"/>
      <c r="W168" s="17"/>
      <c r="X168" s="17"/>
      <c r="Y168" s="17"/>
      <c r="Z168" s="17"/>
    </row>
    <row r="169" ht="17.25" customHeight="1">
      <c r="A169" s="17"/>
      <c r="B169" s="61"/>
      <c r="C169" s="61"/>
      <c r="D169" s="61"/>
      <c r="E169" s="61"/>
      <c r="F169" s="61"/>
      <c r="G169" s="61"/>
      <c r="H169" s="61"/>
      <c r="I169" s="61"/>
      <c r="J169" s="17"/>
      <c r="K169" s="17"/>
      <c r="L169" s="17"/>
      <c r="M169" s="17"/>
      <c r="N169" s="17"/>
      <c r="O169" s="17"/>
      <c r="P169" s="17"/>
      <c r="Q169" s="17"/>
      <c r="R169" s="17"/>
      <c r="S169" s="17"/>
      <c r="T169" s="17"/>
      <c r="U169" s="17"/>
      <c r="V169" s="17"/>
      <c r="W169" s="17"/>
      <c r="X169" s="17"/>
      <c r="Y169" s="17"/>
      <c r="Z169" s="17"/>
    </row>
    <row r="170" ht="17.25" customHeight="1">
      <c r="A170" s="17"/>
      <c r="B170" s="61"/>
      <c r="C170" s="61"/>
      <c r="D170" s="61"/>
      <c r="E170" s="61"/>
      <c r="F170" s="61"/>
      <c r="G170" s="61"/>
      <c r="H170" s="61"/>
      <c r="I170" s="61"/>
      <c r="J170" s="17"/>
      <c r="K170" s="17"/>
      <c r="L170" s="17"/>
      <c r="M170" s="17"/>
      <c r="N170" s="17"/>
      <c r="O170" s="17"/>
      <c r="P170" s="17"/>
      <c r="Q170" s="17"/>
      <c r="R170" s="17"/>
      <c r="S170" s="17"/>
      <c r="T170" s="17"/>
      <c r="U170" s="17"/>
      <c r="V170" s="17"/>
      <c r="W170" s="17"/>
      <c r="X170" s="17"/>
      <c r="Y170" s="17"/>
      <c r="Z170" s="17"/>
    </row>
    <row r="171" ht="17.25" customHeight="1">
      <c r="A171" s="17"/>
      <c r="B171" s="61"/>
      <c r="C171" s="61"/>
      <c r="D171" s="61"/>
      <c r="E171" s="61"/>
      <c r="F171" s="61"/>
      <c r="G171" s="61"/>
      <c r="H171" s="61"/>
      <c r="I171" s="61"/>
      <c r="J171" s="17"/>
      <c r="K171" s="17"/>
      <c r="L171" s="17"/>
      <c r="M171" s="17"/>
      <c r="N171" s="17"/>
      <c r="O171" s="17"/>
      <c r="P171" s="17"/>
      <c r="Q171" s="17"/>
      <c r="R171" s="17"/>
      <c r="S171" s="17"/>
      <c r="T171" s="17"/>
      <c r="U171" s="17"/>
      <c r="V171" s="17"/>
      <c r="W171" s="17"/>
      <c r="X171" s="17"/>
      <c r="Y171" s="17"/>
      <c r="Z171" s="17"/>
    </row>
    <row r="172" ht="17.25" customHeight="1">
      <c r="A172" s="17"/>
      <c r="B172" s="61"/>
      <c r="C172" s="61"/>
      <c r="D172" s="61"/>
      <c r="E172" s="61"/>
      <c r="F172" s="61"/>
      <c r="G172" s="61"/>
      <c r="H172" s="61"/>
      <c r="I172" s="61"/>
      <c r="J172" s="17"/>
      <c r="K172" s="17"/>
      <c r="L172" s="17"/>
      <c r="M172" s="17"/>
      <c r="N172" s="17"/>
      <c r="O172" s="17"/>
      <c r="P172" s="17"/>
      <c r="Q172" s="17"/>
      <c r="R172" s="17"/>
      <c r="S172" s="17"/>
      <c r="T172" s="17"/>
      <c r="U172" s="17"/>
      <c r="V172" s="17"/>
      <c r="W172" s="17"/>
      <c r="X172" s="17"/>
      <c r="Y172" s="17"/>
      <c r="Z172" s="17"/>
    </row>
    <row r="173" ht="17.25" customHeight="1">
      <c r="A173" s="17"/>
      <c r="B173" s="61"/>
      <c r="C173" s="61"/>
      <c r="D173" s="61"/>
      <c r="E173" s="61"/>
      <c r="F173" s="61"/>
      <c r="G173" s="61"/>
      <c r="H173" s="61"/>
      <c r="I173" s="61"/>
      <c r="J173" s="17"/>
      <c r="K173" s="17"/>
      <c r="L173" s="17"/>
      <c r="M173" s="17"/>
      <c r="N173" s="17"/>
      <c r="O173" s="17"/>
      <c r="P173" s="17"/>
      <c r="Q173" s="17"/>
      <c r="R173" s="17"/>
      <c r="S173" s="17"/>
      <c r="T173" s="17"/>
      <c r="U173" s="17"/>
      <c r="V173" s="17"/>
      <c r="W173" s="17"/>
      <c r="X173" s="17"/>
      <c r="Y173" s="17"/>
      <c r="Z173" s="17"/>
    </row>
    <row r="174" ht="17.25" customHeight="1">
      <c r="A174" s="17"/>
      <c r="B174" s="61"/>
      <c r="C174" s="61"/>
      <c r="D174" s="61"/>
      <c r="E174" s="61"/>
      <c r="F174" s="61"/>
      <c r="G174" s="61"/>
      <c r="H174" s="61"/>
      <c r="I174" s="61"/>
      <c r="J174" s="17"/>
      <c r="K174" s="17"/>
      <c r="L174" s="17"/>
      <c r="M174" s="17"/>
      <c r="N174" s="17"/>
      <c r="O174" s="17"/>
      <c r="P174" s="17"/>
      <c r="Q174" s="17"/>
      <c r="R174" s="17"/>
      <c r="S174" s="17"/>
      <c r="T174" s="17"/>
      <c r="U174" s="17"/>
      <c r="V174" s="17"/>
      <c r="W174" s="17"/>
      <c r="X174" s="17"/>
      <c r="Y174" s="17"/>
      <c r="Z174" s="17"/>
    </row>
    <row r="175" ht="17.25" customHeight="1">
      <c r="A175" s="17"/>
      <c r="B175" s="61"/>
      <c r="C175" s="61"/>
      <c r="D175" s="61"/>
      <c r="E175" s="61"/>
      <c r="F175" s="61"/>
      <c r="G175" s="61"/>
      <c r="H175" s="61"/>
      <c r="I175" s="61"/>
      <c r="J175" s="17"/>
      <c r="K175" s="17"/>
      <c r="L175" s="17"/>
      <c r="M175" s="17"/>
      <c r="N175" s="17"/>
      <c r="O175" s="17"/>
      <c r="P175" s="17"/>
      <c r="Q175" s="17"/>
      <c r="R175" s="17"/>
      <c r="S175" s="17"/>
      <c r="T175" s="17"/>
      <c r="U175" s="17"/>
      <c r="V175" s="17"/>
      <c r="W175" s="17"/>
      <c r="X175" s="17"/>
      <c r="Y175" s="17"/>
      <c r="Z175" s="17"/>
    </row>
    <row r="176" ht="17.25" customHeight="1">
      <c r="A176" s="17"/>
      <c r="B176" s="61"/>
      <c r="C176" s="61"/>
      <c r="D176" s="61"/>
      <c r="E176" s="61"/>
      <c r="F176" s="61"/>
      <c r="G176" s="61"/>
      <c r="H176" s="61"/>
      <c r="I176" s="61"/>
      <c r="J176" s="17"/>
      <c r="K176" s="17"/>
      <c r="L176" s="17"/>
      <c r="M176" s="17"/>
      <c r="N176" s="17"/>
      <c r="O176" s="17"/>
      <c r="P176" s="17"/>
      <c r="Q176" s="17"/>
      <c r="R176" s="17"/>
      <c r="S176" s="17"/>
      <c r="T176" s="17"/>
      <c r="U176" s="17"/>
      <c r="V176" s="17"/>
      <c r="W176" s="17"/>
      <c r="X176" s="17"/>
      <c r="Y176" s="17"/>
      <c r="Z176" s="17"/>
    </row>
    <row r="177" ht="17.25" customHeight="1">
      <c r="A177" s="17"/>
      <c r="B177" s="61"/>
      <c r="C177" s="61"/>
      <c r="D177" s="61"/>
      <c r="E177" s="61"/>
      <c r="F177" s="61"/>
      <c r="G177" s="61"/>
      <c r="H177" s="61"/>
      <c r="I177" s="61"/>
      <c r="J177" s="17"/>
      <c r="K177" s="17"/>
      <c r="L177" s="17"/>
      <c r="M177" s="17"/>
      <c r="N177" s="17"/>
      <c r="O177" s="17"/>
      <c r="P177" s="17"/>
      <c r="Q177" s="17"/>
      <c r="R177" s="17"/>
      <c r="S177" s="17"/>
      <c r="T177" s="17"/>
      <c r="U177" s="17"/>
      <c r="V177" s="17"/>
      <c r="W177" s="17"/>
      <c r="X177" s="17"/>
      <c r="Y177" s="17"/>
      <c r="Z177" s="17"/>
    </row>
    <row r="178" ht="17.25" customHeight="1">
      <c r="A178" s="17"/>
      <c r="B178" s="61"/>
      <c r="C178" s="61"/>
      <c r="D178" s="61"/>
      <c r="E178" s="61"/>
      <c r="F178" s="61"/>
      <c r="G178" s="61"/>
      <c r="H178" s="61"/>
      <c r="I178" s="61"/>
      <c r="J178" s="17"/>
      <c r="K178" s="17"/>
      <c r="L178" s="17"/>
      <c r="M178" s="17"/>
      <c r="N178" s="17"/>
      <c r="O178" s="17"/>
      <c r="P178" s="17"/>
      <c r="Q178" s="17"/>
      <c r="R178" s="17"/>
      <c r="S178" s="17"/>
      <c r="T178" s="17"/>
      <c r="U178" s="17"/>
      <c r="V178" s="17"/>
      <c r="W178" s="17"/>
      <c r="X178" s="17"/>
      <c r="Y178" s="17"/>
      <c r="Z178" s="17"/>
    </row>
    <row r="179" ht="17.25" customHeight="1">
      <c r="A179" s="17"/>
      <c r="B179" s="61"/>
      <c r="C179" s="61"/>
      <c r="D179" s="61"/>
      <c r="E179" s="61"/>
      <c r="F179" s="61"/>
      <c r="G179" s="61"/>
      <c r="H179" s="61"/>
      <c r="I179" s="61"/>
      <c r="J179" s="17"/>
      <c r="K179" s="17"/>
      <c r="L179" s="17"/>
      <c r="M179" s="17"/>
      <c r="N179" s="17"/>
      <c r="O179" s="17"/>
      <c r="P179" s="17"/>
      <c r="Q179" s="17"/>
      <c r="R179" s="17"/>
      <c r="S179" s="17"/>
      <c r="T179" s="17"/>
      <c r="U179" s="17"/>
      <c r="V179" s="17"/>
      <c r="W179" s="17"/>
      <c r="X179" s="17"/>
      <c r="Y179" s="17"/>
      <c r="Z179" s="17"/>
    </row>
    <row r="180" ht="17.25" customHeight="1">
      <c r="A180" s="17"/>
      <c r="B180" s="61"/>
      <c r="C180" s="61"/>
      <c r="D180" s="61"/>
      <c r="E180" s="61"/>
      <c r="F180" s="61"/>
      <c r="G180" s="61"/>
      <c r="H180" s="61"/>
      <c r="I180" s="61"/>
      <c r="J180" s="17"/>
      <c r="K180" s="17"/>
      <c r="L180" s="17"/>
      <c r="M180" s="17"/>
      <c r="N180" s="17"/>
      <c r="O180" s="17"/>
      <c r="P180" s="17"/>
      <c r="Q180" s="17"/>
      <c r="R180" s="17"/>
      <c r="S180" s="17"/>
      <c r="T180" s="17"/>
      <c r="U180" s="17"/>
      <c r="V180" s="17"/>
      <c r="W180" s="17"/>
      <c r="X180" s="17"/>
      <c r="Y180" s="17"/>
      <c r="Z180" s="17"/>
    </row>
    <row r="181" ht="17.25" customHeight="1">
      <c r="A181" s="17"/>
      <c r="B181" s="61"/>
      <c r="C181" s="61"/>
      <c r="D181" s="61"/>
      <c r="E181" s="61"/>
      <c r="F181" s="61"/>
      <c r="G181" s="61"/>
      <c r="H181" s="61"/>
      <c r="I181" s="61"/>
      <c r="J181" s="17"/>
      <c r="K181" s="17"/>
      <c r="L181" s="17"/>
      <c r="M181" s="17"/>
      <c r="N181" s="17"/>
      <c r="O181" s="17"/>
      <c r="P181" s="17"/>
      <c r="Q181" s="17"/>
      <c r="R181" s="17"/>
      <c r="S181" s="17"/>
      <c r="T181" s="17"/>
      <c r="U181" s="17"/>
      <c r="V181" s="17"/>
      <c r="W181" s="17"/>
      <c r="X181" s="17"/>
      <c r="Y181" s="17"/>
      <c r="Z181" s="17"/>
    </row>
    <row r="182" ht="17.25" customHeight="1">
      <c r="A182" s="17"/>
      <c r="B182" s="61"/>
      <c r="C182" s="61"/>
      <c r="D182" s="61"/>
      <c r="E182" s="61"/>
      <c r="F182" s="61"/>
      <c r="G182" s="61"/>
      <c r="H182" s="61"/>
      <c r="I182" s="61"/>
      <c r="J182" s="17"/>
      <c r="K182" s="17"/>
      <c r="L182" s="17"/>
      <c r="M182" s="17"/>
      <c r="N182" s="17"/>
      <c r="O182" s="17"/>
      <c r="P182" s="17"/>
      <c r="Q182" s="17"/>
      <c r="R182" s="17"/>
      <c r="S182" s="17"/>
      <c r="T182" s="17"/>
      <c r="U182" s="17"/>
      <c r="V182" s="17"/>
      <c r="W182" s="17"/>
      <c r="X182" s="17"/>
      <c r="Y182" s="17"/>
      <c r="Z182" s="17"/>
    </row>
    <row r="183" ht="17.25" customHeight="1">
      <c r="A183" s="17"/>
      <c r="B183" s="61"/>
      <c r="C183" s="61"/>
      <c r="D183" s="61"/>
      <c r="E183" s="61"/>
      <c r="F183" s="61"/>
      <c r="G183" s="61"/>
      <c r="H183" s="61"/>
      <c r="I183" s="61"/>
      <c r="J183" s="17"/>
      <c r="K183" s="17"/>
      <c r="L183" s="17"/>
      <c r="M183" s="17"/>
      <c r="N183" s="17"/>
      <c r="O183" s="17"/>
      <c r="P183" s="17"/>
      <c r="Q183" s="17"/>
      <c r="R183" s="17"/>
      <c r="S183" s="17"/>
      <c r="T183" s="17"/>
      <c r="U183" s="17"/>
      <c r="V183" s="17"/>
      <c r="W183" s="17"/>
      <c r="X183" s="17"/>
      <c r="Y183" s="17"/>
      <c r="Z183" s="17"/>
    </row>
    <row r="184" ht="17.25" customHeight="1">
      <c r="A184" s="17"/>
      <c r="B184" s="61"/>
      <c r="C184" s="61"/>
      <c r="D184" s="61"/>
      <c r="E184" s="61"/>
      <c r="F184" s="61"/>
      <c r="G184" s="61"/>
      <c r="H184" s="61"/>
      <c r="I184" s="61"/>
      <c r="J184" s="17"/>
      <c r="K184" s="17"/>
      <c r="L184" s="17"/>
      <c r="M184" s="17"/>
      <c r="N184" s="17"/>
      <c r="O184" s="17"/>
      <c r="P184" s="17"/>
      <c r="Q184" s="17"/>
      <c r="R184" s="17"/>
      <c r="S184" s="17"/>
      <c r="T184" s="17"/>
      <c r="U184" s="17"/>
      <c r="V184" s="17"/>
      <c r="W184" s="17"/>
      <c r="X184" s="17"/>
      <c r="Y184" s="17"/>
      <c r="Z184" s="17"/>
    </row>
    <row r="185" ht="17.25" customHeight="1">
      <c r="A185" s="17"/>
      <c r="B185" s="61"/>
      <c r="C185" s="61"/>
      <c r="D185" s="61"/>
      <c r="E185" s="61"/>
      <c r="F185" s="61"/>
      <c r="G185" s="61"/>
      <c r="H185" s="61"/>
      <c r="I185" s="61"/>
      <c r="J185" s="17"/>
      <c r="K185" s="17"/>
      <c r="L185" s="17"/>
      <c r="M185" s="17"/>
      <c r="N185" s="17"/>
      <c r="O185" s="17"/>
      <c r="P185" s="17"/>
      <c r="Q185" s="17"/>
      <c r="R185" s="17"/>
      <c r="S185" s="17"/>
      <c r="T185" s="17"/>
      <c r="U185" s="17"/>
      <c r="V185" s="17"/>
      <c r="W185" s="17"/>
      <c r="X185" s="17"/>
      <c r="Y185" s="17"/>
      <c r="Z185" s="17"/>
    </row>
    <row r="186" ht="17.25" customHeight="1">
      <c r="A186" s="17"/>
      <c r="B186" s="61"/>
      <c r="C186" s="61"/>
      <c r="D186" s="61"/>
      <c r="E186" s="61"/>
      <c r="F186" s="61"/>
      <c r="G186" s="61"/>
      <c r="H186" s="61"/>
      <c r="I186" s="61"/>
      <c r="J186" s="17"/>
      <c r="K186" s="17"/>
      <c r="L186" s="17"/>
      <c r="M186" s="17"/>
      <c r="N186" s="17"/>
      <c r="O186" s="17"/>
      <c r="P186" s="17"/>
      <c r="Q186" s="17"/>
      <c r="R186" s="17"/>
      <c r="S186" s="17"/>
      <c r="T186" s="17"/>
      <c r="U186" s="17"/>
      <c r="V186" s="17"/>
      <c r="W186" s="17"/>
      <c r="X186" s="17"/>
      <c r="Y186" s="17"/>
      <c r="Z186" s="17"/>
    </row>
    <row r="187" ht="17.25" customHeight="1">
      <c r="A187" s="17"/>
      <c r="B187" s="61"/>
      <c r="C187" s="61"/>
      <c r="D187" s="61"/>
      <c r="E187" s="61"/>
      <c r="F187" s="61"/>
      <c r="G187" s="61"/>
      <c r="H187" s="61"/>
      <c r="I187" s="61"/>
      <c r="J187" s="17"/>
      <c r="K187" s="17"/>
      <c r="L187" s="17"/>
      <c r="M187" s="17"/>
      <c r="N187" s="17"/>
      <c r="O187" s="17"/>
      <c r="P187" s="17"/>
      <c r="Q187" s="17"/>
      <c r="R187" s="17"/>
      <c r="S187" s="17"/>
      <c r="T187" s="17"/>
      <c r="U187" s="17"/>
      <c r="V187" s="17"/>
      <c r="W187" s="17"/>
      <c r="X187" s="17"/>
      <c r="Y187" s="17"/>
      <c r="Z187" s="17"/>
    </row>
    <row r="188" ht="17.25" customHeight="1">
      <c r="A188" s="17"/>
      <c r="B188" s="61"/>
      <c r="C188" s="61"/>
      <c r="D188" s="61"/>
      <c r="E188" s="61"/>
      <c r="F188" s="61"/>
      <c r="G188" s="61"/>
      <c r="H188" s="61"/>
      <c r="I188" s="61"/>
      <c r="J188" s="17"/>
      <c r="K188" s="17"/>
      <c r="L188" s="17"/>
      <c r="M188" s="17"/>
      <c r="N188" s="17"/>
      <c r="O188" s="17"/>
      <c r="P188" s="17"/>
      <c r="Q188" s="17"/>
      <c r="R188" s="17"/>
      <c r="S188" s="17"/>
      <c r="T188" s="17"/>
      <c r="U188" s="17"/>
      <c r="V188" s="17"/>
      <c r="W188" s="17"/>
      <c r="X188" s="17"/>
      <c r="Y188" s="17"/>
      <c r="Z188" s="17"/>
    </row>
    <row r="189" ht="17.25" customHeight="1">
      <c r="A189" s="17"/>
      <c r="B189" s="61"/>
      <c r="C189" s="61"/>
      <c r="D189" s="61"/>
      <c r="E189" s="61"/>
      <c r="F189" s="61"/>
      <c r="G189" s="61"/>
      <c r="H189" s="61"/>
      <c r="I189" s="61"/>
      <c r="J189" s="17"/>
      <c r="K189" s="17"/>
      <c r="L189" s="17"/>
      <c r="M189" s="17"/>
      <c r="N189" s="17"/>
      <c r="O189" s="17"/>
      <c r="P189" s="17"/>
      <c r="Q189" s="17"/>
      <c r="R189" s="17"/>
      <c r="S189" s="17"/>
      <c r="T189" s="17"/>
      <c r="U189" s="17"/>
      <c r="V189" s="17"/>
      <c r="W189" s="17"/>
      <c r="X189" s="17"/>
      <c r="Y189" s="17"/>
      <c r="Z189" s="17"/>
    </row>
    <row r="190" ht="17.25" customHeight="1">
      <c r="A190" s="17"/>
      <c r="B190" s="61"/>
      <c r="C190" s="61"/>
      <c r="D190" s="61"/>
      <c r="E190" s="61"/>
      <c r="F190" s="61"/>
      <c r="G190" s="61"/>
      <c r="H190" s="61"/>
      <c r="I190" s="61"/>
      <c r="J190" s="17"/>
      <c r="K190" s="17"/>
      <c r="L190" s="17"/>
      <c r="M190" s="17"/>
      <c r="N190" s="17"/>
      <c r="O190" s="17"/>
      <c r="P190" s="17"/>
      <c r="Q190" s="17"/>
      <c r="R190" s="17"/>
      <c r="S190" s="17"/>
      <c r="T190" s="17"/>
      <c r="U190" s="17"/>
      <c r="V190" s="17"/>
      <c r="W190" s="17"/>
      <c r="X190" s="17"/>
      <c r="Y190" s="17"/>
      <c r="Z190" s="17"/>
    </row>
    <row r="191" ht="17.25" customHeight="1">
      <c r="A191" s="17"/>
      <c r="B191" s="61"/>
      <c r="C191" s="61"/>
      <c r="D191" s="61"/>
      <c r="E191" s="61"/>
      <c r="F191" s="61"/>
      <c r="G191" s="61"/>
      <c r="H191" s="61"/>
      <c r="I191" s="61"/>
      <c r="J191" s="17"/>
      <c r="K191" s="17"/>
      <c r="L191" s="17"/>
      <c r="M191" s="17"/>
      <c r="N191" s="17"/>
      <c r="O191" s="17"/>
      <c r="P191" s="17"/>
      <c r="Q191" s="17"/>
      <c r="R191" s="17"/>
      <c r="S191" s="17"/>
      <c r="T191" s="17"/>
      <c r="U191" s="17"/>
      <c r="V191" s="17"/>
      <c r="W191" s="17"/>
      <c r="X191" s="17"/>
      <c r="Y191" s="17"/>
      <c r="Z191" s="17"/>
    </row>
    <row r="192" ht="17.25" customHeight="1">
      <c r="A192" s="17"/>
      <c r="B192" s="61"/>
      <c r="C192" s="61"/>
      <c r="D192" s="61"/>
      <c r="E192" s="61"/>
      <c r="F192" s="61"/>
      <c r="G192" s="61"/>
      <c r="H192" s="61"/>
      <c r="I192" s="61"/>
      <c r="J192" s="17"/>
      <c r="K192" s="17"/>
      <c r="L192" s="17"/>
      <c r="M192" s="17"/>
      <c r="N192" s="17"/>
      <c r="O192" s="17"/>
      <c r="P192" s="17"/>
      <c r="Q192" s="17"/>
      <c r="R192" s="17"/>
      <c r="S192" s="17"/>
      <c r="T192" s="17"/>
      <c r="U192" s="17"/>
      <c r="V192" s="17"/>
      <c r="W192" s="17"/>
      <c r="X192" s="17"/>
      <c r="Y192" s="17"/>
      <c r="Z192" s="17"/>
    </row>
    <row r="193" ht="17.25" customHeight="1">
      <c r="A193" s="17"/>
      <c r="B193" s="61"/>
      <c r="C193" s="61"/>
      <c r="D193" s="61"/>
      <c r="E193" s="61"/>
      <c r="F193" s="61"/>
      <c r="G193" s="61"/>
      <c r="H193" s="61"/>
      <c r="I193" s="61"/>
      <c r="J193" s="17"/>
      <c r="K193" s="17"/>
      <c r="L193" s="17"/>
      <c r="M193" s="17"/>
      <c r="N193" s="17"/>
      <c r="O193" s="17"/>
      <c r="P193" s="17"/>
      <c r="Q193" s="17"/>
      <c r="R193" s="17"/>
      <c r="S193" s="17"/>
      <c r="T193" s="17"/>
      <c r="U193" s="17"/>
      <c r="V193" s="17"/>
      <c r="W193" s="17"/>
      <c r="X193" s="17"/>
      <c r="Y193" s="17"/>
      <c r="Z193" s="17"/>
    </row>
    <row r="194" ht="17.25" customHeight="1">
      <c r="A194" s="17"/>
      <c r="B194" s="61"/>
      <c r="C194" s="61"/>
      <c r="D194" s="61"/>
      <c r="E194" s="61"/>
      <c r="F194" s="61"/>
      <c r="G194" s="61"/>
      <c r="H194" s="61"/>
      <c r="I194" s="61"/>
      <c r="J194" s="17"/>
      <c r="K194" s="17"/>
      <c r="L194" s="17"/>
      <c r="M194" s="17"/>
      <c r="N194" s="17"/>
      <c r="O194" s="17"/>
      <c r="P194" s="17"/>
      <c r="Q194" s="17"/>
      <c r="R194" s="17"/>
      <c r="S194" s="17"/>
      <c r="T194" s="17"/>
      <c r="U194" s="17"/>
      <c r="V194" s="17"/>
      <c r="W194" s="17"/>
      <c r="X194" s="17"/>
      <c r="Y194" s="17"/>
      <c r="Z194" s="17"/>
    </row>
    <row r="195" ht="17.25" customHeight="1">
      <c r="A195" s="17"/>
      <c r="B195" s="61"/>
      <c r="C195" s="61"/>
      <c r="D195" s="61"/>
      <c r="E195" s="61"/>
      <c r="F195" s="61"/>
      <c r="G195" s="61"/>
      <c r="H195" s="61"/>
      <c r="I195" s="61"/>
      <c r="J195" s="17"/>
      <c r="K195" s="17"/>
      <c r="L195" s="17"/>
      <c r="M195" s="17"/>
      <c r="N195" s="17"/>
      <c r="O195" s="17"/>
      <c r="P195" s="17"/>
      <c r="Q195" s="17"/>
      <c r="R195" s="17"/>
      <c r="S195" s="17"/>
      <c r="T195" s="17"/>
      <c r="U195" s="17"/>
      <c r="V195" s="17"/>
      <c r="W195" s="17"/>
      <c r="X195" s="17"/>
      <c r="Y195" s="17"/>
      <c r="Z195" s="17"/>
    </row>
    <row r="196" ht="17.25" customHeight="1">
      <c r="A196" s="17"/>
      <c r="B196" s="61"/>
      <c r="C196" s="61"/>
      <c r="D196" s="61"/>
      <c r="E196" s="61"/>
      <c r="F196" s="61"/>
      <c r="G196" s="61"/>
      <c r="H196" s="61"/>
      <c r="I196" s="61"/>
      <c r="J196" s="17"/>
      <c r="K196" s="17"/>
      <c r="L196" s="17"/>
      <c r="M196" s="17"/>
      <c r="N196" s="17"/>
      <c r="O196" s="17"/>
      <c r="P196" s="17"/>
      <c r="Q196" s="17"/>
      <c r="R196" s="17"/>
      <c r="S196" s="17"/>
      <c r="T196" s="17"/>
      <c r="U196" s="17"/>
      <c r="V196" s="17"/>
      <c r="W196" s="17"/>
      <c r="X196" s="17"/>
      <c r="Y196" s="17"/>
      <c r="Z196" s="17"/>
    </row>
    <row r="197" ht="17.25" customHeight="1">
      <c r="A197" s="17"/>
      <c r="B197" s="61"/>
      <c r="C197" s="61"/>
      <c r="D197" s="61"/>
      <c r="E197" s="61"/>
      <c r="F197" s="61"/>
      <c r="G197" s="61"/>
      <c r="H197" s="61"/>
      <c r="I197" s="61"/>
      <c r="J197" s="17"/>
      <c r="K197" s="17"/>
      <c r="L197" s="17"/>
      <c r="M197" s="17"/>
      <c r="N197" s="17"/>
      <c r="O197" s="17"/>
      <c r="P197" s="17"/>
      <c r="Q197" s="17"/>
      <c r="R197" s="17"/>
      <c r="S197" s="17"/>
      <c r="T197" s="17"/>
      <c r="U197" s="17"/>
      <c r="V197" s="17"/>
      <c r="W197" s="17"/>
      <c r="X197" s="17"/>
      <c r="Y197" s="17"/>
      <c r="Z197" s="17"/>
    </row>
    <row r="198" ht="17.25" customHeight="1">
      <c r="A198" s="17"/>
      <c r="B198" s="61"/>
      <c r="C198" s="61"/>
      <c r="D198" s="61"/>
      <c r="E198" s="61"/>
      <c r="F198" s="61"/>
      <c r="G198" s="61"/>
      <c r="H198" s="61"/>
      <c r="I198" s="61"/>
      <c r="J198" s="17"/>
      <c r="K198" s="17"/>
      <c r="L198" s="17"/>
      <c r="M198" s="17"/>
      <c r="N198" s="17"/>
      <c r="O198" s="17"/>
      <c r="P198" s="17"/>
      <c r="Q198" s="17"/>
      <c r="R198" s="17"/>
      <c r="S198" s="17"/>
      <c r="T198" s="17"/>
      <c r="U198" s="17"/>
      <c r="V198" s="17"/>
      <c r="W198" s="17"/>
      <c r="X198" s="17"/>
      <c r="Y198" s="17"/>
      <c r="Z198" s="17"/>
    </row>
    <row r="199" ht="17.25" customHeight="1">
      <c r="A199" s="17"/>
      <c r="B199" s="61"/>
      <c r="C199" s="61"/>
      <c r="D199" s="61"/>
      <c r="E199" s="61"/>
      <c r="F199" s="61"/>
      <c r="G199" s="61"/>
      <c r="H199" s="61"/>
      <c r="I199" s="61"/>
      <c r="J199" s="17"/>
      <c r="K199" s="17"/>
      <c r="L199" s="17"/>
      <c r="M199" s="17"/>
      <c r="N199" s="17"/>
      <c r="O199" s="17"/>
      <c r="P199" s="17"/>
      <c r="Q199" s="17"/>
      <c r="R199" s="17"/>
      <c r="S199" s="17"/>
      <c r="T199" s="17"/>
      <c r="U199" s="17"/>
      <c r="V199" s="17"/>
      <c r="W199" s="17"/>
      <c r="X199" s="17"/>
      <c r="Y199" s="17"/>
      <c r="Z199" s="17"/>
    </row>
    <row r="200" ht="17.25" customHeight="1">
      <c r="A200" s="17"/>
      <c r="B200" s="61"/>
      <c r="C200" s="61"/>
      <c r="D200" s="61"/>
      <c r="E200" s="61"/>
      <c r="F200" s="61"/>
      <c r="G200" s="61"/>
      <c r="H200" s="61"/>
      <c r="I200" s="61"/>
      <c r="J200" s="17"/>
      <c r="K200" s="17"/>
      <c r="L200" s="17"/>
      <c r="M200" s="17"/>
      <c r="N200" s="17"/>
      <c r="O200" s="17"/>
      <c r="P200" s="17"/>
      <c r="Q200" s="17"/>
      <c r="R200" s="17"/>
      <c r="S200" s="17"/>
      <c r="T200" s="17"/>
      <c r="U200" s="17"/>
      <c r="V200" s="17"/>
      <c r="W200" s="17"/>
      <c r="X200" s="17"/>
      <c r="Y200" s="17"/>
      <c r="Z200" s="17"/>
    </row>
    <row r="201" ht="17.25" customHeight="1">
      <c r="A201" s="17"/>
      <c r="B201" s="61"/>
      <c r="C201" s="61"/>
      <c r="D201" s="61"/>
      <c r="E201" s="61"/>
      <c r="F201" s="61"/>
      <c r="G201" s="61"/>
      <c r="H201" s="61"/>
      <c r="I201" s="61"/>
      <c r="J201" s="17"/>
      <c r="K201" s="17"/>
      <c r="L201" s="17"/>
      <c r="M201" s="17"/>
      <c r="N201" s="17"/>
      <c r="O201" s="17"/>
      <c r="P201" s="17"/>
      <c r="Q201" s="17"/>
      <c r="R201" s="17"/>
      <c r="S201" s="17"/>
      <c r="T201" s="17"/>
      <c r="U201" s="17"/>
      <c r="V201" s="17"/>
      <c r="W201" s="17"/>
      <c r="X201" s="17"/>
      <c r="Y201" s="17"/>
      <c r="Z201" s="17"/>
    </row>
    <row r="202" ht="17.25" customHeight="1">
      <c r="A202" s="17"/>
      <c r="B202" s="61"/>
      <c r="C202" s="61"/>
      <c r="D202" s="61"/>
      <c r="E202" s="61"/>
      <c r="F202" s="61"/>
      <c r="G202" s="61"/>
      <c r="H202" s="61"/>
      <c r="I202" s="61"/>
      <c r="J202" s="17"/>
      <c r="K202" s="17"/>
      <c r="L202" s="17"/>
      <c r="M202" s="17"/>
      <c r="N202" s="17"/>
      <c r="O202" s="17"/>
      <c r="P202" s="17"/>
      <c r="Q202" s="17"/>
      <c r="R202" s="17"/>
      <c r="S202" s="17"/>
      <c r="T202" s="17"/>
      <c r="U202" s="17"/>
      <c r="V202" s="17"/>
      <c r="W202" s="17"/>
      <c r="X202" s="17"/>
      <c r="Y202" s="17"/>
      <c r="Z202" s="17"/>
    </row>
    <row r="203" ht="17.25" customHeight="1">
      <c r="A203" s="17"/>
      <c r="B203" s="61"/>
      <c r="C203" s="61"/>
      <c r="D203" s="61"/>
      <c r="E203" s="61"/>
      <c r="F203" s="61"/>
      <c r="G203" s="61"/>
      <c r="H203" s="61"/>
      <c r="I203" s="61"/>
      <c r="J203" s="17"/>
      <c r="K203" s="17"/>
      <c r="L203" s="17"/>
      <c r="M203" s="17"/>
      <c r="N203" s="17"/>
      <c r="O203" s="17"/>
      <c r="P203" s="17"/>
      <c r="Q203" s="17"/>
      <c r="R203" s="17"/>
      <c r="S203" s="17"/>
      <c r="T203" s="17"/>
      <c r="U203" s="17"/>
      <c r="V203" s="17"/>
      <c r="W203" s="17"/>
      <c r="X203" s="17"/>
      <c r="Y203" s="17"/>
      <c r="Z203" s="17"/>
    </row>
    <row r="204" ht="17.25" customHeight="1">
      <c r="A204" s="17"/>
      <c r="B204" s="61"/>
      <c r="C204" s="61"/>
      <c r="D204" s="61"/>
      <c r="E204" s="61"/>
      <c r="F204" s="61"/>
      <c r="G204" s="61"/>
      <c r="H204" s="61"/>
      <c r="I204" s="61"/>
      <c r="J204" s="17"/>
      <c r="K204" s="17"/>
      <c r="L204" s="17"/>
      <c r="M204" s="17"/>
      <c r="N204" s="17"/>
      <c r="O204" s="17"/>
      <c r="P204" s="17"/>
      <c r="Q204" s="17"/>
      <c r="R204" s="17"/>
      <c r="S204" s="17"/>
      <c r="T204" s="17"/>
      <c r="U204" s="17"/>
      <c r="V204" s="17"/>
      <c r="W204" s="17"/>
      <c r="X204" s="17"/>
      <c r="Y204" s="17"/>
      <c r="Z204" s="17"/>
    </row>
    <row r="205" ht="17.25" customHeight="1">
      <c r="A205" s="17"/>
      <c r="B205" s="61"/>
      <c r="C205" s="61"/>
      <c r="D205" s="61"/>
      <c r="E205" s="61"/>
      <c r="F205" s="61"/>
      <c r="G205" s="61"/>
      <c r="H205" s="61"/>
      <c r="I205" s="61"/>
      <c r="J205" s="17"/>
      <c r="K205" s="17"/>
      <c r="L205" s="17"/>
      <c r="M205" s="17"/>
      <c r="N205" s="17"/>
      <c r="O205" s="17"/>
      <c r="P205" s="17"/>
      <c r="Q205" s="17"/>
      <c r="R205" s="17"/>
      <c r="S205" s="17"/>
      <c r="T205" s="17"/>
      <c r="U205" s="17"/>
      <c r="V205" s="17"/>
      <c r="W205" s="17"/>
      <c r="X205" s="17"/>
      <c r="Y205" s="17"/>
      <c r="Z205" s="17"/>
    </row>
    <row r="206" ht="17.25" customHeight="1">
      <c r="A206" s="17"/>
      <c r="B206" s="61"/>
      <c r="C206" s="61"/>
      <c r="D206" s="61"/>
      <c r="E206" s="61"/>
      <c r="F206" s="61"/>
      <c r="G206" s="61"/>
      <c r="H206" s="61"/>
      <c r="I206" s="61"/>
      <c r="J206" s="17"/>
      <c r="K206" s="17"/>
      <c r="L206" s="17"/>
      <c r="M206" s="17"/>
      <c r="N206" s="17"/>
      <c r="O206" s="17"/>
      <c r="P206" s="17"/>
      <c r="Q206" s="17"/>
      <c r="R206" s="17"/>
      <c r="S206" s="17"/>
      <c r="T206" s="17"/>
      <c r="U206" s="17"/>
      <c r="V206" s="17"/>
      <c r="W206" s="17"/>
      <c r="X206" s="17"/>
      <c r="Y206" s="17"/>
      <c r="Z206" s="17"/>
    </row>
    <row r="207" ht="17.25" customHeight="1">
      <c r="A207" s="17"/>
      <c r="B207" s="61"/>
      <c r="C207" s="61"/>
      <c r="D207" s="61"/>
      <c r="E207" s="61"/>
      <c r="F207" s="61"/>
      <c r="G207" s="61"/>
      <c r="H207" s="61"/>
      <c r="I207" s="61"/>
      <c r="J207" s="17"/>
      <c r="K207" s="17"/>
      <c r="L207" s="17"/>
      <c r="M207" s="17"/>
      <c r="N207" s="17"/>
      <c r="O207" s="17"/>
      <c r="P207" s="17"/>
      <c r="Q207" s="17"/>
      <c r="R207" s="17"/>
      <c r="S207" s="17"/>
      <c r="T207" s="17"/>
      <c r="U207" s="17"/>
      <c r="V207" s="17"/>
      <c r="W207" s="17"/>
      <c r="X207" s="17"/>
      <c r="Y207" s="17"/>
      <c r="Z207" s="17"/>
    </row>
    <row r="208" ht="17.25" customHeight="1">
      <c r="A208" s="17"/>
      <c r="B208" s="61"/>
      <c r="C208" s="61"/>
      <c r="D208" s="61"/>
      <c r="E208" s="61"/>
      <c r="F208" s="61"/>
      <c r="G208" s="61"/>
      <c r="H208" s="61"/>
      <c r="I208" s="61"/>
      <c r="J208" s="17"/>
      <c r="K208" s="17"/>
      <c r="L208" s="17"/>
      <c r="M208" s="17"/>
      <c r="N208" s="17"/>
      <c r="O208" s="17"/>
      <c r="P208" s="17"/>
      <c r="Q208" s="17"/>
      <c r="R208" s="17"/>
      <c r="S208" s="17"/>
      <c r="T208" s="17"/>
      <c r="U208" s="17"/>
      <c r="V208" s="17"/>
      <c r="W208" s="17"/>
      <c r="X208" s="17"/>
      <c r="Y208" s="17"/>
      <c r="Z208" s="17"/>
    </row>
    <row r="209" ht="17.25" customHeight="1">
      <c r="A209" s="17"/>
      <c r="B209" s="61"/>
      <c r="C209" s="61"/>
      <c r="D209" s="61"/>
      <c r="E209" s="61"/>
      <c r="F209" s="61"/>
      <c r="G209" s="61"/>
      <c r="H209" s="61"/>
      <c r="I209" s="61"/>
      <c r="J209" s="17"/>
      <c r="K209" s="17"/>
      <c r="L209" s="17"/>
      <c r="M209" s="17"/>
      <c r="N209" s="17"/>
      <c r="O209" s="17"/>
      <c r="P209" s="17"/>
      <c r="Q209" s="17"/>
      <c r="R209" s="17"/>
      <c r="S209" s="17"/>
      <c r="T209" s="17"/>
      <c r="U209" s="17"/>
      <c r="V209" s="17"/>
      <c r="W209" s="17"/>
      <c r="X209" s="17"/>
      <c r="Y209" s="17"/>
      <c r="Z209" s="17"/>
    </row>
    <row r="210" ht="17.25" customHeight="1">
      <c r="A210" s="17"/>
      <c r="B210" s="61"/>
      <c r="C210" s="61"/>
      <c r="D210" s="61"/>
      <c r="E210" s="61"/>
      <c r="F210" s="61"/>
      <c r="G210" s="61"/>
      <c r="H210" s="61"/>
      <c r="I210" s="61"/>
      <c r="J210" s="17"/>
      <c r="K210" s="17"/>
      <c r="L210" s="17"/>
      <c r="M210" s="17"/>
      <c r="N210" s="17"/>
      <c r="O210" s="17"/>
      <c r="P210" s="17"/>
      <c r="Q210" s="17"/>
      <c r="R210" s="17"/>
      <c r="S210" s="17"/>
      <c r="T210" s="17"/>
      <c r="U210" s="17"/>
      <c r="V210" s="17"/>
      <c r="W210" s="17"/>
      <c r="X210" s="17"/>
      <c r="Y210" s="17"/>
      <c r="Z210" s="17"/>
    </row>
    <row r="211" ht="17.25" customHeight="1">
      <c r="A211" s="17"/>
      <c r="B211" s="61"/>
      <c r="C211" s="61"/>
      <c r="D211" s="61"/>
      <c r="E211" s="61"/>
      <c r="F211" s="61"/>
      <c r="G211" s="61"/>
      <c r="H211" s="61"/>
      <c r="I211" s="61"/>
      <c r="J211" s="17"/>
      <c r="K211" s="17"/>
      <c r="L211" s="17"/>
      <c r="M211" s="17"/>
      <c r="N211" s="17"/>
      <c r="O211" s="17"/>
      <c r="P211" s="17"/>
      <c r="Q211" s="17"/>
      <c r="R211" s="17"/>
      <c r="S211" s="17"/>
      <c r="T211" s="17"/>
      <c r="U211" s="17"/>
      <c r="V211" s="17"/>
      <c r="W211" s="17"/>
      <c r="X211" s="17"/>
      <c r="Y211" s="17"/>
      <c r="Z211" s="17"/>
    </row>
    <row r="212" ht="17.25" customHeight="1">
      <c r="A212" s="17"/>
      <c r="B212" s="61"/>
      <c r="C212" s="61"/>
      <c r="D212" s="61"/>
      <c r="E212" s="61"/>
      <c r="F212" s="61"/>
      <c r="G212" s="61"/>
      <c r="H212" s="61"/>
      <c r="I212" s="61"/>
      <c r="J212" s="17"/>
      <c r="K212" s="17"/>
      <c r="L212" s="17"/>
      <c r="M212" s="17"/>
      <c r="N212" s="17"/>
      <c r="O212" s="17"/>
      <c r="P212" s="17"/>
      <c r="Q212" s="17"/>
      <c r="R212" s="17"/>
      <c r="S212" s="17"/>
      <c r="T212" s="17"/>
      <c r="U212" s="17"/>
      <c r="V212" s="17"/>
      <c r="W212" s="17"/>
      <c r="X212" s="17"/>
      <c r="Y212" s="17"/>
      <c r="Z212" s="17"/>
    </row>
    <row r="213" ht="17.25" customHeight="1">
      <c r="A213" s="17"/>
      <c r="B213" s="61"/>
      <c r="C213" s="61"/>
      <c r="D213" s="61"/>
      <c r="E213" s="61"/>
      <c r="F213" s="61"/>
      <c r="G213" s="61"/>
      <c r="H213" s="61"/>
      <c r="I213" s="61"/>
      <c r="J213" s="17"/>
      <c r="K213" s="17"/>
      <c r="L213" s="17"/>
      <c r="M213" s="17"/>
      <c r="N213" s="17"/>
      <c r="O213" s="17"/>
      <c r="P213" s="17"/>
      <c r="Q213" s="17"/>
      <c r="R213" s="17"/>
      <c r="S213" s="17"/>
      <c r="T213" s="17"/>
      <c r="U213" s="17"/>
      <c r="V213" s="17"/>
      <c r="W213" s="17"/>
      <c r="X213" s="17"/>
      <c r="Y213" s="17"/>
      <c r="Z213" s="17"/>
    </row>
    <row r="214" ht="17.25" customHeight="1">
      <c r="A214" s="17"/>
      <c r="B214" s="61"/>
      <c r="C214" s="61"/>
      <c r="D214" s="61"/>
      <c r="E214" s="61"/>
      <c r="F214" s="61"/>
      <c r="G214" s="61"/>
      <c r="H214" s="61"/>
      <c r="I214" s="61"/>
      <c r="J214" s="17"/>
      <c r="K214" s="17"/>
      <c r="L214" s="17"/>
      <c r="M214" s="17"/>
      <c r="N214" s="17"/>
      <c r="O214" s="17"/>
      <c r="P214" s="17"/>
      <c r="Q214" s="17"/>
      <c r="R214" s="17"/>
      <c r="S214" s="17"/>
      <c r="T214" s="17"/>
      <c r="U214" s="17"/>
      <c r="V214" s="17"/>
      <c r="W214" s="17"/>
      <c r="X214" s="17"/>
      <c r="Y214" s="17"/>
      <c r="Z214" s="17"/>
    </row>
    <row r="215" ht="17.25" customHeight="1">
      <c r="A215" s="17"/>
      <c r="B215" s="61"/>
      <c r="C215" s="61"/>
      <c r="D215" s="61"/>
      <c r="E215" s="61"/>
      <c r="F215" s="61"/>
      <c r="G215" s="61"/>
      <c r="H215" s="61"/>
      <c r="I215" s="61"/>
      <c r="J215" s="17"/>
      <c r="K215" s="17"/>
      <c r="L215" s="17"/>
      <c r="M215" s="17"/>
      <c r="N215" s="17"/>
      <c r="O215" s="17"/>
      <c r="P215" s="17"/>
      <c r="Q215" s="17"/>
      <c r="R215" s="17"/>
      <c r="S215" s="17"/>
      <c r="T215" s="17"/>
      <c r="U215" s="17"/>
      <c r="V215" s="17"/>
      <c r="W215" s="17"/>
      <c r="X215" s="17"/>
      <c r="Y215" s="17"/>
      <c r="Z215" s="17"/>
    </row>
    <row r="216" ht="17.25" customHeight="1">
      <c r="A216" s="17"/>
      <c r="B216" s="61"/>
      <c r="C216" s="61"/>
      <c r="D216" s="61"/>
      <c r="E216" s="61"/>
      <c r="F216" s="61"/>
      <c r="G216" s="61"/>
      <c r="H216" s="61"/>
      <c r="I216" s="61"/>
      <c r="J216" s="17"/>
      <c r="K216" s="17"/>
      <c r="L216" s="17"/>
      <c r="M216" s="17"/>
      <c r="N216" s="17"/>
      <c r="O216" s="17"/>
      <c r="P216" s="17"/>
      <c r="Q216" s="17"/>
      <c r="R216" s="17"/>
      <c r="S216" s="17"/>
      <c r="T216" s="17"/>
      <c r="U216" s="17"/>
      <c r="V216" s="17"/>
      <c r="W216" s="17"/>
      <c r="X216" s="17"/>
      <c r="Y216" s="17"/>
      <c r="Z216" s="17"/>
    </row>
    <row r="217" ht="17.25" customHeight="1">
      <c r="A217" s="17"/>
      <c r="B217" s="61"/>
      <c r="C217" s="61"/>
      <c r="D217" s="61"/>
      <c r="E217" s="61"/>
      <c r="F217" s="61"/>
      <c r="G217" s="61"/>
      <c r="H217" s="61"/>
      <c r="I217" s="61"/>
      <c r="J217" s="17"/>
      <c r="K217" s="17"/>
      <c r="L217" s="17"/>
      <c r="M217" s="17"/>
      <c r="N217" s="17"/>
      <c r="O217" s="17"/>
      <c r="P217" s="17"/>
      <c r="Q217" s="17"/>
      <c r="R217" s="17"/>
      <c r="S217" s="17"/>
      <c r="T217" s="17"/>
      <c r="U217" s="17"/>
      <c r="V217" s="17"/>
      <c r="W217" s="17"/>
      <c r="X217" s="17"/>
      <c r="Y217" s="17"/>
      <c r="Z217" s="17"/>
    </row>
    <row r="218" ht="17.25" customHeight="1">
      <c r="A218" s="17"/>
      <c r="B218" s="61"/>
      <c r="C218" s="61"/>
      <c r="D218" s="61"/>
      <c r="E218" s="61"/>
      <c r="F218" s="61"/>
      <c r="G218" s="61"/>
      <c r="H218" s="61"/>
      <c r="I218" s="61"/>
      <c r="J218" s="17"/>
      <c r="K218" s="17"/>
      <c r="L218" s="17"/>
      <c r="M218" s="17"/>
      <c r="N218" s="17"/>
      <c r="O218" s="17"/>
      <c r="P218" s="17"/>
      <c r="Q218" s="17"/>
      <c r="R218" s="17"/>
      <c r="S218" s="17"/>
      <c r="T218" s="17"/>
      <c r="U218" s="17"/>
      <c r="V218" s="17"/>
      <c r="W218" s="17"/>
      <c r="X218" s="17"/>
      <c r="Y218" s="17"/>
      <c r="Z218" s="17"/>
    </row>
    <row r="219" ht="17.25" customHeight="1">
      <c r="A219" s="17"/>
      <c r="B219" s="61"/>
      <c r="C219" s="61"/>
      <c r="D219" s="61"/>
      <c r="E219" s="61"/>
      <c r="F219" s="61"/>
      <c r="G219" s="61"/>
      <c r="H219" s="61"/>
      <c r="I219" s="61"/>
      <c r="J219" s="17"/>
      <c r="K219" s="17"/>
      <c r="L219" s="17"/>
      <c r="M219" s="17"/>
      <c r="N219" s="17"/>
      <c r="O219" s="17"/>
      <c r="P219" s="17"/>
      <c r="Q219" s="17"/>
      <c r="R219" s="17"/>
      <c r="S219" s="17"/>
      <c r="T219" s="17"/>
      <c r="U219" s="17"/>
      <c r="V219" s="17"/>
      <c r="W219" s="17"/>
      <c r="X219" s="17"/>
      <c r="Y219" s="17"/>
      <c r="Z219" s="17"/>
    </row>
    <row r="220" ht="17.25" customHeight="1">
      <c r="A220" s="17"/>
      <c r="B220" s="61"/>
      <c r="C220" s="61"/>
      <c r="D220" s="61"/>
      <c r="E220" s="61"/>
      <c r="F220" s="61"/>
      <c r="G220" s="61"/>
      <c r="H220" s="61"/>
      <c r="I220" s="61"/>
      <c r="J220" s="17"/>
      <c r="K220" s="17"/>
      <c r="L220" s="17"/>
      <c r="M220" s="17"/>
      <c r="N220" s="17"/>
      <c r="O220" s="17"/>
      <c r="P220" s="17"/>
      <c r="Q220" s="17"/>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8.43"/>
    <col customWidth="1" min="2" max="11" width="14.71"/>
    <col customWidth="1" hidden="1" min="12" max="12" width="14.71"/>
    <col customWidth="1" min="13" max="26" width="10.71"/>
  </cols>
  <sheetData>
    <row r="1">
      <c r="A1" s="236" t="s">
        <v>126</v>
      </c>
      <c r="B1" s="237">
        <v>42400.0</v>
      </c>
      <c r="C1" s="237">
        <v>42764.0</v>
      </c>
      <c r="D1" s="237">
        <v>43128.0</v>
      </c>
      <c r="E1" s="237">
        <v>43492.0</v>
      </c>
      <c r="F1" s="237">
        <v>43856.0</v>
      </c>
      <c r="G1" s="237">
        <v>44227.0</v>
      </c>
      <c r="H1" s="237">
        <v>44591.0</v>
      </c>
      <c r="I1" s="237">
        <v>44955.0</v>
      </c>
      <c r="J1" s="237">
        <v>45319.0</v>
      </c>
      <c r="K1" s="237">
        <v>45683.0</v>
      </c>
      <c r="L1" s="238" t="s">
        <v>96</v>
      </c>
    </row>
    <row r="2">
      <c r="A2" s="239"/>
      <c r="B2" s="240"/>
      <c r="C2" s="240"/>
      <c r="D2" s="240"/>
      <c r="E2" s="240"/>
      <c r="F2" s="240"/>
      <c r="G2" s="240"/>
      <c r="H2" s="240"/>
      <c r="I2" s="240"/>
      <c r="J2" s="240"/>
      <c r="K2" s="240"/>
      <c r="L2" s="240"/>
      <c r="M2" s="239"/>
      <c r="N2" s="239"/>
      <c r="O2" s="239"/>
      <c r="P2" s="239"/>
      <c r="Q2" s="239"/>
      <c r="R2" s="239"/>
      <c r="S2" s="239"/>
      <c r="T2" s="239"/>
      <c r="U2" s="239"/>
      <c r="V2" s="239"/>
      <c r="W2" s="239"/>
      <c r="X2" s="239"/>
      <c r="Y2" s="239"/>
      <c r="Z2" s="239"/>
    </row>
    <row r="3">
      <c r="A3" s="241" t="s">
        <v>127</v>
      </c>
      <c r="B3" s="242">
        <v>5010.0</v>
      </c>
      <c r="C3" s="242">
        <v>6910.0</v>
      </c>
      <c r="D3" s="242">
        <v>9714.0</v>
      </c>
      <c r="E3" s="242">
        <v>11716.0</v>
      </c>
      <c r="F3" s="242">
        <v>10918.0</v>
      </c>
      <c r="G3" s="242">
        <v>16675.0</v>
      </c>
      <c r="H3" s="242">
        <v>26914.0</v>
      </c>
      <c r="I3" s="242">
        <v>26974.0</v>
      </c>
      <c r="J3" s="242">
        <v>60922.0</v>
      </c>
      <c r="K3" s="242">
        <v>130497.0</v>
      </c>
      <c r="L3" s="242">
        <v>130497.0</v>
      </c>
    </row>
    <row r="4">
      <c r="A4" s="243" t="s">
        <v>128</v>
      </c>
      <c r="B4" s="244">
        <v>5010.0</v>
      </c>
      <c r="C4" s="244">
        <v>6910.0</v>
      </c>
      <c r="D4" s="244">
        <v>9714.0</v>
      </c>
      <c r="E4" s="244">
        <v>11716.0</v>
      </c>
      <c r="F4" s="244">
        <v>10918.0</v>
      </c>
      <c r="G4" s="244">
        <v>16675.0</v>
      </c>
      <c r="H4" s="244">
        <v>26914.0</v>
      </c>
      <c r="I4" s="244">
        <v>26974.0</v>
      </c>
      <c r="J4" s="244">
        <v>60922.0</v>
      </c>
      <c r="K4" s="244">
        <v>130497.0</v>
      </c>
      <c r="L4" s="244">
        <v>130497.0</v>
      </c>
    </row>
    <row r="5">
      <c r="A5" s="245" t="s">
        <v>129</v>
      </c>
      <c r="B5" s="246"/>
      <c r="C5" s="247" t="s">
        <v>130</v>
      </c>
      <c r="D5" s="247" t="s">
        <v>131</v>
      </c>
      <c r="E5" s="247" t="s">
        <v>132</v>
      </c>
      <c r="F5" s="248" t="s">
        <v>133</v>
      </c>
      <c r="G5" s="247" t="s">
        <v>134</v>
      </c>
      <c r="H5" s="247" t="s">
        <v>135</v>
      </c>
      <c r="I5" s="247" t="s">
        <v>136</v>
      </c>
      <c r="J5" s="247" t="s">
        <v>137</v>
      </c>
      <c r="K5" s="247" t="s">
        <v>138</v>
      </c>
      <c r="L5" s="249"/>
    </row>
    <row r="6">
      <c r="A6" s="241" t="s">
        <v>139</v>
      </c>
      <c r="B6" s="250">
        <v>-2199.0</v>
      </c>
      <c r="C6" s="250">
        <v>-2847.0</v>
      </c>
      <c r="D6" s="250">
        <v>-3892.0</v>
      </c>
      <c r="E6" s="250">
        <v>-4545.0</v>
      </c>
      <c r="F6" s="250">
        <v>-4150.0</v>
      </c>
      <c r="G6" s="250">
        <v>-6118.0</v>
      </c>
      <c r="H6" s="250">
        <v>-9439.0</v>
      </c>
      <c r="I6" s="250">
        <v>-11618.0</v>
      </c>
      <c r="J6" s="250">
        <v>-16621.0</v>
      </c>
      <c r="K6" s="250">
        <v>-32639.0</v>
      </c>
      <c r="L6" s="250">
        <v>-32639.0</v>
      </c>
    </row>
    <row r="7">
      <c r="A7" s="251" t="s">
        <v>140</v>
      </c>
      <c r="B7" s="252">
        <v>2811.0</v>
      </c>
      <c r="C7" s="252">
        <v>4063.0</v>
      </c>
      <c r="D7" s="252">
        <v>5822.0</v>
      </c>
      <c r="E7" s="252">
        <v>7171.0</v>
      </c>
      <c r="F7" s="252">
        <v>6768.0</v>
      </c>
      <c r="G7" s="252">
        <v>10557.0</v>
      </c>
      <c r="H7" s="252">
        <v>17475.0</v>
      </c>
      <c r="I7" s="252">
        <v>15356.0</v>
      </c>
      <c r="J7" s="252">
        <v>44301.0</v>
      </c>
      <c r="K7" s="252">
        <v>97858.0</v>
      </c>
      <c r="L7" s="252">
        <v>97858.0</v>
      </c>
    </row>
    <row r="8">
      <c r="A8" s="245" t="s">
        <v>129</v>
      </c>
      <c r="B8" s="246"/>
      <c r="C8" s="247" t="s">
        <v>141</v>
      </c>
      <c r="D8" s="247" t="s">
        <v>142</v>
      </c>
      <c r="E8" s="247" t="s">
        <v>143</v>
      </c>
      <c r="F8" s="248" t="s">
        <v>144</v>
      </c>
      <c r="G8" s="247" t="s">
        <v>145</v>
      </c>
      <c r="H8" s="247" t="s">
        <v>146</v>
      </c>
      <c r="I8" s="248" t="s">
        <v>147</v>
      </c>
      <c r="J8" s="247" t="s">
        <v>148</v>
      </c>
      <c r="K8" s="247" t="s">
        <v>149</v>
      </c>
      <c r="L8" s="249"/>
    </row>
    <row r="9">
      <c r="A9" s="245" t="s">
        <v>150</v>
      </c>
      <c r="B9" s="247" t="s">
        <v>151</v>
      </c>
      <c r="C9" s="247" t="s">
        <v>152</v>
      </c>
      <c r="D9" s="247" t="s">
        <v>153</v>
      </c>
      <c r="E9" s="247" t="s">
        <v>154</v>
      </c>
      <c r="F9" s="247" t="s">
        <v>155</v>
      </c>
      <c r="G9" s="247" t="s">
        <v>156</v>
      </c>
      <c r="H9" s="247" t="s">
        <v>157</v>
      </c>
      <c r="I9" s="247" t="s">
        <v>158</v>
      </c>
      <c r="J9" s="247" t="s">
        <v>159</v>
      </c>
      <c r="K9" s="247" t="s">
        <v>160</v>
      </c>
      <c r="L9" s="247" t="s">
        <v>160</v>
      </c>
    </row>
    <row r="10">
      <c r="A10" s="241" t="s">
        <v>161</v>
      </c>
      <c r="B10" s="250">
        <v>-602.0</v>
      </c>
      <c r="C10" s="250">
        <v>-663.0</v>
      </c>
      <c r="D10" s="250">
        <v>-815.0</v>
      </c>
      <c r="E10" s="250">
        <v>-991.0</v>
      </c>
      <c r="F10" s="250">
        <v>-1093.0</v>
      </c>
      <c r="G10" s="250">
        <v>-1912.0</v>
      </c>
      <c r="H10" s="250">
        <v>-2166.0</v>
      </c>
      <c r="I10" s="250">
        <v>-2440.0</v>
      </c>
      <c r="J10" s="250">
        <v>-2654.0</v>
      </c>
      <c r="K10" s="250">
        <v>-3491.0</v>
      </c>
      <c r="L10" s="250">
        <v>-3491.0</v>
      </c>
    </row>
    <row r="11">
      <c r="A11" s="241" t="s">
        <v>162</v>
      </c>
      <c r="B11" s="253"/>
      <c r="C11" s="253"/>
      <c r="D11" s="253"/>
      <c r="E11" s="253"/>
      <c r="F11" s="253"/>
      <c r="G11" s="253"/>
      <c r="H11" s="253"/>
      <c r="I11" s="253"/>
      <c r="J11" s="253"/>
      <c r="K11" s="253"/>
      <c r="L11" s="253"/>
    </row>
    <row r="12">
      <c r="A12" s="241" t="s">
        <v>163</v>
      </c>
      <c r="B12" s="250">
        <v>-1331.0</v>
      </c>
      <c r="C12" s="250">
        <v>-1463.0</v>
      </c>
      <c r="D12" s="250">
        <v>-1797.0</v>
      </c>
      <c r="E12" s="250">
        <v>-2376.0</v>
      </c>
      <c r="F12" s="250">
        <v>-2829.0</v>
      </c>
      <c r="G12" s="250">
        <v>-3924.0</v>
      </c>
      <c r="H12" s="250">
        <v>-5268.0</v>
      </c>
      <c r="I12" s="250">
        <v>-7339.0</v>
      </c>
      <c r="J12" s="250">
        <v>-8675.0</v>
      </c>
      <c r="K12" s="250">
        <v>-12914.0</v>
      </c>
      <c r="L12" s="250">
        <v>-12914.0</v>
      </c>
    </row>
    <row r="13">
      <c r="A13" s="241" t="s">
        <v>164</v>
      </c>
      <c r="B13" s="253"/>
      <c r="C13" s="253"/>
      <c r="D13" s="253"/>
      <c r="E13" s="253"/>
      <c r="F13" s="253"/>
      <c r="G13" s="253"/>
      <c r="H13" s="253"/>
      <c r="I13" s="253"/>
      <c r="J13" s="253"/>
      <c r="K13" s="253"/>
      <c r="L13" s="253"/>
    </row>
    <row r="14">
      <c r="A14" s="241" t="s">
        <v>165</v>
      </c>
      <c r="B14" s="253"/>
      <c r="C14" s="253"/>
      <c r="D14" s="253"/>
      <c r="E14" s="253"/>
      <c r="F14" s="253"/>
      <c r="G14" s="253"/>
      <c r="H14" s="253"/>
      <c r="I14" s="253"/>
      <c r="J14" s="253"/>
      <c r="K14" s="253"/>
      <c r="L14" s="253"/>
    </row>
    <row r="15">
      <c r="A15" s="251" t="s">
        <v>166</v>
      </c>
      <c r="B15" s="254">
        <v>-1933.0</v>
      </c>
      <c r="C15" s="254">
        <v>-2126.0</v>
      </c>
      <c r="D15" s="254">
        <v>-2612.0</v>
      </c>
      <c r="E15" s="254">
        <v>-3367.0</v>
      </c>
      <c r="F15" s="254">
        <v>-3922.0</v>
      </c>
      <c r="G15" s="254">
        <v>-5836.0</v>
      </c>
      <c r="H15" s="254">
        <v>-7434.0</v>
      </c>
      <c r="I15" s="254">
        <v>-9779.0</v>
      </c>
      <c r="J15" s="254">
        <v>-11329.0</v>
      </c>
      <c r="K15" s="254">
        <v>-16405.0</v>
      </c>
      <c r="L15" s="254">
        <v>-16405.0</v>
      </c>
    </row>
    <row r="16">
      <c r="A16" s="243" t="s">
        <v>167</v>
      </c>
      <c r="B16" s="244">
        <v>878.0</v>
      </c>
      <c r="C16" s="244">
        <v>1937.0</v>
      </c>
      <c r="D16" s="244">
        <v>3210.0</v>
      </c>
      <c r="E16" s="244">
        <v>3804.0</v>
      </c>
      <c r="F16" s="244">
        <v>2846.0</v>
      </c>
      <c r="G16" s="244">
        <v>4721.0</v>
      </c>
      <c r="H16" s="244">
        <v>10041.0</v>
      </c>
      <c r="I16" s="244">
        <v>5577.0</v>
      </c>
      <c r="J16" s="244">
        <v>32972.0</v>
      </c>
      <c r="K16" s="244">
        <v>81453.0</v>
      </c>
      <c r="L16" s="244">
        <v>81453.0</v>
      </c>
    </row>
    <row r="17">
      <c r="A17" s="245" t="s">
        <v>129</v>
      </c>
      <c r="B17" s="246"/>
      <c r="C17" s="247" t="s">
        <v>168</v>
      </c>
      <c r="D17" s="247" t="s">
        <v>169</v>
      </c>
      <c r="E17" s="247" t="s">
        <v>170</v>
      </c>
      <c r="F17" s="248" t="s">
        <v>171</v>
      </c>
      <c r="G17" s="247" t="s">
        <v>172</v>
      </c>
      <c r="H17" s="247" t="s">
        <v>173</v>
      </c>
      <c r="I17" s="248" t="s">
        <v>174</v>
      </c>
      <c r="J17" s="247" t="s">
        <v>175</v>
      </c>
      <c r="K17" s="247" t="s">
        <v>176</v>
      </c>
      <c r="L17" s="249"/>
    </row>
    <row r="18">
      <c r="A18" s="245" t="s">
        <v>177</v>
      </c>
      <c r="B18" s="247" t="s">
        <v>178</v>
      </c>
      <c r="C18" s="247" t="s">
        <v>179</v>
      </c>
      <c r="D18" s="247" t="s">
        <v>180</v>
      </c>
      <c r="E18" s="247" t="s">
        <v>181</v>
      </c>
      <c r="F18" s="247" t="s">
        <v>182</v>
      </c>
      <c r="G18" s="247" t="s">
        <v>183</v>
      </c>
      <c r="H18" s="247" t="s">
        <v>184</v>
      </c>
      <c r="I18" s="247" t="s">
        <v>185</v>
      </c>
      <c r="J18" s="247" t="s">
        <v>186</v>
      </c>
      <c r="K18" s="247" t="s">
        <v>187</v>
      </c>
      <c r="L18" s="247" t="s">
        <v>187</v>
      </c>
    </row>
    <row r="19">
      <c r="A19" s="241" t="s">
        <v>27</v>
      </c>
      <c r="B19" s="250">
        <v>-47.0</v>
      </c>
      <c r="C19" s="250">
        <v>-58.0</v>
      </c>
      <c r="D19" s="250">
        <v>-61.0</v>
      </c>
      <c r="E19" s="250">
        <v>-58.0</v>
      </c>
      <c r="F19" s="250">
        <v>-52.0</v>
      </c>
      <c r="G19" s="250">
        <v>-184.0</v>
      </c>
      <c r="H19" s="250">
        <v>-236.0</v>
      </c>
      <c r="I19" s="250">
        <v>-262.0</v>
      </c>
      <c r="J19" s="250">
        <v>-257.0</v>
      </c>
      <c r="K19" s="250">
        <v>-247.0</v>
      </c>
      <c r="L19" s="250">
        <v>-247.0</v>
      </c>
    </row>
    <row r="20">
      <c r="A20" s="241" t="s">
        <v>188</v>
      </c>
      <c r="B20" s="242">
        <v>39.0</v>
      </c>
      <c r="C20" s="242">
        <v>54.0</v>
      </c>
      <c r="D20" s="242">
        <v>69.0</v>
      </c>
      <c r="E20" s="242">
        <v>136.0</v>
      </c>
      <c r="F20" s="242">
        <v>178.0</v>
      </c>
      <c r="G20" s="242">
        <v>57.0</v>
      </c>
      <c r="H20" s="242">
        <v>29.0</v>
      </c>
      <c r="I20" s="242">
        <v>267.0</v>
      </c>
      <c r="J20" s="242">
        <v>866.0</v>
      </c>
      <c r="K20" s="242">
        <v>1786.0</v>
      </c>
      <c r="L20" s="242">
        <v>1786.0</v>
      </c>
    </row>
    <row r="21" ht="15.75" customHeight="1">
      <c r="A21" s="241" t="s">
        <v>189</v>
      </c>
      <c r="B21" s="253"/>
      <c r="C21" s="253"/>
      <c r="D21" s="253"/>
      <c r="E21" s="253"/>
      <c r="F21" s="250">
        <v>-1.0</v>
      </c>
      <c r="G21" s="253"/>
      <c r="H21" s="253"/>
      <c r="I21" s="253"/>
      <c r="J21" s="253"/>
      <c r="K21" s="253"/>
      <c r="L21" s="253"/>
    </row>
    <row r="22" ht="15.75" customHeight="1">
      <c r="A22" s="241" t="s">
        <v>190</v>
      </c>
      <c r="B22" s="242">
        <v>4.0</v>
      </c>
      <c r="C22" s="250">
        <v>-4.0</v>
      </c>
      <c r="D22" s="250">
        <v>-22.0</v>
      </c>
      <c r="E22" s="242">
        <v>14.0</v>
      </c>
      <c r="F22" s="253"/>
      <c r="G22" s="242">
        <v>4.0</v>
      </c>
      <c r="H22" s="242">
        <v>7.0</v>
      </c>
      <c r="I22" s="250">
        <v>-3.0</v>
      </c>
      <c r="J22" s="250">
        <v>-1.0</v>
      </c>
      <c r="K22" s="242">
        <v>4.0</v>
      </c>
      <c r="L22" s="242">
        <v>4.0</v>
      </c>
    </row>
    <row r="23" ht="15.75" customHeight="1">
      <c r="A23" s="251" t="s">
        <v>191</v>
      </c>
      <c r="B23" s="252">
        <v>874.0</v>
      </c>
      <c r="C23" s="252">
        <v>1929.0</v>
      </c>
      <c r="D23" s="252">
        <v>3196.0</v>
      </c>
      <c r="E23" s="252">
        <v>3896.0</v>
      </c>
      <c r="F23" s="252">
        <v>2971.0</v>
      </c>
      <c r="G23" s="252">
        <v>4598.0</v>
      </c>
      <c r="H23" s="252">
        <v>9841.0</v>
      </c>
      <c r="I23" s="252">
        <v>5579.0</v>
      </c>
      <c r="J23" s="252">
        <v>33580.0</v>
      </c>
      <c r="K23" s="252">
        <v>82996.0</v>
      </c>
      <c r="L23" s="252">
        <v>82996.0</v>
      </c>
    </row>
    <row r="24" ht="15.75" customHeight="1">
      <c r="A24" s="241" t="s">
        <v>192</v>
      </c>
      <c r="B24" s="250">
        <v>-131.0</v>
      </c>
      <c r="C24" s="250">
        <v>-3.0</v>
      </c>
      <c r="D24" s="253"/>
      <c r="E24" s="253"/>
      <c r="F24" s="253"/>
      <c r="G24" s="250">
        <v>-189.0</v>
      </c>
      <c r="H24" s="253"/>
      <c r="I24" s="250">
        <v>-1353.0</v>
      </c>
      <c r="J24" s="253"/>
      <c r="K24" s="253"/>
      <c r="L24" s="253"/>
    </row>
    <row r="25" ht="15.75" customHeight="1">
      <c r="A25" s="241" t="s">
        <v>193</v>
      </c>
      <c r="B25" s="253"/>
      <c r="C25" s="253"/>
      <c r="D25" s="253"/>
      <c r="E25" s="253"/>
      <c r="F25" s="250">
        <v>-1.0</v>
      </c>
      <c r="G25" s="253"/>
      <c r="H25" s="242">
        <v>100.0</v>
      </c>
      <c r="I25" s="250">
        <v>-45.0</v>
      </c>
      <c r="J25" s="242">
        <v>238.0</v>
      </c>
      <c r="K25" s="242">
        <v>1030.0</v>
      </c>
      <c r="L25" s="242">
        <v>1030.0</v>
      </c>
    </row>
    <row r="26" ht="15.75" customHeight="1">
      <c r="A26" s="241" t="s">
        <v>194</v>
      </c>
      <c r="B26" s="253"/>
      <c r="C26" s="253"/>
      <c r="D26" s="253"/>
      <c r="E26" s="253"/>
      <c r="F26" s="253"/>
      <c r="G26" s="253"/>
      <c r="H26" s="253"/>
      <c r="I26" s="253"/>
      <c r="J26" s="253"/>
      <c r="K26" s="253"/>
      <c r="L26" s="253"/>
    </row>
    <row r="27" ht="15.75" customHeight="1">
      <c r="A27" s="241" t="s">
        <v>195</v>
      </c>
      <c r="B27" s="253"/>
      <c r="C27" s="253"/>
      <c r="D27" s="253"/>
      <c r="E27" s="253"/>
      <c r="F27" s="253"/>
      <c r="G27" s="253"/>
      <c r="H27" s="253"/>
      <c r="I27" s="253"/>
      <c r="J27" s="253"/>
      <c r="K27" s="253"/>
      <c r="L27" s="253"/>
    </row>
    <row r="28" ht="15.75" customHeight="1">
      <c r="A28" s="241" t="s">
        <v>196</v>
      </c>
      <c r="B28" s="253"/>
      <c r="C28" s="253"/>
      <c r="D28" s="253"/>
      <c r="E28" s="253"/>
      <c r="F28" s="253"/>
      <c r="G28" s="253"/>
      <c r="H28" s="253"/>
      <c r="I28" s="253"/>
      <c r="J28" s="253"/>
      <c r="K28" s="253"/>
      <c r="L28" s="253"/>
    </row>
    <row r="29" ht="15.75" customHeight="1">
      <c r="A29" s="241" t="s">
        <v>197</v>
      </c>
      <c r="B29" s="253"/>
      <c r="C29" s="250">
        <v>-21.0</v>
      </c>
      <c r="D29" s="253"/>
      <c r="E29" s="253"/>
      <c r="F29" s="253"/>
      <c r="G29" s="253"/>
      <c r="H29" s="253"/>
      <c r="I29" s="253"/>
      <c r="J29" s="253"/>
      <c r="K29" s="253"/>
      <c r="L29" s="253"/>
    </row>
    <row r="30" ht="15.75" customHeight="1">
      <c r="A30" s="251" t="s">
        <v>198</v>
      </c>
      <c r="B30" s="252">
        <v>743.0</v>
      </c>
      <c r="C30" s="252">
        <v>1905.0</v>
      </c>
      <c r="D30" s="252">
        <v>3196.0</v>
      </c>
      <c r="E30" s="252">
        <v>3896.0</v>
      </c>
      <c r="F30" s="252">
        <v>2970.0</v>
      </c>
      <c r="G30" s="252">
        <v>4409.0</v>
      </c>
      <c r="H30" s="252">
        <v>9941.0</v>
      </c>
      <c r="I30" s="252">
        <v>4181.0</v>
      </c>
      <c r="J30" s="252">
        <v>33818.0</v>
      </c>
      <c r="K30" s="252">
        <v>84026.0</v>
      </c>
      <c r="L30" s="252">
        <v>84026.0</v>
      </c>
    </row>
    <row r="31" ht="15.75" customHeight="1">
      <c r="A31" s="241" t="s">
        <v>199</v>
      </c>
      <c r="B31" s="250">
        <v>-129.0</v>
      </c>
      <c r="C31" s="250">
        <v>-239.0</v>
      </c>
      <c r="D31" s="250">
        <v>-149.0</v>
      </c>
      <c r="E31" s="242">
        <v>245.0</v>
      </c>
      <c r="F31" s="250">
        <v>-174.0</v>
      </c>
      <c r="G31" s="250">
        <v>-77.0</v>
      </c>
      <c r="H31" s="250">
        <v>-189.0</v>
      </c>
      <c r="I31" s="242">
        <v>187.0</v>
      </c>
      <c r="J31" s="250">
        <v>-4058.0</v>
      </c>
      <c r="K31" s="250">
        <v>-11146.0</v>
      </c>
      <c r="L31" s="250">
        <v>-11146.0</v>
      </c>
    </row>
    <row r="32" ht="15.75" customHeight="1">
      <c r="A32" s="251" t="s">
        <v>200</v>
      </c>
      <c r="B32" s="252">
        <v>614.0</v>
      </c>
      <c r="C32" s="252">
        <v>1666.0</v>
      </c>
      <c r="D32" s="252">
        <v>3047.0</v>
      </c>
      <c r="E32" s="252">
        <v>4141.0</v>
      </c>
      <c r="F32" s="252">
        <v>2796.0</v>
      </c>
      <c r="G32" s="252">
        <v>4332.0</v>
      </c>
      <c r="H32" s="252">
        <v>9752.0</v>
      </c>
      <c r="I32" s="252">
        <v>4368.0</v>
      </c>
      <c r="J32" s="252">
        <v>29760.0</v>
      </c>
      <c r="K32" s="252">
        <v>72880.0</v>
      </c>
      <c r="L32" s="252">
        <v>72880.0</v>
      </c>
    </row>
    <row r="33" ht="15.75" customHeight="1">
      <c r="A33" s="241" t="s">
        <v>201</v>
      </c>
      <c r="B33" s="253"/>
      <c r="C33" s="253"/>
      <c r="D33" s="253"/>
      <c r="E33" s="253"/>
      <c r="F33" s="253"/>
      <c r="G33" s="253"/>
      <c r="H33" s="253"/>
      <c r="I33" s="253"/>
      <c r="J33" s="253"/>
      <c r="K33" s="253"/>
      <c r="L33" s="253"/>
    </row>
    <row r="34" ht="15.75" customHeight="1">
      <c r="A34" s="251" t="s">
        <v>202</v>
      </c>
      <c r="B34" s="252">
        <v>614.0</v>
      </c>
      <c r="C34" s="252">
        <v>1666.0</v>
      </c>
      <c r="D34" s="252">
        <v>3047.0</v>
      </c>
      <c r="E34" s="252">
        <v>4141.0</v>
      </c>
      <c r="F34" s="252">
        <v>2796.0</v>
      </c>
      <c r="G34" s="252">
        <v>4332.0</v>
      </c>
      <c r="H34" s="252">
        <v>9752.0</v>
      </c>
      <c r="I34" s="252">
        <v>4368.0</v>
      </c>
      <c r="J34" s="252">
        <v>29760.0</v>
      </c>
      <c r="K34" s="252">
        <v>72880.0</v>
      </c>
      <c r="L34" s="252">
        <v>72880.0</v>
      </c>
    </row>
    <row r="35" ht="15.75" customHeight="1">
      <c r="A35" s="243" t="s">
        <v>36</v>
      </c>
      <c r="B35" s="244">
        <v>614.0</v>
      </c>
      <c r="C35" s="244">
        <v>1666.0</v>
      </c>
      <c r="D35" s="244">
        <v>3047.0</v>
      </c>
      <c r="E35" s="244">
        <v>4141.0</v>
      </c>
      <c r="F35" s="244">
        <v>2796.0</v>
      </c>
      <c r="G35" s="244">
        <v>4332.0</v>
      </c>
      <c r="H35" s="244">
        <v>9752.0</v>
      </c>
      <c r="I35" s="244">
        <v>4368.0</v>
      </c>
      <c r="J35" s="244">
        <v>29760.0</v>
      </c>
      <c r="K35" s="244">
        <v>72880.0</v>
      </c>
      <c r="L35" s="244">
        <v>72880.0</v>
      </c>
    </row>
    <row r="36" ht="15.75" customHeight="1">
      <c r="A36" s="243" t="s">
        <v>203</v>
      </c>
      <c r="B36" s="244">
        <v>614.0</v>
      </c>
      <c r="C36" s="244">
        <v>1666.0</v>
      </c>
      <c r="D36" s="244">
        <v>3047.0</v>
      </c>
      <c r="E36" s="244">
        <v>4141.0</v>
      </c>
      <c r="F36" s="244">
        <v>2796.0</v>
      </c>
      <c r="G36" s="244">
        <v>4332.0</v>
      </c>
      <c r="H36" s="244">
        <v>9752.0</v>
      </c>
      <c r="I36" s="244">
        <v>4368.0</v>
      </c>
      <c r="J36" s="244">
        <v>29760.0</v>
      </c>
      <c r="K36" s="244">
        <v>72880.0</v>
      </c>
      <c r="L36" s="244">
        <v>72880.0</v>
      </c>
    </row>
    <row r="37" ht="15.75" customHeight="1">
      <c r="A37" s="245" t="s">
        <v>204</v>
      </c>
      <c r="B37" s="255" t="s">
        <v>205</v>
      </c>
      <c r="C37" s="247" t="s">
        <v>206</v>
      </c>
      <c r="D37" s="255" t="s">
        <v>207</v>
      </c>
      <c r="E37" s="255" t="s">
        <v>208</v>
      </c>
      <c r="F37" s="247" t="s">
        <v>209</v>
      </c>
      <c r="G37" s="255" t="s">
        <v>210</v>
      </c>
      <c r="H37" s="247" t="s">
        <v>211</v>
      </c>
      <c r="I37" s="255" t="s">
        <v>212</v>
      </c>
      <c r="J37" s="247" t="s">
        <v>213</v>
      </c>
      <c r="K37" s="247" t="s">
        <v>214</v>
      </c>
      <c r="L37" s="247" t="s">
        <v>214</v>
      </c>
    </row>
    <row r="38" ht="15.75" customHeight="1">
      <c r="A38" s="243" t="s">
        <v>215</v>
      </c>
      <c r="B38" s="244">
        <v>614.0</v>
      </c>
      <c r="C38" s="244">
        <v>1666.0</v>
      </c>
      <c r="D38" s="244">
        <v>3047.0</v>
      </c>
      <c r="E38" s="244">
        <v>4141.0</v>
      </c>
      <c r="F38" s="244">
        <v>2796.0</v>
      </c>
      <c r="G38" s="244">
        <v>4332.0</v>
      </c>
      <c r="H38" s="244">
        <v>9752.0</v>
      </c>
      <c r="I38" s="244">
        <v>4368.0</v>
      </c>
      <c r="J38" s="244">
        <v>29760.0</v>
      </c>
      <c r="K38" s="244">
        <v>72880.0</v>
      </c>
      <c r="L38" s="244">
        <v>72880.0</v>
      </c>
    </row>
    <row r="39" ht="15.75" customHeight="1">
      <c r="A39" s="245" t="s">
        <v>216</v>
      </c>
      <c r="B39" s="247" t="s">
        <v>205</v>
      </c>
      <c r="C39" s="247" t="s">
        <v>206</v>
      </c>
      <c r="D39" s="247" t="s">
        <v>207</v>
      </c>
      <c r="E39" s="247" t="s">
        <v>208</v>
      </c>
      <c r="F39" s="247" t="s">
        <v>209</v>
      </c>
      <c r="G39" s="247" t="s">
        <v>210</v>
      </c>
      <c r="H39" s="247" t="s">
        <v>211</v>
      </c>
      <c r="I39" s="247" t="s">
        <v>212</v>
      </c>
      <c r="J39" s="247" t="s">
        <v>213</v>
      </c>
      <c r="K39" s="247" t="s">
        <v>214</v>
      </c>
      <c r="L39" s="247" t="s">
        <v>214</v>
      </c>
    </row>
    <row r="40" ht="15.75" customHeight="1">
      <c r="A40" s="245" t="s">
        <v>217</v>
      </c>
      <c r="B40" s="256"/>
      <c r="C40" s="256"/>
      <c r="D40" s="256"/>
      <c r="E40" s="256"/>
      <c r="F40" s="256"/>
      <c r="G40" s="256"/>
      <c r="H40" s="256"/>
      <c r="I40" s="256"/>
      <c r="J40" s="256"/>
      <c r="K40" s="256"/>
      <c r="L40" s="256"/>
    </row>
    <row r="41" ht="15.75" customHeight="1">
      <c r="A41" s="241" t="s">
        <v>218</v>
      </c>
      <c r="B41" s="242">
        <v>0.03</v>
      </c>
      <c r="C41" s="242">
        <v>0.06</v>
      </c>
      <c r="D41" s="242">
        <v>0.12</v>
      </c>
      <c r="E41" s="242">
        <v>0.17</v>
      </c>
      <c r="F41" s="242">
        <v>0.11</v>
      </c>
      <c r="G41" s="242">
        <v>0.17</v>
      </c>
      <c r="H41" s="242">
        <v>0.39</v>
      </c>
      <c r="I41" s="242">
        <v>0.17</v>
      </c>
      <c r="J41" s="242">
        <v>1.19</v>
      </c>
      <c r="K41" s="242">
        <v>2.94</v>
      </c>
      <c r="L41" s="242">
        <v>2.94</v>
      </c>
    </row>
    <row r="42" ht="15.75" customHeight="1">
      <c r="A42" s="257" t="s">
        <v>129</v>
      </c>
      <c r="B42" s="258"/>
      <c r="C42" s="259" t="s">
        <v>219</v>
      </c>
      <c r="D42" s="259" t="s">
        <v>220</v>
      </c>
      <c r="E42" s="259" t="s">
        <v>221</v>
      </c>
      <c r="F42" s="260" t="s">
        <v>222</v>
      </c>
      <c r="G42" s="259" t="s">
        <v>223</v>
      </c>
      <c r="H42" s="259" t="s">
        <v>224</v>
      </c>
      <c r="I42" s="260" t="s">
        <v>225</v>
      </c>
      <c r="J42" s="259" t="s">
        <v>226</v>
      </c>
      <c r="K42" s="259" t="s">
        <v>227</v>
      </c>
      <c r="L42" s="261"/>
    </row>
    <row r="43" ht="15.75" customHeight="1">
      <c r="A43" s="241" t="s">
        <v>228</v>
      </c>
      <c r="B43" s="242">
        <v>22760.0</v>
      </c>
      <c r="C43" s="242">
        <v>25960.0</v>
      </c>
      <c r="D43" s="242">
        <v>25280.0</v>
      </c>
      <c r="E43" s="242">
        <v>25000.0</v>
      </c>
      <c r="F43" s="242">
        <v>24720.0</v>
      </c>
      <c r="G43" s="242">
        <v>25100.0</v>
      </c>
      <c r="H43" s="242">
        <v>25350.0</v>
      </c>
      <c r="I43" s="242">
        <v>25070.0</v>
      </c>
      <c r="J43" s="242">
        <v>24940.0</v>
      </c>
      <c r="K43" s="242">
        <v>24804.0</v>
      </c>
      <c r="L43" s="242">
        <v>24804.0</v>
      </c>
    </row>
    <row r="44" ht="15.75" customHeight="1">
      <c r="A44" s="257" t="s">
        <v>129</v>
      </c>
      <c r="B44" s="258"/>
      <c r="C44" s="259" t="s">
        <v>229</v>
      </c>
      <c r="D44" s="260" t="s">
        <v>230</v>
      </c>
      <c r="E44" s="260" t="s">
        <v>231</v>
      </c>
      <c r="F44" s="260" t="s">
        <v>231</v>
      </c>
      <c r="G44" s="259" t="s">
        <v>232</v>
      </c>
      <c r="H44" s="259" t="s">
        <v>233</v>
      </c>
      <c r="I44" s="260" t="s">
        <v>231</v>
      </c>
      <c r="J44" s="260" t="s">
        <v>234</v>
      </c>
      <c r="K44" s="260" t="s">
        <v>234</v>
      </c>
      <c r="L44" s="261"/>
    </row>
    <row r="45" ht="15.75" customHeight="1">
      <c r="A45" s="241" t="s">
        <v>235</v>
      </c>
      <c r="B45" s="242">
        <v>21720.0</v>
      </c>
      <c r="C45" s="242">
        <v>21640.0</v>
      </c>
      <c r="D45" s="242">
        <v>23960.0</v>
      </c>
      <c r="E45" s="242">
        <v>24320.0</v>
      </c>
      <c r="F45" s="242">
        <v>24390.0</v>
      </c>
      <c r="G45" s="242">
        <v>24670.0</v>
      </c>
      <c r="H45" s="242">
        <v>24960.0</v>
      </c>
      <c r="I45" s="242">
        <v>24870.0</v>
      </c>
      <c r="J45" s="242">
        <v>24690.0</v>
      </c>
      <c r="K45" s="242">
        <v>24555.0</v>
      </c>
      <c r="L45" s="242">
        <v>24555.0</v>
      </c>
    </row>
    <row r="46" ht="15.75" customHeight="1">
      <c r="A46" s="257" t="s">
        <v>129</v>
      </c>
      <c r="B46" s="258"/>
      <c r="C46" s="260" t="s">
        <v>236</v>
      </c>
      <c r="D46" s="259" t="s">
        <v>237</v>
      </c>
      <c r="E46" s="259" t="s">
        <v>232</v>
      </c>
      <c r="F46" s="259" t="s">
        <v>238</v>
      </c>
      <c r="G46" s="259" t="s">
        <v>239</v>
      </c>
      <c r="H46" s="259" t="s">
        <v>240</v>
      </c>
      <c r="I46" s="260" t="s">
        <v>236</v>
      </c>
      <c r="J46" s="260" t="s">
        <v>241</v>
      </c>
      <c r="K46" s="260" t="s">
        <v>234</v>
      </c>
      <c r="L46" s="261"/>
    </row>
    <row r="47" ht="15.75" customHeight="1">
      <c r="A47" s="262" t="s">
        <v>242</v>
      </c>
      <c r="B47" s="263">
        <v>0.01</v>
      </c>
      <c r="C47" s="263">
        <v>0.01</v>
      </c>
      <c r="D47" s="263">
        <v>0.01</v>
      </c>
      <c r="E47" s="263">
        <v>0.02</v>
      </c>
      <c r="F47" s="263">
        <v>0.02</v>
      </c>
      <c r="G47" s="263">
        <v>0.02</v>
      </c>
      <c r="H47" s="263">
        <v>0.02</v>
      </c>
      <c r="I47" s="263">
        <v>0.02</v>
      </c>
      <c r="J47" s="263">
        <v>0.02</v>
      </c>
      <c r="K47" s="263">
        <v>0.03</v>
      </c>
      <c r="L47" s="263">
        <v>0.03</v>
      </c>
    </row>
    <row r="48" ht="15.75" customHeight="1">
      <c r="A48" s="257" t="s">
        <v>129</v>
      </c>
      <c r="B48" s="258"/>
      <c r="C48" s="259" t="s">
        <v>243</v>
      </c>
      <c r="D48" s="259" t="s">
        <v>244</v>
      </c>
      <c r="E48" s="259" t="s">
        <v>245</v>
      </c>
      <c r="F48" s="259" t="s">
        <v>246</v>
      </c>
      <c r="G48" s="260"/>
      <c r="H48" s="260"/>
      <c r="I48" s="260"/>
      <c r="J48" s="260"/>
      <c r="K48" s="259" t="s">
        <v>247</v>
      </c>
      <c r="L48" s="261"/>
    </row>
    <row r="49" ht="15.75" customHeight="1">
      <c r="A49" s="241" t="s">
        <v>248</v>
      </c>
      <c r="B49" s="242" t="s">
        <v>249</v>
      </c>
      <c r="C49" s="242" t="s">
        <v>250</v>
      </c>
      <c r="D49" s="242" t="s">
        <v>251</v>
      </c>
      <c r="E49" s="242" t="s">
        <v>252</v>
      </c>
      <c r="F49" s="242" t="s">
        <v>253</v>
      </c>
      <c r="G49" s="242" t="s">
        <v>254</v>
      </c>
      <c r="H49" s="242" t="s">
        <v>255</v>
      </c>
      <c r="I49" s="242" t="s">
        <v>254</v>
      </c>
      <c r="J49" s="242" t="s">
        <v>256</v>
      </c>
      <c r="K49" s="242" t="s">
        <v>239</v>
      </c>
      <c r="L49" s="242" t="s">
        <v>239</v>
      </c>
    </row>
    <row r="50" ht="15.75" customHeight="1">
      <c r="A50" s="241" t="s">
        <v>257</v>
      </c>
      <c r="B50" s="242">
        <v>0.03</v>
      </c>
      <c r="C50" s="242">
        <v>0.08</v>
      </c>
      <c r="D50" s="242">
        <v>0.13</v>
      </c>
      <c r="E50" s="242">
        <v>0.17</v>
      </c>
      <c r="F50" s="242">
        <v>0.11</v>
      </c>
      <c r="G50" s="242">
        <v>0.18</v>
      </c>
      <c r="H50" s="242">
        <v>0.39</v>
      </c>
      <c r="I50" s="242">
        <v>0.18</v>
      </c>
      <c r="J50" s="242">
        <v>1.21</v>
      </c>
      <c r="K50" s="242">
        <v>2.97</v>
      </c>
      <c r="L50" s="242">
        <v>2.97</v>
      </c>
    </row>
    <row r="51" ht="15.75" customHeight="1">
      <c r="A51" s="241" t="s">
        <v>20</v>
      </c>
      <c r="B51" s="242">
        <v>1075.0</v>
      </c>
      <c r="C51" s="242">
        <v>2124.0</v>
      </c>
      <c r="D51" s="242">
        <v>3409.0</v>
      </c>
      <c r="E51" s="242">
        <v>4066.0</v>
      </c>
      <c r="F51" s="242">
        <v>3227.0</v>
      </c>
      <c r="G51" s="242">
        <v>5819.0</v>
      </c>
      <c r="H51" s="242">
        <v>11215.0</v>
      </c>
      <c r="I51" s="242">
        <v>7121.0</v>
      </c>
      <c r="J51" s="242">
        <v>34480.0</v>
      </c>
      <c r="K51" s="242">
        <v>83317.0</v>
      </c>
      <c r="L51" s="242">
        <v>83317.0</v>
      </c>
    </row>
    <row r="52" ht="15.75" customHeight="1">
      <c r="A52" s="257" t="s">
        <v>129</v>
      </c>
      <c r="B52" s="258"/>
      <c r="C52" s="259" t="s">
        <v>258</v>
      </c>
      <c r="D52" s="259" t="s">
        <v>259</v>
      </c>
      <c r="E52" s="259" t="s">
        <v>260</v>
      </c>
      <c r="F52" s="260" t="s">
        <v>261</v>
      </c>
      <c r="G52" s="259" t="s">
        <v>262</v>
      </c>
      <c r="H52" s="259" t="s">
        <v>263</v>
      </c>
      <c r="I52" s="260" t="s">
        <v>264</v>
      </c>
      <c r="J52" s="259" t="s">
        <v>265</v>
      </c>
      <c r="K52" s="259" t="s">
        <v>266</v>
      </c>
      <c r="L52" s="261"/>
    </row>
    <row r="53" ht="15.75" customHeight="1">
      <c r="A53" s="241" t="s">
        <v>267</v>
      </c>
      <c r="B53" s="242">
        <v>1120.0</v>
      </c>
      <c r="C53" s="242">
        <v>2170.0</v>
      </c>
      <c r="D53" s="242">
        <v>3463.0</v>
      </c>
      <c r="E53" s="242">
        <v>4146.0</v>
      </c>
      <c r="F53" s="242">
        <v>3341.0</v>
      </c>
      <c r="G53" s="242">
        <v>5964.0</v>
      </c>
      <c r="H53" s="242">
        <v>11383.0</v>
      </c>
      <c r="I53" s="242">
        <v>7314.0</v>
      </c>
      <c r="J53" s="242">
        <v>34749.0</v>
      </c>
      <c r="K53" s="242">
        <v>83673.0</v>
      </c>
      <c r="L53" s="242">
        <v>83673.0</v>
      </c>
    </row>
    <row r="54" ht="15.75" customHeight="1">
      <c r="A54" s="241" t="s">
        <v>268</v>
      </c>
      <c r="B54" s="242">
        <v>1331.0</v>
      </c>
      <c r="C54" s="242">
        <v>1463.0</v>
      </c>
      <c r="D54" s="242">
        <v>1797.0</v>
      </c>
      <c r="E54" s="242">
        <v>2376.0</v>
      </c>
      <c r="F54" s="242">
        <v>2829.0</v>
      </c>
      <c r="G54" s="242">
        <v>3924.0</v>
      </c>
      <c r="H54" s="242">
        <v>5268.0</v>
      </c>
      <c r="I54" s="242">
        <v>7339.0</v>
      </c>
      <c r="J54" s="242">
        <v>8675.0</v>
      </c>
      <c r="K54" s="242">
        <v>12914.0</v>
      </c>
      <c r="L54" s="242">
        <v>12914.0</v>
      </c>
    </row>
    <row r="55" ht="15.75" customHeight="1">
      <c r="A55" s="241" t="s">
        <v>269</v>
      </c>
      <c r="B55" s="253"/>
      <c r="C55" s="253"/>
      <c r="D55" s="253"/>
      <c r="E55" s="253"/>
      <c r="F55" s="253"/>
      <c r="G55" s="253"/>
      <c r="H55" s="253"/>
      <c r="I55" s="253"/>
      <c r="J55" s="253"/>
      <c r="K55" s="253"/>
      <c r="L55" s="253"/>
    </row>
    <row r="56" ht="15.75" customHeight="1">
      <c r="A56" s="241" t="s">
        <v>270</v>
      </c>
      <c r="B56" s="242" t="s">
        <v>271</v>
      </c>
      <c r="C56" s="242" t="s">
        <v>272</v>
      </c>
      <c r="D56" s="242" t="s">
        <v>273</v>
      </c>
      <c r="E56" s="250" t="s">
        <v>274</v>
      </c>
      <c r="F56" s="242" t="s">
        <v>275</v>
      </c>
      <c r="G56" s="242" t="s">
        <v>276</v>
      </c>
      <c r="H56" s="242" t="s">
        <v>277</v>
      </c>
      <c r="I56" s="250" t="s">
        <v>278</v>
      </c>
      <c r="J56" s="242" t="s">
        <v>279</v>
      </c>
      <c r="K56" s="242" t="s">
        <v>280</v>
      </c>
      <c r="L56" s="242" t="s">
        <v>280</v>
      </c>
    </row>
    <row r="57" ht="15.75" customHeight="1">
      <c r="A57" s="245" t="s">
        <v>281</v>
      </c>
      <c r="B57" s="256"/>
      <c r="C57" s="256"/>
      <c r="D57" s="256"/>
      <c r="E57" s="256"/>
      <c r="F57" s="256"/>
      <c r="G57" s="256"/>
      <c r="H57" s="256"/>
      <c r="I57" s="256"/>
      <c r="J57" s="256"/>
      <c r="K57" s="256"/>
      <c r="L57" s="256"/>
    </row>
    <row r="58" ht="15.75" customHeight="1">
      <c r="A58" s="241" t="s">
        <v>282</v>
      </c>
      <c r="B58" s="242">
        <v>15410.01</v>
      </c>
      <c r="C58" s="242">
        <v>37749.6</v>
      </c>
      <c r="D58" s="242">
        <v>121116.0</v>
      </c>
      <c r="E58" s="242">
        <v>120369.46</v>
      </c>
      <c r="F58" s="242">
        <v>124564.86</v>
      </c>
      <c r="G58" s="242">
        <v>335795.44</v>
      </c>
      <c r="H58" s="242">
        <v>638152.32</v>
      </c>
      <c r="I58" s="242">
        <v>344328.26</v>
      </c>
      <c r="J58" s="242">
        <v>1000350.0</v>
      </c>
      <c r="K58" s="242">
        <v>3471976.2</v>
      </c>
      <c r="L58" s="242">
        <v>3471976.2</v>
      </c>
    </row>
    <row r="59" ht="15.75" customHeight="1">
      <c r="A59" s="241" t="s">
        <v>283</v>
      </c>
      <c r="B59" s="242" t="s">
        <v>284</v>
      </c>
      <c r="C59" s="242" t="s">
        <v>285</v>
      </c>
      <c r="D59" s="242" t="s">
        <v>286</v>
      </c>
      <c r="E59" s="242" t="s">
        <v>287</v>
      </c>
      <c r="F59" s="242" t="s">
        <v>288</v>
      </c>
      <c r="G59" s="242" t="s">
        <v>289</v>
      </c>
      <c r="H59" s="242" t="s">
        <v>290</v>
      </c>
      <c r="I59" s="242" t="s">
        <v>291</v>
      </c>
      <c r="J59" s="242" t="s">
        <v>292</v>
      </c>
      <c r="K59" s="242" t="s">
        <v>293</v>
      </c>
      <c r="L59" s="242" t="s">
        <v>293</v>
      </c>
    </row>
    <row r="60" ht="15.75" customHeight="1">
      <c r="A60" s="241" t="s">
        <v>294</v>
      </c>
      <c r="B60" s="242">
        <v>12316.01</v>
      </c>
      <c r="C60" s="242">
        <v>34318.6</v>
      </c>
      <c r="D60" s="242">
        <v>117315.0</v>
      </c>
      <c r="E60" s="242">
        <v>114427.46</v>
      </c>
      <c r="F60" s="242">
        <v>118645.86</v>
      </c>
      <c r="G60" s="242">
        <v>332509.44</v>
      </c>
      <c r="H60" s="242">
        <v>631289.32</v>
      </c>
      <c r="I60" s="242">
        <v>339128.26</v>
      </c>
      <c r="J60" s="242">
        <v>995281.0</v>
      </c>
      <c r="K60" s="242">
        <v>3447191.2</v>
      </c>
      <c r="L60" s="242">
        <v>3447191.2</v>
      </c>
    </row>
    <row r="61" ht="15.75" customHeight="1">
      <c r="A61" s="264" t="s">
        <v>295</v>
      </c>
      <c r="B61" s="256"/>
      <c r="C61" s="256"/>
      <c r="D61" s="256"/>
      <c r="E61" s="256"/>
      <c r="F61" s="256"/>
      <c r="G61" s="256"/>
      <c r="H61" s="256"/>
      <c r="I61" s="256"/>
      <c r="J61" s="256"/>
      <c r="K61" s="256"/>
      <c r="L61" s="256"/>
    </row>
    <row r="62" ht="15.75" customHeight="1">
      <c r="A62" s="264" t="s">
        <v>296</v>
      </c>
      <c r="B62" s="256"/>
      <c r="C62" s="256"/>
      <c r="D62" s="256"/>
      <c r="E62" s="256"/>
      <c r="F62" s="256"/>
      <c r="G62" s="256"/>
      <c r="H62" s="256"/>
      <c r="I62" s="256"/>
      <c r="J62" s="256"/>
      <c r="K62" s="256"/>
      <c r="L62" s="256"/>
    </row>
    <row r="63" ht="15.75" customHeight="1">
      <c r="A63" s="265" t="s">
        <v>297</v>
      </c>
      <c r="B63" s="256"/>
      <c r="C63" s="256"/>
      <c r="D63" s="256"/>
      <c r="E63" s="256"/>
      <c r="F63" s="256"/>
      <c r="G63" s="256"/>
      <c r="H63" s="256"/>
      <c r="I63" s="256"/>
      <c r="J63" s="256"/>
      <c r="K63" s="256"/>
      <c r="L63" s="256"/>
    </row>
    <row r="64" ht="15.75" customHeight="1">
      <c r="A64" s="265" t="s">
        <v>298</v>
      </c>
      <c r="B64" s="256"/>
      <c r="C64" s="256"/>
      <c r="D64" s="256"/>
      <c r="E64" s="256"/>
      <c r="F64" s="256"/>
      <c r="G64" s="256"/>
      <c r="H64" s="256"/>
      <c r="I64" s="256"/>
      <c r="J64" s="256"/>
      <c r="K64" s="256"/>
      <c r="L64" s="256"/>
    </row>
    <row r="65" ht="15.75" customHeight="1">
      <c r="B65" s="11"/>
      <c r="C65" s="11"/>
      <c r="D65" s="11"/>
      <c r="E65" s="11"/>
      <c r="F65" s="11"/>
      <c r="G65" s="11"/>
      <c r="H65" s="11"/>
      <c r="I65" s="11"/>
      <c r="J65" s="11"/>
      <c r="K65" s="11"/>
      <c r="L65" s="11"/>
    </row>
    <row r="66" ht="15.75" customHeight="1">
      <c r="B66" s="256"/>
      <c r="C66" s="256"/>
      <c r="D66" s="256"/>
      <c r="E66" s="256"/>
      <c r="F66" s="256"/>
      <c r="G66" s="256"/>
      <c r="H66" s="256"/>
      <c r="I66" s="256"/>
      <c r="J66" s="256"/>
      <c r="K66" s="256"/>
      <c r="L66" s="256"/>
    </row>
    <row r="67" ht="15.75" customHeight="1">
      <c r="B67" s="256"/>
      <c r="C67" s="256"/>
      <c r="D67" s="256"/>
      <c r="E67" s="256"/>
      <c r="F67" s="256"/>
      <c r="G67" s="256"/>
      <c r="H67" s="256"/>
      <c r="I67" s="256"/>
      <c r="J67" s="256"/>
      <c r="K67" s="256"/>
      <c r="L67" s="256"/>
    </row>
    <row r="68" ht="15.75" customHeight="1">
      <c r="B68" s="256"/>
      <c r="C68" s="256"/>
      <c r="D68" s="256"/>
      <c r="E68" s="256"/>
      <c r="F68" s="256"/>
      <c r="G68" s="256"/>
      <c r="H68" s="256"/>
      <c r="I68" s="256"/>
      <c r="J68" s="256"/>
      <c r="K68" s="256"/>
      <c r="L68" s="11"/>
    </row>
    <row r="69" ht="15.75" customHeight="1">
      <c r="B69" s="11"/>
      <c r="C69" s="11"/>
      <c r="D69" s="11"/>
      <c r="E69" s="11"/>
      <c r="F69" s="11"/>
      <c r="G69" s="11"/>
      <c r="H69" s="11"/>
      <c r="I69" s="11"/>
      <c r="J69" s="11"/>
      <c r="K69" s="11"/>
      <c r="L69" s="11"/>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c r="B251" s="11"/>
      <c r="C251" s="11"/>
      <c r="D251" s="11"/>
      <c r="E251" s="11"/>
      <c r="F251" s="11"/>
      <c r="G251" s="11"/>
      <c r="H251" s="11"/>
      <c r="I251" s="11"/>
      <c r="J251" s="11"/>
      <c r="K251" s="11"/>
      <c r="L251" s="11"/>
    </row>
    <row r="252" ht="15.75" customHeight="1">
      <c r="B252" s="11"/>
      <c r="C252" s="11"/>
      <c r="D252" s="11"/>
      <c r="E252" s="11"/>
      <c r="F252" s="11"/>
      <c r="G252" s="11"/>
      <c r="H252" s="11"/>
      <c r="I252" s="11"/>
      <c r="J252" s="11"/>
      <c r="K252" s="11"/>
      <c r="L252" s="11"/>
    </row>
    <row r="253" ht="15.75" customHeight="1">
      <c r="B253" s="11"/>
      <c r="C253" s="11"/>
      <c r="D253" s="11"/>
      <c r="E253" s="11"/>
      <c r="F253" s="11"/>
      <c r="G253" s="11"/>
      <c r="H253" s="11"/>
      <c r="I253" s="11"/>
      <c r="J253" s="11"/>
      <c r="K253" s="11"/>
      <c r="L253" s="11"/>
    </row>
    <row r="254" ht="15.75" customHeight="1">
      <c r="B254" s="11"/>
      <c r="C254" s="11"/>
      <c r="D254" s="11"/>
      <c r="E254" s="11"/>
      <c r="F254" s="11"/>
      <c r="G254" s="11"/>
      <c r="H254" s="11"/>
      <c r="I254" s="11"/>
      <c r="J254" s="11"/>
      <c r="K254" s="11"/>
      <c r="L254" s="11"/>
    </row>
    <row r="255" ht="15.75" customHeight="1">
      <c r="B255" s="11"/>
      <c r="C255" s="11"/>
      <c r="D255" s="11"/>
      <c r="E255" s="11"/>
      <c r="F255" s="11"/>
      <c r="G255" s="11"/>
      <c r="H255" s="11"/>
      <c r="I255" s="11"/>
      <c r="J255" s="11"/>
      <c r="K255" s="11"/>
      <c r="L255" s="11"/>
    </row>
    <row r="256" ht="15.75" customHeight="1">
      <c r="B256" s="11"/>
      <c r="C256" s="11"/>
      <c r="D256" s="11"/>
      <c r="E256" s="11"/>
      <c r="F256" s="11"/>
      <c r="G256" s="11"/>
      <c r="H256" s="11"/>
      <c r="I256" s="11"/>
      <c r="J256" s="11"/>
      <c r="K256" s="11"/>
      <c r="L256" s="11"/>
    </row>
    <row r="257" ht="15.75" customHeight="1">
      <c r="B257" s="11"/>
      <c r="C257" s="11"/>
      <c r="D257" s="11"/>
      <c r="E257" s="11"/>
      <c r="F257" s="11"/>
      <c r="G257" s="11"/>
      <c r="H257" s="11"/>
      <c r="I257" s="11"/>
      <c r="J257" s="11"/>
      <c r="K257" s="11"/>
      <c r="L257" s="11"/>
    </row>
    <row r="258" ht="15.75" customHeight="1">
      <c r="B258" s="11"/>
      <c r="C258" s="11"/>
      <c r="D258" s="11"/>
      <c r="E258" s="11"/>
      <c r="F258" s="11"/>
      <c r="G258" s="11"/>
      <c r="H258" s="11"/>
      <c r="I258" s="11"/>
      <c r="J258" s="11"/>
      <c r="K258" s="11"/>
      <c r="L258" s="11"/>
    </row>
    <row r="259" ht="15.75" customHeight="1">
      <c r="B259" s="11"/>
      <c r="C259" s="11"/>
      <c r="D259" s="11"/>
      <c r="E259" s="11"/>
      <c r="F259" s="11"/>
      <c r="G259" s="11"/>
      <c r="H259" s="11"/>
      <c r="I259" s="11"/>
      <c r="J259" s="11"/>
      <c r="K259" s="11"/>
      <c r="L259" s="11"/>
    </row>
    <row r="260" ht="15.75" customHeight="1">
      <c r="B260" s="11"/>
      <c r="C260" s="11"/>
      <c r="D260" s="11"/>
      <c r="E260" s="11"/>
      <c r="F260" s="11"/>
      <c r="G260" s="11"/>
      <c r="H260" s="11"/>
      <c r="I260" s="11"/>
      <c r="J260" s="11"/>
      <c r="K260" s="11"/>
      <c r="L260" s="11"/>
    </row>
    <row r="261" ht="15.75" customHeight="1">
      <c r="B261" s="11"/>
      <c r="C261" s="11"/>
      <c r="D261" s="11"/>
      <c r="E261" s="11"/>
      <c r="F261" s="11"/>
      <c r="G261" s="11"/>
      <c r="H261" s="11"/>
      <c r="I261" s="11"/>
      <c r="J261" s="11"/>
      <c r="K261" s="11"/>
      <c r="L261" s="11"/>
    </row>
    <row r="262" ht="15.75" customHeight="1">
      <c r="B262" s="11"/>
      <c r="C262" s="11"/>
      <c r="D262" s="11"/>
      <c r="E262" s="11"/>
      <c r="F262" s="11"/>
      <c r="G262" s="11"/>
      <c r="H262" s="11"/>
      <c r="I262" s="11"/>
      <c r="J262" s="11"/>
      <c r="K262" s="11"/>
      <c r="L262" s="11"/>
    </row>
    <row r="263" ht="15.75" customHeight="1">
      <c r="B263" s="11"/>
      <c r="C263" s="11"/>
      <c r="D263" s="11"/>
      <c r="E263" s="11"/>
      <c r="F263" s="11"/>
      <c r="G263" s="11"/>
      <c r="H263" s="11"/>
      <c r="I263" s="11"/>
      <c r="J263" s="11"/>
      <c r="K263" s="11"/>
      <c r="L263" s="11"/>
    </row>
    <row r="264" ht="15.75" customHeight="1">
      <c r="B264" s="11"/>
      <c r="C264" s="11"/>
      <c r="D264" s="11"/>
      <c r="E264" s="11"/>
      <c r="F264" s="11"/>
      <c r="G264" s="11"/>
      <c r="H264" s="11"/>
      <c r="I264" s="11"/>
      <c r="J264" s="11"/>
      <c r="K264" s="11"/>
      <c r="L264" s="11"/>
    </row>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
    <hyperlink r:id="rId2" ref="B8"/>
    <hyperlink r:id="rId3" ref="B17"/>
    <hyperlink r:id="rId4" ref="B42"/>
    <hyperlink r:id="rId5" ref="B44"/>
    <hyperlink r:id="rId6" ref="B46"/>
    <hyperlink r:id="rId7" ref="B48"/>
    <hyperlink r:id="rId8" ref="B52"/>
    <hyperlink r:id="rId9" ref="A63"/>
    <hyperlink r:id="rId10" ref="A64"/>
  </hyperlinks>
  <printOptions/>
  <pageMargins bottom="0.75" footer="0.0" header="0.0" left="0.7" right="0.7" top="0.75"/>
  <pageSetup paperSize="9" orientation="portrait"/>
  <drawing r:id="rId1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0.29"/>
    <col customWidth="1" min="2" max="11" width="14.71"/>
    <col customWidth="1" hidden="1" min="12" max="12" width="14.71"/>
  </cols>
  <sheetData>
    <row r="1">
      <c r="A1" s="236" t="s">
        <v>299</v>
      </c>
      <c r="B1" s="237">
        <v>42400.0</v>
      </c>
      <c r="C1" s="237">
        <v>42764.0</v>
      </c>
      <c r="D1" s="237">
        <v>43128.0</v>
      </c>
      <c r="E1" s="237">
        <v>43492.0</v>
      </c>
      <c r="F1" s="237">
        <v>43856.0</v>
      </c>
      <c r="G1" s="237">
        <v>44227.0</v>
      </c>
      <c r="H1" s="237">
        <v>44591.0</v>
      </c>
      <c r="I1" s="237">
        <v>44955.0</v>
      </c>
      <c r="J1" s="237">
        <v>45319.0</v>
      </c>
      <c r="K1" s="237">
        <v>45683.0</v>
      </c>
      <c r="L1" s="238" t="s">
        <v>96</v>
      </c>
    </row>
    <row r="2">
      <c r="A2" s="239"/>
      <c r="B2" s="240"/>
      <c r="C2" s="240"/>
      <c r="D2" s="240"/>
      <c r="E2" s="240"/>
      <c r="F2" s="240"/>
      <c r="G2" s="240"/>
      <c r="H2" s="240"/>
      <c r="I2" s="240"/>
      <c r="J2" s="240"/>
      <c r="K2" s="240"/>
      <c r="L2" s="240"/>
    </row>
    <row r="3">
      <c r="A3" s="241" t="s">
        <v>300</v>
      </c>
      <c r="B3" s="266">
        <v>596.0</v>
      </c>
      <c r="C3" s="266">
        <v>1766.0</v>
      </c>
      <c r="D3" s="266">
        <v>4002.0</v>
      </c>
      <c r="E3" s="266">
        <v>782.0</v>
      </c>
      <c r="F3" s="242">
        <v>10896.0</v>
      </c>
      <c r="G3" s="266">
        <v>847.0</v>
      </c>
      <c r="H3" s="266">
        <v>1990.0</v>
      </c>
      <c r="I3" s="266">
        <v>3389.0</v>
      </c>
      <c r="J3" s="266">
        <v>7280.0</v>
      </c>
      <c r="K3" s="266">
        <v>8589.0</v>
      </c>
      <c r="L3" s="266">
        <v>8589.0</v>
      </c>
    </row>
    <row r="4">
      <c r="A4" s="241" t="s">
        <v>301</v>
      </c>
      <c r="B4" s="242">
        <v>4441.0</v>
      </c>
      <c r="C4" s="242">
        <v>5032.0</v>
      </c>
      <c r="D4" s="242">
        <v>3106.0</v>
      </c>
      <c r="E4" s="242">
        <v>6640.0</v>
      </c>
      <c r="F4" s="242">
        <v>1.0</v>
      </c>
      <c r="G4" s="242">
        <v>10714.0</v>
      </c>
      <c r="H4" s="242">
        <v>19218.0</v>
      </c>
      <c r="I4" s="242">
        <v>9907.0</v>
      </c>
      <c r="J4" s="242">
        <v>18704.0</v>
      </c>
      <c r="K4" s="242">
        <v>34621.0</v>
      </c>
      <c r="L4" s="242">
        <v>34621.0</v>
      </c>
    </row>
    <row r="5">
      <c r="A5" s="243" t="s">
        <v>302</v>
      </c>
      <c r="B5" s="244">
        <v>5037.0</v>
      </c>
      <c r="C5" s="244">
        <v>6798.0</v>
      </c>
      <c r="D5" s="244">
        <v>7108.0</v>
      </c>
      <c r="E5" s="244">
        <v>7422.0</v>
      </c>
      <c r="F5" s="244">
        <v>10897.0</v>
      </c>
      <c r="G5" s="244">
        <v>11561.0</v>
      </c>
      <c r="H5" s="244">
        <v>21208.0</v>
      </c>
      <c r="I5" s="244">
        <v>13296.0</v>
      </c>
      <c r="J5" s="244">
        <v>25984.0</v>
      </c>
      <c r="K5" s="244">
        <v>43210.0</v>
      </c>
      <c r="L5" s="244">
        <v>43210.0</v>
      </c>
    </row>
    <row r="6">
      <c r="A6" s="241" t="s">
        <v>303</v>
      </c>
      <c r="B6" s="242">
        <v>505.0</v>
      </c>
      <c r="C6" s="242">
        <v>826.0</v>
      </c>
      <c r="D6" s="242">
        <v>1265.0</v>
      </c>
      <c r="E6" s="242">
        <v>1424.0</v>
      </c>
      <c r="F6" s="242">
        <v>1657.0</v>
      </c>
      <c r="G6" s="242">
        <v>2429.0</v>
      </c>
      <c r="H6" s="242">
        <v>4650.0</v>
      </c>
      <c r="I6" s="242">
        <v>3827.0</v>
      </c>
      <c r="J6" s="242">
        <v>9999.0</v>
      </c>
      <c r="K6" s="242">
        <v>23065.0</v>
      </c>
      <c r="L6" s="242">
        <v>23065.0</v>
      </c>
    </row>
    <row r="7">
      <c r="A7" s="243" t="s">
        <v>304</v>
      </c>
      <c r="B7" s="244">
        <v>505.0</v>
      </c>
      <c r="C7" s="244">
        <v>826.0</v>
      </c>
      <c r="D7" s="244">
        <v>1265.0</v>
      </c>
      <c r="E7" s="244">
        <v>1424.0</v>
      </c>
      <c r="F7" s="244">
        <v>1657.0</v>
      </c>
      <c r="G7" s="244">
        <v>2429.0</v>
      </c>
      <c r="H7" s="244">
        <v>4650.0</v>
      </c>
      <c r="I7" s="244">
        <v>3827.0</v>
      </c>
      <c r="J7" s="244">
        <v>9999.0</v>
      </c>
      <c r="K7" s="244">
        <v>23065.0</v>
      </c>
      <c r="L7" s="244">
        <v>23065.0</v>
      </c>
    </row>
    <row r="8">
      <c r="A8" s="241" t="s">
        <v>305</v>
      </c>
      <c r="B8" s="242">
        <v>418.0</v>
      </c>
      <c r="C8" s="242">
        <v>794.0</v>
      </c>
      <c r="D8" s="242">
        <v>796.0</v>
      </c>
      <c r="E8" s="242">
        <v>1575.0</v>
      </c>
      <c r="F8" s="242">
        <v>979.0</v>
      </c>
      <c r="G8" s="242">
        <v>1826.0</v>
      </c>
      <c r="H8" s="242">
        <v>2605.0</v>
      </c>
      <c r="I8" s="242">
        <v>5159.0</v>
      </c>
      <c r="J8" s="242">
        <v>5282.0</v>
      </c>
      <c r="K8" s="242">
        <v>10080.0</v>
      </c>
      <c r="L8" s="242">
        <v>10080.0</v>
      </c>
    </row>
    <row r="9">
      <c r="A9" s="241" t="s">
        <v>306</v>
      </c>
      <c r="B9" s="242">
        <v>93.0</v>
      </c>
      <c r="C9" s="242">
        <v>118.0</v>
      </c>
      <c r="D9" s="242">
        <v>86.0</v>
      </c>
      <c r="E9" s="242">
        <v>136.0</v>
      </c>
      <c r="F9" s="242">
        <v>157.0</v>
      </c>
      <c r="G9" s="242">
        <v>239.0</v>
      </c>
      <c r="H9" s="242">
        <v>366.0</v>
      </c>
      <c r="I9" s="242">
        <v>791.0</v>
      </c>
      <c r="J9" s="242">
        <v>580.0</v>
      </c>
      <c r="K9" s="242">
        <v>471.0</v>
      </c>
      <c r="L9" s="242">
        <v>471.0</v>
      </c>
    </row>
    <row r="10">
      <c r="A10" s="241" t="s">
        <v>307</v>
      </c>
      <c r="B10" s="253"/>
      <c r="C10" s="253"/>
      <c r="D10" s="253"/>
      <c r="E10" s="253"/>
      <c r="F10" s="253"/>
      <c r="G10" s="253"/>
      <c r="H10" s="253"/>
      <c r="I10" s="253"/>
      <c r="J10" s="253"/>
      <c r="K10" s="253"/>
      <c r="L10" s="253"/>
    </row>
    <row r="11">
      <c r="A11" s="241" t="s">
        <v>308</v>
      </c>
      <c r="B11" s="253"/>
      <c r="C11" s="253"/>
      <c r="D11" s="253"/>
      <c r="E11" s="253"/>
      <c r="F11" s="253"/>
      <c r="G11" s="253"/>
      <c r="H11" s="253"/>
      <c r="I11" s="253"/>
      <c r="J11" s="253"/>
      <c r="K11" s="253"/>
      <c r="L11" s="253"/>
    </row>
    <row r="12">
      <c r="A12" s="241" t="s">
        <v>309</v>
      </c>
      <c r="B12" s="253"/>
      <c r="C12" s="253"/>
      <c r="D12" s="253"/>
      <c r="E12" s="253"/>
      <c r="F12" s="253"/>
      <c r="G12" s="253"/>
      <c r="H12" s="253"/>
      <c r="I12" s="253"/>
      <c r="J12" s="242">
        <v>2500.0</v>
      </c>
      <c r="K12" s="242">
        <v>3300.0</v>
      </c>
      <c r="L12" s="242">
        <v>3300.0</v>
      </c>
    </row>
    <row r="13">
      <c r="A13" s="243" t="s">
        <v>310</v>
      </c>
      <c r="B13" s="244">
        <v>6053.0</v>
      </c>
      <c r="C13" s="244">
        <v>8536.0</v>
      </c>
      <c r="D13" s="244">
        <v>9255.0</v>
      </c>
      <c r="E13" s="244">
        <v>10557.0</v>
      </c>
      <c r="F13" s="244">
        <v>13690.0</v>
      </c>
      <c r="G13" s="244">
        <v>16055.0</v>
      </c>
      <c r="H13" s="244">
        <v>28829.0</v>
      </c>
      <c r="I13" s="244">
        <v>23073.0</v>
      </c>
      <c r="J13" s="244">
        <v>44345.0</v>
      </c>
      <c r="K13" s="244">
        <v>80126.0</v>
      </c>
      <c r="L13" s="244">
        <v>80126.0</v>
      </c>
    </row>
    <row r="14">
      <c r="A14" s="241" t="s">
        <v>311</v>
      </c>
      <c r="B14" s="242">
        <v>1100.0</v>
      </c>
      <c r="C14" s="242">
        <v>1191.0</v>
      </c>
      <c r="D14" s="242">
        <v>1737.0</v>
      </c>
      <c r="E14" s="242">
        <v>2171.0</v>
      </c>
      <c r="F14" s="242">
        <v>3303.0</v>
      </c>
      <c r="G14" s="242">
        <v>4264.0</v>
      </c>
      <c r="H14" s="242">
        <v>5510.0</v>
      </c>
      <c r="I14" s="242">
        <v>7539.0</v>
      </c>
      <c r="J14" s="242">
        <v>8769.0</v>
      </c>
      <c r="K14" s="242">
        <v>12477.0</v>
      </c>
      <c r="L14" s="242">
        <v>12477.0</v>
      </c>
    </row>
    <row r="15">
      <c r="A15" s="241" t="s">
        <v>312</v>
      </c>
      <c r="B15" s="250">
        <v>-634.0</v>
      </c>
      <c r="C15" s="250">
        <v>-670.0</v>
      </c>
      <c r="D15" s="250">
        <v>-740.0</v>
      </c>
      <c r="E15" s="250">
        <v>-767.0</v>
      </c>
      <c r="F15" s="250">
        <v>-1011.0</v>
      </c>
      <c r="G15" s="250">
        <v>-1408.0</v>
      </c>
      <c r="H15" s="250">
        <v>-1903.0</v>
      </c>
      <c r="I15" s="250">
        <v>-2694.0</v>
      </c>
      <c r="J15" s="250">
        <v>-3509.0</v>
      </c>
      <c r="K15" s="250">
        <v>-4401.0</v>
      </c>
      <c r="L15" s="250">
        <v>-4401.0</v>
      </c>
    </row>
    <row r="16">
      <c r="A16" s="243" t="s">
        <v>313</v>
      </c>
      <c r="B16" s="244">
        <v>466.0</v>
      </c>
      <c r="C16" s="244">
        <v>521.0</v>
      </c>
      <c r="D16" s="244">
        <v>997.0</v>
      </c>
      <c r="E16" s="244">
        <v>1404.0</v>
      </c>
      <c r="F16" s="244">
        <v>2292.0</v>
      </c>
      <c r="G16" s="244">
        <v>2856.0</v>
      </c>
      <c r="H16" s="244">
        <v>3607.0</v>
      </c>
      <c r="I16" s="244">
        <v>4845.0</v>
      </c>
      <c r="J16" s="244">
        <v>5260.0</v>
      </c>
      <c r="K16" s="244">
        <v>8076.0</v>
      </c>
      <c r="L16" s="244">
        <v>8076.0</v>
      </c>
    </row>
    <row r="17">
      <c r="A17" s="241" t="s">
        <v>314</v>
      </c>
      <c r="B17" s="253"/>
      <c r="C17" s="253"/>
      <c r="D17" s="253"/>
      <c r="E17" s="253"/>
      <c r="F17" s="242">
        <v>77.0</v>
      </c>
      <c r="G17" s="242">
        <v>144.0</v>
      </c>
      <c r="H17" s="242">
        <v>266.0</v>
      </c>
      <c r="I17" s="242">
        <v>299.0</v>
      </c>
      <c r="J17" s="242">
        <v>1321.0</v>
      </c>
      <c r="K17" s="242">
        <v>3387.0</v>
      </c>
      <c r="L17" s="242">
        <v>3387.0</v>
      </c>
    </row>
    <row r="18">
      <c r="A18" s="241" t="s">
        <v>315</v>
      </c>
      <c r="B18" s="242">
        <v>618.0</v>
      </c>
      <c r="C18" s="242">
        <v>618.0</v>
      </c>
      <c r="D18" s="242">
        <v>618.0</v>
      </c>
      <c r="E18" s="242">
        <v>618.0</v>
      </c>
      <c r="F18" s="242">
        <v>618.0</v>
      </c>
      <c r="G18" s="242">
        <v>4193.0</v>
      </c>
      <c r="H18" s="242">
        <v>4349.0</v>
      </c>
      <c r="I18" s="242">
        <v>4372.0</v>
      </c>
      <c r="J18" s="242">
        <v>4430.0</v>
      </c>
      <c r="K18" s="242">
        <v>5188.0</v>
      </c>
      <c r="L18" s="242">
        <v>5188.0</v>
      </c>
    </row>
    <row r="19">
      <c r="A19" s="241" t="s">
        <v>316</v>
      </c>
      <c r="B19" s="242">
        <v>166.0</v>
      </c>
      <c r="C19" s="242">
        <v>104.0</v>
      </c>
      <c r="D19" s="242">
        <v>52.0</v>
      </c>
      <c r="E19" s="242">
        <v>45.0</v>
      </c>
      <c r="F19" s="242">
        <v>49.0</v>
      </c>
      <c r="G19" s="242">
        <v>2737.0</v>
      </c>
      <c r="H19" s="242">
        <v>2339.0</v>
      </c>
      <c r="I19" s="242">
        <v>1676.0</v>
      </c>
      <c r="J19" s="242">
        <v>1112.0</v>
      </c>
      <c r="K19" s="242">
        <v>807.0</v>
      </c>
      <c r="L19" s="242">
        <v>807.0</v>
      </c>
    </row>
    <row r="20">
      <c r="A20" s="241" t="s">
        <v>317</v>
      </c>
      <c r="B20" s="253"/>
      <c r="C20" s="253"/>
      <c r="D20" s="242">
        <v>245.0</v>
      </c>
      <c r="E20" s="242">
        <v>560.0</v>
      </c>
      <c r="F20" s="242">
        <v>548.0</v>
      </c>
      <c r="G20" s="242">
        <v>806.0</v>
      </c>
      <c r="H20" s="242">
        <v>1222.0</v>
      </c>
      <c r="I20" s="242">
        <v>3396.0</v>
      </c>
      <c r="J20" s="242">
        <v>6081.0</v>
      </c>
      <c r="K20" s="242">
        <v>10979.0</v>
      </c>
      <c r="L20" s="242">
        <v>10979.0</v>
      </c>
    </row>
    <row r="21" ht="15.75" customHeight="1">
      <c r="A21" s="241" t="s">
        <v>318</v>
      </c>
      <c r="B21" s="242">
        <v>67.0</v>
      </c>
      <c r="C21" s="242">
        <v>62.0</v>
      </c>
      <c r="D21" s="242">
        <v>74.0</v>
      </c>
      <c r="E21" s="242">
        <v>108.0</v>
      </c>
      <c r="F21" s="242">
        <v>41.0</v>
      </c>
      <c r="G21" s="242">
        <v>2000.0</v>
      </c>
      <c r="H21" s="242">
        <v>3575.0</v>
      </c>
      <c r="I21" s="242">
        <v>3521.0</v>
      </c>
      <c r="J21" s="242">
        <v>3179.0</v>
      </c>
      <c r="K21" s="242">
        <v>3038.0</v>
      </c>
      <c r="L21" s="242">
        <v>3038.0</v>
      </c>
    </row>
    <row r="22" ht="15.75" customHeight="1">
      <c r="A22" s="251" t="s">
        <v>319</v>
      </c>
      <c r="B22" s="252">
        <v>7370.0</v>
      </c>
      <c r="C22" s="252">
        <v>9841.0</v>
      </c>
      <c r="D22" s="252">
        <v>11241.0</v>
      </c>
      <c r="E22" s="252">
        <v>13292.0</v>
      </c>
      <c r="F22" s="252">
        <v>17315.0</v>
      </c>
      <c r="G22" s="252">
        <v>28791.0</v>
      </c>
      <c r="H22" s="252">
        <v>44187.0</v>
      </c>
      <c r="I22" s="252">
        <v>41182.0</v>
      </c>
      <c r="J22" s="252">
        <v>65728.0</v>
      </c>
      <c r="K22" s="252">
        <v>111601.0</v>
      </c>
      <c r="L22" s="252">
        <v>111601.0</v>
      </c>
    </row>
    <row r="23" ht="15.75" customHeight="1">
      <c r="A23" s="241" t="s">
        <v>320</v>
      </c>
      <c r="B23" s="242">
        <v>296.0</v>
      </c>
      <c r="C23" s="242">
        <v>485.0</v>
      </c>
      <c r="D23" s="242">
        <v>596.0</v>
      </c>
      <c r="E23" s="242">
        <v>511.0</v>
      </c>
      <c r="F23" s="242">
        <v>687.0</v>
      </c>
      <c r="G23" s="242">
        <v>1149.0</v>
      </c>
      <c r="H23" s="242">
        <v>1783.0</v>
      </c>
      <c r="I23" s="242">
        <v>1193.0</v>
      </c>
      <c r="J23" s="242">
        <v>2699.0</v>
      </c>
      <c r="K23" s="242">
        <v>6310.0</v>
      </c>
      <c r="L23" s="242">
        <v>6310.0</v>
      </c>
    </row>
    <row r="24" ht="15.75" customHeight="1">
      <c r="A24" s="241" t="s">
        <v>321</v>
      </c>
      <c r="B24" s="242">
        <v>106.0</v>
      </c>
      <c r="C24" s="242">
        <v>178.0</v>
      </c>
      <c r="D24" s="242">
        <v>224.0</v>
      </c>
      <c r="E24" s="242">
        <v>200.0</v>
      </c>
      <c r="F24" s="242">
        <v>223.0</v>
      </c>
      <c r="G24" s="242">
        <v>297.0</v>
      </c>
      <c r="H24" s="242">
        <v>409.0</v>
      </c>
      <c r="I24" s="242">
        <v>530.0</v>
      </c>
      <c r="J24" s="242">
        <v>675.0</v>
      </c>
      <c r="K24" s="242">
        <v>848.0</v>
      </c>
      <c r="L24" s="242">
        <v>848.0</v>
      </c>
    </row>
    <row r="25" ht="15.75" customHeight="1">
      <c r="A25" s="241" t="s">
        <v>322</v>
      </c>
      <c r="B25" s="242">
        <v>1413.0</v>
      </c>
      <c r="C25" s="242">
        <v>796.0</v>
      </c>
      <c r="D25" s="242">
        <v>15.0</v>
      </c>
      <c r="E25" s="253"/>
      <c r="F25" s="253"/>
      <c r="G25" s="242">
        <v>999.0</v>
      </c>
      <c r="H25" s="253"/>
      <c r="I25" s="242">
        <v>1250.0</v>
      </c>
      <c r="J25" s="242">
        <v>1250.0</v>
      </c>
      <c r="K25" s="253"/>
      <c r="L25" s="253"/>
    </row>
    <row r="26" ht="15.75" customHeight="1">
      <c r="A26" s="241" t="s">
        <v>323</v>
      </c>
      <c r="B26" s="242">
        <v>4.0</v>
      </c>
      <c r="C26" s="242">
        <v>4.0</v>
      </c>
      <c r="D26" s="253"/>
      <c r="E26" s="253"/>
      <c r="F26" s="242">
        <v>91.0</v>
      </c>
      <c r="G26" s="253"/>
      <c r="H26" s="242">
        <v>144.0</v>
      </c>
      <c r="I26" s="242">
        <v>176.0</v>
      </c>
      <c r="J26" s="242">
        <v>228.0</v>
      </c>
      <c r="K26" s="242">
        <v>288.0</v>
      </c>
      <c r="L26" s="242">
        <v>288.0</v>
      </c>
    </row>
    <row r="27" ht="15.75" customHeight="1">
      <c r="A27" s="241" t="s">
        <v>324</v>
      </c>
      <c r="B27" s="242">
        <v>2.0</v>
      </c>
      <c r="C27" s="242">
        <v>4.0</v>
      </c>
      <c r="D27" s="242">
        <v>33.0</v>
      </c>
      <c r="E27" s="242">
        <v>91.0</v>
      </c>
      <c r="F27" s="242">
        <v>61.0</v>
      </c>
      <c r="G27" s="253"/>
      <c r="H27" s="242">
        <v>132.0</v>
      </c>
      <c r="I27" s="242">
        <v>467.0</v>
      </c>
      <c r="J27" s="242">
        <v>296.0</v>
      </c>
      <c r="K27" s="242">
        <v>881.0</v>
      </c>
      <c r="L27" s="242">
        <v>881.0</v>
      </c>
    </row>
    <row r="28" ht="15.75" customHeight="1">
      <c r="A28" s="241" t="s">
        <v>325</v>
      </c>
      <c r="B28" s="242">
        <v>322.0</v>
      </c>
      <c r="C28" s="242">
        <v>85.0</v>
      </c>
      <c r="D28" s="242">
        <v>53.0</v>
      </c>
      <c r="E28" s="242">
        <v>92.0</v>
      </c>
      <c r="F28" s="242">
        <v>141.0</v>
      </c>
      <c r="G28" s="242">
        <v>288.0</v>
      </c>
      <c r="H28" s="242">
        <v>300.0</v>
      </c>
      <c r="I28" s="242">
        <v>354.0</v>
      </c>
      <c r="J28" s="242">
        <v>764.0</v>
      </c>
      <c r="K28" s="242">
        <v>837.0</v>
      </c>
      <c r="L28" s="242">
        <v>837.0</v>
      </c>
    </row>
    <row r="29" ht="15.75" customHeight="1">
      <c r="A29" s="241" t="s">
        <v>326</v>
      </c>
      <c r="B29" s="242">
        <v>208.0</v>
      </c>
      <c r="C29" s="242">
        <v>236.0</v>
      </c>
      <c r="D29" s="242">
        <v>232.0</v>
      </c>
      <c r="E29" s="242">
        <v>435.0</v>
      </c>
      <c r="F29" s="242">
        <v>581.0</v>
      </c>
      <c r="G29" s="242">
        <v>1192.0</v>
      </c>
      <c r="H29" s="242">
        <v>1567.0</v>
      </c>
      <c r="I29" s="242">
        <v>2593.0</v>
      </c>
      <c r="J29" s="242">
        <v>4719.0</v>
      </c>
      <c r="K29" s="242">
        <v>8883.0</v>
      </c>
      <c r="L29" s="242">
        <v>8883.0</v>
      </c>
    </row>
    <row r="30" ht="15.75" customHeight="1">
      <c r="A30" s="243" t="s">
        <v>327</v>
      </c>
      <c r="B30" s="244">
        <v>2351.0</v>
      </c>
      <c r="C30" s="244">
        <v>1788.0</v>
      </c>
      <c r="D30" s="244">
        <v>1153.0</v>
      </c>
      <c r="E30" s="244">
        <v>1329.0</v>
      </c>
      <c r="F30" s="244">
        <v>1784.0</v>
      </c>
      <c r="G30" s="244">
        <v>3925.0</v>
      </c>
      <c r="H30" s="244">
        <v>4335.0</v>
      </c>
      <c r="I30" s="244">
        <v>6563.0</v>
      </c>
      <c r="J30" s="244">
        <v>10631.0</v>
      </c>
      <c r="K30" s="244">
        <v>18047.0</v>
      </c>
      <c r="L30" s="244">
        <v>18047.0</v>
      </c>
    </row>
    <row r="31" ht="15.75" customHeight="1">
      <c r="A31" s="241" t="s">
        <v>328</v>
      </c>
      <c r="B31" s="242">
        <v>7.0</v>
      </c>
      <c r="C31" s="242">
        <v>1983.0</v>
      </c>
      <c r="D31" s="242">
        <v>1985.0</v>
      </c>
      <c r="E31" s="242">
        <v>1988.0</v>
      </c>
      <c r="F31" s="242">
        <v>1991.0</v>
      </c>
      <c r="G31" s="242">
        <v>5964.0</v>
      </c>
      <c r="H31" s="242">
        <v>10946.0</v>
      </c>
      <c r="I31" s="242">
        <v>9703.0</v>
      </c>
      <c r="J31" s="242">
        <v>8459.0</v>
      </c>
      <c r="K31" s="242">
        <v>8463.0</v>
      </c>
      <c r="L31" s="242">
        <v>8463.0</v>
      </c>
    </row>
    <row r="32" ht="15.75" customHeight="1">
      <c r="A32" s="241" t="s">
        <v>329</v>
      </c>
      <c r="B32" s="242">
        <v>10.0</v>
      </c>
      <c r="C32" s="253"/>
      <c r="D32" s="253"/>
      <c r="E32" s="253"/>
      <c r="F32" s="242">
        <v>561.0</v>
      </c>
      <c r="G32" s="242">
        <v>634.0</v>
      </c>
      <c r="H32" s="242">
        <v>741.0</v>
      </c>
      <c r="I32" s="242">
        <v>902.0</v>
      </c>
      <c r="J32" s="242">
        <v>1119.0</v>
      </c>
      <c r="K32" s="242">
        <v>1519.0</v>
      </c>
      <c r="L32" s="242">
        <v>1519.0</v>
      </c>
    </row>
    <row r="33" ht="15.75" customHeight="1">
      <c r="A33" s="241" t="s">
        <v>330</v>
      </c>
      <c r="B33" s="242">
        <v>44.0</v>
      </c>
      <c r="C33" s="242">
        <v>4.0</v>
      </c>
      <c r="D33" s="242">
        <v>15.0</v>
      </c>
      <c r="E33" s="242">
        <v>46.0</v>
      </c>
      <c r="F33" s="242">
        <v>60.0</v>
      </c>
      <c r="G33" s="242">
        <v>163.0</v>
      </c>
      <c r="H33" s="242">
        <v>202.0</v>
      </c>
      <c r="I33" s="242">
        <v>218.0</v>
      </c>
      <c r="J33" s="242">
        <v>573.0</v>
      </c>
      <c r="K33" s="242">
        <v>976.0</v>
      </c>
      <c r="L33" s="242">
        <v>976.0</v>
      </c>
    </row>
    <row r="34" ht="15.75" customHeight="1">
      <c r="A34" s="241" t="s">
        <v>331</v>
      </c>
      <c r="B34" s="253"/>
      <c r="C34" s="242">
        <v>10.0</v>
      </c>
      <c r="D34" s="242">
        <v>12.0</v>
      </c>
      <c r="E34" s="242">
        <v>20.0</v>
      </c>
      <c r="F34" s="242">
        <v>22.0</v>
      </c>
      <c r="G34" s="253"/>
      <c r="H34" s="253"/>
      <c r="I34" s="253"/>
      <c r="J34" s="253"/>
      <c r="K34" s="253"/>
      <c r="L34" s="253"/>
    </row>
    <row r="35" ht="15.75" customHeight="1">
      <c r="A35" s="241" t="s">
        <v>332</v>
      </c>
      <c r="B35" s="242">
        <v>301.0</v>
      </c>
      <c r="C35" s="242">
        <v>141.0</v>
      </c>
      <c r="D35" s="242">
        <v>18.0</v>
      </c>
      <c r="E35" s="242">
        <v>19.0</v>
      </c>
      <c r="F35" s="242">
        <v>29.0</v>
      </c>
      <c r="G35" s="242">
        <v>241.0</v>
      </c>
      <c r="H35" s="242">
        <v>245.0</v>
      </c>
      <c r="I35" s="242">
        <v>247.0</v>
      </c>
      <c r="J35" s="242">
        <v>462.0</v>
      </c>
      <c r="K35" s="242">
        <v>886.0</v>
      </c>
      <c r="L35" s="242">
        <v>886.0</v>
      </c>
    </row>
    <row r="36" ht="15.75" customHeight="1">
      <c r="A36" s="241" t="s">
        <v>333</v>
      </c>
      <c r="B36" s="242">
        <v>188.0</v>
      </c>
      <c r="C36" s="242">
        <v>153.0</v>
      </c>
      <c r="D36" s="242">
        <v>587.0</v>
      </c>
      <c r="E36" s="242">
        <v>548.0</v>
      </c>
      <c r="F36" s="242">
        <v>664.0</v>
      </c>
      <c r="G36" s="242">
        <v>971.0</v>
      </c>
      <c r="H36" s="242">
        <v>1106.0</v>
      </c>
      <c r="I36" s="242">
        <v>1448.0</v>
      </c>
      <c r="J36" s="242">
        <v>1506.0</v>
      </c>
      <c r="K36" s="242">
        <v>2383.0</v>
      </c>
      <c r="L36" s="242">
        <v>2383.0</v>
      </c>
    </row>
    <row r="37" ht="15.75" customHeight="1">
      <c r="A37" s="251" t="s">
        <v>334</v>
      </c>
      <c r="B37" s="252">
        <v>2901.0</v>
      </c>
      <c r="C37" s="252">
        <v>4079.0</v>
      </c>
      <c r="D37" s="252">
        <v>3770.0</v>
      </c>
      <c r="E37" s="252">
        <v>3950.0</v>
      </c>
      <c r="F37" s="252">
        <v>5111.0</v>
      </c>
      <c r="G37" s="252">
        <v>11898.0</v>
      </c>
      <c r="H37" s="252">
        <v>17575.0</v>
      </c>
      <c r="I37" s="252">
        <v>19081.0</v>
      </c>
      <c r="J37" s="252">
        <v>22750.0</v>
      </c>
      <c r="K37" s="252">
        <v>32274.0</v>
      </c>
      <c r="L37" s="252">
        <v>32274.0</v>
      </c>
    </row>
    <row r="38" ht="15.75" customHeight="1">
      <c r="A38" s="241" t="s">
        <v>335</v>
      </c>
      <c r="B38" s="242">
        <v>1.0</v>
      </c>
      <c r="C38" s="242">
        <v>1.0</v>
      </c>
      <c r="D38" s="242">
        <v>1.0</v>
      </c>
      <c r="E38" s="242">
        <v>1.0</v>
      </c>
      <c r="F38" s="242">
        <v>1.0</v>
      </c>
      <c r="G38" s="242">
        <v>3.0</v>
      </c>
      <c r="H38" s="242">
        <v>3.0</v>
      </c>
      <c r="I38" s="242">
        <v>2.0</v>
      </c>
      <c r="J38" s="242">
        <v>25.0</v>
      </c>
      <c r="K38" s="242">
        <v>24.0</v>
      </c>
      <c r="L38" s="242">
        <v>24.0</v>
      </c>
    </row>
    <row r="39" ht="15.75" customHeight="1">
      <c r="A39" s="241" t="s">
        <v>336</v>
      </c>
      <c r="B39" s="242">
        <v>4170.0</v>
      </c>
      <c r="C39" s="242">
        <v>4708.0</v>
      </c>
      <c r="D39" s="242">
        <v>5351.0</v>
      </c>
      <c r="E39" s="242">
        <v>6051.0</v>
      </c>
      <c r="F39" s="242">
        <v>7045.0</v>
      </c>
      <c r="G39" s="242">
        <v>8719.0</v>
      </c>
      <c r="H39" s="242">
        <v>10385.0</v>
      </c>
      <c r="I39" s="242">
        <v>11971.0</v>
      </c>
      <c r="J39" s="242">
        <v>13109.0</v>
      </c>
      <c r="K39" s="242">
        <v>11237.0</v>
      </c>
      <c r="L39" s="242">
        <v>11237.0</v>
      </c>
    </row>
    <row r="40" ht="15.75" customHeight="1">
      <c r="A40" s="241" t="s">
        <v>337</v>
      </c>
      <c r="B40" s="242">
        <v>4350.0</v>
      </c>
      <c r="C40" s="242">
        <v>6108.0</v>
      </c>
      <c r="D40" s="242">
        <v>8787.0</v>
      </c>
      <c r="E40" s="242">
        <v>12565.0</v>
      </c>
      <c r="F40" s="242">
        <v>14971.0</v>
      </c>
      <c r="G40" s="242">
        <v>18908.0</v>
      </c>
      <c r="H40" s="242">
        <v>16235.0</v>
      </c>
      <c r="I40" s="242">
        <v>10171.0</v>
      </c>
      <c r="J40" s="242">
        <v>29817.0</v>
      </c>
      <c r="K40" s="242">
        <v>68038.0</v>
      </c>
      <c r="L40" s="242">
        <v>68038.0</v>
      </c>
    </row>
    <row r="41" ht="15.75" customHeight="1">
      <c r="A41" s="241" t="s">
        <v>338</v>
      </c>
      <c r="B41" s="250">
        <v>-4048.0</v>
      </c>
      <c r="C41" s="250">
        <v>-5039.0</v>
      </c>
      <c r="D41" s="250">
        <v>-6650.0</v>
      </c>
      <c r="E41" s="250">
        <v>-9263.0</v>
      </c>
      <c r="F41" s="250">
        <v>-9814.0</v>
      </c>
      <c r="G41" s="250">
        <v>-10756.0</v>
      </c>
      <c r="H41" s="253"/>
      <c r="I41" s="253"/>
      <c r="J41" s="253"/>
      <c r="K41" s="253"/>
      <c r="L41" s="253"/>
    </row>
    <row r="42" ht="15.75" customHeight="1">
      <c r="A42" s="241" t="s">
        <v>339</v>
      </c>
      <c r="B42" s="250">
        <v>-4.0</v>
      </c>
      <c r="C42" s="250">
        <v>-16.0</v>
      </c>
      <c r="D42" s="250">
        <v>-18.0</v>
      </c>
      <c r="E42" s="250">
        <v>-12.0</v>
      </c>
      <c r="F42" s="242">
        <v>1.0</v>
      </c>
      <c r="G42" s="242">
        <v>19.0</v>
      </c>
      <c r="H42" s="250">
        <v>-11.0</v>
      </c>
      <c r="I42" s="250">
        <v>-43.0</v>
      </c>
      <c r="J42" s="242">
        <v>27.0</v>
      </c>
      <c r="K42" s="242">
        <v>28.0</v>
      </c>
      <c r="L42" s="242">
        <v>28.0</v>
      </c>
    </row>
    <row r="43" ht="15.75" customHeight="1">
      <c r="A43" s="243" t="s">
        <v>340</v>
      </c>
      <c r="B43" s="244">
        <v>4469.0</v>
      </c>
      <c r="C43" s="244">
        <v>5762.0</v>
      </c>
      <c r="D43" s="244">
        <v>7471.0</v>
      </c>
      <c r="E43" s="244">
        <v>9342.0</v>
      </c>
      <c r="F43" s="244">
        <v>12204.0</v>
      </c>
      <c r="G43" s="244">
        <v>16893.0</v>
      </c>
      <c r="H43" s="244">
        <v>26612.0</v>
      </c>
      <c r="I43" s="244">
        <v>22101.0</v>
      </c>
      <c r="J43" s="244">
        <v>42978.0</v>
      </c>
      <c r="K43" s="244">
        <v>79327.0</v>
      </c>
      <c r="L43" s="244">
        <v>79327.0</v>
      </c>
    </row>
    <row r="44" ht="15.75" customHeight="1">
      <c r="A44" s="251" t="s">
        <v>341</v>
      </c>
      <c r="B44" s="252">
        <v>4469.0</v>
      </c>
      <c r="C44" s="252">
        <v>5762.0</v>
      </c>
      <c r="D44" s="252">
        <v>7471.0</v>
      </c>
      <c r="E44" s="252">
        <v>9342.0</v>
      </c>
      <c r="F44" s="252">
        <v>12204.0</v>
      </c>
      <c r="G44" s="252">
        <v>16893.0</v>
      </c>
      <c r="H44" s="252">
        <v>26612.0</v>
      </c>
      <c r="I44" s="252">
        <v>22101.0</v>
      </c>
      <c r="J44" s="252">
        <v>42978.0</v>
      </c>
      <c r="K44" s="252">
        <v>79327.0</v>
      </c>
      <c r="L44" s="252">
        <v>79327.0</v>
      </c>
    </row>
    <row r="45" ht="15.75" customHeight="1">
      <c r="A45" s="251" t="s">
        <v>342</v>
      </c>
      <c r="B45" s="252">
        <v>7370.0</v>
      </c>
      <c r="C45" s="252">
        <v>9841.0</v>
      </c>
      <c r="D45" s="252">
        <v>11241.0</v>
      </c>
      <c r="E45" s="252">
        <v>13292.0</v>
      </c>
      <c r="F45" s="252">
        <v>17315.0</v>
      </c>
      <c r="G45" s="252">
        <v>28791.0</v>
      </c>
      <c r="H45" s="252">
        <v>44187.0</v>
      </c>
      <c r="I45" s="252">
        <v>41182.0</v>
      </c>
      <c r="J45" s="252">
        <v>65728.0</v>
      </c>
      <c r="K45" s="252">
        <v>111601.0</v>
      </c>
      <c r="L45" s="252">
        <v>111601.0</v>
      </c>
    </row>
    <row r="46" ht="15.75" customHeight="1">
      <c r="A46" s="245" t="s">
        <v>217</v>
      </c>
      <c r="B46" s="256"/>
      <c r="C46" s="256"/>
      <c r="D46" s="256"/>
      <c r="E46" s="256"/>
      <c r="F46" s="256"/>
      <c r="G46" s="256"/>
      <c r="H46" s="256"/>
      <c r="I46" s="256"/>
      <c r="J46" s="256"/>
      <c r="K46" s="256"/>
      <c r="L46" s="256"/>
    </row>
    <row r="47" ht="15.75" customHeight="1">
      <c r="A47" s="241" t="s">
        <v>343</v>
      </c>
      <c r="B47" s="242">
        <v>21680.0</v>
      </c>
      <c r="C47" s="242">
        <v>23560.0</v>
      </c>
      <c r="D47" s="242">
        <v>24200.0</v>
      </c>
      <c r="E47" s="242">
        <v>24240.0</v>
      </c>
      <c r="F47" s="242">
        <v>24480.0</v>
      </c>
      <c r="G47" s="242">
        <v>24800.0</v>
      </c>
      <c r="H47" s="242">
        <v>25060.0</v>
      </c>
      <c r="I47" s="242">
        <v>24700.0</v>
      </c>
      <c r="J47" s="242">
        <v>25000.0</v>
      </c>
      <c r="K47" s="242">
        <v>24400.0</v>
      </c>
      <c r="L47" s="242">
        <v>24400.0</v>
      </c>
    </row>
    <row r="48" ht="15.75" customHeight="1">
      <c r="A48" s="241" t="s">
        <v>344</v>
      </c>
      <c r="B48" s="242">
        <v>0.21</v>
      </c>
      <c r="C48" s="242">
        <v>0.25</v>
      </c>
      <c r="D48" s="242">
        <v>0.31</v>
      </c>
      <c r="E48" s="242">
        <v>0.39</v>
      </c>
      <c r="F48" s="242">
        <v>0.5</v>
      </c>
      <c r="G48" s="242">
        <v>0.68</v>
      </c>
      <c r="H48" s="242">
        <v>1.06</v>
      </c>
      <c r="I48" s="242">
        <v>0.9</v>
      </c>
      <c r="J48" s="242">
        <v>1.74</v>
      </c>
      <c r="K48" s="242">
        <v>3.24</v>
      </c>
      <c r="L48" s="242">
        <v>3.24</v>
      </c>
    </row>
    <row r="49" ht="15.75" customHeight="1">
      <c r="A49" s="241" t="s">
        <v>345</v>
      </c>
      <c r="B49" s="242">
        <v>3685.0</v>
      </c>
      <c r="C49" s="242">
        <v>5040.0</v>
      </c>
      <c r="D49" s="242">
        <v>6801.0</v>
      </c>
      <c r="E49" s="242">
        <v>8679.0</v>
      </c>
      <c r="F49" s="242">
        <v>11537.0</v>
      </c>
      <c r="G49" s="242">
        <v>9963.0</v>
      </c>
      <c r="H49" s="242">
        <v>19924.0</v>
      </c>
      <c r="I49" s="242">
        <v>16053.0</v>
      </c>
      <c r="J49" s="242">
        <v>37436.0</v>
      </c>
      <c r="K49" s="242">
        <v>73332.0</v>
      </c>
      <c r="L49" s="242">
        <v>73332.0</v>
      </c>
    </row>
    <row r="50" ht="15.75" customHeight="1">
      <c r="A50" s="241" t="s">
        <v>346</v>
      </c>
      <c r="B50" s="242">
        <v>0.17</v>
      </c>
      <c r="C50" s="242">
        <v>0.22</v>
      </c>
      <c r="D50" s="242">
        <v>0.28</v>
      </c>
      <c r="E50" s="242">
        <v>0.36</v>
      </c>
      <c r="F50" s="242">
        <v>0.47</v>
      </c>
      <c r="G50" s="242">
        <v>0.4</v>
      </c>
      <c r="H50" s="242">
        <v>0.8</v>
      </c>
      <c r="I50" s="242">
        <v>0.65</v>
      </c>
      <c r="J50" s="242">
        <v>1.52</v>
      </c>
      <c r="K50" s="242">
        <v>3.0</v>
      </c>
      <c r="L50" s="242">
        <v>3.0</v>
      </c>
    </row>
    <row r="51" ht="15.75" customHeight="1">
      <c r="A51" s="241" t="s">
        <v>347</v>
      </c>
      <c r="B51" s="242">
        <v>1434.0</v>
      </c>
      <c r="C51" s="242">
        <v>2783.0</v>
      </c>
      <c r="D51" s="242">
        <v>2000.0</v>
      </c>
      <c r="E51" s="242">
        <v>1988.0</v>
      </c>
      <c r="F51" s="242">
        <v>2643.0</v>
      </c>
      <c r="G51" s="242">
        <v>7597.0</v>
      </c>
      <c r="H51" s="242">
        <v>11831.0</v>
      </c>
      <c r="I51" s="242">
        <v>12031.0</v>
      </c>
      <c r="J51" s="242">
        <v>11056.0</v>
      </c>
      <c r="K51" s="242">
        <v>10270.0</v>
      </c>
      <c r="L51" s="242">
        <v>10270.0</v>
      </c>
    </row>
    <row r="52" ht="15.75" customHeight="1">
      <c r="A52" s="241" t="s">
        <v>348</v>
      </c>
      <c r="B52" s="250">
        <v>-3603.0</v>
      </c>
      <c r="C52" s="250">
        <v>-4015.0</v>
      </c>
      <c r="D52" s="250">
        <v>-5108.0</v>
      </c>
      <c r="E52" s="250">
        <v>-5434.0</v>
      </c>
      <c r="F52" s="250">
        <v>-8254.0</v>
      </c>
      <c r="G52" s="250">
        <v>-3964.0</v>
      </c>
      <c r="H52" s="250">
        <v>-9377.0</v>
      </c>
      <c r="I52" s="250">
        <v>-1265.0</v>
      </c>
      <c r="J52" s="250">
        <v>-14928.0</v>
      </c>
      <c r="K52" s="250">
        <v>-32940.0</v>
      </c>
      <c r="L52" s="250">
        <v>-32940.0</v>
      </c>
    </row>
    <row r="53" ht="15.75" customHeight="1">
      <c r="A53" s="241" t="s">
        <v>349</v>
      </c>
      <c r="B53" s="267"/>
      <c r="C53" s="267"/>
      <c r="D53" s="267"/>
      <c r="E53" s="267"/>
      <c r="F53" s="267"/>
      <c r="G53" s="267"/>
      <c r="H53" s="267"/>
      <c r="I53" s="267"/>
      <c r="J53" s="267"/>
      <c r="K53" s="267"/>
      <c r="L53" s="267"/>
    </row>
    <row r="54" ht="15.75" customHeight="1">
      <c r="A54" s="241" t="s">
        <v>350</v>
      </c>
      <c r="B54" s="267"/>
      <c r="C54" s="267"/>
      <c r="D54" s="267"/>
      <c r="E54" s="267"/>
      <c r="F54" s="267"/>
      <c r="G54" s="267"/>
      <c r="H54" s="267"/>
      <c r="I54" s="267"/>
      <c r="J54" s="267"/>
      <c r="K54" s="267"/>
      <c r="L54" s="267"/>
    </row>
    <row r="55" ht="15.75" customHeight="1">
      <c r="A55" s="241" t="s">
        <v>351</v>
      </c>
      <c r="B55" s="267"/>
      <c r="C55" s="267"/>
      <c r="D55" s="267"/>
      <c r="E55" s="267"/>
      <c r="F55" s="267"/>
      <c r="G55" s="267"/>
      <c r="H55" s="267"/>
      <c r="I55" s="267"/>
      <c r="J55" s="267"/>
      <c r="K55" s="267"/>
      <c r="L55" s="267"/>
    </row>
    <row r="56" ht="15.75" customHeight="1">
      <c r="A56" s="241" t="s">
        <v>352</v>
      </c>
      <c r="B56" s="267"/>
      <c r="C56" s="267"/>
      <c r="D56" s="267"/>
      <c r="E56" s="267"/>
      <c r="F56" s="267"/>
      <c r="G56" s="267"/>
      <c r="H56" s="267"/>
      <c r="I56" s="267"/>
      <c r="J56" s="267"/>
      <c r="K56" s="267"/>
      <c r="L56" s="267"/>
    </row>
    <row r="57" ht="15.75" customHeight="1">
      <c r="A57" s="264" t="s">
        <v>295</v>
      </c>
      <c r="B57" s="256"/>
      <c r="C57" s="256"/>
      <c r="D57" s="256"/>
      <c r="E57" s="256"/>
      <c r="F57" s="256"/>
      <c r="G57" s="256"/>
      <c r="H57" s="256"/>
      <c r="I57" s="256"/>
      <c r="J57" s="256"/>
      <c r="K57" s="256"/>
      <c r="L57" s="256"/>
    </row>
    <row r="58" ht="15.75" customHeight="1">
      <c r="A58" s="264" t="s">
        <v>296</v>
      </c>
      <c r="B58" s="256"/>
      <c r="C58" s="256"/>
      <c r="D58" s="256"/>
      <c r="E58" s="256"/>
      <c r="F58" s="256"/>
      <c r="G58" s="256"/>
      <c r="H58" s="256"/>
      <c r="I58" s="256"/>
      <c r="J58" s="256"/>
      <c r="K58" s="256"/>
      <c r="L58" s="256"/>
    </row>
    <row r="59" ht="15.75" customHeight="1">
      <c r="A59" s="265" t="s">
        <v>353</v>
      </c>
      <c r="B59" s="256"/>
      <c r="C59" s="256"/>
      <c r="D59" s="256"/>
      <c r="E59" s="256"/>
      <c r="F59" s="256"/>
      <c r="G59" s="256"/>
      <c r="H59" s="256"/>
      <c r="I59" s="256"/>
      <c r="J59" s="256"/>
      <c r="K59" s="256"/>
      <c r="L59" s="256"/>
    </row>
    <row r="60" ht="15.75" customHeight="1">
      <c r="A60" s="265" t="s">
        <v>354</v>
      </c>
      <c r="B60" s="256"/>
      <c r="C60" s="256"/>
      <c r="D60" s="256"/>
      <c r="E60" s="256"/>
      <c r="F60" s="256"/>
      <c r="G60" s="256"/>
      <c r="H60" s="256"/>
      <c r="I60" s="256"/>
      <c r="J60" s="256"/>
      <c r="K60" s="256"/>
      <c r="L60" s="256"/>
    </row>
    <row r="61" ht="15.75" customHeight="1">
      <c r="B61" s="256"/>
      <c r="C61" s="256"/>
      <c r="D61" s="256"/>
      <c r="E61" s="256"/>
      <c r="F61" s="256"/>
      <c r="G61" s="256"/>
      <c r="H61" s="256"/>
      <c r="I61" s="256"/>
      <c r="J61" s="256"/>
      <c r="K61" s="256"/>
      <c r="L61" s="256"/>
    </row>
    <row r="62" ht="15.75" customHeight="1">
      <c r="B62" s="256"/>
      <c r="C62" s="256"/>
      <c r="D62" s="256"/>
      <c r="E62" s="256"/>
      <c r="F62" s="256"/>
      <c r="G62" s="256"/>
      <c r="H62" s="256"/>
      <c r="I62" s="256"/>
      <c r="J62" s="256"/>
      <c r="K62" s="256"/>
      <c r="L62" s="256"/>
    </row>
    <row r="63" ht="15.75" customHeight="1">
      <c r="B63" s="256"/>
      <c r="C63" s="256"/>
      <c r="D63" s="256"/>
      <c r="E63" s="256"/>
      <c r="F63" s="256"/>
      <c r="G63" s="256"/>
      <c r="H63" s="256"/>
      <c r="I63" s="256"/>
      <c r="J63" s="256"/>
      <c r="K63" s="256"/>
      <c r="L63" s="256"/>
    </row>
    <row r="64" ht="15.75" customHeight="1">
      <c r="B64" s="256"/>
      <c r="C64" s="256"/>
      <c r="D64" s="256"/>
      <c r="E64" s="256"/>
      <c r="F64" s="256"/>
      <c r="G64" s="256"/>
      <c r="H64" s="256"/>
      <c r="I64" s="256"/>
      <c r="J64" s="256"/>
      <c r="K64" s="256"/>
      <c r="L64" s="256"/>
    </row>
    <row r="65" ht="15.75" customHeight="1">
      <c r="B65" s="256"/>
      <c r="C65" s="256"/>
      <c r="D65" s="256"/>
      <c r="E65" s="256"/>
      <c r="F65" s="256"/>
      <c r="G65" s="256"/>
      <c r="H65" s="256"/>
      <c r="I65" s="256"/>
      <c r="J65" s="256"/>
      <c r="K65" s="256"/>
      <c r="L65" s="256"/>
    </row>
    <row r="66" ht="15.75" customHeight="1">
      <c r="B66" s="11"/>
      <c r="C66" s="11"/>
      <c r="D66" s="11"/>
      <c r="E66" s="11"/>
      <c r="F66" s="11"/>
      <c r="G66" s="11"/>
      <c r="H66" s="11"/>
      <c r="I66" s="11"/>
      <c r="J66" s="256"/>
      <c r="K66" s="256"/>
      <c r="L66" s="256"/>
    </row>
    <row r="67" ht="15.75" customHeight="1">
      <c r="B67" s="11"/>
      <c r="C67" s="256"/>
      <c r="D67" s="11"/>
      <c r="E67" s="11"/>
      <c r="F67" s="11"/>
      <c r="G67" s="11"/>
      <c r="H67" s="256"/>
      <c r="I67" s="256"/>
      <c r="J67" s="256"/>
      <c r="K67" s="256"/>
      <c r="L67" s="11"/>
    </row>
    <row r="68" ht="15.75" customHeight="1">
      <c r="B68" s="256"/>
      <c r="C68" s="256"/>
      <c r="D68" s="256"/>
      <c r="E68" s="256"/>
      <c r="F68" s="256"/>
      <c r="G68" s="256"/>
      <c r="H68" s="256"/>
      <c r="I68" s="256"/>
      <c r="J68" s="256"/>
      <c r="K68" s="256"/>
      <c r="L68" s="11"/>
    </row>
    <row r="69" ht="15.75" customHeight="1">
      <c r="B69" s="256"/>
      <c r="C69" s="256"/>
      <c r="D69" s="256"/>
      <c r="E69" s="256"/>
      <c r="F69" s="256"/>
      <c r="G69" s="256"/>
      <c r="H69" s="256"/>
      <c r="I69" s="256"/>
      <c r="J69" s="256"/>
      <c r="K69" s="256"/>
      <c r="L69" s="256"/>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c r="B251" s="11"/>
      <c r="C251" s="11"/>
      <c r="D251" s="11"/>
      <c r="E251" s="11"/>
      <c r="F251" s="11"/>
      <c r="G251" s="11"/>
      <c r="H251" s="11"/>
      <c r="I251" s="11"/>
      <c r="J251" s="11"/>
      <c r="K251" s="11"/>
      <c r="L251" s="11"/>
    </row>
    <row r="252" ht="15.75" customHeight="1">
      <c r="B252" s="11"/>
      <c r="C252" s="11"/>
      <c r="D252" s="11"/>
      <c r="E252" s="11"/>
      <c r="F252" s="11"/>
      <c r="G252" s="11"/>
      <c r="H252" s="11"/>
      <c r="I252" s="11"/>
      <c r="J252" s="11"/>
      <c r="K252" s="11"/>
      <c r="L252" s="11"/>
    </row>
    <row r="253" ht="15.75" customHeight="1">
      <c r="B253" s="11"/>
      <c r="C253" s="11"/>
      <c r="D253" s="11"/>
      <c r="E253" s="11"/>
      <c r="F253" s="11"/>
      <c r="G253" s="11"/>
      <c r="H253" s="11"/>
      <c r="I253" s="11"/>
      <c r="J253" s="11"/>
      <c r="K253" s="11"/>
      <c r="L253" s="11"/>
    </row>
    <row r="254" ht="15.75" customHeight="1">
      <c r="B254" s="11"/>
      <c r="C254" s="11"/>
      <c r="D254" s="11"/>
      <c r="E254" s="11"/>
      <c r="F254" s="11"/>
      <c r="G254" s="11"/>
      <c r="H254" s="11"/>
      <c r="I254" s="11"/>
      <c r="J254" s="11"/>
      <c r="K254" s="11"/>
      <c r="L254" s="11"/>
    </row>
    <row r="255" ht="15.75" customHeight="1">
      <c r="B255" s="11"/>
      <c r="C255" s="11"/>
      <c r="D255" s="11"/>
      <c r="E255" s="11"/>
      <c r="F255" s="11"/>
      <c r="G255" s="11"/>
      <c r="H255" s="11"/>
      <c r="I255" s="11"/>
      <c r="J255" s="11"/>
      <c r="K255" s="11"/>
      <c r="L255" s="11"/>
    </row>
    <row r="256" ht="15.75" customHeight="1">
      <c r="B256" s="11"/>
      <c r="C256" s="11"/>
      <c r="D256" s="11"/>
      <c r="E256" s="11"/>
      <c r="F256" s="11"/>
      <c r="G256" s="11"/>
      <c r="H256" s="11"/>
      <c r="I256" s="11"/>
      <c r="J256" s="11"/>
      <c r="K256" s="11"/>
      <c r="L256" s="11"/>
    </row>
    <row r="257" ht="15.75" customHeight="1">
      <c r="B257" s="11"/>
      <c r="C257" s="11"/>
      <c r="D257" s="11"/>
      <c r="E257" s="11"/>
      <c r="F257" s="11"/>
      <c r="G257" s="11"/>
      <c r="H257" s="11"/>
      <c r="I257" s="11"/>
      <c r="J257" s="11"/>
      <c r="K257" s="11"/>
      <c r="L257" s="11"/>
    </row>
    <row r="258" ht="15.75" customHeight="1">
      <c r="B258" s="11"/>
      <c r="C258" s="11"/>
      <c r="D258" s="11"/>
      <c r="E258" s="11"/>
      <c r="F258" s="11"/>
      <c r="G258" s="11"/>
      <c r="H258" s="11"/>
      <c r="I258" s="11"/>
      <c r="J258" s="11"/>
      <c r="K258" s="11"/>
      <c r="L258" s="11"/>
    </row>
    <row r="259" ht="15.75" customHeight="1">
      <c r="B259" s="11"/>
      <c r="C259" s="11"/>
      <c r="D259" s="11"/>
      <c r="E259" s="11"/>
      <c r="F259" s="11"/>
      <c r="G259" s="11"/>
      <c r="H259" s="11"/>
      <c r="I259" s="11"/>
      <c r="J259" s="11"/>
      <c r="K259" s="11"/>
      <c r="L259" s="11"/>
    </row>
    <row r="260" ht="15.75" customHeight="1">
      <c r="B260" s="11"/>
      <c r="C260" s="11"/>
      <c r="D260" s="11"/>
      <c r="E260" s="11"/>
      <c r="F260" s="11"/>
      <c r="G260" s="11"/>
      <c r="H260" s="11"/>
      <c r="I260" s="11"/>
      <c r="J260" s="11"/>
      <c r="K260" s="11"/>
      <c r="L260" s="11"/>
    </row>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3"/>
    <hyperlink r:id="rId2" ref="C53"/>
    <hyperlink r:id="rId3" ref="D53"/>
    <hyperlink r:id="rId4" ref="E53"/>
    <hyperlink r:id="rId5" ref="F53"/>
    <hyperlink r:id="rId6" ref="G53"/>
    <hyperlink r:id="rId7" ref="H53"/>
    <hyperlink r:id="rId8" ref="I53"/>
    <hyperlink r:id="rId9" ref="J53"/>
    <hyperlink r:id="rId10" ref="K53"/>
    <hyperlink r:id="rId11" ref="L53"/>
    <hyperlink r:id="rId12" ref="B54"/>
    <hyperlink r:id="rId13" ref="C54"/>
    <hyperlink r:id="rId14" ref="D54"/>
    <hyperlink r:id="rId15" ref="E54"/>
    <hyperlink r:id="rId16" ref="F54"/>
    <hyperlink r:id="rId17" ref="G54"/>
    <hyperlink r:id="rId18" ref="H54"/>
    <hyperlink r:id="rId19" ref="I54"/>
    <hyperlink r:id="rId20" ref="J54"/>
    <hyperlink r:id="rId21" ref="K54"/>
    <hyperlink r:id="rId22" ref="L54"/>
    <hyperlink r:id="rId23" ref="B55"/>
    <hyperlink r:id="rId24" ref="C55"/>
    <hyperlink r:id="rId25" ref="D55"/>
    <hyperlink r:id="rId26" ref="E55"/>
    <hyperlink r:id="rId27" ref="F55"/>
    <hyperlink r:id="rId28" ref="G55"/>
    <hyperlink r:id="rId29" ref="H55"/>
    <hyperlink r:id="rId30" ref="I55"/>
    <hyperlink r:id="rId31" ref="J55"/>
    <hyperlink r:id="rId32" ref="K55"/>
    <hyperlink r:id="rId33" ref="L55"/>
    <hyperlink r:id="rId34" ref="B56"/>
    <hyperlink r:id="rId35" ref="C56"/>
    <hyperlink r:id="rId36" ref="D56"/>
    <hyperlink r:id="rId37" ref="E56"/>
    <hyperlink r:id="rId38" ref="F56"/>
    <hyperlink r:id="rId39" ref="G56"/>
    <hyperlink r:id="rId40" ref="H56"/>
    <hyperlink r:id="rId41" ref="I56"/>
    <hyperlink r:id="rId42" ref="J56"/>
    <hyperlink r:id="rId43" ref="K56"/>
    <hyperlink r:id="rId44" ref="L56"/>
    <hyperlink r:id="rId45" ref="A59"/>
    <hyperlink r:id="rId46" ref="A60"/>
  </hyperlinks>
  <printOptions/>
  <pageMargins bottom="0.75" footer="0.0" header="0.0" left="0.7" right="0.7" top="0.75"/>
  <pageSetup paperSize="9" orientation="portrait"/>
  <drawing r:id="rId47"/>
</worksheet>
</file>