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carda/projects/2024-spie-photonics-europe/data/"/>
    </mc:Choice>
  </mc:AlternateContent>
  <xr:revisionPtr revIDLastSave="0" documentId="13_ncr:1_{9CC1FB84-15F9-FB4F-A3DC-503C2911BC54}" xr6:coauthVersionLast="47" xr6:coauthVersionMax="47" xr10:uidLastSave="{00000000-0000-0000-0000-000000000000}"/>
  <bookViews>
    <workbookView xWindow="840" yWindow="760" windowWidth="29400" windowHeight="16680" activeTab="2" xr2:uid="{00000000-000D-0000-FFFF-FFFF00000000}"/>
  </bookViews>
  <sheets>
    <sheet name="HARDWARE_DATA" sheetId="1" r:id="rId1"/>
    <sheet name="Fernando_2024_Fig.1b" sheetId="3" r:id="rId2"/>
    <sheet name="Fernando_2024_Tab.3" sheetId="2" r:id="rId3"/>
    <sheet name="paper4" sheetId="5" r:id="rId4"/>
    <sheet name="paper5" sheetId="4" r:id="rId5"/>
  </sheets>
  <definedNames>
    <definedName name="_xlnm._FilterDatabase" localSheetId="1" hidden="1">Fernando_2024_Fig.1b!$A$1:$M$73</definedName>
    <definedName name="Z_147EFF5E_7BE0_414D_9067_AA8F92FFB7DB_.wvu.FilterData" localSheetId="0" hidden="1">HARDWARE_DATA!$A$1:$AL$22</definedName>
  </definedNames>
  <calcPr calcId="191029"/>
  <customWorkbookViews>
    <customWorkbookView name="Filter 1" guid="{147EFF5E-7BE0-414D-9067-AA8F92FFB7D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6" i="1" l="1"/>
  <c r="L46" i="1"/>
  <c r="D46" i="1"/>
  <c r="C46" i="1"/>
  <c r="T45" i="1"/>
  <c r="C45" i="1"/>
  <c r="T44" i="1"/>
  <c r="T43" i="1"/>
  <c r="T42" i="1"/>
  <c r="D41" i="1"/>
  <c r="C41" i="1"/>
  <c r="C40" i="1"/>
  <c r="D39" i="1"/>
  <c r="C39" i="1"/>
  <c r="L38" i="1"/>
  <c r="D38" i="1"/>
  <c r="C38" i="1"/>
  <c r="E32" i="1"/>
  <c r="D32" i="1"/>
  <c r="C32" i="1"/>
  <c r="E31" i="1"/>
  <c r="T30" i="1"/>
  <c r="Q29" i="1"/>
  <c r="F29" i="1"/>
  <c r="D29" i="1"/>
  <c r="T28" i="1"/>
  <c r="T27" i="1"/>
  <c r="T26" i="1"/>
  <c r="T20" i="1"/>
  <c r="E20" i="1"/>
  <c r="D20" i="1"/>
  <c r="C20" i="1"/>
  <c r="T19" i="1"/>
  <c r="Q19" i="1"/>
  <c r="F19" i="1"/>
  <c r="E19" i="1"/>
  <c r="J15" i="1"/>
  <c r="E10" i="1"/>
  <c r="F10" i="1" s="1"/>
  <c r="AH8" i="1"/>
  <c r="H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</rPr>
          <t xml:space="preserve">Find a visualization of hardware data at
</t>
        </r>
        <r>
          <rPr>
            <sz val="10"/>
            <color rgb="FF000000"/>
            <rFont val="Arial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https://colab.research.google.com/drive/1EkDU2Rr8m21owtwmOubVebSXtSuWXGcT</t>
        </r>
      </text>
    </comment>
    <comment ref="M1" authorId="0" shapeId="0" xr:uid="{00000000-0006-0000-0000-000002000000}">
      <text>
        <r>
          <rPr>
            <sz val="10"/>
            <color rgb="FF000000"/>
            <rFont val="Arial"/>
            <family val="2"/>
            <scheme val="minor"/>
          </rPr>
          <t>Adding this because it's one of the most important specs when choosing a GPU, after amount of VRAM, and it's an easy figure to get.</t>
        </r>
      </text>
    </comment>
    <comment ref="O1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 xml:space="preserve">translated from here: https://www.wikiwand.com/en/PCI_Express#History_and_revisions
</t>
        </r>
      </text>
    </comment>
    <comment ref="P1" authorId="0" shapeId="0" xr:uid="{00000000-0006-0000-0000-000004000000}">
      <text>
        <r>
          <rPr>
            <sz val="10"/>
            <color rgb="FF000000"/>
            <rFont val="Arial"/>
            <family val="2"/>
            <scheme val="minor"/>
          </rPr>
          <t>You can find the specialized interconnect values here (NVIDIA): https://en.wikipedia.org/wiki/NVLink
and here (TPUs): nextplatform.com/2022/10/11/deep-dive-on-googles-exascale-tpuv4-ai-systems/</t>
        </r>
      </text>
    </comment>
    <comment ref="V1" authorId="0" shapeId="0" xr:uid="{00000000-0006-0000-0000-000005000000}">
      <text>
        <r>
          <rPr>
            <sz val="10"/>
            <color rgb="FF000000"/>
            <rFont val="Arial"/>
            <family val="2"/>
            <scheme val="minor"/>
          </rPr>
          <t>whenever possible I'll take the 1 year commitment rates. I'll detail the computation for each price</t>
        </r>
      </text>
    </comment>
    <comment ref="AI3" authorId="0" shapeId="0" xr:uid="{00000000-0006-0000-0000-000006000000}">
      <text>
        <r>
          <rPr>
            <sz val="10"/>
            <color rgb="FF000000"/>
            <rFont val="Arial"/>
            <family val="2"/>
            <scheme val="minor"/>
          </rPr>
          <t>compute cores contain a few "AI accelerators" each, but they seem distinct from tensor cores</t>
        </r>
      </text>
    </comment>
    <comment ref="F7" authorId="0" shapeId="0" xr:uid="{00000000-0006-0000-0000-000007000000}">
      <text>
        <r>
          <rPr>
            <sz val="10"/>
            <color rgb="FF000000"/>
            <rFont val="Arial"/>
            <family val="2"/>
            <scheme val="minor"/>
          </rPr>
          <t>989/2 because we use the ones without sparsity</t>
        </r>
      </text>
    </comment>
    <comment ref="G7" authorId="0" shapeId="0" xr:uid="{00000000-0006-0000-0000-000008000000}">
      <text>
        <r>
          <rPr>
            <sz val="10"/>
            <color rgb="FF000000"/>
            <rFont val="Arial"/>
            <family val="2"/>
            <scheme val="minor"/>
          </rPr>
          <t>1979/2 because we use the dense rather than the sparse version</t>
        </r>
      </text>
    </comment>
    <comment ref="V7" authorId="0" shapeId="0" xr:uid="{00000000-0006-0000-0000-000009000000}">
      <text>
        <r>
          <rPr>
            <sz val="10"/>
            <color rgb="FF000000"/>
            <rFont val="Arial"/>
            <family val="2"/>
            <scheme val="minor"/>
          </rPr>
          <t xml:space="preserve">https://lambdalabs.com/service/gpu-cloud/pricing
</t>
        </r>
      </text>
    </comment>
    <comment ref="E10" authorId="0" shapeId="0" xr:uid="{00000000-0006-0000-0000-00000A000000}">
      <text>
        <r>
          <rPr>
            <sz val="10"/>
            <color rgb="FF000000"/>
            <rFont val="Arial"/>
            <family val="2"/>
            <scheme val="minor"/>
          </rPr>
          <t>It's actually bfloat16; but it's still the same number of operations, so should be fine.</t>
        </r>
      </text>
    </comment>
    <comment ref="M10" authorId="0" shapeId="0" xr:uid="{00000000-0006-0000-0000-00000B000000}">
      <text>
        <r>
          <rPr>
            <sz val="10"/>
            <color rgb="FF000000"/>
            <rFont val="Arial"/>
            <family val="2"/>
            <scheme val="minor"/>
          </rPr>
          <t>https://twitter.com/jekbradbury/status/1524495748150140928/photo/1</t>
        </r>
      </text>
    </comment>
    <comment ref="S10" authorId="0" shapeId="0" xr:uid="{00000000-0006-0000-0000-00000C000000}">
      <text>
        <r>
          <rPr>
            <sz val="10"/>
            <color rgb="FF000000"/>
            <rFont val="Arial"/>
            <family val="2"/>
            <scheme val="minor"/>
          </rPr>
          <t>https://www.hpcwire.com/2021/05/20/google-launches-tpu-v4-ai-chips/</t>
        </r>
      </text>
    </comment>
    <comment ref="V10" authorId="0" shapeId="0" xr:uid="{00000000-0006-0000-0000-00000D000000}">
      <text>
        <r>
          <rPr>
            <sz val="10"/>
            <color rgb="FF000000"/>
            <rFont val="Arial"/>
            <family val="2"/>
            <scheme val="minor"/>
          </rPr>
          <t>https://cloud.google.com/tpu/pricing
$5294/month = $7.11 per h for 4 TPUs, which is $1.77 per h per TPUv4</t>
        </r>
      </text>
    </comment>
    <comment ref="V13" authorId="0" shapeId="0" xr:uid="{00000000-0006-0000-0000-00000E000000}">
      <text>
        <r>
          <rPr>
            <sz val="10"/>
            <color rgb="FF000000"/>
            <rFont val="Arial"/>
            <family val="2"/>
            <scheme val="minor"/>
          </rPr>
          <t>https://lambdalabs.com/service/gpu-cloud/pricing</t>
        </r>
      </text>
    </comment>
    <comment ref="F15" authorId="0" shapeId="0" xr:uid="{00000000-0006-0000-0000-00000F000000}">
      <text>
        <r>
          <rPr>
            <sz val="10"/>
            <color rgb="FF000000"/>
            <rFont val="Arial"/>
            <family val="2"/>
            <scheme val="minor"/>
          </rPr>
          <t>non-sparse version</t>
        </r>
      </text>
    </comment>
    <comment ref="G15" authorId="0" shapeId="0" xr:uid="{00000000-0006-0000-0000-000010000000}">
      <text>
        <r>
          <rPr>
            <sz val="10"/>
            <color rgb="FF000000"/>
            <rFont val="Arial"/>
            <family val="2"/>
            <scheme val="minor"/>
          </rPr>
          <t>non-sparse version</t>
        </r>
      </text>
    </comment>
    <comment ref="J15" authorId="0" shapeId="0" xr:uid="{00000000-0006-0000-0000-000011000000}">
      <text>
        <r>
          <rPr>
            <sz val="10"/>
            <color rgb="FF000000"/>
            <rFont val="Arial"/>
            <family val="2"/>
            <scheme val="minor"/>
          </rPr>
          <t>non-sparse version</t>
        </r>
      </text>
    </comment>
    <comment ref="S15" authorId="0" shapeId="0" xr:uid="{00000000-0006-0000-0000-000012000000}">
      <text>
        <r>
          <rPr>
            <sz val="10"/>
            <color rgb="FF000000"/>
            <rFont val="Arial"/>
            <family val="2"/>
            <scheme val="minor"/>
          </rPr>
          <t>Source: https://www.anandtech.com/show/15801/nvidia-announces-ampere-architecture-and-a100-products</t>
        </r>
      </text>
    </comment>
    <comment ref="U15" authorId="0" shapeId="0" xr:uid="{00000000-0006-0000-0000-000013000000}">
      <text>
        <r>
          <rPr>
            <sz val="10"/>
            <color rgb="FF000000"/>
            <rFont val="Arial"/>
            <family val="2"/>
            <scheme val="minor"/>
          </rPr>
          <t>Using https://plotdigitizer.com/app on the plot in https://www.nextplatform.com/2022/05/09/how-much-of-a-premium-will-nvidia-charge-for-hopper-gpus/, after it says "And thus we have prices over time for the core PCI-Express cards here:".
Seems it was released as part of an integrated supercomputer with 8 GPUs in the $100k to $200k range</t>
        </r>
      </text>
    </comment>
    <comment ref="V15" authorId="0" shapeId="0" xr:uid="{00000000-0006-0000-0000-000014000000}">
      <text>
        <r>
          <rPr>
            <sz val="10"/>
            <color rgb="FF000000"/>
            <rFont val="Arial"/>
            <family val="2"/>
            <scheme val="minor"/>
          </rPr>
          <t>https://lambdalabs.com/service/gpu-cloud/pricing</t>
        </r>
      </text>
    </comment>
    <comment ref="S17" authorId="0" shapeId="0" xr:uid="{00000000-0006-0000-0000-000015000000}">
      <text>
        <r>
          <rPr>
            <sz val="10"/>
            <color rgb="FF000000"/>
            <rFont val="Arial"/>
            <family val="2"/>
            <scheme val="minor"/>
          </rPr>
          <t>https://www.techpowerup.com/gpu-specs/rtx-a6000.c3686</t>
        </r>
      </text>
    </comment>
    <comment ref="V17" authorId="0" shapeId="0" xr:uid="{00000000-0006-0000-0000-000016000000}">
      <text>
        <r>
          <rPr>
            <sz val="10"/>
            <color rgb="FF000000"/>
            <rFont val="Arial"/>
            <family val="2"/>
            <scheme val="minor"/>
          </rPr>
          <t>https://lambdalabs.com/service/gpu-cloud/pricing</t>
        </r>
      </text>
    </comment>
    <comment ref="E19" authorId="0" shapeId="0" xr:uid="{00000000-0006-0000-0000-000017000000}">
      <text>
        <r>
          <rPr>
            <sz val="10"/>
            <color rgb="FF000000"/>
            <rFont val="Arial"/>
            <family val="2"/>
            <scheme val="minor"/>
          </rPr>
          <t>bfloat16
https://cloud.google.com/tpu/pricing
Sometimes you find older, lower values:
-  105 TFLOP per chip (420 for 4 chips) can be derived from an old Google Website: https://web.archive.org/web/20200529155125/https://cloud.google.com/tpu/
- 90 TFLOP per chip can be found on Wikipedia, however the source is based on a vague statement on the Google IO, where the tpuv3 was announced</t>
        </r>
      </text>
    </comment>
    <comment ref="F19" authorId="0" shapeId="0" xr:uid="{00000000-0006-0000-0000-000018000000}">
      <text>
        <r>
          <rPr>
            <sz val="10"/>
            <color rgb="FF000000"/>
            <rFont val="Arial"/>
            <family val="2"/>
            <scheme val="minor"/>
          </rPr>
          <t>https://www.researchgate.net/publication/343006357_A_Survey_on_Hardware_Accelerators_and_Optimization_Techniques_for_RNNs</t>
        </r>
      </text>
    </comment>
    <comment ref="M19" authorId="0" shapeId="0" xr:uid="{00000000-0006-0000-0000-000019000000}">
      <text>
        <r>
          <rPr>
            <sz val="10"/>
            <color rgb="FF000000"/>
            <rFont val="Arial"/>
            <family val="2"/>
            <scheme val="minor"/>
          </rPr>
          <t>https://twitter.com/jekbradbury/status/1524495748150140928/photo/1</t>
        </r>
      </text>
    </comment>
    <comment ref="Q19" authorId="0" shapeId="0" xr:uid="{00000000-0006-0000-0000-00001A000000}">
      <text>
        <r>
          <rPr>
            <sz val="10"/>
            <color rgb="FF000000"/>
            <rFont val="Arial"/>
            <family val="2"/>
            <scheme val="minor"/>
          </rPr>
          <t>figure 4 https://cacm.acm.org/magazines/2020/7/245702-a-domain-specific-supercomputer-for-training-deep-neural-networks/fulltext?mobile=false</t>
        </r>
      </text>
    </comment>
    <comment ref="S19" authorId="0" shapeId="0" xr:uid="{00000000-0006-0000-0000-00001B000000}">
      <text>
        <r>
          <rPr>
            <sz val="10"/>
            <color rgb="FF000000"/>
            <rFont val="Arial"/>
            <family val="2"/>
            <scheme val="minor"/>
          </rPr>
          <t>https://cloud.google.com/tpu/docs/release-notes#:~:text=single%20ML%20accelerator-,October%2010%2C%202018,is%20available%20in%20Beta%20release.</t>
        </r>
      </text>
    </comment>
    <comment ref="V19" authorId="0" shapeId="0" xr:uid="{00000000-0006-0000-0000-00001C000000}">
      <text>
        <r>
          <rPr>
            <sz val="10"/>
            <color rgb="FF000000"/>
            <rFont val="Arial"/>
            <family val="2"/>
            <scheme val="minor"/>
          </rPr>
          <t>$14717 per year for 32 cores is
14717 / 31 / 24 / 32 = 0.62 per hour
https://cloud.google.com/tpu/pricing</t>
        </r>
      </text>
    </comment>
    <comment ref="V22" authorId="0" shapeId="0" xr:uid="{00000000-0006-0000-0000-00001D000000}">
      <text>
        <r>
          <rPr>
            <sz val="10"/>
            <color rgb="FF000000"/>
            <rFont val="Arial"/>
            <family val="2"/>
            <scheme val="minor"/>
          </rPr>
          <t>https://cloud.google.com/compute/all-pricing#gpus</t>
        </r>
      </text>
    </comment>
    <comment ref="V25" authorId="0" shapeId="0" xr:uid="{00000000-0006-0000-0000-00001E000000}">
      <text>
        <r>
          <rPr>
            <sz val="10"/>
            <color rgb="FF000000"/>
            <rFont val="Arial"/>
            <family val="2"/>
            <scheme val="minor"/>
          </rPr>
          <t xml:space="preserve">https://lambdalabs.com/service/gpu-cloud/pricing
</t>
        </r>
      </text>
    </comment>
    <comment ref="U28" authorId="0" shapeId="0" xr:uid="{00000000-0006-0000-0000-00001F000000}">
      <text>
        <r>
          <rPr>
            <sz val="10"/>
            <color rgb="FF000000"/>
            <rFont val="Arial"/>
            <family val="2"/>
            <scheme val="minor"/>
          </rPr>
          <t>Using https://plotdigitizer.com/app on the plot in https://www.nextplatform.com/2022/05/09/how-much-of-a-premium-will-nvidia-charge-for-hopper-gpus/, after it says "And for SXM sockets here:".</t>
        </r>
      </text>
    </comment>
    <comment ref="V28" authorId="0" shapeId="0" xr:uid="{00000000-0006-0000-0000-000020000000}">
      <text>
        <r>
          <rPr>
            <sz val="10"/>
            <color rgb="FF000000"/>
            <rFont val="Arial"/>
            <family val="2"/>
            <scheme val="minor"/>
          </rPr>
          <t>https://lambdalabs.com/service/gpu-cloud/pricing</t>
        </r>
      </text>
    </comment>
    <comment ref="D29" authorId="0" shapeId="0" xr:uid="{00000000-0006-0000-0000-000021000000}">
      <text>
        <r>
          <rPr>
            <sz val="10"/>
            <color rgb="FF000000"/>
            <rFont val="Arial"/>
            <family val="2"/>
            <scheme val="minor"/>
          </rPr>
          <t>Source: https://cacm.acm.org/magazines/2020/7/245702-a-domain-specific-supercomputer-for-training-deep-neural-networks/fulltext</t>
        </r>
      </text>
    </comment>
    <comment ref="E29" authorId="0" shapeId="0" xr:uid="{00000000-0006-0000-0000-000022000000}">
      <text>
        <r>
          <rPr>
            <sz val="10"/>
            <color rgb="FF000000"/>
            <rFont val="Arial"/>
            <family val="2"/>
            <scheme val="minor"/>
          </rPr>
          <t>figure 4 https://cacm.acm.org/magazines/2020/7/245702-a-domain-specific-supercomputer-for-training-deep-neural-networks/fulltext</t>
        </r>
      </text>
    </comment>
    <comment ref="F29" authorId="0" shapeId="0" xr:uid="{00000000-0006-0000-0000-000023000000}">
      <text>
        <r>
          <rPr>
            <sz val="10"/>
            <color rgb="FF000000"/>
            <rFont val="Arial"/>
            <family val="2"/>
            <scheme val="minor"/>
          </rPr>
          <t>https://www.researchgate.net/publication/343006357_A_Survey_on_Hardware_Accelerators_and_Optimization_Techniques_for_RNNs</t>
        </r>
      </text>
    </comment>
    <comment ref="L29" authorId="0" shapeId="0" xr:uid="{00000000-0006-0000-0000-000024000000}">
      <text>
        <r>
          <rPr>
            <sz val="10"/>
            <color rgb="FF000000"/>
            <rFont val="Arial"/>
            <family val="2"/>
            <scheme val="minor"/>
          </rPr>
          <t>figure 4 https://cacm.acm.org/magazines/2020/7/245702-a-domain-specific-supercomputer-for-training-deep-neural-networks/fulltext?mobile=false</t>
        </r>
      </text>
    </comment>
    <comment ref="M29" authorId="0" shapeId="0" xr:uid="{00000000-0006-0000-0000-000025000000}">
      <text>
        <r>
          <rPr>
            <sz val="10"/>
            <color rgb="FF000000"/>
            <rFont val="Arial"/>
            <family val="2"/>
            <scheme val="minor"/>
          </rPr>
          <t>https://en.wikipedia.org/wiki/Tensor_Processing_Unit#Second_generation_TPU</t>
        </r>
      </text>
    </comment>
    <comment ref="V29" authorId="0" shapeId="0" xr:uid="{00000000-0006-0000-0000-000026000000}">
      <text>
        <r>
          <rPr>
            <sz val="10"/>
            <color rgb="FF000000"/>
            <rFont val="Arial"/>
            <family val="2"/>
            <scheme val="minor"/>
          </rPr>
          <t>$11038  per month for 32 machines
11038 / 31 / 24 / 32 = $0.46 per hour
https://cloud.google.com/tpu/pricing</t>
        </r>
      </text>
    </comment>
    <comment ref="S32" authorId="0" shapeId="0" xr:uid="{00000000-0006-0000-0000-000027000000}">
      <text>
        <r>
          <rPr>
            <sz val="10"/>
            <color rgb="FF000000"/>
            <rFont val="Arial"/>
            <family val="2"/>
          </rPr>
          <t>https://en.wikipedia.org/wiki/Nvidia_Tesla</t>
        </r>
      </text>
    </comment>
    <comment ref="V32" authorId="0" shapeId="0" xr:uid="{00000000-0006-0000-0000-000028000000}">
      <text>
        <r>
          <rPr>
            <sz val="10"/>
            <color rgb="FF000000"/>
            <rFont val="Arial"/>
            <family val="2"/>
            <scheme val="minor"/>
          </rPr>
          <t>https://cloud.google.com/compute/all-pricing#gpus</t>
        </r>
      </text>
    </comment>
    <comment ref="J33" authorId="0" shapeId="0" xr:uid="{00000000-0006-0000-0000-000029000000}">
      <text>
        <r>
          <rPr>
            <sz val="10"/>
            <color rgb="FF000000"/>
            <rFont val="Arial"/>
            <family val="2"/>
            <scheme val="minor"/>
          </rPr>
          <t>"Boost Clock enabled"</t>
        </r>
      </text>
    </comment>
    <comment ref="S33" authorId="0" shapeId="0" xr:uid="{00000000-0006-0000-0000-00002A000000}">
      <text>
        <r>
          <rPr>
            <sz val="10"/>
            <color rgb="FF000000"/>
            <rFont val="Arial"/>
            <family val="2"/>
            <scheme val="minor"/>
          </rPr>
          <t>https://www.techpowerup.com/gpu-specs/tesla-p4.c2879</t>
        </r>
      </text>
    </comment>
    <comment ref="V33" authorId="0" shapeId="0" xr:uid="{00000000-0006-0000-0000-00002B000000}">
      <text>
        <r>
          <rPr>
            <sz val="10"/>
            <color rgb="FF000000"/>
            <rFont val="Arial"/>
            <family val="2"/>
          </rPr>
          <t>https://cloud.google.com/compute/all-pricing#gpus</t>
        </r>
      </text>
    </comment>
    <comment ref="AL33" authorId="0" shapeId="0" xr:uid="{00000000-0006-0000-0000-00002C000000}">
      <text>
        <r>
          <rPr>
            <sz val="10"/>
            <color rgb="FF000000"/>
            <rFont val="Arial"/>
            <family val="2"/>
            <scheme val="minor"/>
          </rPr>
          <t>https://www.techpowerup.com/gpu-specs/tesla-p4.c2879</t>
        </r>
      </text>
    </comment>
    <comment ref="AO33" authorId="0" shapeId="0" xr:uid="{00000000-0006-0000-0000-00002D000000}">
      <text>
        <r>
          <rPr>
            <sz val="10"/>
            <color rgb="FF000000"/>
            <rFont val="Arial"/>
            <family val="2"/>
            <scheme val="minor"/>
          </rPr>
          <t>"The new DGX A100 costs ‘only’ US$199,000 and churns out 5 teraflops of AI performance –the most powerful of any single system."</t>
        </r>
      </text>
    </comment>
    <comment ref="S34" authorId="0" shapeId="0" xr:uid="{00000000-0006-0000-0000-00002E000000}">
      <text>
        <r>
          <rPr>
            <sz val="10"/>
            <color rgb="FF000000"/>
            <rFont val="Arial"/>
            <family val="2"/>
            <scheme val="minor"/>
          </rPr>
          <t>https://www.techpowerup.com/gpu-specs/quadro-p5000.c2864</t>
        </r>
      </text>
    </comment>
    <comment ref="S35" authorId="0" shapeId="0" xr:uid="{00000000-0006-0000-0000-00002F000000}">
      <text>
        <r>
          <rPr>
            <sz val="10"/>
            <color rgb="FF000000"/>
            <rFont val="Arial"/>
            <family val="2"/>
            <scheme val="minor"/>
          </rPr>
          <t>https://www.techpowerup.com/gpu-specs/quadro-p5000.c2864</t>
        </r>
      </text>
    </comment>
    <comment ref="A41" authorId="0" shapeId="0" xr:uid="{00000000-0006-0000-0000-000030000000}">
      <text>
        <r>
          <rPr>
            <sz val="10"/>
            <color rgb="FF000000"/>
            <rFont val="Arial"/>
            <family val="2"/>
            <scheme val="minor"/>
          </rPr>
          <t>combined specs for both GPUs on the card</t>
        </r>
      </text>
    </comment>
    <comment ref="A43" authorId="0" shapeId="0" xr:uid="{00000000-0006-0000-0000-000031000000}">
      <text>
        <r>
          <rPr>
            <sz val="10"/>
            <color rgb="FF000000"/>
            <rFont val="Arial"/>
            <family val="2"/>
            <scheme val="minor"/>
          </rPr>
          <t>2 GPUs on one card: combined specs for both</t>
        </r>
      </text>
    </comment>
    <comment ref="V43" authorId="0" shapeId="0" xr:uid="{00000000-0006-0000-0000-000032000000}">
      <text>
        <r>
          <rPr>
            <sz val="10"/>
            <color rgb="FF000000"/>
            <rFont val="Arial"/>
            <family val="2"/>
            <scheme val="minor"/>
          </rPr>
          <t>https://cloud.google.com/compute/all-pricing#gpus</t>
        </r>
      </text>
    </comment>
    <comment ref="U44" authorId="0" shapeId="0" xr:uid="{00000000-0006-0000-0000-000033000000}">
      <text>
        <r>
          <rPr>
            <sz val="10"/>
            <color rgb="FF000000"/>
            <rFont val="Arial"/>
            <family val="2"/>
            <scheme val="minor"/>
          </rPr>
          <t>Preis für NVIDIA Tesla K40c bzw NVIDIA Tesla K40s (gleicher Preis und gleiches Jahr)</t>
        </r>
      </text>
    </comment>
    <comment ref="S49" authorId="0" shapeId="0" xr:uid="{00000000-0006-0000-0000-000034000000}">
      <text>
        <r>
          <rPr>
            <sz val="10"/>
            <color rgb="FF000000"/>
            <rFont val="Arial"/>
            <family val="2"/>
            <scheme val="minor"/>
          </rPr>
          <t>https://en.wikipedia.org/wiki/Nvidia_Tesla</t>
        </r>
      </text>
    </comment>
    <comment ref="V49" authorId="0" shapeId="0" xr:uid="{00000000-0006-0000-0000-000035000000}">
      <text>
        <r>
          <rPr>
            <sz val="10"/>
            <color rgb="FF000000"/>
            <rFont val="Arial"/>
            <family val="2"/>
            <scheme val="minor"/>
          </rPr>
          <t>https://cloud.google.com/compute/all-pricing#gpus</t>
        </r>
      </text>
    </comment>
  </commentList>
</comments>
</file>

<file path=xl/sharedStrings.xml><?xml version="1.0" encoding="utf-8"?>
<sst xmlns="http://schemas.openxmlformats.org/spreadsheetml/2006/main" count="1165" uniqueCount="490">
  <si>
    <t>v</t>
  </si>
  <si>
    <t>Manufacturer</t>
  </si>
  <si>
    <t>FP64 Performance (FLOP/s)</t>
  </si>
  <si>
    <t>FP32 Performance (FLOP/s)</t>
  </si>
  <si>
    <t>FP16 Performance (FLOP/s)</t>
  </si>
  <si>
    <t>FP/TF32 Tensor Performance (FLOP/s)</t>
  </si>
  <si>
    <t>FP16 Tensor Performance (FLOP/s)</t>
  </si>
  <si>
    <t>FP8 Tensor Performance (FLOP/s)</t>
  </si>
  <si>
    <t>INT16 Performance (OP/s)</t>
  </si>
  <si>
    <t>INT8 Tensor Performance (OP/s)</t>
  </si>
  <si>
    <t>INT4 Tensor Performance (OP/s)</t>
  </si>
  <si>
    <t>Memory size per board (Byte)</t>
  </si>
  <si>
    <t>Memory Bandwidth (Byte/s)</t>
  </si>
  <si>
    <t>Type of interconnect (Bus Interface)</t>
  </si>
  <si>
    <t>interconnect speed (in GB/s, bidirectional)</t>
  </si>
  <si>
    <t>Type of specialized point-to-point interconnect</t>
  </si>
  <si>
    <t>Specialized point-to-point interconnect speed (in GB/s, bidirectional)</t>
  </si>
  <si>
    <r>
      <rPr>
        <b/>
        <u/>
        <sz val="10"/>
        <rFont val="Roboto"/>
      </rPr>
      <t>LambdaLabs</t>
    </r>
    <r>
      <rPr>
        <b/>
        <u/>
        <sz val="10"/>
        <rFont val="Roboto"/>
      </rPr>
      <t xml:space="preserve"> FP32 ResNet-50 Pytorch Throughput (samples/s)</t>
    </r>
  </si>
  <si>
    <t>Release date</t>
  </si>
  <si>
    <t>Release year</t>
  </si>
  <si>
    <t>Release price (USD)</t>
  </si>
  <si>
    <t>Cloud pricing ($ per hour) data from 03 July 2023; Google cloud and lambda labs prices</t>
  </si>
  <si>
    <t>Manufacturing Process (Technology Node)</t>
  </si>
  <si>
    <t>Number of transistors in million</t>
  </si>
  <si>
    <t>Die Size in mm^2</t>
  </si>
  <si>
    <t>TDP in W</t>
  </si>
  <si>
    <t>Base Clock in MHz</t>
  </si>
  <si>
    <t>Boost Clock in MHz</t>
  </si>
  <si>
    <t>Memory Clock in MHz</t>
  </si>
  <si>
    <t>Memory bus in bit</t>
  </si>
  <si>
    <t>Shading units</t>
  </si>
  <si>
    <t>TMUs</t>
  </si>
  <si>
    <t>ROPs</t>
  </si>
  <si>
    <t>SM count</t>
  </si>
  <si>
    <t>Tensor cores</t>
  </si>
  <si>
    <t>RT cores</t>
  </si>
  <si>
    <t>Prominent Years of usage</t>
  </si>
  <si>
    <t>Link to datasheet</t>
  </si>
  <si>
    <t>Secondary datasheet</t>
  </si>
  <si>
    <t>Third datasheet</t>
  </si>
  <si>
    <t>Source for the Price</t>
  </si>
  <si>
    <t>NVIDIA GeForce RTX 4070</t>
  </si>
  <si>
    <t>NVIDIA</t>
  </si>
  <si>
    <t>PCIe 4.0 x16</t>
  </si>
  <si>
    <t>$799</t>
  </si>
  <si>
    <t>AMD Radeon RX 7900 XTX</t>
  </si>
  <si>
    <t>AMD</t>
  </si>
  <si>
    <t>$999</t>
  </si>
  <si>
    <t>https://www.techpowerup.com/gpu-specs/radeon-rx-7900-xtx.c3941</t>
  </si>
  <si>
    <t>https://www.pcgamer.com/amd-radeon-rx-7900-xtx-xt-price-release-date-specs/</t>
  </si>
  <si>
    <t>NVIDIA L40</t>
  </si>
  <si>
    <t>https://www.techpowerup.com/gpu-specs/l40.c3959; https://www.nvidia.com/content/dam/en-zz/Solutions/design-visualization/support-guide/NVIDIA-L40-Datasheet-January-2023.pdf</t>
  </si>
  <si>
    <t>NVIDIA GeForce RTX 4090</t>
  </si>
  <si>
    <t>$1599</t>
  </si>
  <si>
    <t>TSMC 4N NVIDIA Custom Process</t>
  </si>
  <si>
    <t>https://www.techpowerup.com/gpu-specs/geforce-rtx-4090.c3889</t>
  </si>
  <si>
    <t>https://images.nvidia.com/aem-dam/Solutions/geforce/ada/nvidia-ada-gpu-architecture.pdf</t>
  </si>
  <si>
    <t>https://www.pcgamesn.com/nvidia/rtx-4090-release-date-price-spec-and-benchmarks</t>
  </si>
  <si>
    <t>NVIDIA GeForce RTX 4080</t>
  </si>
  <si>
    <t>$1199</t>
  </si>
  <si>
    <t>https://www.techpowerup.com/gpu-specs/geforce-rtx-4080.c3888;</t>
  </si>
  <si>
    <t>NVIDIA H100 SXM</t>
  </si>
  <si>
    <t>PCIe 5.0 x16</t>
  </si>
  <si>
    <t>NVLink 4.0</t>
  </si>
  <si>
    <t>$1.99</t>
  </si>
  <si>
    <t>https://www.techpowerup.com/gpu-specs/h100-sxm5.c3900</t>
  </si>
  <si>
    <t>https://resources.nvidia.com/en-us-tensor-core/nvidia-tensor-core-gpu-datasheet</t>
  </si>
  <si>
    <t>https://nvdam.widen.net/s/95bdhpsgrs/nvidia_h100_tensor_core_gpu_architecture_whitepaper_v1.03#page=39</t>
  </si>
  <si>
    <t>seems to be sold between 20k and 40k USD</t>
  </si>
  <si>
    <t>NVIDIA GeForce RTX 3090 Ti</t>
  </si>
  <si>
    <t>Samsung 8 nm 8N NVIDIA Custom Process</t>
  </si>
  <si>
    <t>https://www.techpowerup.com/gpu-specs/geforce-rtx-3090-ti.c3829</t>
  </si>
  <si>
    <t>https://www.wikiwand.com/en/GeForce_30_series</t>
  </si>
  <si>
    <t>AMD Radeon Instinct MI250X</t>
  </si>
  <si>
    <t>AMD Infinity Fabric</t>
  </si>
  <si>
    <t>TSMC 6nm</t>
  </si>
  <si>
    <t>https://www.amd.com/system/files/documents/amd-instinct-mi200-datasheet.pdf</t>
  </si>
  <si>
    <t>https://www.wikiwand.com/en/AMD_Instinct</t>
  </si>
  <si>
    <t>Google TPU v4</t>
  </si>
  <si>
    <t>Google</t>
  </si>
  <si>
    <t>TPU ICI Links</t>
  </si>
  <si>
    <t>$1.77</t>
  </si>
  <si>
    <t>https://cloud.google.com/tpu/docs/system-architecture-tpu-vm</t>
  </si>
  <si>
    <t>https://dl.acm.org/doi/pdf/10.1145/3360307</t>
  </si>
  <si>
    <t>NVIDIA RTX A5000</t>
  </si>
  <si>
    <t>$2250</t>
  </si>
  <si>
    <t>2021-21</t>
  </si>
  <si>
    <t>https://www.techpowerup.com/gpu-specs/rtx-a5000.c3748</t>
  </si>
  <si>
    <t>https://develop3d.com/hardware/nvidia-rtx-a4000-and-rtx-a5000-gpus-launch/</t>
  </si>
  <si>
    <t>NVIDIA RTX A4000</t>
  </si>
  <si>
    <t>$1000</t>
  </si>
  <si>
    <t>techpowerup.com/gpu-specs/rtx-a4000.c3756</t>
  </si>
  <si>
    <t>NVIDIA A10G</t>
  </si>
  <si>
    <t>$0.60</t>
  </si>
  <si>
    <t>https://www.techpowerup.com/gpu-specs/a10g.c3798</t>
  </si>
  <si>
    <t>NVIDIA A40 PCIe</t>
  </si>
  <si>
    <t>https://www.techpowerup.com/gpu-specs/a40-pcie.c3700; https://images.nvidia.com/content/Solutions/data-center/a40/nvidia-a40-datasheet.pdf</t>
  </si>
  <si>
    <t>NVIDIA A100</t>
  </si>
  <si>
    <t>NVLink</t>
  </si>
  <si>
    <t>$1.10</t>
  </si>
  <si>
    <t>TSMC 7nm</t>
  </si>
  <si>
    <t>2020-21</t>
  </si>
  <si>
    <t>https://www.techpowerup.com/gpu-specs/a100-sxm4-80-gb.c3746</t>
  </si>
  <si>
    <t>https://www.nvidia.com/content/dam/en-zz/Solutions/Data-Center/a100/pdf/nvidia-a100-datasheet-us-nvidia-1758950-r4-web.pdf</t>
  </si>
  <si>
    <t>NVIDIA GeForce RTX 3090</t>
  </si>
  <si>
    <t>NVLink 3.0</t>
  </si>
  <si>
    <t>$1499</t>
  </si>
  <si>
    <t>https://www.techpowerup.com/gpu-specs/geforce-rtx-3090.c3622</t>
  </si>
  <si>
    <t>https://images.nvidia.com/aem-dam/en-zz/Solutions/geforce/ampere/pdf/NVIDIA-ampere-GA102-GPU-Architecture-Whitepaper-V1.pdf#page=38</t>
  </si>
  <si>
    <t>https://www.tomsguide.com/news/nvidia-geforce-rtx-3090</t>
  </si>
  <si>
    <t>NVIDIA RTX A6000</t>
  </si>
  <si>
    <t>$4650</t>
  </si>
  <si>
    <t>$0.80</t>
  </si>
  <si>
    <t>https://www.techpowerup.com/gpu-specs/rtx-a6000.c3686</t>
  </si>
  <si>
    <t>https://wccftech.com/nvidia-rtx-a6000-48-gb-workstation-graphics-card-full-ga102-gpu-4650-us/</t>
  </si>
  <si>
    <t>NVIDIA GeForce RTX 3080</t>
  </si>
  <si>
    <t>https://www.techpowerup.com/gpu-specs/geforce-rtx-3080.c3621</t>
  </si>
  <si>
    <t>https://www.tomsguide.com/news/nvidia-geforce-rtx-3080-ti</t>
  </si>
  <si>
    <t>Google TPU V3</t>
  </si>
  <si>
    <t>$0.62</t>
  </si>
  <si>
    <t>2018-21</t>
  </si>
  <si>
    <t>A Domain-Specific Supercomputer for Training</t>
  </si>
  <si>
    <t>NVIDIA GeForce RTX 2080 Ti</t>
  </si>
  <si>
    <t>PCIe 3.0 x16</t>
  </si>
  <si>
    <t>NVLink 2.0</t>
  </si>
  <si>
    <t>TSMC 12 nm FFN (FinFET NVIDIA)</t>
  </si>
  <si>
    <t>https://www.techpowerup.com/gpu-specs/geforce-rtx-2080-ti.c3305</t>
  </si>
  <si>
    <t>NVIDIA Quadro RTX 8000</t>
  </si>
  <si>
    <t>$9999</t>
  </si>
  <si>
    <t>https://www.techpowerup.com/gpu-specs/quadro-rtx-8000.c3306</t>
  </si>
  <si>
    <t>NVIDIA T4</t>
  </si>
  <si>
    <t>$0.22</t>
  </si>
  <si>
    <t>https://www.techpowerup.com/gpu-specs/tesla-t4.c3316</t>
  </si>
  <si>
    <t>NVIDIA Quadro RTX 4000</t>
  </si>
  <si>
    <t>https://www.techpowerup.com/gpu-specs/quadro-rtx-4000.c3336</t>
  </si>
  <si>
    <t>NVIDIA Quadro RTX 5000</t>
  </si>
  <si>
    <t>$2299</t>
  </si>
  <si>
    <t>https://www.techpowerup.com/gpu-specs/quadro-rtx-5000.c3308</t>
  </si>
  <si>
    <t>NVIDIA Quadro RTX 6000</t>
  </si>
  <si>
    <t>$6299</t>
  </si>
  <si>
    <t>$0.50</t>
  </si>
  <si>
    <t>https://www.techpowerup.com/gpu-specs/quadro-rtx-6000.c3307</t>
  </si>
  <si>
    <t>https://woolypooly.com/en/device/gpu/nvidia-quadro-rtx-6000</t>
  </si>
  <si>
    <t>NVIDIA Titan Xp</t>
  </si>
  <si>
    <t>https://www.techpowerup.com/gpu-specs/titan-xp.c2948</t>
  </si>
  <si>
    <t>NVIDIA Titan V</t>
  </si>
  <si>
    <t>$2,999</t>
  </si>
  <si>
    <t>https://www.techpowerup.com/gpu-specs/titan-v.c3051</t>
  </si>
  <si>
    <t>NVIDIA Tesla V100 SMX2</t>
  </si>
  <si>
    <t>$0.55</t>
  </si>
  <si>
    <t>2017-21 (though discontinued in 2020)</t>
  </si>
  <si>
    <t>https://images.nvidia.com/content/technologies/volta/pdf/volta-v100-datasheet-update-us-1165301-r5.pdf</t>
  </si>
  <si>
    <t>https://www.techpowerup.com/gpu-specs/tesla-v100-sxm2-16-gb.c3018</t>
  </si>
  <si>
    <t>Google TPU V2</t>
  </si>
  <si>
    <t>$0.46</t>
  </si>
  <si>
    <t>2017-21</t>
  </si>
  <si>
    <t>NVIDIA Geforce GTX 1080 Ti</t>
  </si>
  <si>
    <t>$699</t>
  </si>
  <si>
    <t>https://www.techpowerup.com/gpu-specs/geforce-gtx-1080-ti.c2877</t>
  </si>
  <si>
    <t>NVIDIA Quadro P4000</t>
  </si>
  <si>
    <t>$815</t>
  </si>
  <si>
    <t>https://www.techpowerup.com/gpu-specs/quadro-p4000.c2930</t>
  </si>
  <si>
    <t>NVIDIA P100</t>
  </si>
  <si>
    <t>NVLink 1.0</t>
  </si>
  <si>
    <t>$5699</t>
  </si>
  <si>
    <t>$0.919</t>
  </si>
  <si>
    <t>https://images.nvidia.com/content/tesla/pdf/nvidia-tesla-p100-PCIe-datasheet.pdf</t>
  </si>
  <si>
    <t>NVIDIA Tesla P4</t>
  </si>
  <si>
    <t>$0.378</t>
  </si>
  <si>
    <t>https://www.techpowerup.com/gpu-specs/tesla-p4.c2879</t>
  </si>
  <si>
    <t>https://images.nvidia.com/content/pdf/tesla/184457-Tesla-P4-Datasheet-NV-Final-Letter-Web.pdf</t>
  </si>
  <si>
    <t>NVIDIA Quadro P5000</t>
  </si>
  <si>
    <t>$2499</t>
  </si>
  <si>
    <t>https://www.techpowerup.com/gpu-specs/quadro-p5000.c2864</t>
  </si>
  <si>
    <t>NVIDIA Quadro P6000</t>
  </si>
  <si>
    <t>$5999</t>
  </si>
  <si>
    <t>https://www.techpowerup.com/gpu-specs/quadro-p6000.c2865</t>
  </si>
  <si>
    <t>NVIDIA P40</t>
  </si>
  <si>
    <t>https://www.techpowerup.com/gpu-specs/tesla-p40.c2878</t>
  </si>
  <si>
    <t>NVIDIA GTX Titan X</t>
  </si>
  <si>
    <t>https://www.techpowerup.com/gpu-specs/geforce-gtx-titan-x.c2632</t>
  </si>
  <si>
    <t>NVIDIA M40</t>
  </si>
  <si>
    <t>https://www.techpowerup.com/gpu-specs/tesla-m40.c2771</t>
  </si>
  <si>
    <t>NVIDIA Quadro K1200</t>
  </si>
  <si>
    <t>PCIe 2.0 x16</t>
  </si>
  <si>
    <t>https://www.techpowerup.com/gpu-specs/quadro-k1200.c2641</t>
  </si>
  <si>
    <t>NVIDIA Quadro M4000</t>
  </si>
  <si>
    <t>https://www.techpowerup.com/gpu-specs/quadro-m4000.c2757</t>
  </si>
  <si>
    <t>NVIDIA TESLA M60</t>
  </si>
  <si>
    <t>https://www.techpowerup.com/gpu-specs/tesla-m60.c2760</t>
  </si>
  <si>
    <t>NVIDIA GTX Titan Black</t>
  </si>
  <si>
    <t>https://www.techpowerup.com/gpu-specs/geforce-gtx-titan-black.c2549</t>
  </si>
  <si>
    <t>NVIDIA Tesla K80</t>
  </si>
  <si>
    <t>$5000</t>
  </si>
  <si>
    <t>$0.283</t>
  </si>
  <si>
    <t>2015-2017</t>
  </si>
  <si>
    <t>https://www.techpowerup.com/gpu-specs/tesla-k80.c2616</t>
  </si>
  <si>
    <t>https://www.nvidia.com/content/dam/en-zz/Solutions/Data-Center/tesla-product-literature/TeslaK80-datasheet.pdf</t>
  </si>
  <si>
    <t>https://www.anandtech.com/show/8729/nvidia-launches-tesla-k80-gk210-gpu</t>
  </si>
  <si>
    <t>NVIDIA Tesla K40s</t>
  </si>
  <si>
    <t>$7699</t>
  </si>
  <si>
    <t>https://www.techpowerup.com/gpu-specs/tesla-k40s.c2528</t>
  </si>
  <si>
    <t>NVIDIA Quadro K6000</t>
  </si>
  <si>
    <t>$5265</t>
  </si>
  <si>
    <t>https://www.techpowerup.com/gpu-specs/quadro-k6000.c2426</t>
  </si>
  <si>
    <t>NVIDIA Tesla K20c</t>
  </si>
  <si>
    <t>$3199</t>
  </si>
  <si>
    <t>https://www.techpowerup.com/gpu-specs/tesla-k20c.c564</t>
  </si>
  <si>
    <t>NVIDIA GeForce GTX 580</t>
  </si>
  <si>
    <t>$499</t>
  </si>
  <si>
    <t>https://www.techpowerup.com/gpu-specs/geforce-gtx-580.c270</t>
  </si>
  <si>
    <t>NVIDIA GeForce GTX 280</t>
  </si>
  <si>
    <t>$649</t>
  </si>
  <si>
    <t>https://www.techpowerup.com/gpu-specs/geforce-gtx-280.c216</t>
  </si>
  <si>
    <t>NVIDIA P100 PCIe 16GB</t>
  </si>
  <si>
    <t>https://www.techpowerup.com/gpu-specs/tesla-p100-pcie-16-gb.c2888</t>
  </si>
  <si>
    <t>Google TPU v1</t>
  </si>
  <si>
    <t>Habana Goya HL- 1000</t>
  </si>
  <si>
    <t>DaDianNao</t>
  </si>
  <si>
    <t>UNPU</t>
  </si>
  <si>
    <t>Reference mixed-signal</t>
  </si>
  <si>
    <t>ISAAC</t>
  </si>
  <si>
    <t>Newton</t>
  </si>
  <si>
    <t>PUMA</t>
  </si>
  <si>
    <t>PRIME</t>
  </si>
  <si>
    <t>3D-aCortex</t>
  </si>
  <si>
    <t>Analog-AI Using Dense 2-D Mesh</t>
  </si>
  <si>
    <t xml:space="preserve">Exp./Sim </t>
  </si>
  <si>
    <t>Type</t>
  </si>
  <si>
    <t xml:space="preserve"> Rhigh </t>
    <phoneticPr fontId="38" type="noConversion"/>
  </si>
  <si>
    <t xml:space="preserve">Rlow </t>
    <phoneticPr fontId="38" type="noConversion"/>
  </si>
  <si>
    <t xml:space="preserve">Array size </t>
    <phoneticPr fontId="38" type="noConversion"/>
  </si>
  <si>
    <t xml:space="preserve">ADC type </t>
  </si>
  <si>
    <t xml:space="preserve">Throughput (TOPS) </t>
    <phoneticPr fontId="38" type="noConversion"/>
  </si>
  <si>
    <t>Weight storage</t>
    <phoneticPr fontId="38" type="noConversion"/>
  </si>
  <si>
    <t>Benchmarked  workload</t>
    <phoneticPr fontId="38" type="noConversion"/>
  </si>
  <si>
    <t>Weight resolution</t>
    <phoneticPr fontId="38" type="noConversion"/>
  </si>
  <si>
    <t>Activation resolution</t>
    <phoneticPr fontId="38" type="noConversion"/>
  </si>
  <si>
    <t>Full-CMOS</t>
    <phoneticPr fontId="38" type="noConversion"/>
  </si>
  <si>
    <t>RRAM-CMOS</t>
    <phoneticPr fontId="38" type="noConversion"/>
  </si>
  <si>
    <t>Memristive Boltz-mann machine</t>
    <phoneticPr fontId="38" type="noConversion"/>
  </si>
  <si>
    <t>8-bit int</t>
    <phoneticPr fontId="38" type="noConversion"/>
  </si>
  <si>
    <t>16-bit int</t>
    <phoneticPr fontId="38" type="noConversion"/>
  </si>
  <si>
    <t>16-bit fixed-pt.</t>
    <phoneticPr fontId="38" type="noConversion"/>
  </si>
  <si>
    <t>16 bits</t>
    <phoneticPr fontId="38" type="noConversion"/>
  </si>
  <si>
    <t>1 bit</t>
    <phoneticPr fontId="38" type="noConversion"/>
  </si>
  <si>
    <t>8 bits</t>
    <phoneticPr fontId="38" type="noConversion"/>
  </si>
  <si>
    <t>4 bits</t>
    <phoneticPr fontId="38" type="noConversion"/>
  </si>
  <si>
    <t>32bits</t>
    <phoneticPr fontId="38" type="noConversion"/>
  </si>
  <si>
    <t>6 bits</t>
    <phoneticPr fontId="38" type="noConversion"/>
  </si>
  <si>
    <t xml:space="preserve">Analogue </t>
    <phoneticPr fontId="38" type="noConversion"/>
  </si>
  <si>
    <t>700 MHZ</t>
    <phoneticPr fontId="38" type="noConversion"/>
  </si>
  <si>
    <t>2.1 GHZ(CPU)</t>
    <phoneticPr fontId="38" type="noConversion"/>
  </si>
  <si>
    <t>606 MHZ</t>
    <phoneticPr fontId="38" type="noConversion"/>
  </si>
  <si>
    <t>200 MHZ</t>
    <phoneticPr fontId="38" type="noConversion"/>
  </si>
  <si>
    <t>10 MHZ</t>
    <phoneticPr fontId="38" type="noConversion"/>
  </si>
  <si>
    <t>1.2GHZ</t>
    <phoneticPr fontId="38" type="noConversion"/>
  </si>
  <si>
    <t>1 GHZ</t>
    <phoneticPr fontId="38" type="noConversion"/>
  </si>
  <si>
    <t>3.0 GHZ(CPU)</t>
    <phoneticPr fontId="38" type="noConversion"/>
  </si>
  <si>
    <t>1.0 GHZ</t>
    <phoneticPr fontId="38" type="noConversion"/>
  </si>
  <si>
    <t>3.2 GHZ(CPU)</t>
    <phoneticPr fontId="38" type="noConversion"/>
  </si>
  <si>
    <t>1.2 GHZ</t>
    <phoneticPr fontId="38" type="noConversion"/>
  </si>
  <si>
    <t xml:space="preserve">2.6 GHz </t>
    <phoneticPr fontId="38" type="noConversion"/>
  </si>
  <si>
    <t>ResNet-50 (batch=128)</t>
    <phoneticPr fontId="38" type="noConversion"/>
  </si>
  <si>
    <t>MLPs, LSTMs, CNNS</t>
    <phoneticPr fontId="38" type="noConversion"/>
  </si>
  <si>
    <t>ResNet-50 (batch=10)</t>
    <phoneticPr fontId="38" type="noConversion"/>
  </si>
  <si>
    <t>Peak performance</t>
    <phoneticPr fontId="38" type="noConversion"/>
  </si>
  <si>
    <t>Binary CNN (CIFAR-10)</t>
    <phoneticPr fontId="38" type="noConversion"/>
  </si>
  <si>
    <t>--</t>
    <phoneticPr fontId="38" type="noConversion"/>
  </si>
  <si>
    <t>GNMT</t>
    <phoneticPr fontId="38" type="noConversion"/>
  </si>
  <si>
    <t>RNN/LSTM</t>
    <phoneticPr fontId="38" type="noConversion"/>
  </si>
  <si>
    <t>PCM</t>
    <phoneticPr fontId="38" type="noConversion"/>
  </si>
  <si>
    <t>NAND flash</t>
    <phoneticPr fontId="38" type="noConversion"/>
  </si>
  <si>
    <t>ReRAM</t>
    <phoneticPr fontId="38" type="noConversion"/>
  </si>
  <si>
    <t>ReRAM (8*2-bit)</t>
    <phoneticPr fontId="38" type="noConversion"/>
  </si>
  <si>
    <t xml:space="preserve">Exp. </t>
    <phoneticPr fontId="38" type="noConversion"/>
  </si>
  <si>
    <t xml:space="preserve"> Process (nm)</t>
    <phoneticPr fontId="38" type="noConversion"/>
  </si>
  <si>
    <t>Clock speed</t>
    <phoneticPr fontId="38" type="noConversion"/>
  </si>
  <si>
    <t>~2 M</t>
    <phoneticPr fontId="38" type="noConversion"/>
  </si>
  <si>
    <t>~2 k</t>
    <phoneticPr fontId="38" type="noConversion"/>
  </si>
  <si>
    <t>1 M</t>
    <phoneticPr fontId="38" type="noConversion"/>
  </si>
  <si>
    <t>100k</t>
    <phoneticPr fontId="38" type="noConversion"/>
  </si>
  <si>
    <t>20 k</t>
    <phoneticPr fontId="38" type="noConversion"/>
  </si>
  <si>
    <t>1 k</t>
    <phoneticPr fontId="38" type="noConversion"/>
  </si>
  <si>
    <t>1.1 G</t>
    <phoneticPr fontId="38" type="noConversion"/>
  </si>
  <si>
    <t>315 k</t>
    <phoneticPr fontId="38" type="noConversion"/>
  </si>
  <si>
    <t>2.3 M</t>
    <phoneticPr fontId="38" type="noConversion"/>
  </si>
  <si>
    <t>No data</t>
    <phoneticPr fontId="38" type="noConversion"/>
  </si>
  <si>
    <t>512*512</t>
  </si>
  <si>
    <t>512*512</t>
    <phoneticPr fontId="38" type="noConversion"/>
  </si>
  <si>
    <t>64*128</t>
    <phoneticPr fontId="38" type="noConversion"/>
  </si>
  <si>
    <t>256*256</t>
    <phoneticPr fontId="38" type="noConversion"/>
  </si>
  <si>
    <t>128*128</t>
    <phoneticPr fontId="38" type="noConversion"/>
  </si>
  <si>
    <t>SAR (8-bit)</t>
    <phoneticPr fontId="38" type="noConversion"/>
  </si>
  <si>
    <t>SAR</t>
    <phoneticPr fontId="38" type="noConversion"/>
  </si>
  <si>
    <t>Ramp (6-bit)</t>
    <phoneticPr fontId="38" type="noConversion"/>
  </si>
  <si>
    <t>Temporal to digital (4-bit)</t>
    <phoneticPr fontId="38" type="noConversion"/>
  </si>
  <si>
    <t>Current controlled oscilla-tor based</t>
    <phoneticPr fontId="38" type="noConversion"/>
  </si>
  <si>
    <t>Release date</t>
    <phoneticPr fontId="38" type="noConversion"/>
  </si>
  <si>
    <t xml:space="preserve">Efficiency (TOPS/ W) </t>
    <phoneticPr fontId="38" type="noConversion"/>
  </si>
  <si>
    <t>Density (TOPS/mm^2)</t>
    <phoneticPr fontId="38" type="noConversion"/>
  </si>
  <si>
    <t>22.2, 130 (peak)</t>
    <phoneticPr fontId="38" type="noConversion"/>
  </si>
  <si>
    <t>21.4, 92 (peak)</t>
    <phoneticPr fontId="38" type="noConversion"/>
  </si>
  <si>
    <t>0.04, 0.24 (peak)</t>
    <phoneticPr fontId="38" type="noConversion"/>
  </si>
  <si>
    <t>2.3 (peak)</t>
    <phoneticPr fontId="38" type="noConversion"/>
  </si>
  <si>
    <t>TPU v1</t>
    <phoneticPr fontId="38" type="noConversion"/>
  </si>
  <si>
    <t>Power (W)</t>
    <phoneticPr fontId="38" type="noConversion"/>
  </si>
  <si>
    <t>Speed (TOP/s)</t>
    <phoneticPr fontId="38" type="noConversion"/>
  </si>
  <si>
    <t>ASIC (digital)</t>
    <phoneticPr fontId="38" type="noConversion"/>
  </si>
  <si>
    <t>Titan X (max well)</t>
    <phoneticPr fontId="38" type="noConversion"/>
  </si>
  <si>
    <t>GPU</t>
    <phoneticPr fontId="38" type="noConversion"/>
  </si>
  <si>
    <t>Lightspeeur® 2801s</t>
    <phoneticPr fontId="38" type="noConversion"/>
  </si>
  <si>
    <t>A11</t>
    <phoneticPr fontId="38" type="noConversion"/>
  </si>
  <si>
    <t>Myriad2</t>
    <phoneticPr fontId="38" type="noConversion"/>
  </si>
  <si>
    <t>DesignWareEV6x</t>
    <phoneticPr fontId="38" type="noConversion"/>
  </si>
  <si>
    <t>TPU v2</t>
    <phoneticPr fontId="38" type="noConversion"/>
  </si>
  <si>
    <t>Platform</t>
    <phoneticPr fontId="38" type="noConversion"/>
  </si>
  <si>
    <t>FPGA</t>
    <phoneticPr fontId="38" type="noConversion"/>
  </si>
  <si>
    <t>Aristotle on XC7Z020</t>
    <phoneticPr fontId="38" type="noConversion"/>
  </si>
  <si>
    <t>Aristotle on ZU9EG</t>
    <phoneticPr fontId="38" type="noConversion"/>
  </si>
  <si>
    <t>Descartes on KCU1500</t>
    <phoneticPr fontId="38" type="noConversion"/>
  </si>
  <si>
    <t>Jetson TX1</t>
    <phoneticPr fontId="38" type="noConversion"/>
  </si>
  <si>
    <t>Tesla P4</t>
    <phoneticPr fontId="38" type="noConversion"/>
  </si>
  <si>
    <t>Tesla P40</t>
    <phoneticPr fontId="38" type="noConversion"/>
  </si>
  <si>
    <t>Tesla P100</t>
    <phoneticPr fontId="38" type="noConversion"/>
  </si>
  <si>
    <t>Tesla V100</t>
    <phoneticPr fontId="38" type="noConversion"/>
  </si>
  <si>
    <t>Intel Xeon Platinum 8180M</t>
    <phoneticPr fontId="38" type="noConversion"/>
  </si>
  <si>
    <t>CPU</t>
    <phoneticPr fontId="38" type="noConversion"/>
  </si>
  <si>
    <t>Lightspeeur® 2803</t>
    <phoneticPr fontId="38" type="noConversion"/>
  </si>
  <si>
    <t>Lightspeeur® 2802M</t>
    <phoneticPr fontId="38" type="noConversion"/>
  </si>
  <si>
    <t>A12</t>
    <phoneticPr fontId="38" type="noConversion"/>
  </si>
  <si>
    <t>MyriadX</t>
    <phoneticPr fontId="38" type="noConversion"/>
  </si>
  <si>
    <t>Q4</t>
    <phoneticPr fontId="38" type="noConversion"/>
  </si>
  <si>
    <t>Ascend 310</t>
    <phoneticPr fontId="38" type="noConversion"/>
  </si>
  <si>
    <t>Cloud Kunlun</t>
    <phoneticPr fontId="38" type="noConversion"/>
  </si>
  <si>
    <t>TPU 3.0</t>
    <phoneticPr fontId="38" type="noConversion"/>
  </si>
  <si>
    <t>Colossus GC2 MK1 IPU</t>
    <phoneticPr fontId="38" type="noConversion"/>
  </si>
  <si>
    <t>Radeon Instict M160</t>
    <phoneticPr fontId="38" type="noConversion"/>
  </si>
  <si>
    <t>Xavier</t>
    <phoneticPr fontId="38" type="noConversion"/>
  </si>
  <si>
    <t>Tesla T4</t>
    <phoneticPr fontId="38" type="noConversion"/>
  </si>
  <si>
    <t>Drive PX2</t>
    <phoneticPr fontId="38" type="noConversion"/>
  </si>
  <si>
    <t>NTP100</t>
    <phoneticPr fontId="38" type="noConversion"/>
  </si>
  <si>
    <t>Ethos-N77</t>
    <phoneticPr fontId="38" type="noConversion"/>
  </si>
  <si>
    <t>Ethos-N57</t>
    <phoneticPr fontId="38" type="noConversion"/>
  </si>
  <si>
    <t>Ethos-N37</t>
    <phoneticPr fontId="38" type="noConversion"/>
  </si>
  <si>
    <t>Q5</t>
    <phoneticPr fontId="38" type="noConversion"/>
  </si>
  <si>
    <t>FSD</t>
    <phoneticPr fontId="38" type="noConversion"/>
  </si>
  <si>
    <t>Cloud AI 100</t>
    <phoneticPr fontId="38" type="noConversion"/>
  </si>
  <si>
    <t xml:space="preserve">Habana Goya HL-1000 </t>
    <phoneticPr fontId="38" type="noConversion"/>
  </si>
  <si>
    <t>Cloud Hangguang 800</t>
    <phoneticPr fontId="38" type="noConversion"/>
  </si>
  <si>
    <t>MLUv20</t>
    <phoneticPr fontId="38" type="noConversion"/>
  </si>
  <si>
    <t>Ascend 910</t>
    <phoneticPr fontId="38" type="noConversion"/>
  </si>
  <si>
    <t>Tensor streaming Processor (TSP)</t>
    <phoneticPr fontId="38" type="noConversion"/>
  </si>
  <si>
    <t>IPU</t>
    <phoneticPr fontId="38" type="noConversion"/>
  </si>
  <si>
    <t>ASIC (mixed)</t>
    <phoneticPr fontId="38" type="noConversion"/>
  </si>
  <si>
    <t>ZU9</t>
    <phoneticPr fontId="38" type="noConversion"/>
  </si>
  <si>
    <t>U200</t>
    <phoneticPr fontId="38" type="noConversion"/>
  </si>
  <si>
    <t>Jetson AGX Xavier</t>
    <phoneticPr fontId="38" type="noConversion"/>
  </si>
  <si>
    <t>GTX 1650 Super</t>
    <phoneticPr fontId="38" type="noConversion"/>
  </si>
  <si>
    <t>GTX 1660 Ti (Turing)</t>
    <phoneticPr fontId="38" type="noConversion"/>
  </si>
  <si>
    <t>Kirin 9000</t>
    <phoneticPr fontId="38" type="noConversion"/>
  </si>
  <si>
    <t>A14</t>
    <phoneticPr fontId="38" type="noConversion"/>
  </si>
  <si>
    <t>Ethos-N78</t>
    <phoneticPr fontId="38" type="noConversion"/>
  </si>
  <si>
    <t>A100</t>
    <phoneticPr fontId="38" type="noConversion"/>
  </si>
  <si>
    <t>GrayKull</t>
    <phoneticPr fontId="38" type="noConversion"/>
  </si>
  <si>
    <t>v</t>
    <phoneticPr fontId="38" type="noConversion"/>
  </si>
  <si>
    <t>data from:https://nicsefc.ee.tsinghua.edu.cn/projects/neural-network-accelerator.html</t>
    <phoneticPr fontId="38" type="noConversion"/>
  </si>
  <si>
    <t>https://www.nature.com/articles/s41467-024-45670-9 Figure1b</t>
    <phoneticPr fontId="38" type="noConversion"/>
  </si>
  <si>
    <t>Weight-Precision</t>
    <phoneticPr fontId="38" type="noConversion"/>
  </si>
  <si>
    <t>FP32</t>
  </si>
  <si>
    <t>FP32</t>
    <phoneticPr fontId="38" type="noConversion"/>
  </si>
  <si>
    <t>FP16</t>
    <phoneticPr fontId="38" type="noConversion"/>
  </si>
  <si>
    <t>INT12</t>
    <phoneticPr fontId="38" type="noConversion"/>
  </si>
  <si>
    <t>INT8</t>
  </si>
  <si>
    <t>INT8</t>
    <phoneticPr fontId="38" type="noConversion"/>
  </si>
  <si>
    <t>INT4</t>
    <phoneticPr fontId="38" type="noConversion"/>
  </si>
  <si>
    <t>Activation-Precision</t>
    <phoneticPr fontId="38" type="noConversion"/>
  </si>
  <si>
    <t>Energy Efficiency TOP/s/W</t>
    <phoneticPr fontId="38" type="noConversion"/>
  </si>
  <si>
    <t>Benchmark</t>
    <phoneticPr fontId="38" type="noConversion"/>
  </si>
  <si>
    <t>Affilation</t>
    <phoneticPr fontId="38" type="noConversion"/>
  </si>
  <si>
    <t>DeePhi</t>
    <phoneticPr fontId="38" type="noConversion"/>
  </si>
  <si>
    <t>Support NN Type</t>
  </si>
  <si>
    <t>CNN</t>
    <phoneticPr fontId="38" type="noConversion"/>
  </si>
  <si>
    <t>Sparsity</t>
    <phoneticPr fontId="38" type="noConversion"/>
  </si>
  <si>
    <t>none (0%)</t>
  </si>
  <si>
    <t>none (0%)</t>
    <phoneticPr fontId="38" type="noConversion"/>
  </si>
  <si>
    <t>Xilinx</t>
    <phoneticPr fontId="38" type="noConversion"/>
  </si>
  <si>
    <t>Fabric (nm)</t>
    <phoneticPr fontId="38" type="noConversion"/>
  </si>
  <si>
    <t>CNN+RNN</t>
  </si>
  <si>
    <t>CNN+RNN</t>
    <phoneticPr fontId="38" type="noConversion"/>
  </si>
  <si>
    <t>(peak)(int8)</t>
  </si>
  <si>
    <t>(peak)(int8)</t>
    <phoneticPr fontId="38" type="noConversion"/>
  </si>
  <si>
    <t>(INT8)</t>
  </si>
  <si>
    <t>(INT8)</t>
    <phoneticPr fontId="38" type="noConversion"/>
  </si>
  <si>
    <t>RNN</t>
    <phoneticPr fontId="38" type="noConversion"/>
  </si>
  <si>
    <t>medium (25-89%)</t>
    <phoneticPr fontId="38" type="noConversion"/>
  </si>
  <si>
    <t>(peak)(int12, sparse)</t>
    <phoneticPr fontId="38" type="noConversion"/>
  </si>
  <si>
    <t>Intel</t>
    <phoneticPr fontId="38" type="noConversion"/>
  </si>
  <si>
    <t>(peak)(FP16)</t>
  </si>
  <si>
    <t>(peak)(FP16)</t>
    <phoneticPr fontId="38" type="noConversion"/>
  </si>
  <si>
    <t>Mythic</t>
    <phoneticPr fontId="38" type="noConversion"/>
  </si>
  <si>
    <t>40+flash</t>
    <phoneticPr fontId="38" type="noConversion"/>
  </si>
  <si>
    <t>(peak)(8b (analog))</t>
    <phoneticPr fontId="38" type="noConversion"/>
  </si>
  <si>
    <t>VGG-16(Batch=1)</t>
  </si>
  <si>
    <t>(FP16)</t>
  </si>
  <si>
    <t>12nm FinFET</t>
    <phoneticPr fontId="38" type="noConversion"/>
  </si>
  <si>
    <t>AlexNet(Batch=128, int8)</t>
  </si>
  <si>
    <t>(peak)(int4)</t>
  </si>
  <si>
    <t>(peak)(fp16/fp32 mixed)</t>
  </si>
  <si>
    <t>FP16/FP32 mixed</t>
    <phoneticPr fontId="38" type="noConversion"/>
  </si>
  <si>
    <t>(peak)(int32)</t>
    <phoneticPr fontId="38" type="noConversion"/>
  </si>
  <si>
    <t>12 nm FFN</t>
    <phoneticPr fontId="38" type="noConversion"/>
  </si>
  <si>
    <t>(peak)(FP32)</t>
  </si>
  <si>
    <t>(peak)(FP32)</t>
    <phoneticPr fontId="38" type="noConversion"/>
  </si>
  <si>
    <t>-</t>
    <phoneticPr fontId="38" type="noConversion"/>
  </si>
  <si>
    <t>VGG-16(Batch=32)</t>
    <phoneticPr fontId="38" type="noConversion"/>
  </si>
  <si>
    <t>(FP32)</t>
    <phoneticPr fontId="38" type="noConversion"/>
  </si>
  <si>
    <t>Syntiant</t>
    <phoneticPr fontId="38" type="noConversion"/>
  </si>
  <si>
    <t>40nm ULP</t>
    <phoneticPr fontId="38" type="noConversion"/>
  </si>
  <si>
    <t>Gyrfalcon</t>
  </si>
  <si>
    <t>(peak)</t>
  </si>
  <si>
    <t>22nm+MRAM</t>
  </si>
  <si>
    <t>ARM</t>
    <phoneticPr fontId="38" type="noConversion"/>
  </si>
  <si>
    <t>(int8, int16)</t>
  </si>
  <si>
    <t>Huawei</t>
  </si>
  <si>
    <t>Huawei</t>
    <phoneticPr fontId="38" type="noConversion"/>
  </si>
  <si>
    <t>Apple</t>
    <phoneticPr fontId="38" type="noConversion"/>
  </si>
  <si>
    <t>(peak)(FP16, FP8)</t>
  </si>
  <si>
    <t>Intel Movidius</t>
    <phoneticPr fontId="38" type="noConversion"/>
  </si>
  <si>
    <t>Synopsys</t>
    <phoneticPr fontId="38" type="noConversion"/>
  </si>
  <si>
    <t>Mobileye</t>
  </si>
  <si>
    <t>(FP16)</t>
    <phoneticPr fontId="38" type="noConversion"/>
  </si>
  <si>
    <t>Google</t>
    <phoneticPr fontId="38" type="noConversion"/>
  </si>
  <si>
    <t>28nm CMOS</t>
    <phoneticPr fontId="38" type="noConversion"/>
  </si>
  <si>
    <t>Inception(8-bit fixed)</t>
  </si>
  <si>
    <t>Tesla</t>
    <phoneticPr fontId="38" type="noConversion"/>
  </si>
  <si>
    <t>(INT8 on NPU(double))</t>
  </si>
  <si>
    <t>GNMT(subset)(8-bit fixed)</t>
  </si>
  <si>
    <t>(FP32/FP64 on GPU(single))</t>
  </si>
  <si>
    <t>Tenstorrent</t>
  </si>
  <si>
    <t>Qualcomm</t>
  </si>
  <si>
    <t>(peak)(8-bit fixed)</t>
  </si>
  <si>
    <t>Baidu</t>
    <phoneticPr fontId="38" type="noConversion"/>
  </si>
  <si>
    <t>ResNet-50(INT8)</t>
  </si>
  <si>
    <t>Graphcore</t>
  </si>
  <si>
    <t>Alibaba</t>
  </si>
  <si>
    <t>Cambricon</t>
  </si>
  <si>
    <t>(INT4)</t>
    <phoneticPr fontId="38" type="noConversion"/>
  </si>
  <si>
    <t>(peak)(bfloat16)</t>
  </si>
  <si>
    <t>16/12 FF</t>
    <phoneticPr fontId="38" type="noConversion"/>
  </si>
  <si>
    <t>20nm CMOS</t>
    <phoneticPr fontId="38" type="noConversion"/>
  </si>
  <si>
    <t>Groq</t>
  </si>
  <si>
    <t>AMD</t>
    <phoneticPr fontId="38" type="noConversion"/>
  </si>
  <si>
    <t>Compute Efficiency TOPS/W</t>
    <phoneticPr fontId="38" type="noConversion"/>
  </si>
  <si>
    <t xml:space="preserve">Google TPUv4 </t>
  </si>
  <si>
    <r>
      <t xml:space="preserve">Throughput= 2×𝑓 ×𝐶h ×𝑁×𝑀 </t>
    </r>
    <r>
      <rPr>
        <b/>
        <sz val="11"/>
        <color rgb="FF000000"/>
        <rFont val="TimesNewRomanPS"/>
      </rPr>
      <t>Equation.S4, (25GHz, 4Chanels, 3*3)</t>
    </r>
    <phoneticPr fontId="38" type="noConversion"/>
  </si>
  <si>
    <t xml:space="preserve">Photonic tensor core unit cell </t>
    <phoneticPr fontId="38" type="noConversion"/>
  </si>
  <si>
    <t>Reference</t>
    <phoneticPr fontId="38" type="noConversion"/>
  </si>
  <si>
    <t>https://static-content.springer.com/esm/art%3A10.1038%2Fs41566-023-01313-x/MediaObjects/41566_2023_1313_MOESM1_ESM.pdf</t>
  </si>
  <si>
    <t>Area (mm^2)</t>
    <phoneticPr fontId="38" type="noConversion"/>
  </si>
  <si>
    <t>N.A.</t>
    <phoneticPr fontId="38" type="noConversion"/>
  </si>
  <si>
    <t xml:space="preserve">Flash (analog) </t>
  </si>
  <si>
    <t xml:space="preserve">Hybrid laser neural networks </t>
  </si>
  <si>
    <t xml:space="preserve">Integrated silicon PNN </t>
  </si>
  <si>
    <r>
      <t>Sub-</t>
    </r>
    <r>
      <rPr>
        <sz val="8"/>
        <color rgb="FF000000"/>
        <rFont val="CMMI8"/>
      </rPr>
      <t xml:space="preserve">λ </t>
    </r>
    <r>
      <rPr>
        <sz val="8"/>
        <color rgb="FF000000"/>
        <rFont val="CMR8"/>
      </rPr>
      <t xml:space="preserve">nanophotonics (prediction) </t>
    </r>
  </si>
  <si>
    <t>Die size (mm^2)</t>
    <phoneticPr fontId="38" type="noConversion"/>
  </si>
  <si>
    <t>Google TPU v3</t>
    <phoneticPr fontId="38" type="noConversion"/>
  </si>
  <si>
    <t>Vector size</t>
    <phoneticPr fontId="38" type="noConversion"/>
  </si>
  <si>
    <t>2us</t>
    <phoneticPr fontId="38" type="noConversion"/>
  </si>
  <si>
    <t>15ns</t>
    <phoneticPr fontId="38" type="noConversion"/>
  </si>
  <si>
    <t>100ps</t>
    <phoneticPr fontId="38" type="noConversion"/>
  </si>
  <si>
    <t>50ps</t>
    <phoneticPr fontId="38" type="noConversion"/>
  </si>
  <si>
    <t>https://web.ece.ucsb.edu/~strukov/papers/2018/dac2018.pdf</t>
    <phoneticPr fontId="38" type="noConversion"/>
  </si>
  <si>
    <t xml:space="preserve">Computing Throughput (TOPS/mm^2) </t>
    <phoneticPr fontId="38" type="noConversion"/>
  </si>
  <si>
    <t>Process (nm)</t>
    <phoneticPr fontId="38" type="noConversion"/>
  </si>
  <si>
    <t>Precision</t>
    <phoneticPr fontId="38" type="noConversion"/>
  </si>
  <si>
    <t>5 bit</t>
    <phoneticPr fontId="38" type="noConversion"/>
  </si>
  <si>
    <t xml:space="preserve">https://dl.acm.org/doi/pdf/10.1145/3079856.3080246 </t>
    <phoneticPr fontId="38" type="noConversion"/>
  </si>
  <si>
    <t>https://ieeexplore.ieee.org/stamp/stamp.jsp?tp=&amp;arnumber=6497478</t>
  </si>
  <si>
    <t>https://arxiv.org/pdf/1812.11898.pdf</t>
  </si>
  <si>
    <t>7.0E-15, 1.68POPs/J (in reference)</t>
    <phoneticPr fontId="38" type="noConversion"/>
  </si>
  <si>
    <t>Compute Efficiency (J/MAC)</t>
    <phoneticPr fontId="38" type="noConversion"/>
  </si>
  <si>
    <t xml:space="preserve">Latency </t>
    <phoneticPr fontId="38" type="noConversion"/>
  </si>
  <si>
    <t>8 bit</t>
    <phoneticPr fontId="38" type="noConversion"/>
  </si>
  <si>
    <t>92 (peak)</t>
    <phoneticPr fontId="38" type="noConversion"/>
  </si>
  <si>
    <t>Throughput (TOPS/s)</t>
    <phoneticPr fontId="38" type="noConversion"/>
  </si>
  <si>
    <t>Die TDP (W)</t>
    <phoneticPr fontId="38" type="noConversion"/>
  </si>
  <si>
    <t>Die clock rate (MHz)</t>
    <phoneticPr fontId="38" type="noConversion"/>
  </si>
  <si>
    <t>J/MAC =&gt; FLOPS/Watt</t>
  </si>
  <si>
    <t>need this to convert to FLOPS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</si>
</sst>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]#,##0"/>
  </numFmts>
  <fonts count="51">
    <font>
      <sz val="10"/>
      <color rgb="FF000000"/>
      <name val="Arial"/>
      <scheme val="minor"/>
    </font>
    <font>
      <b/>
      <sz val="10"/>
      <color theme="1"/>
      <name val="Roboto"/>
    </font>
    <font>
      <b/>
      <u/>
      <sz val="10"/>
      <color rgb="FF0000FF"/>
      <name val="Roboto"/>
    </font>
    <font>
      <sz val="10"/>
      <color theme="1"/>
      <name val="Roboto"/>
    </font>
    <font>
      <sz val="10"/>
      <color rgb="FF333333"/>
      <name val="Roboto"/>
    </font>
    <font>
      <u/>
      <sz val="10"/>
      <color theme="1"/>
      <name val="Roboto"/>
    </font>
    <font>
      <u/>
      <sz val="10"/>
      <color theme="1"/>
      <name val="Roboto"/>
    </font>
    <font>
      <u/>
      <sz val="10"/>
      <color rgb="FF1155CC"/>
      <name val="Roboto"/>
    </font>
    <font>
      <u/>
      <sz val="10"/>
      <color rgb="FF1155CC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theme="1"/>
      <name val="Roboto"/>
    </font>
    <font>
      <u/>
      <sz val="10"/>
      <color rgb="FF1155CC"/>
      <name val="Roboto"/>
    </font>
    <font>
      <u/>
      <sz val="10"/>
      <color rgb="FF1155CC"/>
      <name val="Roboto"/>
    </font>
    <font>
      <u/>
      <sz val="10"/>
      <color rgb="FF0000FF"/>
      <name val="Roboto"/>
    </font>
    <font>
      <u/>
      <sz val="10"/>
      <color rgb="FF1155CC"/>
      <name val="Roboto"/>
    </font>
    <font>
      <u/>
      <sz val="10"/>
      <color theme="1"/>
      <name val="Roboto"/>
    </font>
    <font>
      <u/>
      <sz val="10"/>
      <color rgb="FF1155CC"/>
      <name val="Roboto"/>
    </font>
    <font>
      <u/>
      <sz val="10"/>
      <color rgb="FF1155CC"/>
      <name val="Roboto"/>
    </font>
    <font>
      <u/>
      <sz val="10"/>
      <color rgb="FF1155CC"/>
      <name val="Roboto"/>
    </font>
    <font>
      <u/>
      <sz val="10"/>
      <color rgb="FF1F1F1F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theme="1"/>
      <name val="Roboto"/>
    </font>
    <font>
      <u/>
      <sz val="10"/>
      <color rgb="FF0000FF"/>
      <name val="Roboto"/>
    </font>
    <font>
      <sz val="10"/>
      <color theme="1"/>
      <name val="Roboto"/>
    </font>
    <font>
      <u/>
      <sz val="10"/>
      <color rgb="FF1155CC"/>
      <name val="Roboto"/>
    </font>
    <font>
      <u/>
      <sz val="10"/>
      <color rgb="FF1155CC"/>
      <name val="Roboto"/>
    </font>
    <font>
      <u/>
      <sz val="10"/>
      <color rgb="FF1155CC"/>
      <name val="Roboto"/>
    </font>
    <font>
      <u/>
      <sz val="9"/>
      <color rgb="FF1F1F1F"/>
      <name val="Roboto"/>
    </font>
    <font>
      <u/>
      <sz val="10"/>
      <color rgb="FF1155CC"/>
      <name val="Roboto"/>
    </font>
    <font>
      <u/>
      <sz val="10"/>
      <color rgb="FF0000FF"/>
      <name val="Roboto"/>
    </font>
    <font>
      <u/>
      <sz val="10"/>
      <color theme="1"/>
      <name val="Roboto"/>
    </font>
    <font>
      <u/>
      <sz val="10"/>
      <color rgb="FF1155CC"/>
      <name val="Roboto"/>
    </font>
    <font>
      <sz val="10"/>
      <color theme="1"/>
      <name val="Arial"/>
      <family val="2"/>
      <scheme val="minor"/>
    </font>
    <font>
      <b/>
      <u/>
      <sz val="10"/>
      <name val="Roboto"/>
    </font>
    <font>
      <sz val="10"/>
      <color rgb="FF000000"/>
      <name val="Arial"/>
      <family val="2"/>
      <scheme val="minor"/>
    </font>
    <font>
      <sz val="9"/>
      <name val="Arial"/>
      <family val="3"/>
      <charset val="134"/>
      <scheme val="minor"/>
    </font>
    <font>
      <sz val="10"/>
      <color rgb="FF000000"/>
      <name val="Helvetica Neue"/>
      <family val="2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</font>
    <font>
      <sz val="10"/>
      <color theme="1"/>
      <name val="Helvetica Neue"/>
      <family val="2"/>
    </font>
    <font>
      <u/>
      <sz val="10"/>
      <color theme="10"/>
      <name val="Arial"/>
      <family val="2"/>
      <scheme val="minor"/>
    </font>
    <font>
      <sz val="12"/>
      <color rgb="FF000000"/>
      <name val="TimesNewRomanPSMT"/>
    </font>
    <font>
      <sz val="11"/>
      <color rgb="FF000000"/>
      <name val="CambriaMath"/>
    </font>
    <font>
      <b/>
      <sz val="11"/>
      <color rgb="FF000000"/>
      <name val="TimesNewRomanPS"/>
    </font>
    <font>
      <sz val="11"/>
      <color rgb="FF000000"/>
      <name val="TimesNewRomanPSMT"/>
    </font>
    <font>
      <sz val="8"/>
      <color rgb="FF000000"/>
      <name val="CMR8"/>
    </font>
    <font>
      <sz val="8"/>
      <color rgb="FF000000"/>
      <name val="CMMI8"/>
    </font>
    <font>
      <sz val="10"/>
      <color rgb="FFFF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BFBF9"/>
        <bgColor rgb="FFFBFBF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3" fillId="0" borderId="0" applyNumberFormat="0" applyFill="0" applyBorder="0" applyAlignment="0" applyProtection="0"/>
  </cellStyleXfs>
  <cellXfs count="112">
    <xf numFmtId="0" fontId="0" fillId="0" borderId="0" xfId="0"/>
    <xf numFmtId="0" fontId="1" fillId="2" borderId="0" xfId="0" applyFont="1" applyFill="1" applyAlignment="1">
      <alignment wrapText="1"/>
    </xf>
    <xf numFmtId="11" fontId="1" fillId="2" borderId="0" xfId="0" applyNumberFormat="1" applyFont="1" applyFill="1" applyAlignment="1">
      <alignment wrapText="1"/>
    </xf>
    <xf numFmtId="0" fontId="2" fillId="2" borderId="0" xfId="0" applyFont="1" applyFill="1" applyAlignment="1">
      <alignment wrapText="1"/>
    </xf>
    <xf numFmtId="14" fontId="1" fillId="2" borderId="0" xfId="0" applyNumberFormat="1" applyFont="1" applyFill="1" applyAlignment="1">
      <alignment wrapText="1"/>
    </xf>
    <xf numFmtId="164" fontId="1" fillId="2" borderId="0" xfId="0" applyNumberFormat="1" applyFont="1" applyFill="1" applyAlignment="1">
      <alignment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11" fontId="3" fillId="4" borderId="0" xfId="0" applyNumberFormat="1" applyFont="1" applyFill="1"/>
    <xf numFmtId="11" fontId="3" fillId="4" borderId="0" xfId="0" applyNumberFormat="1" applyFont="1" applyFill="1" applyAlignment="1">
      <alignment horizontal="right" wrapText="1"/>
    </xf>
    <xf numFmtId="11" fontId="4" fillId="0" borderId="0" xfId="0" applyNumberFormat="1" applyFont="1" applyAlignment="1">
      <alignment horizontal="left"/>
    </xf>
    <xf numFmtId="4" fontId="3" fillId="4" borderId="0" xfId="0" applyNumberFormat="1" applyFont="1" applyFill="1"/>
    <xf numFmtId="11" fontId="3" fillId="4" borderId="0" xfId="0" applyNumberFormat="1" applyFont="1" applyFill="1" applyAlignment="1">
      <alignment horizontal="left"/>
    </xf>
    <xf numFmtId="11" fontId="3" fillId="4" borderId="0" xfId="0" applyNumberFormat="1" applyFont="1" applyFill="1" applyAlignment="1">
      <alignment horizontal="right"/>
    </xf>
    <xf numFmtId="14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164" fontId="3" fillId="4" borderId="0" xfId="0" applyNumberFormat="1" applyFont="1" applyFill="1" applyAlignment="1">
      <alignment horizontal="right"/>
    </xf>
    <xf numFmtId="49" fontId="3" fillId="4" borderId="0" xfId="0" applyNumberFormat="1" applyFont="1" applyFill="1" applyAlignment="1">
      <alignment horizontal="right"/>
    </xf>
    <xf numFmtId="0" fontId="3" fillId="4" borderId="0" xfId="0" applyFont="1" applyFill="1"/>
    <xf numFmtId="11" fontId="5" fillId="4" borderId="0" xfId="0" applyNumberFormat="1" applyFont="1" applyFill="1" applyAlignment="1">
      <alignment wrapText="1"/>
    </xf>
    <xf numFmtId="0" fontId="6" fillId="0" borderId="0" xfId="0" applyFont="1"/>
    <xf numFmtId="0" fontId="3" fillId="5" borderId="0" xfId="0" applyFont="1" applyFill="1" applyAlignment="1">
      <alignment wrapText="1"/>
    </xf>
    <xf numFmtId="11" fontId="3" fillId="5" borderId="0" xfId="0" applyNumberFormat="1" applyFont="1" applyFill="1" applyAlignment="1">
      <alignment horizontal="right"/>
    </xf>
    <xf numFmtId="11" fontId="3" fillId="5" borderId="0" xfId="0" applyNumberFormat="1" applyFont="1" applyFill="1" applyAlignment="1">
      <alignment horizontal="right" wrapText="1"/>
    </xf>
    <xf numFmtId="11" fontId="3" fillId="5" borderId="0" xfId="0" applyNumberFormat="1" applyFont="1" applyFill="1"/>
    <xf numFmtId="11" fontId="4" fillId="0" borderId="0" xfId="0" applyNumberFormat="1" applyFont="1"/>
    <xf numFmtId="4" fontId="3" fillId="5" borderId="0" xfId="0" applyNumberFormat="1" applyFont="1" applyFill="1" applyAlignment="1">
      <alignment horizontal="right"/>
    </xf>
    <xf numFmtId="14" fontId="3" fillId="5" borderId="0" xfId="0" applyNumberFormat="1" applyFont="1" applyFill="1" applyAlignment="1">
      <alignment horizontal="right"/>
    </xf>
    <xf numFmtId="0" fontId="3" fillId="5" borderId="0" xfId="0" applyFont="1" applyFill="1" applyAlignment="1">
      <alignment horizontal="right"/>
    </xf>
    <xf numFmtId="164" fontId="3" fillId="5" borderId="0" xfId="0" applyNumberFormat="1" applyFont="1" applyFill="1" applyAlignment="1">
      <alignment horizontal="right"/>
    </xf>
    <xf numFmtId="49" fontId="3" fillId="5" borderId="0" xfId="0" applyNumberFormat="1" applyFont="1" applyFill="1" applyAlignment="1">
      <alignment horizontal="right"/>
    </xf>
    <xf numFmtId="0" fontId="3" fillId="5" borderId="0" xfId="0" applyFont="1" applyFill="1"/>
    <xf numFmtId="11" fontId="7" fillId="5" borderId="0" xfId="0" applyNumberFormat="1" applyFont="1" applyFill="1" applyAlignment="1">
      <alignment wrapText="1"/>
    </xf>
    <xf numFmtId="0" fontId="8" fillId="0" borderId="0" xfId="0" applyFont="1"/>
    <xf numFmtId="11" fontId="9" fillId="4" borderId="0" xfId="0" applyNumberFormat="1" applyFont="1" applyFill="1" applyAlignment="1">
      <alignment wrapText="1"/>
    </xf>
    <xf numFmtId="11" fontId="3" fillId="0" borderId="0" xfId="0" applyNumberFormat="1" applyFont="1" applyAlignment="1">
      <alignment horizontal="right" wrapText="1"/>
    </xf>
    <xf numFmtId="164" fontId="3" fillId="5" borderId="0" xfId="0" applyNumberFormat="1" applyFont="1" applyFill="1"/>
    <xf numFmtId="11" fontId="10" fillId="5" borderId="0" xfId="0" applyNumberFormat="1" applyFont="1" applyFill="1"/>
    <xf numFmtId="0" fontId="11" fillId="0" borderId="0" xfId="0" applyFont="1"/>
    <xf numFmtId="0" fontId="12" fillId="0" borderId="0" xfId="0" applyFont="1"/>
    <xf numFmtId="0" fontId="3" fillId="3" borderId="0" xfId="0" applyFont="1" applyFill="1"/>
    <xf numFmtId="0" fontId="13" fillId="5" borderId="0" xfId="0" applyFont="1" applyFill="1"/>
    <xf numFmtId="11" fontId="14" fillId="5" borderId="0" xfId="0" applyNumberFormat="1" applyFont="1" applyFill="1"/>
    <xf numFmtId="11" fontId="3" fillId="0" borderId="0" xfId="0" applyNumberFormat="1" applyFont="1" applyAlignment="1">
      <alignment horizontal="right"/>
    </xf>
    <xf numFmtId="0" fontId="3" fillId="0" borderId="0" xfId="0" applyFont="1"/>
    <xf numFmtId="11" fontId="3" fillId="0" borderId="0" xfId="0" applyNumberFormat="1" applyFont="1"/>
    <xf numFmtId="4" fontId="3" fillId="5" borderId="0" xfId="0" applyNumberFormat="1" applyFont="1" applyFill="1"/>
    <xf numFmtId="11" fontId="3" fillId="3" borderId="0" xfId="0" applyNumberFormat="1" applyFont="1" applyFill="1" applyAlignment="1">
      <alignment horizontal="right"/>
    </xf>
    <xf numFmtId="11" fontId="15" fillId="0" borderId="0" xfId="0" applyNumberFormat="1" applyFont="1"/>
    <xf numFmtId="0" fontId="3" fillId="4" borderId="0" xfId="0" applyFont="1" applyFill="1" applyAlignment="1">
      <alignment horizontal="left"/>
    </xf>
    <xf numFmtId="11" fontId="3" fillId="4" borderId="0" xfId="0" applyNumberFormat="1" applyFont="1" applyFill="1" applyAlignment="1">
      <alignment horizontal="left" wrapText="1"/>
    </xf>
    <xf numFmtId="14" fontId="3" fillId="4" borderId="0" xfId="0" applyNumberFormat="1" applyFont="1" applyFill="1" applyAlignment="1">
      <alignment horizontal="right" wrapText="1"/>
    </xf>
    <xf numFmtId="11" fontId="16" fillId="4" borderId="0" xfId="0" applyNumberFormat="1" applyFont="1" applyFill="1" applyAlignment="1">
      <alignment wrapText="1"/>
    </xf>
    <xf numFmtId="0" fontId="17" fillId="4" borderId="0" xfId="0" applyFont="1" applyFill="1"/>
    <xf numFmtId="11" fontId="3" fillId="5" borderId="0" xfId="0" applyNumberFormat="1" applyFont="1" applyFill="1" applyAlignment="1">
      <alignment wrapText="1"/>
    </xf>
    <xf numFmtId="14" fontId="3" fillId="5" borderId="0" xfId="0" applyNumberFormat="1" applyFont="1" applyFill="1" applyAlignment="1">
      <alignment horizontal="right" wrapText="1"/>
    </xf>
    <xf numFmtId="0" fontId="18" fillId="5" borderId="0" xfId="0" applyFont="1" applyFill="1"/>
    <xf numFmtId="11" fontId="19" fillId="0" borderId="0" xfId="0" applyNumberFormat="1" applyFont="1"/>
    <xf numFmtId="0" fontId="20" fillId="5" borderId="0" xfId="0" applyFont="1" applyFill="1"/>
    <xf numFmtId="0" fontId="21" fillId="5" borderId="0" xfId="0" applyFont="1" applyFill="1"/>
    <xf numFmtId="4" fontId="3" fillId="4" borderId="0" xfId="0" applyNumberFormat="1" applyFont="1" applyFill="1" applyAlignment="1">
      <alignment horizontal="right"/>
    </xf>
    <xf numFmtId="14" fontId="3" fillId="4" borderId="0" xfId="0" applyNumberFormat="1" applyFont="1" applyFill="1"/>
    <xf numFmtId="0" fontId="22" fillId="4" borderId="0" xfId="0" applyFont="1" applyFill="1"/>
    <xf numFmtId="0" fontId="23" fillId="4" borderId="0" xfId="0" applyFont="1" applyFill="1"/>
    <xf numFmtId="0" fontId="24" fillId="4" borderId="0" xfId="0" applyFont="1" applyFill="1"/>
    <xf numFmtId="0" fontId="25" fillId="4" borderId="0" xfId="0" applyFont="1" applyFill="1"/>
    <xf numFmtId="0" fontId="26" fillId="3" borderId="0" xfId="0" applyFont="1" applyFill="1"/>
    <xf numFmtId="0" fontId="26" fillId="5" borderId="0" xfId="0" applyFont="1" applyFill="1"/>
    <xf numFmtId="11" fontId="26" fillId="5" borderId="0" xfId="0" applyNumberFormat="1" applyFont="1" applyFill="1" applyAlignment="1">
      <alignment horizontal="right"/>
    </xf>
    <xf numFmtId="11" fontId="26" fillId="5" borderId="0" xfId="0" applyNumberFormat="1" applyFont="1" applyFill="1"/>
    <xf numFmtId="4" fontId="26" fillId="5" borderId="0" xfId="0" applyNumberFormat="1" applyFont="1" applyFill="1" applyAlignment="1">
      <alignment horizontal="right"/>
    </xf>
    <xf numFmtId="14" fontId="26" fillId="5" borderId="0" xfId="0" applyNumberFormat="1" applyFont="1" applyFill="1" applyAlignment="1">
      <alignment horizontal="right"/>
    </xf>
    <xf numFmtId="0" fontId="26" fillId="5" borderId="0" xfId="0" applyFont="1" applyFill="1" applyAlignment="1">
      <alignment horizontal="right"/>
    </xf>
    <xf numFmtId="164" fontId="26" fillId="5" borderId="0" xfId="0" applyNumberFormat="1" applyFont="1" applyFill="1"/>
    <xf numFmtId="49" fontId="26" fillId="5" borderId="0" xfId="0" applyNumberFormat="1" applyFont="1" applyFill="1" applyAlignment="1">
      <alignment horizontal="right"/>
    </xf>
    <xf numFmtId="0" fontId="27" fillId="5" borderId="0" xfId="0" applyFont="1" applyFill="1"/>
    <xf numFmtId="0" fontId="26" fillId="0" borderId="0" xfId="0" applyFont="1"/>
    <xf numFmtId="0" fontId="28" fillId="5" borderId="0" xfId="0" applyFont="1" applyFill="1"/>
    <xf numFmtId="0" fontId="26" fillId="3" borderId="0" xfId="0" applyFont="1" applyFill="1" applyAlignment="1">
      <alignment wrapText="1"/>
    </xf>
    <xf numFmtId="0" fontId="26" fillId="5" borderId="0" xfId="0" applyFont="1" applyFill="1" applyAlignment="1">
      <alignment wrapText="1"/>
    </xf>
    <xf numFmtId="164" fontId="26" fillId="5" borderId="0" xfId="0" applyNumberFormat="1" applyFont="1" applyFill="1" applyAlignment="1">
      <alignment horizontal="right"/>
    </xf>
    <xf numFmtId="0" fontId="29" fillId="5" borderId="0" xfId="0" applyFont="1" applyFill="1"/>
    <xf numFmtId="11" fontId="26" fillId="0" borderId="0" xfId="0" applyNumberFormat="1" applyFont="1" applyAlignment="1">
      <alignment horizontal="right"/>
    </xf>
    <xf numFmtId="0" fontId="30" fillId="5" borderId="0" xfId="0" applyFont="1" applyFill="1"/>
    <xf numFmtId="0" fontId="31" fillId="0" borderId="0" xfId="0" applyFont="1"/>
    <xf numFmtId="0" fontId="32" fillId="4" borderId="0" xfId="0" applyFont="1" applyFill="1"/>
    <xf numFmtId="0" fontId="33" fillId="4" borderId="0" xfId="0" applyFont="1" applyFill="1"/>
    <xf numFmtId="14" fontId="3" fillId="5" borderId="0" xfId="0" applyNumberFormat="1" applyFont="1" applyFill="1"/>
    <xf numFmtId="0" fontId="34" fillId="5" borderId="0" xfId="0" applyFont="1" applyFill="1"/>
    <xf numFmtId="11" fontId="35" fillId="0" borderId="0" xfId="0" applyNumberFormat="1" applyFont="1"/>
    <xf numFmtId="14" fontId="35" fillId="0" borderId="0" xfId="0" applyNumberFormat="1" applyFont="1"/>
    <xf numFmtId="164" fontId="35" fillId="0" borderId="0" xfId="0" applyNumberFormat="1" applyFont="1"/>
    <xf numFmtId="0" fontId="0" fillId="0" borderId="0" xfId="0" applyAlignment="1">
      <alignment wrapText="1"/>
    </xf>
    <xf numFmtId="0" fontId="37" fillId="0" borderId="0" xfId="0" applyFont="1" applyAlignment="1">
      <alignment wrapText="1"/>
    </xf>
    <xf numFmtId="0" fontId="37" fillId="0" borderId="0" xfId="0" applyFont="1"/>
    <xf numFmtId="0" fontId="37" fillId="0" borderId="0" xfId="0" applyFont="1" applyAlignment="1">
      <alignment wrapText="1" shrinkToFit="1"/>
    </xf>
    <xf numFmtId="0" fontId="37" fillId="0" borderId="0" xfId="0" quotePrefix="1" applyFont="1" applyAlignment="1">
      <alignment wrapText="1"/>
    </xf>
    <xf numFmtId="0" fontId="39" fillId="0" borderId="0" xfId="0" applyFont="1" applyAlignment="1">
      <alignment wrapText="1"/>
    </xf>
    <xf numFmtId="0" fontId="40" fillId="6" borderId="0" xfId="0" applyFont="1" applyFill="1" applyAlignment="1">
      <alignment wrapText="1"/>
    </xf>
    <xf numFmtId="0" fontId="0" fillId="6" borderId="0" xfId="0" applyFill="1"/>
    <xf numFmtId="14" fontId="39" fillId="0" borderId="0" xfId="0" applyNumberFormat="1" applyFont="1" applyAlignment="1">
      <alignment wrapText="1"/>
    </xf>
    <xf numFmtId="0" fontId="35" fillId="0" borderId="0" xfId="0" applyFont="1" applyAlignment="1">
      <alignment wrapText="1"/>
    </xf>
    <xf numFmtId="14" fontId="42" fillId="0" borderId="0" xfId="0" applyNumberFormat="1" applyFont="1" applyAlignment="1">
      <alignment wrapText="1"/>
    </xf>
    <xf numFmtId="0" fontId="40" fillId="0" borderId="0" xfId="0" applyFont="1" applyAlignment="1">
      <alignment wrapText="1"/>
    </xf>
    <xf numFmtId="0" fontId="45" fillId="0" borderId="0" xfId="0" applyFont="1" applyAlignment="1">
      <alignment wrapText="1"/>
    </xf>
    <xf numFmtId="0" fontId="47" fillId="7" borderId="0" xfId="0" applyFont="1" applyFill="1" applyAlignment="1">
      <alignment wrapText="1"/>
    </xf>
    <xf numFmtId="0" fontId="47" fillId="0" borderId="0" xfId="0" applyFont="1" applyAlignment="1">
      <alignment wrapText="1"/>
    </xf>
    <xf numFmtId="0" fontId="44" fillId="0" borderId="0" xfId="0" applyFont="1" applyAlignment="1">
      <alignment wrapText="1"/>
    </xf>
    <xf numFmtId="0" fontId="43" fillId="0" borderId="0" xfId="1" applyAlignment="1">
      <alignment wrapText="1"/>
    </xf>
    <xf numFmtId="0" fontId="48" fillId="0" borderId="0" xfId="0" applyFont="1" applyAlignment="1">
      <alignment wrapText="1"/>
    </xf>
    <xf numFmtId="11" fontId="37" fillId="0" borderId="0" xfId="0" applyNumberFormat="1" applyFont="1" applyAlignment="1">
      <alignment wrapText="1"/>
    </xf>
    <xf numFmtId="0" fontId="50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images.nvidia.com/aem-dam/en-zz/Solutions/geforce/ampere/pdf/NVIDIA-ampere-GA102-GPU-Architecture-Whitepaper-V1.pdf" TargetMode="External"/><Relationship Id="rId21" Type="http://schemas.openxmlformats.org/officeDocument/2006/relationships/hyperlink" Target="https://develop3d.com/hardware/nvidia-rtx-a4000-and-rtx-a5000-gpus-launch/" TargetMode="External"/><Relationship Id="rId42" Type="http://schemas.openxmlformats.org/officeDocument/2006/relationships/hyperlink" Target="https://www.techpowerup.com/gpu-specs/titan-xp.c2948" TargetMode="External"/><Relationship Id="rId47" Type="http://schemas.openxmlformats.org/officeDocument/2006/relationships/hyperlink" Target="https://www.techpowerup.com/gpu-specs/geforce-gtx-1080-ti.c2877" TargetMode="External"/><Relationship Id="rId63" Type="http://schemas.openxmlformats.org/officeDocument/2006/relationships/hyperlink" Target="https://www.nvidia.com/content/dam/en-zz/Solutions/Data-Center/tesla-product-literature/TeslaK80-datasheet.pdf" TargetMode="External"/><Relationship Id="rId68" Type="http://schemas.openxmlformats.org/officeDocument/2006/relationships/hyperlink" Target="https://www.techpowerup.com/gpu-specs/geforce-gtx-580.c270" TargetMode="External"/><Relationship Id="rId2" Type="http://schemas.openxmlformats.org/officeDocument/2006/relationships/hyperlink" Target="https://www.techpowerup.com/gpu-specs/radeon-rx-7900-xtx.c3941" TargetMode="External"/><Relationship Id="rId16" Type="http://schemas.openxmlformats.org/officeDocument/2006/relationships/hyperlink" Target="https://cloud.google.com/tpu/docs/system-architecture-tpu-vm" TargetMode="External"/><Relationship Id="rId29" Type="http://schemas.openxmlformats.org/officeDocument/2006/relationships/hyperlink" Target="https://wccftech.com/nvidia-rtx-a6000-48-gb-workstation-graphics-card-full-ga102-gpu-4650-us/" TargetMode="External"/><Relationship Id="rId11" Type="http://schemas.openxmlformats.org/officeDocument/2006/relationships/hyperlink" Target="https://www.techpowerup.com/gpu-specs/geforce-rtx-3090-ti.c3829" TargetMode="External"/><Relationship Id="rId24" Type="http://schemas.openxmlformats.org/officeDocument/2006/relationships/hyperlink" Target="https://www.nvidia.com/content/dam/en-zz/Solutions/Data-Center/a100/pdf/nvidia-a100-datasheet-us-nvidia-1758950-r4-web.pdf" TargetMode="External"/><Relationship Id="rId32" Type="http://schemas.openxmlformats.org/officeDocument/2006/relationships/hyperlink" Target="https://cloud.google.com/tpu/docs/system-architecture-tpu-vm" TargetMode="External"/><Relationship Id="rId37" Type="http://schemas.openxmlformats.org/officeDocument/2006/relationships/hyperlink" Target="https://www.techpowerup.com/gpu-specs/tesla-t4.c3316" TargetMode="External"/><Relationship Id="rId40" Type="http://schemas.openxmlformats.org/officeDocument/2006/relationships/hyperlink" Target="https://www.techpowerup.com/gpu-specs/quadro-rtx-6000.c3307" TargetMode="External"/><Relationship Id="rId45" Type="http://schemas.openxmlformats.org/officeDocument/2006/relationships/hyperlink" Target="https://www.techpowerup.com/gpu-specs/tesla-v100-sxm2-16-gb.c3018" TargetMode="External"/><Relationship Id="rId53" Type="http://schemas.openxmlformats.org/officeDocument/2006/relationships/hyperlink" Target="https://www.techpowerup.com/gpu-specs/quadro-p5000.c2864" TargetMode="External"/><Relationship Id="rId58" Type="http://schemas.openxmlformats.org/officeDocument/2006/relationships/hyperlink" Target="https://www.techpowerup.com/gpu-specs/quadro-k1200.c2641" TargetMode="External"/><Relationship Id="rId66" Type="http://schemas.openxmlformats.org/officeDocument/2006/relationships/hyperlink" Target="https://www.techpowerup.com/gpu-specs/quadro-k6000.c2426" TargetMode="External"/><Relationship Id="rId5" Type="http://schemas.openxmlformats.org/officeDocument/2006/relationships/hyperlink" Target="https://images.nvidia.com/aem-dam/Solutions/geforce/ada/nvidia-ada-gpu-architecture.pdf" TargetMode="External"/><Relationship Id="rId61" Type="http://schemas.openxmlformats.org/officeDocument/2006/relationships/hyperlink" Target="https://www.techpowerup.com/gpu-specs/geforce-gtx-titan-black.c2549" TargetMode="External"/><Relationship Id="rId19" Type="http://schemas.openxmlformats.org/officeDocument/2006/relationships/hyperlink" Target="https://develop3d.com/hardware/nvidia-rtx-a4000-and-rtx-a5000-gpus-launch/" TargetMode="External"/><Relationship Id="rId14" Type="http://schemas.openxmlformats.org/officeDocument/2006/relationships/hyperlink" Target="https://www.amd.com/system/files/documents/amd-instinct-mi200-datasheet.pdf" TargetMode="External"/><Relationship Id="rId22" Type="http://schemas.openxmlformats.org/officeDocument/2006/relationships/hyperlink" Target="https://www.techpowerup.com/gpu-specs/a10g.c3798" TargetMode="External"/><Relationship Id="rId27" Type="http://schemas.openxmlformats.org/officeDocument/2006/relationships/hyperlink" Target="https://www.tomsguide.com/news/nvidia-geforce-rtx-3090" TargetMode="External"/><Relationship Id="rId30" Type="http://schemas.openxmlformats.org/officeDocument/2006/relationships/hyperlink" Target="https://www.techpowerup.com/gpu-specs/geforce-rtx-3080.c3621" TargetMode="External"/><Relationship Id="rId35" Type="http://schemas.openxmlformats.org/officeDocument/2006/relationships/hyperlink" Target="https://images.nvidia.com/aem-dam/Solutions/geforce/ada/nvidia-ada-gpu-architecture.pdf" TargetMode="External"/><Relationship Id="rId43" Type="http://schemas.openxmlformats.org/officeDocument/2006/relationships/hyperlink" Target="https://www.techpowerup.com/gpu-specs/titan-v.c3051" TargetMode="External"/><Relationship Id="rId48" Type="http://schemas.openxmlformats.org/officeDocument/2006/relationships/hyperlink" Target="https://www.techpowerup.com/gpu-specs/quadro-p4000.c2930" TargetMode="External"/><Relationship Id="rId56" Type="http://schemas.openxmlformats.org/officeDocument/2006/relationships/hyperlink" Target="https://www.techpowerup.com/gpu-specs/geforce-gtx-titan-x.c2632" TargetMode="External"/><Relationship Id="rId64" Type="http://schemas.openxmlformats.org/officeDocument/2006/relationships/hyperlink" Target="https://www.anandtech.com/show/8729/nvidia-launches-tesla-k80-gk210-gpu" TargetMode="External"/><Relationship Id="rId69" Type="http://schemas.openxmlformats.org/officeDocument/2006/relationships/hyperlink" Target="https://www.techpowerup.com/gpu-specs/geforce-gtx-280.c216" TargetMode="External"/><Relationship Id="rId8" Type="http://schemas.openxmlformats.org/officeDocument/2006/relationships/hyperlink" Target="https://www.techpowerup.com/gpu-specs/h100-sxm5.c3900" TargetMode="External"/><Relationship Id="rId51" Type="http://schemas.openxmlformats.org/officeDocument/2006/relationships/hyperlink" Target="https://images.nvidia.com/content/pdf/tesla/184457-Tesla-P4-Datasheet-NV-Final-Letter-Web.pdf" TargetMode="External"/><Relationship Id="rId72" Type="http://schemas.openxmlformats.org/officeDocument/2006/relationships/vmlDrawing" Target="../drawings/vmlDrawing1.vml"/><Relationship Id="rId3" Type="http://schemas.openxmlformats.org/officeDocument/2006/relationships/hyperlink" Target="https://www.pcgamer.com/amd-radeon-rx-7900-xtx-xt-price-release-date-specs/" TargetMode="External"/><Relationship Id="rId12" Type="http://schemas.openxmlformats.org/officeDocument/2006/relationships/hyperlink" Target="https://images.nvidia.com/aem-dam/Solutions/geforce/ada/nvidia-ada-gpu-architecture.pdf" TargetMode="External"/><Relationship Id="rId17" Type="http://schemas.openxmlformats.org/officeDocument/2006/relationships/hyperlink" Target="https://dl.acm.org/doi/pdf/10.1145/3360307" TargetMode="External"/><Relationship Id="rId25" Type="http://schemas.openxmlformats.org/officeDocument/2006/relationships/hyperlink" Target="https://www.techpowerup.com/gpu-specs/geforce-rtx-3090.c3622" TargetMode="External"/><Relationship Id="rId33" Type="http://schemas.openxmlformats.org/officeDocument/2006/relationships/hyperlink" Target="https://cacm.acm.org/magazines/2020/7/245702-a-domain-specific-supercomputer-for-training-deep-neural-networks/fulltext" TargetMode="External"/><Relationship Id="rId38" Type="http://schemas.openxmlformats.org/officeDocument/2006/relationships/hyperlink" Target="https://www.techpowerup.com/gpu-specs/quadro-rtx-4000.c3336" TargetMode="External"/><Relationship Id="rId46" Type="http://schemas.openxmlformats.org/officeDocument/2006/relationships/hyperlink" Target="https://cacm.acm.org/magazines/2020/7/245702-a-domain-specific-supercomputer-for-training-deep-neural-networks/fulltext" TargetMode="External"/><Relationship Id="rId59" Type="http://schemas.openxmlformats.org/officeDocument/2006/relationships/hyperlink" Target="https://www.techpowerup.com/gpu-specs/quadro-m4000.c2757" TargetMode="External"/><Relationship Id="rId67" Type="http://schemas.openxmlformats.org/officeDocument/2006/relationships/hyperlink" Target="https://www.techpowerup.com/gpu-specs/tesla-k20c.c564" TargetMode="External"/><Relationship Id="rId20" Type="http://schemas.openxmlformats.org/officeDocument/2006/relationships/hyperlink" Target="http://techpowerup.com/gpu-specs/rtx-a4000.c3756" TargetMode="External"/><Relationship Id="rId41" Type="http://schemas.openxmlformats.org/officeDocument/2006/relationships/hyperlink" Target="https://woolypooly.com/en/device/gpu/nvidia-quadro-rtx-6000" TargetMode="External"/><Relationship Id="rId54" Type="http://schemas.openxmlformats.org/officeDocument/2006/relationships/hyperlink" Target="https://www.techpowerup.com/gpu-specs/quadro-p6000.c2865" TargetMode="External"/><Relationship Id="rId62" Type="http://schemas.openxmlformats.org/officeDocument/2006/relationships/hyperlink" Target="https://www.techpowerup.com/gpu-specs/tesla-k80.c2616" TargetMode="External"/><Relationship Id="rId70" Type="http://schemas.openxmlformats.org/officeDocument/2006/relationships/hyperlink" Target="https://www.techpowerup.com/gpu-specs/tesla-p100-pcie-16-gb.c2888" TargetMode="External"/><Relationship Id="rId1" Type="http://schemas.openxmlformats.org/officeDocument/2006/relationships/hyperlink" Target="https://lambdalabs.com/gpu-benchmarks" TargetMode="External"/><Relationship Id="rId6" Type="http://schemas.openxmlformats.org/officeDocument/2006/relationships/hyperlink" Target="https://www.pcgamesn.com/nvidia/rtx-4090-release-date-price-spec-and-benchmarks" TargetMode="External"/><Relationship Id="rId15" Type="http://schemas.openxmlformats.org/officeDocument/2006/relationships/hyperlink" Target="https://www.wikiwand.com/en/AMD_Instinct" TargetMode="External"/><Relationship Id="rId23" Type="http://schemas.openxmlformats.org/officeDocument/2006/relationships/hyperlink" Target="https://www.techpowerup.com/gpu-specs/a100-sxm4-80-gb.c3746" TargetMode="External"/><Relationship Id="rId28" Type="http://schemas.openxmlformats.org/officeDocument/2006/relationships/hyperlink" Target="https://www.techpowerup.com/gpu-specs/rtx-a6000.c3686" TargetMode="External"/><Relationship Id="rId36" Type="http://schemas.openxmlformats.org/officeDocument/2006/relationships/hyperlink" Target="https://www.techpowerup.com/gpu-specs/quadro-rtx-8000.c3306" TargetMode="External"/><Relationship Id="rId49" Type="http://schemas.openxmlformats.org/officeDocument/2006/relationships/hyperlink" Target="https://images.nvidia.com/content/tesla/pdf/nvidia-tesla-p100-PCIe-datasheet.pdf" TargetMode="External"/><Relationship Id="rId57" Type="http://schemas.openxmlformats.org/officeDocument/2006/relationships/hyperlink" Target="https://www.techpowerup.com/gpu-specs/tesla-m40.c2771" TargetMode="External"/><Relationship Id="rId10" Type="http://schemas.openxmlformats.org/officeDocument/2006/relationships/hyperlink" Target="https://nvdam.widen.net/s/95bdhpsgrs/nvidia_h100_tensor_core_gpu_architecture_whitepaper_v1.03" TargetMode="External"/><Relationship Id="rId31" Type="http://schemas.openxmlformats.org/officeDocument/2006/relationships/hyperlink" Target="https://www.tomsguide.com/news/nvidia-geforce-rtx-3080-ti" TargetMode="External"/><Relationship Id="rId44" Type="http://schemas.openxmlformats.org/officeDocument/2006/relationships/hyperlink" Target="https://images.nvidia.com/content/technologies/volta/pdf/volta-v100-datasheet-update-us-1165301-r5.pdf" TargetMode="External"/><Relationship Id="rId52" Type="http://schemas.openxmlformats.org/officeDocument/2006/relationships/hyperlink" Target="https://www.techpowerup.com/gpu-specs/quadro-p5000.c2864" TargetMode="External"/><Relationship Id="rId60" Type="http://schemas.openxmlformats.org/officeDocument/2006/relationships/hyperlink" Target="https://www.techpowerup.com/gpu-specs/tesla-m60.c2760" TargetMode="External"/><Relationship Id="rId65" Type="http://schemas.openxmlformats.org/officeDocument/2006/relationships/hyperlink" Target="https://www.techpowerup.com/gpu-specs/tesla-k40s.c2528" TargetMode="External"/><Relationship Id="rId73" Type="http://schemas.openxmlformats.org/officeDocument/2006/relationships/comments" Target="../comments1.xml"/><Relationship Id="rId4" Type="http://schemas.openxmlformats.org/officeDocument/2006/relationships/hyperlink" Target="https://www.techpowerup.com/gpu-specs/geforce-rtx-4090.c3889" TargetMode="External"/><Relationship Id="rId9" Type="http://schemas.openxmlformats.org/officeDocument/2006/relationships/hyperlink" Target="https://resources.nvidia.com/en-us-tensor-core/nvidia-tensor-core-gpu-datasheet;" TargetMode="External"/><Relationship Id="rId13" Type="http://schemas.openxmlformats.org/officeDocument/2006/relationships/hyperlink" Target="https://www.wikiwand.com/en/GeForce_30_series" TargetMode="External"/><Relationship Id="rId18" Type="http://schemas.openxmlformats.org/officeDocument/2006/relationships/hyperlink" Target="https://www.techpowerup.com/gpu-specs/rtx-a5000.c3748" TargetMode="External"/><Relationship Id="rId39" Type="http://schemas.openxmlformats.org/officeDocument/2006/relationships/hyperlink" Target="https://www.techpowerup.com/gpu-specs/quadro-rtx-5000.c3308" TargetMode="External"/><Relationship Id="rId34" Type="http://schemas.openxmlformats.org/officeDocument/2006/relationships/hyperlink" Target="https://www.techpowerup.com/gpu-specs/geforce-rtx-2080-ti.c3305" TargetMode="External"/><Relationship Id="rId50" Type="http://schemas.openxmlformats.org/officeDocument/2006/relationships/hyperlink" Target="https://www.techpowerup.com/gpu-specs/tesla-p4.c2879" TargetMode="External"/><Relationship Id="rId55" Type="http://schemas.openxmlformats.org/officeDocument/2006/relationships/hyperlink" Target="https://www.techpowerup.com/gpu-specs/tesla-p40.c2878" TargetMode="External"/><Relationship Id="rId7" Type="http://schemas.openxmlformats.org/officeDocument/2006/relationships/hyperlink" Target="https://www.techpowerup.com/gpu-specs/geforce-rtx-4080.c3888;" TargetMode="External"/><Relationship Id="rId71" Type="http://schemas.openxmlformats.org/officeDocument/2006/relationships/hyperlink" Target="https://images.nvidia.com/content/tesla/pdf/nvidia-tesla-p100-PCIe-datasheet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ieeexplore.ieee.org/stamp/stamp.jsp?tp=&amp;arnumber=6497478" TargetMode="External"/><Relationship Id="rId2" Type="http://schemas.openxmlformats.org/officeDocument/2006/relationships/hyperlink" Target="https://web.ece.ucsb.edu/~strukov/papers/2018/dac2018.pdf" TargetMode="External"/><Relationship Id="rId1" Type="http://schemas.openxmlformats.org/officeDocument/2006/relationships/hyperlink" Target="https://dl.acm.org/doi/pdf/10.1145/3079856.3080246" TargetMode="External"/><Relationship Id="rId4" Type="http://schemas.openxmlformats.org/officeDocument/2006/relationships/hyperlink" Target="https://arxiv.org/pdf/1812.11898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tatic-content.springer.com/esm/art%3A10.1038%2Fs41566-023-01313-x/MediaObjects/41566_2023_1313_MOESM1_ESM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O7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4" sqref="A14"/>
    </sheetView>
  </sheetViews>
  <sheetFormatPr baseColWidth="10" defaultColWidth="12.6640625" defaultRowHeight="15.75" customHeight="1"/>
  <cols>
    <col min="1" max="1" width="21.1640625" customWidth="1"/>
    <col min="2" max="2" width="12.5" customWidth="1"/>
    <col min="3" max="5" width="10.5" customWidth="1"/>
    <col min="6" max="7" width="9.6640625" customWidth="1"/>
    <col min="8" max="9" width="8.1640625" customWidth="1"/>
    <col min="10" max="10" width="9.5" customWidth="1"/>
    <col min="11" max="12" width="12.33203125" customWidth="1"/>
    <col min="13" max="13" width="12.5" customWidth="1"/>
    <col min="14" max="18" width="11.6640625" customWidth="1"/>
    <col min="19" max="19" width="10.5" customWidth="1"/>
    <col min="20" max="20" width="9.1640625" customWidth="1"/>
    <col min="21" max="21" width="9.33203125" customWidth="1"/>
    <col min="22" max="37" width="10.5" customWidth="1"/>
    <col min="38" max="39" width="41.33203125" customWidth="1"/>
    <col min="40" max="41" width="29.83203125" customWidth="1"/>
  </cols>
  <sheetData>
    <row r="1" spans="1:41" ht="98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3" t="s">
        <v>17</v>
      </c>
      <c r="S1" s="4" t="s">
        <v>18</v>
      </c>
      <c r="T1" s="1" t="s">
        <v>19</v>
      </c>
      <c r="U1" s="5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</row>
    <row r="2" spans="1:41" ht="14">
      <c r="A2" s="6" t="s">
        <v>41</v>
      </c>
      <c r="B2" s="7" t="s">
        <v>42</v>
      </c>
      <c r="C2" s="8">
        <v>626400000000</v>
      </c>
      <c r="D2" s="9">
        <v>40090000000000</v>
      </c>
      <c r="E2" s="9">
        <v>40090000000000</v>
      </c>
      <c r="F2" s="8"/>
      <c r="G2" s="8"/>
      <c r="H2" s="8"/>
      <c r="I2" s="8"/>
      <c r="J2" s="8"/>
      <c r="K2" s="9"/>
      <c r="L2" s="9">
        <v>12000000000</v>
      </c>
      <c r="M2" s="9">
        <v>504200000000</v>
      </c>
      <c r="N2" s="10" t="s">
        <v>43</v>
      </c>
      <c r="O2" s="11">
        <v>63</v>
      </c>
      <c r="P2" s="12"/>
      <c r="Q2" s="13"/>
      <c r="R2" s="8"/>
      <c r="S2" s="14">
        <v>44929</v>
      </c>
      <c r="T2" s="15">
        <v>2023</v>
      </c>
      <c r="U2" s="16" t="s">
        <v>44</v>
      </c>
      <c r="V2" s="17"/>
      <c r="W2" s="8"/>
      <c r="X2" s="18">
        <v>35800</v>
      </c>
      <c r="Y2" s="18">
        <v>295</v>
      </c>
      <c r="Z2" s="18">
        <v>285</v>
      </c>
      <c r="AA2" s="18">
        <v>2310</v>
      </c>
      <c r="AB2" s="18">
        <v>2610</v>
      </c>
      <c r="AC2" s="18">
        <v>1313</v>
      </c>
      <c r="AD2" s="18">
        <v>192</v>
      </c>
      <c r="AE2" s="18">
        <v>7680</v>
      </c>
      <c r="AF2" s="18">
        <v>240</v>
      </c>
      <c r="AG2" s="18">
        <v>80</v>
      </c>
      <c r="AH2" s="18">
        <v>60</v>
      </c>
      <c r="AI2" s="18">
        <v>240</v>
      </c>
      <c r="AJ2" s="18">
        <v>60</v>
      </c>
      <c r="AK2" s="8"/>
      <c r="AL2" s="19"/>
      <c r="AM2" s="19"/>
      <c r="AN2" s="20"/>
      <c r="AO2" s="20"/>
    </row>
    <row r="3" spans="1:41" ht="28">
      <c r="A3" s="6" t="s">
        <v>45</v>
      </c>
      <c r="B3" s="21" t="s">
        <v>46</v>
      </c>
      <c r="C3" s="22">
        <v>1919000000000</v>
      </c>
      <c r="D3" s="23">
        <v>61420000000000</v>
      </c>
      <c r="E3" s="23">
        <v>122800000000000</v>
      </c>
      <c r="F3" s="24"/>
      <c r="G3" s="24"/>
      <c r="H3" s="24"/>
      <c r="I3" s="24"/>
      <c r="J3" s="24"/>
      <c r="K3" s="23"/>
      <c r="L3" s="23">
        <v>24000000000</v>
      </c>
      <c r="M3" s="23">
        <v>960000000000</v>
      </c>
      <c r="N3" s="25" t="s">
        <v>43</v>
      </c>
      <c r="O3" s="26">
        <v>63</v>
      </c>
      <c r="P3" s="24"/>
      <c r="Q3" s="24"/>
      <c r="R3" s="24"/>
      <c r="S3" s="27">
        <v>44868</v>
      </c>
      <c r="T3" s="28">
        <v>2022</v>
      </c>
      <c r="U3" s="29" t="s">
        <v>47</v>
      </c>
      <c r="V3" s="30"/>
      <c r="W3" s="24"/>
      <c r="X3" s="28">
        <v>57700</v>
      </c>
      <c r="Y3" s="28">
        <v>529</v>
      </c>
      <c r="Z3" s="28">
        <v>355</v>
      </c>
      <c r="AA3" s="28">
        <v>1855</v>
      </c>
      <c r="AB3" s="28">
        <v>2499</v>
      </c>
      <c r="AC3" s="28">
        <v>2500</v>
      </c>
      <c r="AD3" s="28">
        <v>384</v>
      </c>
      <c r="AE3" s="28">
        <v>6144</v>
      </c>
      <c r="AF3" s="28">
        <v>384</v>
      </c>
      <c r="AG3" s="28">
        <v>192</v>
      </c>
      <c r="AH3" s="31"/>
      <c r="AI3" s="28">
        <v>0</v>
      </c>
      <c r="AJ3" s="28">
        <v>96</v>
      </c>
      <c r="AK3" s="24"/>
      <c r="AL3" s="32" t="s">
        <v>48</v>
      </c>
      <c r="AM3" s="24"/>
      <c r="AN3" s="33"/>
      <c r="AO3" s="33" t="s">
        <v>49</v>
      </c>
    </row>
    <row r="4" spans="1:41" ht="14">
      <c r="A4" s="6" t="s">
        <v>50</v>
      </c>
      <c r="B4" s="7" t="s">
        <v>42</v>
      </c>
      <c r="C4" s="8">
        <v>1414000000000</v>
      </c>
      <c r="D4" s="9">
        <v>90520000000000</v>
      </c>
      <c r="E4" s="9">
        <v>90520000000000</v>
      </c>
      <c r="F4" s="8"/>
      <c r="G4" s="8">
        <v>181000000000000</v>
      </c>
      <c r="H4" s="8">
        <v>362000000000000</v>
      </c>
      <c r="I4" s="8"/>
      <c r="J4" s="8">
        <v>362000000000000</v>
      </c>
      <c r="K4" s="9">
        <v>724000000000000</v>
      </c>
      <c r="L4" s="9">
        <v>48000000000</v>
      </c>
      <c r="M4" s="9">
        <v>864000000000</v>
      </c>
      <c r="N4" s="10" t="s">
        <v>43</v>
      </c>
      <c r="O4" s="11">
        <v>63</v>
      </c>
      <c r="P4" s="12"/>
      <c r="Q4" s="13"/>
      <c r="R4" s="8"/>
      <c r="S4" s="14">
        <v>44847</v>
      </c>
      <c r="T4" s="15">
        <v>2022</v>
      </c>
      <c r="U4" s="16"/>
      <c r="V4" s="17"/>
      <c r="W4" s="8"/>
      <c r="X4" s="18">
        <v>76300</v>
      </c>
      <c r="Y4" s="18">
        <v>608</v>
      </c>
      <c r="Z4" s="18">
        <v>300</v>
      </c>
      <c r="AA4" s="18">
        <v>735</v>
      </c>
      <c r="AB4" s="18">
        <v>2490</v>
      </c>
      <c r="AC4" s="18">
        <v>2250</v>
      </c>
      <c r="AD4" s="18">
        <v>384</v>
      </c>
      <c r="AE4" s="18">
        <v>18176</v>
      </c>
      <c r="AF4" s="18">
        <v>568</v>
      </c>
      <c r="AG4" s="18">
        <v>192</v>
      </c>
      <c r="AH4" s="18">
        <v>142</v>
      </c>
      <c r="AI4" s="18">
        <v>568</v>
      </c>
      <c r="AJ4" s="18">
        <v>142</v>
      </c>
      <c r="AK4" s="8"/>
      <c r="AL4" s="8" t="s">
        <v>51</v>
      </c>
      <c r="AM4" s="19"/>
      <c r="AN4" s="20"/>
      <c r="AO4" s="20"/>
    </row>
    <row r="5" spans="1:41" ht="42">
      <c r="A5" s="6" t="s">
        <v>52</v>
      </c>
      <c r="B5" s="21" t="s">
        <v>42</v>
      </c>
      <c r="C5" s="22">
        <v>1290000000000</v>
      </c>
      <c r="D5" s="23">
        <v>82580000000000</v>
      </c>
      <c r="E5" s="23">
        <v>82580000000000</v>
      </c>
      <c r="F5" s="22">
        <v>82600000000000</v>
      </c>
      <c r="G5" s="22">
        <v>330000000000000</v>
      </c>
      <c r="H5" s="22">
        <v>660600000000000</v>
      </c>
      <c r="I5" s="24"/>
      <c r="J5" s="22">
        <v>660600000000000</v>
      </c>
      <c r="K5" s="23">
        <v>1321200000000000</v>
      </c>
      <c r="L5" s="23">
        <v>24000000000</v>
      </c>
      <c r="M5" s="23">
        <v>1008000000000</v>
      </c>
      <c r="N5" s="24" t="s">
        <v>43</v>
      </c>
      <c r="O5" s="26">
        <v>63</v>
      </c>
      <c r="P5" s="24"/>
      <c r="Q5" s="24"/>
      <c r="R5" s="24"/>
      <c r="S5" s="27">
        <v>44824</v>
      </c>
      <c r="T5" s="28">
        <v>2022</v>
      </c>
      <c r="U5" s="29" t="s">
        <v>53</v>
      </c>
      <c r="V5" s="30"/>
      <c r="W5" s="24" t="s">
        <v>54</v>
      </c>
      <c r="X5" s="28">
        <v>76300</v>
      </c>
      <c r="Y5" s="28">
        <v>608</v>
      </c>
      <c r="Z5" s="28">
        <v>450</v>
      </c>
      <c r="AA5" s="28">
        <v>2235</v>
      </c>
      <c r="AB5" s="28">
        <v>2520</v>
      </c>
      <c r="AC5" s="28">
        <v>1313</v>
      </c>
      <c r="AD5" s="28">
        <v>384</v>
      </c>
      <c r="AE5" s="28">
        <v>16384</v>
      </c>
      <c r="AF5" s="28">
        <v>512</v>
      </c>
      <c r="AG5" s="28">
        <v>176</v>
      </c>
      <c r="AH5" s="28">
        <v>128</v>
      </c>
      <c r="AI5" s="28">
        <v>512</v>
      </c>
      <c r="AJ5" s="28">
        <v>128</v>
      </c>
      <c r="AK5" s="24"/>
      <c r="AL5" s="32" t="s">
        <v>55</v>
      </c>
      <c r="AM5" s="32" t="s">
        <v>56</v>
      </c>
      <c r="AN5" s="33"/>
      <c r="AO5" s="33" t="s">
        <v>57</v>
      </c>
    </row>
    <row r="6" spans="1:41" ht="28">
      <c r="A6" s="6" t="s">
        <v>58</v>
      </c>
      <c r="B6" s="7" t="s">
        <v>42</v>
      </c>
      <c r="C6" s="8">
        <v>761500000000</v>
      </c>
      <c r="D6" s="9">
        <v>48740000000000</v>
      </c>
      <c r="E6" s="9">
        <v>48740000000000</v>
      </c>
      <c r="F6" s="8"/>
      <c r="G6" s="8"/>
      <c r="H6" s="8"/>
      <c r="I6" s="8"/>
      <c r="J6" s="8"/>
      <c r="K6" s="9"/>
      <c r="L6" s="9">
        <v>16000000000</v>
      </c>
      <c r="M6" s="9">
        <v>716800000000</v>
      </c>
      <c r="N6" s="12" t="s">
        <v>43</v>
      </c>
      <c r="O6" s="11">
        <v>62</v>
      </c>
      <c r="P6" s="12"/>
      <c r="Q6" s="13"/>
      <c r="R6" s="8"/>
      <c r="S6" s="14">
        <v>44824</v>
      </c>
      <c r="T6" s="15">
        <v>2022</v>
      </c>
      <c r="U6" s="16" t="s">
        <v>59</v>
      </c>
      <c r="V6" s="17"/>
      <c r="W6" s="8"/>
      <c r="X6" s="18">
        <v>45900</v>
      </c>
      <c r="Y6" s="18">
        <v>379</v>
      </c>
      <c r="Z6" s="18">
        <v>320</v>
      </c>
      <c r="AA6" s="18">
        <v>2205</v>
      </c>
      <c r="AB6" s="18">
        <v>2505</v>
      </c>
      <c r="AC6" s="18">
        <v>1400</v>
      </c>
      <c r="AD6" s="18">
        <v>256</v>
      </c>
      <c r="AE6" s="18">
        <v>9728</v>
      </c>
      <c r="AF6" s="18">
        <v>304</v>
      </c>
      <c r="AG6" s="18">
        <v>112</v>
      </c>
      <c r="AH6" s="18">
        <v>76</v>
      </c>
      <c r="AI6" s="18">
        <v>304</v>
      </c>
      <c r="AJ6" s="18">
        <v>76</v>
      </c>
      <c r="AK6" s="8"/>
      <c r="AL6" s="34" t="s">
        <v>60</v>
      </c>
      <c r="AM6" s="19"/>
      <c r="AN6" s="20"/>
      <c r="AO6" s="20"/>
    </row>
    <row r="7" spans="1:41" ht="28">
      <c r="A7" s="6" t="s">
        <v>61</v>
      </c>
      <c r="B7" s="21" t="s">
        <v>42</v>
      </c>
      <c r="C7" s="22">
        <v>33450000000000</v>
      </c>
      <c r="D7" s="23">
        <v>66910000000000</v>
      </c>
      <c r="E7" s="23">
        <v>133800000000000</v>
      </c>
      <c r="F7" s="22">
        <v>494500000000000</v>
      </c>
      <c r="G7" s="22">
        <v>989500000000000</v>
      </c>
      <c r="H7" s="22">
        <f>3958000000000000/2</f>
        <v>1979000000000000</v>
      </c>
      <c r="I7" s="24"/>
      <c r="J7" s="22">
        <v>1979000000000000</v>
      </c>
      <c r="K7" s="23"/>
      <c r="L7" s="23">
        <v>80000000000</v>
      </c>
      <c r="M7" s="35">
        <v>3350000000000</v>
      </c>
      <c r="N7" s="24" t="s">
        <v>62</v>
      </c>
      <c r="O7" s="26">
        <v>126</v>
      </c>
      <c r="P7" s="24" t="s">
        <v>63</v>
      </c>
      <c r="Q7" s="22">
        <v>900</v>
      </c>
      <c r="R7" s="24"/>
      <c r="S7" s="27">
        <v>44642</v>
      </c>
      <c r="T7" s="28">
        <v>2022</v>
      </c>
      <c r="U7" s="36"/>
      <c r="V7" s="30" t="s">
        <v>64</v>
      </c>
      <c r="W7" s="24"/>
      <c r="X7" s="28">
        <v>80000</v>
      </c>
      <c r="Y7" s="28">
        <v>814</v>
      </c>
      <c r="Z7" s="28">
        <v>700</v>
      </c>
      <c r="AA7" s="28">
        <v>1665</v>
      </c>
      <c r="AB7" s="28">
        <v>1980</v>
      </c>
      <c r="AC7" s="28">
        <v>1313</v>
      </c>
      <c r="AD7" s="28">
        <v>5120</v>
      </c>
      <c r="AE7" s="28">
        <v>16896</v>
      </c>
      <c r="AF7" s="28">
        <v>528</v>
      </c>
      <c r="AG7" s="28">
        <v>24</v>
      </c>
      <c r="AH7" s="28">
        <v>132</v>
      </c>
      <c r="AI7" s="28">
        <v>528</v>
      </c>
      <c r="AJ7" s="31"/>
      <c r="AK7" s="24"/>
      <c r="AL7" s="32" t="s">
        <v>65</v>
      </c>
      <c r="AM7" s="37" t="s">
        <v>66</v>
      </c>
      <c r="AN7" s="38" t="s">
        <v>67</v>
      </c>
      <c r="AO7" s="39" t="s">
        <v>68</v>
      </c>
    </row>
    <row r="8" spans="1:41" ht="14">
      <c r="A8" s="40" t="s">
        <v>69</v>
      </c>
      <c r="B8" s="31" t="s">
        <v>42</v>
      </c>
      <c r="C8" s="22">
        <v>625000000000</v>
      </c>
      <c r="D8" s="22">
        <v>40000000000000</v>
      </c>
      <c r="E8" s="22">
        <v>40000000000000</v>
      </c>
      <c r="F8" s="22">
        <v>40000000000000</v>
      </c>
      <c r="G8" s="22">
        <v>160000000000000</v>
      </c>
      <c r="H8" s="24"/>
      <c r="I8" s="24"/>
      <c r="J8" s="22">
        <v>320000000000000</v>
      </c>
      <c r="K8" s="22">
        <v>640000000000000</v>
      </c>
      <c r="L8" s="22">
        <v>24000000000</v>
      </c>
      <c r="M8" s="22">
        <v>1008000000000</v>
      </c>
      <c r="N8" s="31" t="s">
        <v>43</v>
      </c>
      <c r="O8" s="26">
        <v>63</v>
      </c>
      <c r="P8" s="24"/>
      <c r="Q8" s="31"/>
      <c r="R8" s="31"/>
      <c r="S8" s="27">
        <v>44588</v>
      </c>
      <c r="T8" s="28">
        <v>2022</v>
      </c>
      <c r="U8" s="29">
        <v>1999</v>
      </c>
      <c r="V8" s="30"/>
      <c r="W8" s="31" t="s">
        <v>70</v>
      </c>
      <c r="X8" s="28">
        <v>28300</v>
      </c>
      <c r="Y8" s="28">
        <v>628</v>
      </c>
      <c r="Z8" s="28">
        <v>450</v>
      </c>
      <c r="AA8" s="28">
        <v>1560</v>
      </c>
      <c r="AB8" s="28">
        <v>1860</v>
      </c>
      <c r="AC8" s="28">
        <v>1313</v>
      </c>
      <c r="AD8" s="28">
        <v>384</v>
      </c>
      <c r="AE8" s="28">
        <v>10752</v>
      </c>
      <c r="AF8" s="28">
        <v>336</v>
      </c>
      <c r="AG8" s="28">
        <v>112</v>
      </c>
      <c r="AH8" s="28">
        <f>84</f>
        <v>84</v>
      </c>
      <c r="AI8" s="28">
        <v>336</v>
      </c>
      <c r="AJ8" s="28">
        <v>84</v>
      </c>
      <c r="AK8" s="31"/>
      <c r="AL8" s="41" t="s">
        <v>71</v>
      </c>
      <c r="AM8" s="42" t="s">
        <v>56</v>
      </c>
      <c r="AN8" s="33"/>
      <c r="AO8" s="33" t="s">
        <v>72</v>
      </c>
    </row>
    <row r="9" spans="1:41" ht="28">
      <c r="A9" s="40" t="s">
        <v>73</v>
      </c>
      <c r="B9" s="21" t="s">
        <v>46</v>
      </c>
      <c r="C9" s="43">
        <v>47900000000000</v>
      </c>
      <c r="D9" s="43">
        <v>47900000000000</v>
      </c>
      <c r="E9" s="35">
        <v>383000000000000</v>
      </c>
      <c r="F9" s="43">
        <v>95700000000000</v>
      </c>
      <c r="G9" s="43">
        <v>383000000000000</v>
      </c>
      <c r="H9" s="24"/>
      <c r="I9" s="24"/>
      <c r="J9" s="23">
        <v>383000000000000</v>
      </c>
      <c r="K9" s="23"/>
      <c r="L9" s="23">
        <v>128000000000</v>
      </c>
      <c r="M9" s="23">
        <v>3200000000000</v>
      </c>
      <c r="N9" s="24" t="s">
        <v>43</v>
      </c>
      <c r="O9" s="26">
        <v>63</v>
      </c>
      <c r="P9" s="24" t="s">
        <v>74</v>
      </c>
      <c r="Q9" s="22">
        <v>400</v>
      </c>
      <c r="R9" s="24"/>
      <c r="S9" s="27">
        <v>44508</v>
      </c>
      <c r="T9" s="28">
        <v>2021</v>
      </c>
      <c r="U9" s="36"/>
      <c r="V9" s="30"/>
      <c r="W9" s="24" t="s">
        <v>75</v>
      </c>
      <c r="X9" s="31"/>
      <c r="Y9" s="31"/>
      <c r="Z9" s="28">
        <v>560</v>
      </c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24"/>
      <c r="AL9" s="32" t="s">
        <v>76</v>
      </c>
      <c r="AM9" s="32" t="s">
        <v>77</v>
      </c>
      <c r="AN9" s="44"/>
      <c r="AO9" s="44"/>
    </row>
    <row r="10" spans="1:41" ht="28">
      <c r="A10" s="6" t="s">
        <v>78</v>
      </c>
      <c r="B10" s="21" t="s">
        <v>79</v>
      </c>
      <c r="C10" s="24"/>
      <c r="D10" s="24"/>
      <c r="E10" s="24">
        <f>275*10^12</f>
        <v>275000000000000</v>
      </c>
      <c r="F10" s="24">
        <f>E10/6</f>
        <v>45833333333333.336</v>
      </c>
      <c r="G10" s="45"/>
      <c r="H10" s="24"/>
      <c r="I10" s="24"/>
      <c r="J10" s="24"/>
      <c r="K10" s="24"/>
      <c r="L10" s="24">
        <v>32000000000</v>
      </c>
      <c r="M10" s="24">
        <v>1200000000000</v>
      </c>
      <c r="N10" s="24"/>
      <c r="O10" s="46"/>
      <c r="P10" s="24" t="s">
        <v>80</v>
      </c>
      <c r="Q10" s="47">
        <v>336</v>
      </c>
      <c r="R10" s="24"/>
      <c r="S10" s="27">
        <v>44336</v>
      </c>
      <c r="T10" s="28">
        <v>2021</v>
      </c>
      <c r="U10" s="36"/>
      <c r="V10" s="30" t="s">
        <v>81</v>
      </c>
      <c r="W10" s="24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24"/>
      <c r="AL10" s="32" t="s">
        <v>82</v>
      </c>
      <c r="AM10" s="48" t="s">
        <v>83</v>
      </c>
      <c r="AN10" s="44"/>
      <c r="AO10" s="44"/>
    </row>
    <row r="11" spans="1:41" ht="14">
      <c r="A11" s="40" t="s">
        <v>84</v>
      </c>
      <c r="B11" s="31" t="s">
        <v>42</v>
      </c>
      <c r="C11" s="22">
        <v>868000000000</v>
      </c>
      <c r="D11" s="22">
        <v>27800000000000</v>
      </c>
      <c r="E11" s="22">
        <v>27800000000000</v>
      </c>
      <c r="F11" s="24"/>
      <c r="G11" s="24"/>
      <c r="H11" s="24"/>
      <c r="I11" s="24"/>
      <c r="J11" s="24"/>
      <c r="K11" s="22"/>
      <c r="L11" s="22">
        <v>24000000000</v>
      </c>
      <c r="M11" s="22">
        <v>768000000000</v>
      </c>
      <c r="N11" s="24" t="s">
        <v>43</v>
      </c>
      <c r="O11" s="26">
        <v>63</v>
      </c>
      <c r="P11" s="24"/>
      <c r="Q11" s="22"/>
      <c r="R11" s="22">
        <v>405</v>
      </c>
      <c r="S11" s="27">
        <v>44298</v>
      </c>
      <c r="T11" s="28">
        <v>2021</v>
      </c>
      <c r="U11" s="29" t="s">
        <v>85</v>
      </c>
      <c r="V11" s="30"/>
      <c r="W11" s="31"/>
      <c r="X11" s="28">
        <v>28300</v>
      </c>
      <c r="Y11" s="28">
        <v>628</v>
      </c>
      <c r="Z11" s="28">
        <v>230</v>
      </c>
      <c r="AA11" s="28">
        <v>1170</v>
      </c>
      <c r="AB11" s="28">
        <v>1695</v>
      </c>
      <c r="AC11" s="28">
        <v>2000</v>
      </c>
      <c r="AD11" s="28">
        <v>384</v>
      </c>
      <c r="AE11" s="28">
        <v>8192</v>
      </c>
      <c r="AF11" s="28">
        <v>256</v>
      </c>
      <c r="AG11" s="28">
        <v>96</v>
      </c>
      <c r="AH11" s="28">
        <v>64</v>
      </c>
      <c r="AI11" s="28">
        <v>256</v>
      </c>
      <c r="AJ11" s="28">
        <v>64</v>
      </c>
      <c r="AK11" s="31" t="s">
        <v>86</v>
      </c>
      <c r="AL11" s="41" t="s">
        <v>87</v>
      </c>
      <c r="AM11" s="31"/>
      <c r="AN11" s="33"/>
      <c r="AO11" s="33" t="s">
        <v>88</v>
      </c>
    </row>
    <row r="12" spans="1:41" ht="14">
      <c r="A12" s="40" t="s">
        <v>89</v>
      </c>
      <c r="B12" s="31" t="s">
        <v>42</v>
      </c>
      <c r="C12" s="22">
        <v>599000000000</v>
      </c>
      <c r="D12" s="22">
        <v>19170000000000</v>
      </c>
      <c r="E12" s="22">
        <v>19170000000000</v>
      </c>
      <c r="F12" s="24"/>
      <c r="G12" s="24"/>
      <c r="H12" s="24"/>
      <c r="I12" s="24"/>
      <c r="J12" s="24"/>
      <c r="K12" s="24"/>
      <c r="L12" s="22">
        <v>16000000000</v>
      </c>
      <c r="M12" s="22">
        <v>448000000000</v>
      </c>
      <c r="N12" s="31" t="s">
        <v>43</v>
      </c>
      <c r="O12" s="26">
        <v>63</v>
      </c>
      <c r="P12" s="31"/>
      <c r="Q12" s="31"/>
      <c r="R12" s="31"/>
      <c r="S12" s="27">
        <v>44298</v>
      </c>
      <c r="T12" s="28">
        <v>2021</v>
      </c>
      <c r="U12" s="29" t="s">
        <v>90</v>
      </c>
      <c r="V12" s="30"/>
      <c r="W12" s="31"/>
      <c r="X12" s="28">
        <v>17400</v>
      </c>
      <c r="Y12" s="28">
        <v>392</v>
      </c>
      <c r="Z12" s="28">
        <v>140</v>
      </c>
      <c r="AA12" s="28">
        <v>735</v>
      </c>
      <c r="AB12" s="28">
        <v>1560</v>
      </c>
      <c r="AC12" s="28">
        <v>1750</v>
      </c>
      <c r="AD12" s="28">
        <v>256</v>
      </c>
      <c r="AE12" s="28">
        <v>6144</v>
      </c>
      <c r="AF12" s="28">
        <v>192</v>
      </c>
      <c r="AG12" s="28">
        <v>96</v>
      </c>
      <c r="AH12" s="28">
        <v>48</v>
      </c>
      <c r="AI12" s="28">
        <v>192</v>
      </c>
      <c r="AJ12" s="28">
        <v>48</v>
      </c>
      <c r="AK12" s="31"/>
      <c r="AL12" s="41" t="s">
        <v>91</v>
      </c>
      <c r="AM12" s="31"/>
      <c r="AN12" s="33"/>
      <c r="AO12" s="33" t="s">
        <v>88</v>
      </c>
    </row>
    <row r="13" spans="1:41" ht="15.75" customHeight="1">
      <c r="A13" s="40" t="s">
        <v>92</v>
      </c>
      <c r="B13" s="31" t="s">
        <v>42</v>
      </c>
      <c r="C13" s="22">
        <v>985000000000</v>
      </c>
      <c r="D13" s="22">
        <v>31520000000000</v>
      </c>
      <c r="E13" s="22">
        <v>31520000000000</v>
      </c>
      <c r="F13" s="24"/>
      <c r="G13" s="24"/>
      <c r="H13" s="24"/>
      <c r="I13" s="24"/>
      <c r="J13" s="24"/>
      <c r="K13" s="24"/>
      <c r="L13" s="22">
        <v>24000000000</v>
      </c>
      <c r="M13" s="22">
        <v>600200000000</v>
      </c>
      <c r="N13" s="31" t="s">
        <v>43</v>
      </c>
      <c r="O13" s="26">
        <v>63</v>
      </c>
      <c r="P13" s="31"/>
      <c r="Q13" s="31"/>
      <c r="R13" s="31"/>
      <c r="S13" s="27">
        <v>44298</v>
      </c>
      <c r="T13" s="28">
        <v>2021</v>
      </c>
      <c r="U13" s="36"/>
      <c r="V13" s="30" t="s">
        <v>93</v>
      </c>
      <c r="W13" s="31"/>
      <c r="X13" s="28">
        <v>28300</v>
      </c>
      <c r="Y13" s="28">
        <v>628</v>
      </c>
      <c r="Z13" s="28">
        <v>150</v>
      </c>
      <c r="AA13" s="28">
        <v>1320</v>
      </c>
      <c r="AB13" s="28">
        <v>1710</v>
      </c>
      <c r="AC13" s="28">
        <v>1563</v>
      </c>
      <c r="AD13" s="28">
        <v>384</v>
      </c>
      <c r="AE13" s="28">
        <v>9216</v>
      </c>
      <c r="AF13" s="28">
        <v>288</v>
      </c>
      <c r="AG13" s="28">
        <v>96</v>
      </c>
      <c r="AH13" s="28">
        <v>72</v>
      </c>
      <c r="AI13" s="28">
        <v>288</v>
      </c>
      <c r="AJ13" s="28">
        <v>72</v>
      </c>
      <c r="AK13" s="31"/>
      <c r="AL13" s="41" t="s">
        <v>94</v>
      </c>
      <c r="AM13" s="24"/>
      <c r="AN13" s="44"/>
      <c r="AO13" s="44"/>
    </row>
    <row r="14" spans="1:41" ht="56">
      <c r="A14" s="6" t="s">
        <v>95</v>
      </c>
      <c r="B14" s="7" t="s">
        <v>42</v>
      </c>
      <c r="C14" s="9">
        <v>584600000000</v>
      </c>
      <c r="D14" s="9">
        <v>37420000000000</v>
      </c>
      <c r="E14" s="9">
        <v>37420000000000</v>
      </c>
      <c r="F14" s="8">
        <v>74800000000000</v>
      </c>
      <c r="G14" s="8">
        <v>149700000000000</v>
      </c>
      <c r="H14" s="8"/>
      <c r="I14" s="8"/>
      <c r="J14" s="9">
        <v>299300000000000</v>
      </c>
      <c r="K14" s="9"/>
      <c r="L14" s="9">
        <v>48000000000</v>
      </c>
      <c r="M14" s="9">
        <v>695800000000</v>
      </c>
      <c r="N14" s="49" t="s">
        <v>43</v>
      </c>
      <c r="O14" s="11">
        <v>63</v>
      </c>
      <c r="P14" s="50"/>
      <c r="Q14" s="9"/>
      <c r="R14" s="9"/>
      <c r="S14" s="51">
        <v>44109</v>
      </c>
      <c r="T14" s="15">
        <v>2020</v>
      </c>
      <c r="U14" s="16"/>
      <c r="V14" s="17"/>
      <c r="W14" s="8"/>
      <c r="X14" s="18">
        <v>28300</v>
      </c>
      <c r="Y14" s="18">
        <v>628</v>
      </c>
      <c r="Z14" s="18">
        <v>300</v>
      </c>
      <c r="AA14" s="18">
        <v>1305</v>
      </c>
      <c r="AB14" s="18">
        <v>1740</v>
      </c>
      <c r="AC14" s="18">
        <v>1812</v>
      </c>
      <c r="AD14" s="18">
        <v>384</v>
      </c>
      <c r="AE14" s="18">
        <v>10752</v>
      </c>
      <c r="AF14" s="18">
        <v>336</v>
      </c>
      <c r="AG14" s="18">
        <v>112</v>
      </c>
      <c r="AH14" s="18">
        <v>84</v>
      </c>
      <c r="AI14" s="18">
        <v>336</v>
      </c>
      <c r="AJ14" s="18">
        <v>84</v>
      </c>
      <c r="AK14" s="8"/>
      <c r="AL14" s="52" t="s">
        <v>96</v>
      </c>
      <c r="AM14" s="53"/>
      <c r="AN14" s="44"/>
      <c r="AO14" s="44"/>
    </row>
    <row r="15" spans="1:41" ht="42">
      <c r="A15" s="6" t="s">
        <v>97</v>
      </c>
      <c r="B15" s="21" t="s">
        <v>42</v>
      </c>
      <c r="C15" s="23">
        <v>9746000000000</v>
      </c>
      <c r="D15" s="23">
        <v>19500000000000</v>
      </c>
      <c r="E15" s="23">
        <v>77980000000000</v>
      </c>
      <c r="F15" s="22">
        <v>156000000000000</v>
      </c>
      <c r="G15" s="22">
        <v>312000000000000</v>
      </c>
      <c r="H15" s="24"/>
      <c r="I15" s="24"/>
      <c r="J15" s="23">
        <f>6.24*10^14</f>
        <v>624000000000000</v>
      </c>
      <c r="K15" s="23"/>
      <c r="L15" s="23">
        <v>80000000000</v>
      </c>
      <c r="M15" s="23">
        <v>2039000000000</v>
      </c>
      <c r="N15" s="31" t="s">
        <v>43</v>
      </c>
      <c r="O15" s="26">
        <v>63</v>
      </c>
      <c r="P15" s="54" t="s">
        <v>98</v>
      </c>
      <c r="Q15" s="23">
        <v>600</v>
      </c>
      <c r="R15" s="23">
        <v>925</v>
      </c>
      <c r="S15" s="55">
        <v>44151</v>
      </c>
      <c r="T15" s="28">
        <v>2020</v>
      </c>
      <c r="U15" s="29">
        <v>15000</v>
      </c>
      <c r="V15" s="30" t="s">
        <v>99</v>
      </c>
      <c r="W15" s="24" t="s">
        <v>100</v>
      </c>
      <c r="X15" s="28">
        <v>54200</v>
      </c>
      <c r="Y15" s="28">
        <v>826</v>
      </c>
      <c r="Z15" s="28">
        <v>400</v>
      </c>
      <c r="AA15" s="28">
        <v>1275</v>
      </c>
      <c r="AB15" s="28">
        <v>1410</v>
      </c>
      <c r="AC15" s="28">
        <v>1593</v>
      </c>
      <c r="AD15" s="28">
        <v>5120</v>
      </c>
      <c r="AE15" s="28">
        <v>6912</v>
      </c>
      <c r="AF15" s="28">
        <v>432</v>
      </c>
      <c r="AG15" s="28">
        <v>160</v>
      </c>
      <c r="AH15" s="28">
        <v>108</v>
      </c>
      <c r="AI15" s="28">
        <v>432</v>
      </c>
      <c r="AJ15" s="31"/>
      <c r="AK15" s="24" t="s">
        <v>101</v>
      </c>
      <c r="AL15" s="32" t="s">
        <v>102</v>
      </c>
      <c r="AM15" s="32" t="s">
        <v>103</v>
      </c>
      <c r="AN15" s="44"/>
      <c r="AO15" s="44"/>
    </row>
    <row r="16" spans="1:41" ht="14">
      <c r="A16" s="40" t="s">
        <v>104</v>
      </c>
      <c r="B16" s="31" t="s">
        <v>42</v>
      </c>
      <c r="C16" s="22">
        <v>556000000000</v>
      </c>
      <c r="D16" s="22">
        <v>35590000000000</v>
      </c>
      <c r="E16" s="22">
        <v>35590000000000</v>
      </c>
      <c r="F16" s="24"/>
      <c r="G16" s="24"/>
      <c r="H16" s="24"/>
      <c r="I16" s="24"/>
      <c r="J16" s="22">
        <v>284000000000000</v>
      </c>
      <c r="K16" s="22">
        <v>568000000000000</v>
      </c>
      <c r="L16" s="22">
        <v>24000000000</v>
      </c>
      <c r="M16" s="22">
        <v>936200000000</v>
      </c>
      <c r="N16" s="31" t="s">
        <v>43</v>
      </c>
      <c r="O16" s="26">
        <v>63</v>
      </c>
      <c r="P16" s="24" t="s">
        <v>105</v>
      </c>
      <c r="Q16" s="28">
        <v>112.5</v>
      </c>
      <c r="R16" s="22">
        <v>471</v>
      </c>
      <c r="S16" s="27">
        <v>44075</v>
      </c>
      <c r="T16" s="28">
        <v>2020</v>
      </c>
      <c r="U16" s="29" t="s">
        <v>106</v>
      </c>
      <c r="V16" s="30"/>
      <c r="W16" s="31" t="s">
        <v>70</v>
      </c>
      <c r="X16" s="28">
        <v>28300</v>
      </c>
      <c r="Y16" s="28">
        <v>628</v>
      </c>
      <c r="Z16" s="28">
        <v>350</v>
      </c>
      <c r="AA16" s="28">
        <v>1395</v>
      </c>
      <c r="AB16" s="28">
        <v>1695</v>
      </c>
      <c r="AC16" s="28">
        <v>1219</v>
      </c>
      <c r="AD16" s="28">
        <v>384</v>
      </c>
      <c r="AE16" s="28">
        <v>10496</v>
      </c>
      <c r="AF16" s="28">
        <v>328</v>
      </c>
      <c r="AG16" s="28">
        <v>112</v>
      </c>
      <c r="AH16" s="28">
        <v>82</v>
      </c>
      <c r="AI16" s="28">
        <v>328</v>
      </c>
      <c r="AJ16" s="28">
        <v>82</v>
      </c>
      <c r="AK16" s="31" t="s">
        <v>101</v>
      </c>
      <c r="AL16" s="56" t="s">
        <v>107</v>
      </c>
      <c r="AM16" s="56" t="s">
        <v>108</v>
      </c>
      <c r="AN16" s="33"/>
      <c r="AO16" s="33" t="s">
        <v>109</v>
      </c>
    </row>
    <row r="17" spans="1:41" ht="14">
      <c r="A17" s="40" t="s">
        <v>110</v>
      </c>
      <c r="B17" s="31" t="s">
        <v>42</v>
      </c>
      <c r="C17" s="22">
        <v>1210000000000</v>
      </c>
      <c r="D17" s="22">
        <v>38710000000000</v>
      </c>
      <c r="E17" s="22">
        <v>38710000000000</v>
      </c>
      <c r="F17" s="24"/>
      <c r="G17" s="24"/>
      <c r="H17" s="24"/>
      <c r="I17" s="24"/>
      <c r="J17" s="24"/>
      <c r="K17" s="24"/>
      <c r="L17" s="22">
        <v>48000000000</v>
      </c>
      <c r="M17" s="22">
        <v>768000000000</v>
      </c>
      <c r="N17" s="31" t="s">
        <v>43</v>
      </c>
      <c r="O17" s="26">
        <v>63</v>
      </c>
      <c r="P17" s="31" t="s">
        <v>105</v>
      </c>
      <c r="Q17" s="28">
        <v>112.5</v>
      </c>
      <c r="R17" s="31"/>
      <c r="S17" s="27">
        <v>44109</v>
      </c>
      <c r="T17" s="28">
        <v>2020</v>
      </c>
      <c r="U17" s="29" t="s">
        <v>111</v>
      </c>
      <c r="V17" s="30" t="s">
        <v>112</v>
      </c>
      <c r="W17" s="31"/>
      <c r="X17" s="28">
        <v>28300</v>
      </c>
      <c r="Y17" s="28">
        <v>628</v>
      </c>
      <c r="Z17" s="28">
        <v>300</v>
      </c>
      <c r="AA17" s="28">
        <v>1410</v>
      </c>
      <c r="AB17" s="28">
        <v>1800</v>
      </c>
      <c r="AC17" s="28">
        <v>2000</v>
      </c>
      <c r="AD17" s="28">
        <v>384</v>
      </c>
      <c r="AE17" s="28">
        <v>10752</v>
      </c>
      <c r="AF17" s="28">
        <v>336</v>
      </c>
      <c r="AG17" s="28">
        <v>112</v>
      </c>
      <c r="AH17" s="28">
        <v>84</v>
      </c>
      <c r="AI17" s="28">
        <v>336</v>
      </c>
      <c r="AJ17" s="28">
        <v>84</v>
      </c>
      <c r="AK17" s="31"/>
      <c r="AL17" s="41" t="s">
        <v>113</v>
      </c>
      <c r="AM17" s="44"/>
      <c r="AN17" s="33"/>
      <c r="AO17" s="33" t="s">
        <v>114</v>
      </c>
    </row>
    <row r="18" spans="1:41" ht="14">
      <c r="A18" s="40" t="s">
        <v>115</v>
      </c>
      <c r="B18" s="31" t="s">
        <v>42</v>
      </c>
      <c r="C18" s="22">
        <v>465100000000</v>
      </c>
      <c r="D18" s="22">
        <v>29770000000000</v>
      </c>
      <c r="E18" s="22">
        <v>29770000000000</v>
      </c>
      <c r="F18" s="24"/>
      <c r="G18" s="24"/>
      <c r="H18" s="24"/>
      <c r="I18" s="24"/>
      <c r="J18" s="24"/>
      <c r="K18" s="24"/>
      <c r="L18" s="22">
        <v>10000000000</v>
      </c>
      <c r="M18" s="22">
        <v>760300000000</v>
      </c>
      <c r="N18" s="31" t="s">
        <v>43</v>
      </c>
      <c r="O18" s="26">
        <v>63</v>
      </c>
      <c r="P18" s="31"/>
      <c r="Q18" s="31"/>
      <c r="R18" s="31"/>
      <c r="S18" s="27">
        <v>44075</v>
      </c>
      <c r="T18" s="28">
        <v>2020</v>
      </c>
      <c r="U18" s="29">
        <v>699</v>
      </c>
      <c r="V18" s="30"/>
      <c r="W18" s="31"/>
      <c r="X18" s="28">
        <v>28300</v>
      </c>
      <c r="Y18" s="28">
        <v>628</v>
      </c>
      <c r="Z18" s="28">
        <v>320</v>
      </c>
      <c r="AA18" s="28">
        <v>1440</v>
      </c>
      <c r="AB18" s="28">
        <v>1710</v>
      </c>
      <c r="AC18" s="28">
        <v>1188</v>
      </c>
      <c r="AD18" s="28">
        <v>320</v>
      </c>
      <c r="AE18" s="28">
        <v>8704</v>
      </c>
      <c r="AF18" s="28">
        <v>272</v>
      </c>
      <c r="AG18" s="28">
        <v>96</v>
      </c>
      <c r="AH18" s="28">
        <v>68</v>
      </c>
      <c r="AI18" s="28">
        <v>272</v>
      </c>
      <c r="AJ18" s="28">
        <v>68</v>
      </c>
      <c r="AK18" s="31"/>
      <c r="AL18" s="56" t="s">
        <v>116</v>
      </c>
      <c r="AM18" s="31"/>
      <c r="AN18" s="57"/>
      <c r="AO18" s="57" t="s">
        <v>117</v>
      </c>
    </row>
    <row r="19" spans="1:41" ht="28">
      <c r="A19" s="6" t="s">
        <v>118</v>
      </c>
      <c r="B19" s="21" t="s">
        <v>79</v>
      </c>
      <c r="C19" s="24"/>
      <c r="D19" s="24"/>
      <c r="E19" s="24">
        <f>123000000000000</f>
        <v>123000000000000</v>
      </c>
      <c r="F19" s="24">
        <f>4*10^12</f>
        <v>4000000000000</v>
      </c>
      <c r="G19" s="24"/>
      <c r="H19" s="24"/>
      <c r="I19" s="24"/>
      <c r="J19" s="24"/>
      <c r="K19" s="24"/>
      <c r="L19" s="24">
        <v>32000000000</v>
      </c>
      <c r="M19" s="24">
        <v>900000000000</v>
      </c>
      <c r="N19" s="24"/>
      <c r="O19" s="46"/>
      <c r="P19" s="24" t="s">
        <v>80</v>
      </c>
      <c r="Q19" s="22">
        <f>4*656/8</f>
        <v>328</v>
      </c>
      <c r="R19" s="24"/>
      <c r="S19" s="27">
        <v>43374</v>
      </c>
      <c r="T19" s="31">
        <f t="shared" ref="T19:T20" si="0">YEAR(S19)</f>
        <v>2018</v>
      </c>
      <c r="U19" s="36"/>
      <c r="V19" s="30" t="s">
        <v>119</v>
      </c>
      <c r="W19" s="24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24" t="s">
        <v>120</v>
      </c>
      <c r="AL19" s="32" t="s">
        <v>82</v>
      </c>
      <c r="AM19" s="32" t="s">
        <v>121</v>
      </c>
      <c r="AN19" s="45"/>
      <c r="AO19" s="45"/>
    </row>
    <row r="20" spans="1:41" ht="14">
      <c r="A20" s="40" t="s">
        <v>122</v>
      </c>
      <c r="B20" s="31" t="s">
        <v>42</v>
      </c>
      <c r="C20" s="22">
        <f>420.2*10^9</f>
        <v>420200000000</v>
      </c>
      <c r="D20" s="22">
        <f>13.45*10^12</f>
        <v>13450000000000</v>
      </c>
      <c r="E20" s="22">
        <f>26.9*10^12</f>
        <v>26900000000000</v>
      </c>
      <c r="F20" s="24"/>
      <c r="G20" s="22">
        <v>113800000000000</v>
      </c>
      <c r="H20" s="24"/>
      <c r="I20" s="24"/>
      <c r="J20" s="22">
        <v>227700000000000</v>
      </c>
      <c r="K20" s="22">
        <v>455400000000000</v>
      </c>
      <c r="L20" s="22">
        <v>11000000000</v>
      </c>
      <c r="M20" s="22">
        <v>616000000000</v>
      </c>
      <c r="N20" s="24" t="s">
        <v>123</v>
      </c>
      <c r="O20" s="26">
        <v>31.5</v>
      </c>
      <c r="P20" s="24" t="s">
        <v>124</v>
      </c>
      <c r="Q20" s="22">
        <v>100</v>
      </c>
      <c r="R20" s="22">
        <v>275</v>
      </c>
      <c r="S20" s="27">
        <v>43363</v>
      </c>
      <c r="T20" s="31">
        <f t="shared" si="0"/>
        <v>2018</v>
      </c>
      <c r="U20" s="29" t="s">
        <v>47</v>
      </c>
      <c r="V20" s="30"/>
      <c r="W20" s="31" t="s">
        <v>125</v>
      </c>
      <c r="X20" s="28">
        <v>18600</v>
      </c>
      <c r="Y20" s="28">
        <v>754</v>
      </c>
      <c r="Z20" s="28">
        <v>250</v>
      </c>
      <c r="AA20" s="28">
        <v>1350</v>
      </c>
      <c r="AB20" s="28">
        <v>1545</v>
      </c>
      <c r="AC20" s="28">
        <v>1750</v>
      </c>
      <c r="AD20" s="28">
        <v>352</v>
      </c>
      <c r="AE20" s="28">
        <v>4352</v>
      </c>
      <c r="AF20" s="28">
        <v>272</v>
      </c>
      <c r="AG20" s="28">
        <v>88</v>
      </c>
      <c r="AH20" s="28">
        <v>68</v>
      </c>
      <c r="AI20" s="28">
        <v>544</v>
      </c>
      <c r="AJ20" s="28">
        <v>68</v>
      </c>
      <c r="AK20" s="31" t="s">
        <v>120</v>
      </c>
      <c r="AL20" s="41" t="s">
        <v>126</v>
      </c>
      <c r="AM20" s="58" t="s">
        <v>56</v>
      </c>
      <c r="AN20" s="45"/>
      <c r="AO20" s="45"/>
    </row>
    <row r="21" spans="1:41" ht="14">
      <c r="A21" s="40" t="s">
        <v>127</v>
      </c>
      <c r="B21" s="31" t="s">
        <v>42</v>
      </c>
      <c r="C21" s="22">
        <v>501000000000</v>
      </c>
      <c r="D21" s="22">
        <v>16300000000000</v>
      </c>
      <c r="E21" s="22">
        <v>32600000000000</v>
      </c>
      <c r="F21" s="24"/>
      <c r="G21" s="24"/>
      <c r="H21" s="24"/>
      <c r="I21" s="24"/>
      <c r="J21" s="24"/>
      <c r="K21" s="22"/>
      <c r="L21" s="22">
        <v>48000000000</v>
      </c>
      <c r="M21" s="22">
        <v>672000000000</v>
      </c>
      <c r="N21" s="24" t="s">
        <v>123</v>
      </c>
      <c r="O21" s="26">
        <v>31.5</v>
      </c>
      <c r="P21" s="24" t="s">
        <v>124</v>
      </c>
      <c r="Q21" s="22">
        <v>100</v>
      </c>
      <c r="R21" s="22">
        <v>300</v>
      </c>
      <c r="S21" s="27">
        <v>43325</v>
      </c>
      <c r="T21" s="28">
        <v>2018</v>
      </c>
      <c r="U21" s="29" t="s">
        <v>128</v>
      </c>
      <c r="V21" s="30"/>
      <c r="W21" s="31"/>
      <c r="X21" s="28">
        <v>18600</v>
      </c>
      <c r="Y21" s="28">
        <v>754</v>
      </c>
      <c r="Z21" s="28">
        <v>260</v>
      </c>
      <c r="AA21" s="28">
        <v>1395</v>
      </c>
      <c r="AB21" s="28">
        <v>1770</v>
      </c>
      <c r="AC21" s="28">
        <v>1750</v>
      </c>
      <c r="AD21" s="28">
        <v>384</v>
      </c>
      <c r="AE21" s="28">
        <v>4608</v>
      </c>
      <c r="AF21" s="28">
        <v>288</v>
      </c>
      <c r="AG21" s="28">
        <v>96</v>
      </c>
      <c r="AH21" s="28">
        <v>72</v>
      </c>
      <c r="AI21" s="28">
        <v>576</v>
      </c>
      <c r="AJ21" s="28">
        <v>72</v>
      </c>
      <c r="AK21" s="31" t="s">
        <v>120</v>
      </c>
      <c r="AL21" s="41" t="s">
        <v>129</v>
      </c>
      <c r="AM21" s="31"/>
      <c r="AN21" s="45"/>
      <c r="AO21" s="45"/>
    </row>
    <row r="22" spans="1:41" ht="14">
      <c r="A22" s="40" t="s">
        <v>130</v>
      </c>
      <c r="B22" s="31" t="s">
        <v>42</v>
      </c>
      <c r="C22" s="22">
        <v>254400000000</v>
      </c>
      <c r="D22" s="22">
        <v>8100000000000</v>
      </c>
      <c r="E22" s="22">
        <v>65130000000000</v>
      </c>
      <c r="F22" s="24"/>
      <c r="G22" s="24"/>
      <c r="H22" s="24"/>
      <c r="I22" s="24"/>
      <c r="J22" s="24"/>
      <c r="K22" s="24"/>
      <c r="L22" s="22">
        <v>16000000000</v>
      </c>
      <c r="M22" s="22">
        <v>320000000000</v>
      </c>
      <c r="N22" s="31" t="s">
        <v>123</v>
      </c>
      <c r="O22" s="26">
        <v>31.5</v>
      </c>
      <c r="P22" s="31"/>
      <c r="Q22" s="31"/>
      <c r="R22" s="31"/>
      <c r="S22" s="27">
        <v>43356</v>
      </c>
      <c r="T22" s="28">
        <v>2018</v>
      </c>
      <c r="U22" s="36"/>
      <c r="V22" s="30" t="s">
        <v>131</v>
      </c>
      <c r="W22" s="31"/>
      <c r="X22" s="28">
        <v>13600</v>
      </c>
      <c r="Y22" s="28">
        <v>545</v>
      </c>
      <c r="Z22" s="28">
        <v>70</v>
      </c>
      <c r="AA22" s="28">
        <v>585</v>
      </c>
      <c r="AB22" s="28">
        <v>1590</v>
      </c>
      <c r="AC22" s="28">
        <v>1250</v>
      </c>
      <c r="AD22" s="28">
        <v>256</v>
      </c>
      <c r="AE22" s="28">
        <v>2560</v>
      </c>
      <c r="AF22" s="28">
        <v>160</v>
      </c>
      <c r="AG22" s="28">
        <v>64</v>
      </c>
      <c r="AH22" s="28">
        <v>40</v>
      </c>
      <c r="AI22" s="28">
        <v>320</v>
      </c>
      <c r="AJ22" s="28">
        <v>40</v>
      </c>
      <c r="AK22" s="31"/>
      <c r="AL22" s="41" t="s">
        <v>132</v>
      </c>
      <c r="AM22" s="31"/>
      <c r="AN22" s="45"/>
      <c r="AO22" s="45"/>
    </row>
    <row r="23" spans="1:41" ht="14">
      <c r="A23" s="40" t="s">
        <v>133</v>
      </c>
      <c r="B23" s="31" t="s">
        <v>42</v>
      </c>
      <c r="C23" s="22">
        <v>222500000000</v>
      </c>
      <c r="D23" s="22">
        <v>7100000000000</v>
      </c>
      <c r="E23" s="22">
        <v>14240000000000</v>
      </c>
      <c r="F23" s="24"/>
      <c r="G23" s="24"/>
      <c r="H23" s="24"/>
      <c r="I23" s="24"/>
      <c r="J23" s="24"/>
      <c r="K23" s="24"/>
      <c r="L23" s="22">
        <v>8000000000</v>
      </c>
      <c r="M23" s="22">
        <v>416000000000</v>
      </c>
      <c r="N23" s="31" t="s">
        <v>123</v>
      </c>
      <c r="O23" s="26">
        <v>31.5</v>
      </c>
      <c r="P23" s="31"/>
      <c r="Q23" s="31"/>
      <c r="R23" s="31"/>
      <c r="S23" s="27">
        <v>43417</v>
      </c>
      <c r="T23" s="28">
        <v>2018</v>
      </c>
      <c r="U23" s="29">
        <v>899</v>
      </c>
      <c r="V23" s="30"/>
      <c r="W23" s="31"/>
      <c r="X23" s="28">
        <v>13600</v>
      </c>
      <c r="Y23" s="28">
        <v>545</v>
      </c>
      <c r="Z23" s="28">
        <v>160</v>
      </c>
      <c r="AA23" s="28">
        <v>1005</v>
      </c>
      <c r="AB23" s="28">
        <v>1545</v>
      </c>
      <c r="AC23" s="28">
        <v>1625</v>
      </c>
      <c r="AD23" s="28">
        <v>256</v>
      </c>
      <c r="AE23" s="28">
        <v>2304</v>
      </c>
      <c r="AF23" s="28">
        <v>144</v>
      </c>
      <c r="AG23" s="28">
        <v>64</v>
      </c>
      <c r="AH23" s="28">
        <v>36</v>
      </c>
      <c r="AI23" s="28">
        <v>288</v>
      </c>
      <c r="AJ23" s="28">
        <v>36</v>
      </c>
      <c r="AK23" s="31"/>
      <c r="AL23" s="58" t="s">
        <v>134</v>
      </c>
      <c r="AM23" s="31"/>
      <c r="AN23" s="31"/>
      <c r="AO23" s="31"/>
    </row>
    <row r="24" spans="1:41" ht="14">
      <c r="A24" s="40" t="s">
        <v>135</v>
      </c>
      <c r="B24" s="31" t="s">
        <v>42</v>
      </c>
      <c r="C24" s="22">
        <v>348500000000</v>
      </c>
      <c r="D24" s="22">
        <v>11150000000000</v>
      </c>
      <c r="E24" s="22">
        <v>22300000000000</v>
      </c>
      <c r="F24" s="24"/>
      <c r="G24" s="24"/>
      <c r="H24" s="24"/>
      <c r="I24" s="24"/>
      <c r="J24" s="24"/>
      <c r="K24" s="24"/>
      <c r="L24" s="22">
        <v>16000000000</v>
      </c>
      <c r="M24" s="22">
        <v>448000000000</v>
      </c>
      <c r="N24" s="31" t="s">
        <v>123</v>
      </c>
      <c r="O24" s="26">
        <v>31.5</v>
      </c>
      <c r="P24" s="24" t="s">
        <v>124</v>
      </c>
      <c r="Q24" s="28">
        <v>50</v>
      </c>
      <c r="R24" s="31"/>
      <c r="S24" s="27">
        <v>43325</v>
      </c>
      <c r="T24" s="28">
        <v>2018</v>
      </c>
      <c r="U24" s="29" t="s">
        <v>136</v>
      </c>
      <c r="V24" s="30"/>
      <c r="W24" s="31"/>
      <c r="X24" s="28">
        <v>13600</v>
      </c>
      <c r="Y24" s="28">
        <v>545</v>
      </c>
      <c r="Z24" s="28">
        <v>230</v>
      </c>
      <c r="AA24" s="28">
        <v>1620</v>
      </c>
      <c r="AB24" s="28">
        <v>1815</v>
      </c>
      <c r="AC24" s="28">
        <v>1750</v>
      </c>
      <c r="AD24" s="28">
        <v>256</v>
      </c>
      <c r="AE24" s="28">
        <v>3072</v>
      </c>
      <c r="AF24" s="28">
        <v>192</v>
      </c>
      <c r="AG24" s="28">
        <v>64</v>
      </c>
      <c r="AH24" s="28">
        <v>48</v>
      </c>
      <c r="AI24" s="28">
        <v>384</v>
      </c>
      <c r="AJ24" s="28">
        <v>48</v>
      </c>
      <c r="AK24" s="31"/>
      <c r="AL24" s="58" t="s">
        <v>137</v>
      </c>
      <c r="AM24" s="31"/>
      <c r="AN24" s="31"/>
      <c r="AO24" s="31"/>
    </row>
    <row r="25" spans="1:41" ht="14">
      <c r="A25" s="40" t="s">
        <v>138</v>
      </c>
      <c r="B25" s="31" t="s">
        <v>42</v>
      </c>
      <c r="C25" s="22">
        <v>509800000000</v>
      </c>
      <c r="D25" s="22">
        <v>16310000000000</v>
      </c>
      <c r="E25" s="22">
        <v>32620000000000</v>
      </c>
      <c r="F25" s="24"/>
      <c r="G25" s="24"/>
      <c r="H25" s="24"/>
      <c r="I25" s="24"/>
      <c r="J25" s="24"/>
      <c r="K25" s="24"/>
      <c r="L25" s="22">
        <v>24000000000</v>
      </c>
      <c r="M25" s="22">
        <v>672000000000</v>
      </c>
      <c r="N25" s="31" t="s">
        <v>123</v>
      </c>
      <c r="O25" s="26">
        <v>31.5</v>
      </c>
      <c r="P25" s="24" t="s">
        <v>124</v>
      </c>
      <c r="Q25" s="28">
        <v>100</v>
      </c>
      <c r="R25" s="31"/>
      <c r="S25" s="27">
        <v>43325</v>
      </c>
      <c r="T25" s="28">
        <v>2018</v>
      </c>
      <c r="U25" s="29" t="s">
        <v>139</v>
      </c>
      <c r="V25" s="30" t="s">
        <v>140</v>
      </c>
      <c r="W25" s="31"/>
      <c r="X25" s="28">
        <v>18600</v>
      </c>
      <c r="Y25" s="28">
        <v>754</v>
      </c>
      <c r="Z25" s="28">
        <v>260</v>
      </c>
      <c r="AA25" s="28">
        <v>1440</v>
      </c>
      <c r="AB25" s="28">
        <v>1770</v>
      </c>
      <c r="AC25" s="28">
        <v>1750</v>
      </c>
      <c r="AD25" s="28">
        <v>384</v>
      </c>
      <c r="AE25" s="28">
        <v>4608</v>
      </c>
      <c r="AF25" s="28">
        <v>288</v>
      </c>
      <c r="AG25" s="28">
        <v>96</v>
      </c>
      <c r="AH25" s="28">
        <v>72</v>
      </c>
      <c r="AI25" s="28">
        <v>576</v>
      </c>
      <c r="AJ25" s="28">
        <v>72</v>
      </c>
      <c r="AK25" s="31"/>
      <c r="AL25" s="58" t="s">
        <v>141</v>
      </c>
      <c r="AM25" s="31"/>
      <c r="AN25" s="41"/>
      <c r="AO25" s="41" t="s">
        <v>142</v>
      </c>
    </row>
    <row r="26" spans="1:41" ht="14">
      <c r="A26" s="6" t="s">
        <v>143</v>
      </c>
      <c r="B26" s="21" t="s">
        <v>42</v>
      </c>
      <c r="C26" s="22">
        <v>379700000000</v>
      </c>
      <c r="D26" s="22">
        <v>12150000000000</v>
      </c>
      <c r="E26" s="22">
        <v>189800000000</v>
      </c>
      <c r="F26" s="24"/>
      <c r="G26" s="24"/>
      <c r="H26" s="24"/>
      <c r="I26" s="24"/>
      <c r="J26" s="24"/>
      <c r="K26" s="24"/>
      <c r="L26" s="24">
        <v>12000000000</v>
      </c>
      <c r="M26" s="24">
        <v>548000000000</v>
      </c>
      <c r="N26" s="31" t="s">
        <v>123</v>
      </c>
      <c r="O26" s="26">
        <v>31.5</v>
      </c>
      <c r="P26" s="24"/>
      <c r="Q26" s="24"/>
      <c r="R26" s="24"/>
      <c r="S26" s="27">
        <v>42831</v>
      </c>
      <c r="T26" s="28">
        <f t="shared" ref="T26:T28" si="1">YEAR(S26)</f>
        <v>2017</v>
      </c>
      <c r="U26" s="29" t="s">
        <v>59</v>
      </c>
      <c r="V26" s="30"/>
      <c r="W26" s="31"/>
      <c r="X26" s="28">
        <v>11800</v>
      </c>
      <c r="Y26" s="28">
        <v>471</v>
      </c>
      <c r="Z26" s="28">
        <v>250</v>
      </c>
      <c r="AA26" s="28">
        <v>1405</v>
      </c>
      <c r="AB26" s="28">
        <v>1582</v>
      </c>
      <c r="AC26" s="28">
        <v>1426</v>
      </c>
      <c r="AD26" s="28">
        <v>384</v>
      </c>
      <c r="AE26" s="28">
        <v>3840</v>
      </c>
      <c r="AF26" s="28">
        <v>240</v>
      </c>
      <c r="AG26" s="28">
        <v>96</v>
      </c>
      <c r="AH26" s="28">
        <v>30</v>
      </c>
      <c r="AI26" s="31"/>
      <c r="AJ26" s="31"/>
      <c r="AK26" s="31"/>
      <c r="AL26" s="41" t="s">
        <v>144</v>
      </c>
      <c r="AM26" s="31"/>
      <c r="AN26" s="44"/>
      <c r="AO26" s="44"/>
    </row>
    <row r="27" spans="1:41" ht="14">
      <c r="A27" s="6" t="s">
        <v>145</v>
      </c>
      <c r="B27" s="21" t="s">
        <v>42</v>
      </c>
      <c r="C27" s="22">
        <v>7450000000000</v>
      </c>
      <c r="D27" s="22">
        <v>14900000000000</v>
      </c>
      <c r="E27" s="22">
        <v>29800000000000</v>
      </c>
      <c r="F27" s="24"/>
      <c r="G27" s="24"/>
      <c r="H27" s="24"/>
      <c r="I27" s="24"/>
      <c r="J27" s="24"/>
      <c r="K27" s="24"/>
      <c r="L27" s="24">
        <v>12000000000</v>
      </c>
      <c r="M27" s="24">
        <v>651000000000</v>
      </c>
      <c r="N27" s="31" t="s">
        <v>123</v>
      </c>
      <c r="O27" s="26">
        <v>31.5</v>
      </c>
      <c r="P27" s="24"/>
      <c r="Q27" s="24"/>
      <c r="R27" s="24"/>
      <c r="S27" s="27">
        <v>43076</v>
      </c>
      <c r="T27" s="28">
        <f t="shared" si="1"/>
        <v>2017</v>
      </c>
      <c r="U27" s="29" t="s">
        <v>146</v>
      </c>
      <c r="V27" s="30"/>
      <c r="W27" s="31"/>
      <c r="X27" s="28">
        <v>21100</v>
      </c>
      <c r="Y27" s="28">
        <v>815</v>
      </c>
      <c r="Z27" s="28">
        <v>250</v>
      </c>
      <c r="AA27" s="28">
        <v>1200</v>
      </c>
      <c r="AB27" s="28">
        <v>1455</v>
      </c>
      <c r="AC27" s="28">
        <v>848</v>
      </c>
      <c r="AD27" s="28">
        <v>3072</v>
      </c>
      <c r="AE27" s="28">
        <v>5120</v>
      </c>
      <c r="AF27" s="28">
        <v>320</v>
      </c>
      <c r="AG27" s="28">
        <v>96</v>
      </c>
      <c r="AH27" s="28">
        <v>80</v>
      </c>
      <c r="AI27" s="28">
        <v>640</v>
      </c>
      <c r="AJ27" s="31"/>
      <c r="AK27" s="31"/>
      <c r="AL27" s="41" t="s">
        <v>147</v>
      </c>
      <c r="AM27" s="31"/>
      <c r="AN27" s="44"/>
      <c r="AO27" s="44"/>
    </row>
    <row r="28" spans="1:41" ht="14">
      <c r="A28" s="6" t="s">
        <v>148</v>
      </c>
      <c r="B28" s="21" t="s">
        <v>42</v>
      </c>
      <c r="C28" s="22">
        <v>7800000000000</v>
      </c>
      <c r="D28" s="22">
        <v>15670000000000</v>
      </c>
      <c r="E28" s="24">
        <v>31330000000000</v>
      </c>
      <c r="F28" s="24"/>
      <c r="G28" s="24">
        <v>130000000000000</v>
      </c>
      <c r="H28" s="24"/>
      <c r="I28" s="24"/>
      <c r="J28" s="24"/>
      <c r="K28" s="24"/>
      <c r="L28" s="24">
        <v>16000000000</v>
      </c>
      <c r="M28" s="24">
        <v>897000000000</v>
      </c>
      <c r="N28" s="31" t="s">
        <v>123</v>
      </c>
      <c r="O28" s="26">
        <v>31.5</v>
      </c>
      <c r="P28" s="24" t="s">
        <v>124</v>
      </c>
      <c r="Q28" s="22">
        <v>300</v>
      </c>
      <c r="R28" s="24"/>
      <c r="S28" s="27">
        <v>42907</v>
      </c>
      <c r="T28" s="28">
        <f t="shared" si="1"/>
        <v>2017</v>
      </c>
      <c r="U28" s="29">
        <v>11500</v>
      </c>
      <c r="V28" s="30" t="s">
        <v>149</v>
      </c>
      <c r="W28" s="31"/>
      <c r="X28" s="28">
        <v>21100</v>
      </c>
      <c r="Y28" s="28">
        <v>815</v>
      </c>
      <c r="Z28" s="28">
        <v>300</v>
      </c>
      <c r="AA28" s="28">
        <v>1312</v>
      </c>
      <c r="AB28" s="28">
        <v>1530</v>
      </c>
      <c r="AC28" s="28">
        <v>876</v>
      </c>
      <c r="AD28" s="28">
        <v>4096</v>
      </c>
      <c r="AE28" s="28">
        <v>5120</v>
      </c>
      <c r="AF28" s="28">
        <v>320</v>
      </c>
      <c r="AG28" s="28">
        <v>128</v>
      </c>
      <c r="AH28" s="28">
        <v>80</v>
      </c>
      <c r="AI28" s="28">
        <v>640</v>
      </c>
      <c r="AJ28" s="31"/>
      <c r="AK28" s="31" t="s">
        <v>150</v>
      </c>
      <c r="AL28" s="41" t="s">
        <v>151</v>
      </c>
      <c r="AM28" s="59" t="s">
        <v>152</v>
      </c>
      <c r="AN28" s="44"/>
      <c r="AO28" s="44"/>
    </row>
    <row r="29" spans="1:41" ht="14">
      <c r="A29" s="6" t="s">
        <v>153</v>
      </c>
      <c r="B29" s="21" t="s">
        <v>79</v>
      </c>
      <c r="C29" s="24"/>
      <c r="D29" s="23">
        <f>3*10^12</f>
        <v>3000000000000</v>
      </c>
      <c r="E29" s="23">
        <v>46000000000000</v>
      </c>
      <c r="F29" s="24">
        <f>3*10^12</f>
        <v>3000000000000</v>
      </c>
      <c r="G29" s="24"/>
      <c r="H29" s="24"/>
      <c r="I29" s="24"/>
      <c r="J29" s="24"/>
      <c r="K29" s="24"/>
      <c r="L29" s="24">
        <v>16000000000</v>
      </c>
      <c r="M29" s="23">
        <v>600000000000</v>
      </c>
      <c r="N29" s="31" t="s">
        <v>123</v>
      </c>
      <c r="O29" s="26">
        <v>31.5</v>
      </c>
      <c r="P29" s="24" t="s">
        <v>80</v>
      </c>
      <c r="Q29" s="24">
        <f>4*496/8</f>
        <v>248</v>
      </c>
      <c r="R29" s="24"/>
      <c r="S29" s="55">
        <v>42856</v>
      </c>
      <c r="T29" s="28">
        <v>2017</v>
      </c>
      <c r="U29" s="36"/>
      <c r="V29" s="30" t="s">
        <v>154</v>
      </c>
      <c r="W29" s="24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24" t="s">
        <v>155</v>
      </c>
      <c r="AL29" s="32" t="s">
        <v>121</v>
      </c>
      <c r="AM29" s="24"/>
      <c r="AN29" s="44"/>
      <c r="AO29" s="44"/>
    </row>
    <row r="30" spans="1:41" ht="15.75" customHeight="1">
      <c r="A30" s="6" t="s">
        <v>156</v>
      </c>
      <c r="B30" s="21" t="s">
        <v>42</v>
      </c>
      <c r="C30" s="23">
        <v>354000000000</v>
      </c>
      <c r="D30" s="23">
        <v>11340000000000</v>
      </c>
      <c r="E30" s="23">
        <v>177200000000</v>
      </c>
      <c r="F30" s="24"/>
      <c r="G30" s="24"/>
      <c r="H30" s="24"/>
      <c r="I30" s="24"/>
      <c r="J30" s="24"/>
      <c r="K30" s="24"/>
      <c r="L30" s="22">
        <v>11000000000</v>
      </c>
      <c r="M30" s="24">
        <v>484000000000</v>
      </c>
      <c r="N30" s="31" t="s">
        <v>123</v>
      </c>
      <c r="O30" s="26">
        <v>31.5</v>
      </c>
      <c r="P30" s="24"/>
      <c r="Q30" s="24"/>
      <c r="R30" s="24">
        <v>196</v>
      </c>
      <c r="S30" s="27">
        <v>42804</v>
      </c>
      <c r="T30" s="28">
        <f>YEAR(S30)</f>
        <v>2017</v>
      </c>
      <c r="U30" s="29" t="s">
        <v>157</v>
      </c>
      <c r="V30" s="30"/>
      <c r="W30" s="24"/>
      <c r="X30" s="28">
        <v>11800</v>
      </c>
      <c r="Y30" s="28">
        <v>471</v>
      </c>
      <c r="Z30" s="28">
        <v>250</v>
      </c>
      <c r="AA30" s="28">
        <v>1481</v>
      </c>
      <c r="AB30" s="28">
        <v>1582</v>
      </c>
      <c r="AC30" s="28">
        <v>1376</v>
      </c>
      <c r="AD30" s="28">
        <v>352</v>
      </c>
      <c r="AE30" s="28">
        <v>3584</v>
      </c>
      <c r="AF30" s="28">
        <v>224</v>
      </c>
      <c r="AG30" s="28">
        <v>88</v>
      </c>
      <c r="AH30" s="28">
        <v>28</v>
      </c>
      <c r="AI30" s="31"/>
      <c r="AJ30" s="31"/>
      <c r="AK30" s="24"/>
      <c r="AL30" s="32" t="s">
        <v>158</v>
      </c>
      <c r="AM30" s="24"/>
      <c r="AN30" s="44"/>
      <c r="AO30" s="44"/>
    </row>
    <row r="31" spans="1:41" ht="14">
      <c r="A31" s="40" t="s">
        <v>159</v>
      </c>
      <c r="B31" s="31" t="s">
        <v>42</v>
      </c>
      <c r="C31" s="22">
        <v>165000000000</v>
      </c>
      <c r="D31" s="22">
        <v>5304000000000</v>
      </c>
      <c r="E31" s="22">
        <f>82.88 *10^9</f>
        <v>82880000000</v>
      </c>
      <c r="F31" s="24"/>
      <c r="G31" s="24"/>
      <c r="H31" s="24"/>
      <c r="I31" s="24"/>
      <c r="J31" s="24"/>
      <c r="K31" s="24"/>
      <c r="L31" s="22">
        <v>8000000000</v>
      </c>
      <c r="M31" s="22">
        <v>243400000000</v>
      </c>
      <c r="N31" s="31" t="s">
        <v>123</v>
      </c>
      <c r="O31" s="26">
        <v>31.5</v>
      </c>
      <c r="P31" s="31"/>
      <c r="Q31" s="31"/>
      <c r="R31" s="31"/>
      <c r="S31" s="27">
        <v>42772</v>
      </c>
      <c r="T31" s="28">
        <v>2017</v>
      </c>
      <c r="U31" s="29" t="s">
        <v>160</v>
      </c>
      <c r="V31" s="30"/>
      <c r="W31" s="31"/>
      <c r="X31" s="28">
        <v>7200</v>
      </c>
      <c r="Y31" s="28">
        <v>314</v>
      </c>
      <c r="Z31" s="28">
        <v>105</v>
      </c>
      <c r="AA31" s="28">
        <v>1202</v>
      </c>
      <c r="AB31" s="28">
        <v>1480</v>
      </c>
      <c r="AC31" s="28">
        <v>1901</v>
      </c>
      <c r="AD31" s="28">
        <v>256</v>
      </c>
      <c r="AE31" s="28">
        <v>1792</v>
      </c>
      <c r="AF31" s="28">
        <v>112</v>
      </c>
      <c r="AG31" s="28">
        <v>64</v>
      </c>
      <c r="AH31" s="28">
        <v>14</v>
      </c>
      <c r="AI31" s="31"/>
      <c r="AJ31" s="31"/>
      <c r="AK31" s="31"/>
      <c r="AL31" s="56" t="s">
        <v>161</v>
      </c>
      <c r="AM31" s="31"/>
      <c r="AN31" s="31"/>
      <c r="AO31" s="31"/>
    </row>
    <row r="32" spans="1:41" ht="14">
      <c r="A32" s="40" t="s">
        <v>162</v>
      </c>
      <c r="B32" s="18" t="s">
        <v>42</v>
      </c>
      <c r="C32" s="13">
        <f>4.7*10^12</f>
        <v>4700000000000</v>
      </c>
      <c r="D32" s="13">
        <f>9.3*10^12</f>
        <v>9300000000000</v>
      </c>
      <c r="E32" s="13">
        <f>18.7*10^12</f>
        <v>18700000000000</v>
      </c>
      <c r="F32" s="8"/>
      <c r="G32" s="8"/>
      <c r="H32" s="8"/>
      <c r="I32" s="8"/>
      <c r="J32" s="8"/>
      <c r="K32" s="8"/>
      <c r="L32" s="8">
        <v>16000000000</v>
      </c>
      <c r="M32" s="8">
        <v>732000000000</v>
      </c>
      <c r="N32" s="49" t="s">
        <v>123</v>
      </c>
      <c r="O32" s="60">
        <v>31.5</v>
      </c>
      <c r="P32" s="49" t="s">
        <v>163</v>
      </c>
      <c r="Q32" s="15">
        <v>160</v>
      </c>
      <c r="R32" s="18"/>
      <c r="S32" s="61">
        <v>42465</v>
      </c>
      <c r="T32" s="18">
        <v>2016</v>
      </c>
      <c r="U32" s="16" t="s">
        <v>164</v>
      </c>
      <c r="V32" s="17" t="s">
        <v>165</v>
      </c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62" t="s">
        <v>166</v>
      </c>
      <c r="AM32" s="53"/>
      <c r="AN32" s="44"/>
      <c r="AO32" s="44"/>
    </row>
    <row r="33" spans="1:41" ht="14">
      <c r="A33" s="40" t="s">
        <v>167</v>
      </c>
      <c r="B33" s="31" t="s">
        <v>42</v>
      </c>
      <c r="C33" s="22">
        <v>178200000000</v>
      </c>
      <c r="D33" s="22">
        <v>5704000000000</v>
      </c>
      <c r="E33" s="22">
        <v>89000000000</v>
      </c>
      <c r="F33" s="24"/>
      <c r="G33" s="24"/>
      <c r="H33" s="24"/>
      <c r="I33" s="24"/>
      <c r="J33" s="22">
        <v>22000000000000</v>
      </c>
      <c r="K33" s="24"/>
      <c r="L33" s="22">
        <v>8000000000</v>
      </c>
      <c r="M33" s="22">
        <v>192300000000</v>
      </c>
      <c r="N33" s="31" t="s">
        <v>123</v>
      </c>
      <c r="O33" s="26">
        <v>31.5</v>
      </c>
      <c r="P33" s="31"/>
      <c r="Q33" s="31"/>
      <c r="R33" s="31"/>
      <c r="S33" s="27">
        <v>42626</v>
      </c>
      <c r="T33" s="28">
        <v>2016</v>
      </c>
      <c r="U33" s="36"/>
      <c r="V33" s="30" t="s">
        <v>168</v>
      </c>
      <c r="W33" s="31"/>
      <c r="X33" s="28">
        <v>7200</v>
      </c>
      <c r="Y33" s="28">
        <v>314</v>
      </c>
      <c r="Z33" s="28">
        <v>75</v>
      </c>
      <c r="AA33" s="28">
        <v>886</v>
      </c>
      <c r="AB33" s="28">
        <v>1114</v>
      </c>
      <c r="AC33" s="28">
        <v>1502</v>
      </c>
      <c r="AD33" s="28">
        <v>256</v>
      </c>
      <c r="AE33" s="28">
        <v>2560</v>
      </c>
      <c r="AF33" s="28">
        <v>160</v>
      </c>
      <c r="AG33" s="28">
        <v>64</v>
      </c>
      <c r="AH33" s="28">
        <v>20</v>
      </c>
      <c r="AI33" s="31"/>
      <c r="AJ33" s="31"/>
      <c r="AK33" s="31"/>
      <c r="AL33" s="41" t="s">
        <v>169</v>
      </c>
      <c r="AM33" s="58" t="s">
        <v>170</v>
      </c>
      <c r="AN33" s="44"/>
      <c r="AO33" s="44"/>
    </row>
    <row r="34" spans="1:41" ht="14">
      <c r="A34" s="40" t="s">
        <v>171</v>
      </c>
      <c r="B34" s="18" t="s">
        <v>42</v>
      </c>
      <c r="C34" s="13">
        <v>277000000000</v>
      </c>
      <c r="D34" s="13">
        <v>8870000000000</v>
      </c>
      <c r="E34" s="13">
        <v>139000000000</v>
      </c>
      <c r="F34" s="8"/>
      <c r="G34" s="8"/>
      <c r="H34" s="8"/>
      <c r="I34" s="8"/>
      <c r="J34" s="8"/>
      <c r="K34" s="8"/>
      <c r="L34" s="8">
        <v>16000000000</v>
      </c>
      <c r="M34" s="8">
        <v>289000000000</v>
      </c>
      <c r="N34" s="49" t="s">
        <v>123</v>
      </c>
      <c r="O34" s="60">
        <v>31.5</v>
      </c>
      <c r="P34" s="49"/>
      <c r="Q34" s="15"/>
      <c r="R34" s="18"/>
      <c r="S34" s="61">
        <v>42644</v>
      </c>
      <c r="T34" s="18">
        <v>2016</v>
      </c>
      <c r="U34" s="16" t="s">
        <v>172</v>
      </c>
      <c r="V34" s="17"/>
      <c r="W34" s="18"/>
      <c r="X34" s="18">
        <v>7200</v>
      </c>
      <c r="Y34" s="18">
        <v>314</v>
      </c>
      <c r="Z34" s="18">
        <v>180</v>
      </c>
      <c r="AA34" s="18">
        <v>1607</v>
      </c>
      <c r="AB34" s="18">
        <v>1733</v>
      </c>
      <c r="AC34" s="18">
        <v>1127</v>
      </c>
      <c r="AD34" s="18">
        <v>256</v>
      </c>
      <c r="AE34" s="18">
        <v>2560</v>
      </c>
      <c r="AF34" s="18">
        <v>160</v>
      </c>
      <c r="AG34" s="18">
        <v>64</v>
      </c>
      <c r="AH34" s="18">
        <v>20</v>
      </c>
      <c r="AI34" s="18"/>
      <c r="AJ34" s="18"/>
      <c r="AK34" s="18"/>
      <c r="AL34" s="63" t="s">
        <v>173</v>
      </c>
      <c r="AM34" s="18"/>
      <c r="AN34" s="64"/>
      <c r="AO34" s="65" t="s">
        <v>173</v>
      </c>
    </row>
    <row r="35" spans="1:41" ht="14">
      <c r="A35" s="40" t="s">
        <v>174</v>
      </c>
      <c r="B35" s="18" t="s">
        <v>42</v>
      </c>
      <c r="C35" s="8">
        <v>395000000000</v>
      </c>
      <c r="D35" s="13">
        <v>12600000000000</v>
      </c>
      <c r="E35" s="8">
        <v>197000000000</v>
      </c>
      <c r="F35" s="8"/>
      <c r="G35" s="8"/>
      <c r="H35" s="8"/>
      <c r="I35" s="8"/>
      <c r="J35" s="8"/>
      <c r="K35" s="8"/>
      <c r="L35" s="8">
        <v>24000000000</v>
      </c>
      <c r="M35" s="8">
        <v>433000000000</v>
      </c>
      <c r="N35" s="49" t="s">
        <v>123</v>
      </c>
      <c r="O35" s="60">
        <v>31.5</v>
      </c>
      <c r="P35" s="49"/>
      <c r="Q35" s="15"/>
      <c r="R35" s="18"/>
      <c r="S35" s="61">
        <v>42644</v>
      </c>
      <c r="T35" s="18">
        <v>2016</v>
      </c>
      <c r="U35" s="16" t="s">
        <v>175</v>
      </c>
      <c r="V35" s="17"/>
      <c r="W35" s="18"/>
      <c r="X35" s="18">
        <v>11800</v>
      </c>
      <c r="Y35" s="18">
        <v>471</v>
      </c>
      <c r="Z35" s="18">
        <v>250</v>
      </c>
      <c r="AA35" s="18">
        <v>1506</v>
      </c>
      <c r="AB35" s="18">
        <v>1645</v>
      </c>
      <c r="AC35" s="18">
        <v>1127</v>
      </c>
      <c r="AD35" s="18">
        <v>384</v>
      </c>
      <c r="AE35" s="18">
        <v>3840</v>
      </c>
      <c r="AF35" s="18">
        <v>240</v>
      </c>
      <c r="AG35" s="18">
        <v>96</v>
      </c>
      <c r="AH35" s="18">
        <v>30</v>
      </c>
      <c r="AI35" s="18"/>
      <c r="AJ35" s="18"/>
      <c r="AK35" s="18"/>
      <c r="AL35" s="63" t="s">
        <v>176</v>
      </c>
      <c r="AM35" s="64"/>
    </row>
    <row r="36" spans="1:41" ht="14">
      <c r="A36" s="40" t="s">
        <v>177</v>
      </c>
      <c r="B36" s="31" t="s">
        <v>42</v>
      </c>
      <c r="C36" s="22">
        <v>367400000000</v>
      </c>
      <c r="D36" s="22">
        <v>11760000000000</v>
      </c>
      <c r="E36" s="22">
        <v>183700000000</v>
      </c>
      <c r="F36" s="24"/>
      <c r="G36" s="24"/>
      <c r="H36" s="24"/>
      <c r="I36" s="24"/>
      <c r="J36" s="24"/>
      <c r="K36" s="24"/>
      <c r="L36" s="22">
        <v>24000000000</v>
      </c>
      <c r="M36" s="22">
        <v>694300000000</v>
      </c>
      <c r="N36" s="31" t="s">
        <v>123</v>
      </c>
      <c r="O36" s="26">
        <v>31.5</v>
      </c>
      <c r="P36" s="31"/>
      <c r="Q36" s="31"/>
      <c r="R36" s="31"/>
      <c r="S36" s="27">
        <v>42626</v>
      </c>
      <c r="T36" s="28">
        <v>2016</v>
      </c>
      <c r="U36" s="29" t="s">
        <v>164</v>
      </c>
      <c r="V36" s="30"/>
      <c r="W36" s="31"/>
      <c r="X36" s="28">
        <v>11800</v>
      </c>
      <c r="Y36" s="28">
        <v>471</v>
      </c>
      <c r="Z36" s="28">
        <v>250</v>
      </c>
      <c r="AA36" s="28">
        <v>1303</v>
      </c>
      <c r="AB36" s="28">
        <v>1531</v>
      </c>
      <c r="AC36" s="28">
        <v>1808</v>
      </c>
      <c r="AD36" s="28">
        <v>384</v>
      </c>
      <c r="AE36" s="28">
        <v>3840</v>
      </c>
      <c r="AF36" s="28">
        <v>240</v>
      </c>
      <c r="AG36" s="28">
        <v>96</v>
      </c>
      <c r="AH36" s="28">
        <v>30</v>
      </c>
      <c r="AI36" s="31"/>
      <c r="AJ36" s="31"/>
      <c r="AK36" s="31"/>
      <c r="AL36" s="41" t="s">
        <v>178</v>
      </c>
      <c r="AM36" s="31"/>
      <c r="AN36" s="31"/>
      <c r="AO36" s="31"/>
    </row>
    <row r="37" spans="1:41" ht="14">
      <c r="A37" s="6" t="s">
        <v>179</v>
      </c>
      <c r="B37" s="21" t="s">
        <v>42</v>
      </c>
      <c r="C37" s="22">
        <v>209000000000</v>
      </c>
      <c r="D37" s="22">
        <v>6691000000000</v>
      </c>
      <c r="E37" s="24"/>
      <c r="F37" s="24"/>
      <c r="G37" s="24"/>
      <c r="H37" s="24"/>
      <c r="I37" s="24"/>
      <c r="J37" s="24"/>
      <c r="K37" s="22"/>
      <c r="L37" s="22">
        <v>12000000000</v>
      </c>
      <c r="M37" s="22">
        <v>336600000000</v>
      </c>
      <c r="N37" s="31" t="s">
        <v>123</v>
      </c>
      <c r="O37" s="26">
        <v>31.5</v>
      </c>
      <c r="P37" s="24"/>
      <c r="Q37" s="24"/>
      <c r="R37" s="24"/>
      <c r="S37" s="27">
        <v>42080</v>
      </c>
      <c r="T37" s="28">
        <v>2015</v>
      </c>
      <c r="U37" s="29" t="s">
        <v>47</v>
      </c>
      <c r="V37" s="30"/>
      <c r="W37" s="31"/>
      <c r="X37" s="28">
        <v>8000</v>
      </c>
      <c r="Y37" s="28">
        <v>601</v>
      </c>
      <c r="Z37" s="28">
        <v>250</v>
      </c>
      <c r="AA37" s="28">
        <v>1000</v>
      </c>
      <c r="AB37" s="28">
        <v>1089</v>
      </c>
      <c r="AC37" s="28">
        <v>1753</v>
      </c>
      <c r="AD37" s="28">
        <v>384</v>
      </c>
      <c r="AE37" s="28">
        <v>3072</v>
      </c>
      <c r="AF37" s="28">
        <v>192</v>
      </c>
      <c r="AG37" s="28">
        <v>96</v>
      </c>
      <c r="AH37" s="28">
        <v>24</v>
      </c>
      <c r="AI37" s="31"/>
      <c r="AJ37" s="31"/>
      <c r="AK37" s="31"/>
      <c r="AL37" s="58" t="s">
        <v>180</v>
      </c>
      <c r="AM37" s="44"/>
      <c r="AN37" s="44"/>
      <c r="AO37" s="44"/>
    </row>
    <row r="38" spans="1:41" ht="14">
      <c r="A38" s="66" t="s">
        <v>181</v>
      </c>
      <c r="B38" s="67" t="s">
        <v>42</v>
      </c>
      <c r="C38" s="68">
        <f>213.5*10^9</f>
        <v>213500000000</v>
      </c>
      <c r="D38" s="68">
        <f>6.832*10^12</f>
        <v>6832000000000</v>
      </c>
      <c r="E38" s="69"/>
      <c r="F38" s="69"/>
      <c r="G38" s="69"/>
      <c r="H38" s="69"/>
      <c r="I38" s="69"/>
      <c r="J38" s="69"/>
      <c r="K38" s="68"/>
      <c r="L38" s="68">
        <f>1.2*10^10</f>
        <v>12000000000</v>
      </c>
      <c r="M38" s="68">
        <v>288000000000</v>
      </c>
      <c r="N38" s="67" t="s">
        <v>123</v>
      </c>
      <c r="O38" s="70">
        <v>31.5</v>
      </c>
      <c r="P38" s="69"/>
      <c r="Q38" s="68"/>
      <c r="R38" s="69"/>
      <c r="S38" s="71">
        <v>42318</v>
      </c>
      <c r="T38" s="72">
        <v>2015</v>
      </c>
      <c r="U38" s="73"/>
      <c r="V38" s="74"/>
      <c r="W38" s="67"/>
      <c r="X38" s="72">
        <v>8000</v>
      </c>
      <c r="Y38" s="72">
        <v>601</v>
      </c>
      <c r="Z38" s="72">
        <v>250</v>
      </c>
      <c r="AA38" s="72">
        <v>948</v>
      </c>
      <c r="AB38" s="72">
        <v>1112</v>
      </c>
      <c r="AC38" s="72">
        <v>1502</v>
      </c>
      <c r="AD38" s="72">
        <v>384</v>
      </c>
      <c r="AE38" s="72">
        <v>3072</v>
      </c>
      <c r="AF38" s="72">
        <v>192</v>
      </c>
      <c r="AG38" s="72">
        <v>96</v>
      </c>
      <c r="AH38" s="72">
        <v>24</v>
      </c>
      <c r="AI38" s="67"/>
      <c r="AJ38" s="67"/>
      <c r="AK38" s="67"/>
      <c r="AL38" s="75" t="s">
        <v>182</v>
      </c>
      <c r="AM38" s="67"/>
      <c r="AN38" s="76"/>
      <c r="AO38" s="76"/>
    </row>
    <row r="39" spans="1:41" ht="14">
      <c r="A39" s="66" t="s">
        <v>183</v>
      </c>
      <c r="B39" s="67" t="s">
        <v>42</v>
      </c>
      <c r="C39" s="68">
        <f>35.97*10^9</f>
        <v>35970000000</v>
      </c>
      <c r="D39" s="68">
        <f>1151000000000</f>
        <v>1151000000000</v>
      </c>
      <c r="E39" s="69"/>
      <c r="F39" s="69"/>
      <c r="G39" s="69"/>
      <c r="H39" s="69"/>
      <c r="I39" s="69"/>
      <c r="J39" s="69"/>
      <c r="K39" s="69"/>
      <c r="L39" s="68">
        <v>4000000000</v>
      </c>
      <c r="M39" s="68">
        <v>80000000000</v>
      </c>
      <c r="N39" s="67" t="s">
        <v>184</v>
      </c>
      <c r="O39" s="70">
        <v>15.75</v>
      </c>
      <c r="P39" s="67"/>
      <c r="Q39" s="67"/>
      <c r="R39" s="67"/>
      <c r="S39" s="71">
        <v>42032</v>
      </c>
      <c r="T39" s="72">
        <v>2015</v>
      </c>
      <c r="U39" s="73"/>
      <c r="V39" s="74"/>
      <c r="W39" s="67"/>
      <c r="X39" s="72">
        <v>1870</v>
      </c>
      <c r="Y39" s="72">
        <v>148</v>
      </c>
      <c r="Z39" s="72">
        <v>45</v>
      </c>
      <c r="AA39" s="72">
        <v>1058</v>
      </c>
      <c r="AB39" s="72">
        <v>1124</v>
      </c>
      <c r="AC39" s="72">
        <v>1250</v>
      </c>
      <c r="AD39" s="72">
        <v>128</v>
      </c>
      <c r="AE39" s="72">
        <v>512</v>
      </c>
      <c r="AF39" s="72">
        <v>32</v>
      </c>
      <c r="AG39" s="72">
        <v>16</v>
      </c>
      <c r="AH39" s="72">
        <v>4</v>
      </c>
      <c r="AI39" s="67"/>
      <c r="AJ39" s="67"/>
      <c r="AK39" s="67"/>
      <c r="AL39" s="75" t="s">
        <v>185</v>
      </c>
      <c r="AM39" s="67"/>
      <c r="AN39" s="76"/>
      <c r="AO39" s="76"/>
    </row>
    <row r="40" spans="1:41" ht="14">
      <c r="A40" s="66" t="s">
        <v>186</v>
      </c>
      <c r="B40" s="67" t="s">
        <v>42</v>
      </c>
      <c r="C40" s="68">
        <f>80.39 *10^9</f>
        <v>80390000000</v>
      </c>
      <c r="D40" s="68">
        <v>2573000000000</v>
      </c>
      <c r="E40" s="69"/>
      <c r="F40" s="69"/>
      <c r="G40" s="69"/>
      <c r="H40" s="69"/>
      <c r="I40" s="69"/>
      <c r="J40" s="69"/>
      <c r="K40" s="69"/>
      <c r="L40" s="68">
        <v>8000000000</v>
      </c>
      <c r="M40" s="68">
        <v>192000000000</v>
      </c>
      <c r="N40" s="67" t="s">
        <v>123</v>
      </c>
      <c r="O40" s="70">
        <v>31.5</v>
      </c>
      <c r="P40" s="67"/>
      <c r="Q40" s="67"/>
      <c r="R40" s="67"/>
      <c r="S40" s="71">
        <v>42184</v>
      </c>
      <c r="T40" s="72">
        <v>2015</v>
      </c>
      <c r="U40" s="73"/>
      <c r="V40" s="74"/>
      <c r="W40" s="67"/>
      <c r="X40" s="72">
        <v>5200</v>
      </c>
      <c r="Y40" s="72">
        <v>398</v>
      </c>
      <c r="Z40" s="72">
        <v>120</v>
      </c>
      <c r="AA40" s="72">
        <v>773</v>
      </c>
      <c r="AB40" s="67"/>
      <c r="AC40" s="72">
        <v>1502</v>
      </c>
      <c r="AD40" s="72">
        <v>256</v>
      </c>
      <c r="AE40" s="72">
        <v>1664</v>
      </c>
      <c r="AF40" s="72">
        <v>104</v>
      </c>
      <c r="AG40" s="72">
        <v>64</v>
      </c>
      <c r="AH40" s="72">
        <v>13</v>
      </c>
      <c r="AI40" s="67"/>
      <c r="AJ40" s="67"/>
      <c r="AK40" s="67"/>
      <c r="AL40" s="77" t="s">
        <v>187</v>
      </c>
      <c r="AM40" s="67"/>
      <c r="AN40" s="76"/>
      <c r="AO40" s="76"/>
    </row>
    <row r="41" spans="1:41" ht="14">
      <c r="A41" s="66" t="s">
        <v>188</v>
      </c>
      <c r="B41" s="67" t="s">
        <v>42</v>
      </c>
      <c r="C41" s="68">
        <f>150.8 *10^9*2</f>
        <v>301600000000</v>
      </c>
      <c r="D41" s="68">
        <f>4825000000000*2</f>
        <v>9650000000000</v>
      </c>
      <c r="E41" s="69"/>
      <c r="F41" s="69"/>
      <c r="G41" s="69"/>
      <c r="H41" s="69"/>
      <c r="I41" s="69"/>
      <c r="J41" s="69"/>
      <c r="K41" s="69"/>
      <c r="L41" s="68">
        <v>16000000000</v>
      </c>
      <c r="M41" s="68">
        <v>320800000000</v>
      </c>
      <c r="N41" s="67" t="s">
        <v>123</v>
      </c>
      <c r="O41" s="70">
        <v>31.5</v>
      </c>
      <c r="P41" s="67"/>
      <c r="Q41" s="67"/>
      <c r="R41" s="67"/>
      <c r="S41" s="71">
        <v>42246</v>
      </c>
      <c r="T41" s="72">
        <v>2015</v>
      </c>
      <c r="U41" s="73"/>
      <c r="V41" s="74"/>
      <c r="W41" s="67"/>
      <c r="X41" s="72">
        <v>10400</v>
      </c>
      <c r="Y41" s="72">
        <v>796</v>
      </c>
      <c r="Z41" s="72">
        <v>300</v>
      </c>
      <c r="AA41" s="72">
        <v>557</v>
      </c>
      <c r="AB41" s="72">
        <v>1178</v>
      </c>
      <c r="AC41" s="72">
        <v>1253</v>
      </c>
      <c r="AD41" s="72">
        <v>512</v>
      </c>
      <c r="AE41" s="72">
        <v>4096</v>
      </c>
      <c r="AF41" s="72">
        <v>256</v>
      </c>
      <c r="AG41" s="72">
        <v>128</v>
      </c>
      <c r="AH41" s="72">
        <v>32</v>
      </c>
      <c r="AI41" s="67"/>
      <c r="AJ41" s="67"/>
      <c r="AK41" s="67"/>
      <c r="AL41" s="77" t="s">
        <v>189</v>
      </c>
      <c r="AM41" s="67"/>
      <c r="AN41" s="76"/>
      <c r="AO41" s="76"/>
    </row>
    <row r="42" spans="1:41" ht="14">
      <c r="A42" s="78" t="s">
        <v>190</v>
      </c>
      <c r="B42" s="79" t="s">
        <v>42</v>
      </c>
      <c r="C42" s="68">
        <v>1882000000000</v>
      </c>
      <c r="D42" s="68">
        <v>5645000000000</v>
      </c>
      <c r="E42" s="69"/>
      <c r="F42" s="69"/>
      <c r="G42" s="69"/>
      <c r="H42" s="69"/>
      <c r="I42" s="69"/>
      <c r="J42" s="69"/>
      <c r="K42" s="68"/>
      <c r="L42" s="68">
        <v>6000000000</v>
      </c>
      <c r="M42" s="68">
        <v>336000000000</v>
      </c>
      <c r="N42" s="67" t="s">
        <v>123</v>
      </c>
      <c r="O42" s="70">
        <v>31.5</v>
      </c>
      <c r="P42" s="69"/>
      <c r="Q42" s="69"/>
      <c r="R42" s="69"/>
      <c r="S42" s="71">
        <v>41688</v>
      </c>
      <c r="T42" s="67">
        <f t="shared" ref="T42:T45" si="2">YEAR(S42)</f>
        <v>2014</v>
      </c>
      <c r="U42" s="80" t="s">
        <v>47</v>
      </c>
      <c r="V42" s="74"/>
      <c r="W42" s="67"/>
      <c r="X42" s="72">
        <v>7080</v>
      </c>
      <c r="Y42" s="72">
        <v>561</v>
      </c>
      <c r="Z42" s="72">
        <v>250</v>
      </c>
      <c r="AA42" s="72">
        <v>889</v>
      </c>
      <c r="AB42" s="72">
        <v>980</v>
      </c>
      <c r="AC42" s="72">
        <v>1750</v>
      </c>
      <c r="AD42" s="72">
        <v>384</v>
      </c>
      <c r="AE42" s="72">
        <v>2880</v>
      </c>
      <c r="AF42" s="72">
        <v>240</v>
      </c>
      <c r="AG42" s="72">
        <v>48</v>
      </c>
      <c r="AH42" s="72">
        <v>15</v>
      </c>
      <c r="AI42" s="67"/>
      <c r="AJ42" s="67"/>
      <c r="AK42" s="67"/>
      <c r="AL42" s="81" t="s">
        <v>191</v>
      </c>
      <c r="AM42" s="67"/>
      <c r="AN42" s="67"/>
      <c r="AO42" s="67"/>
    </row>
    <row r="43" spans="1:41" ht="14">
      <c r="A43" s="66" t="s">
        <v>192</v>
      </c>
      <c r="B43" s="67" t="s">
        <v>42</v>
      </c>
      <c r="C43" s="68">
        <v>2742000000000</v>
      </c>
      <c r="D43" s="82">
        <v>8126000000000</v>
      </c>
      <c r="E43" s="69"/>
      <c r="F43" s="69"/>
      <c r="G43" s="69"/>
      <c r="H43" s="69"/>
      <c r="I43" s="69"/>
      <c r="J43" s="69"/>
      <c r="K43" s="68"/>
      <c r="L43" s="68">
        <v>24000000000</v>
      </c>
      <c r="M43" s="68">
        <v>241000000000</v>
      </c>
      <c r="N43" s="67" t="s">
        <v>123</v>
      </c>
      <c r="O43" s="70">
        <v>31.5</v>
      </c>
      <c r="P43" s="69"/>
      <c r="Q43" s="69"/>
      <c r="R43" s="69"/>
      <c r="S43" s="71">
        <v>41960</v>
      </c>
      <c r="T43" s="67">
        <f t="shared" si="2"/>
        <v>2014</v>
      </c>
      <c r="U43" s="80" t="s">
        <v>193</v>
      </c>
      <c r="V43" s="74" t="s">
        <v>194</v>
      </c>
      <c r="W43" s="67"/>
      <c r="X43" s="72">
        <v>14200</v>
      </c>
      <c r="Y43" s="72">
        <v>1122</v>
      </c>
      <c r="Z43" s="72">
        <v>300</v>
      </c>
      <c r="AA43" s="72">
        <v>562</v>
      </c>
      <c r="AB43" s="72">
        <v>824</v>
      </c>
      <c r="AC43" s="72">
        <v>1253</v>
      </c>
      <c r="AD43" s="72">
        <v>768</v>
      </c>
      <c r="AE43" s="72">
        <v>4992</v>
      </c>
      <c r="AF43" s="72">
        <v>416</v>
      </c>
      <c r="AG43" s="72">
        <v>96</v>
      </c>
      <c r="AH43" s="72">
        <v>26</v>
      </c>
      <c r="AI43" s="67"/>
      <c r="AJ43" s="67"/>
      <c r="AK43" s="67" t="s">
        <v>195</v>
      </c>
      <c r="AL43" s="75" t="s">
        <v>196</v>
      </c>
      <c r="AM43" s="83" t="s">
        <v>197</v>
      </c>
      <c r="AN43" s="84"/>
      <c r="AO43" s="84" t="s">
        <v>198</v>
      </c>
    </row>
    <row r="44" spans="1:41" ht="14">
      <c r="A44" s="66" t="s">
        <v>199</v>
      </c>
      <c r="B44" s="67" t="s">
        <v>42</v>
      </c>
      <c r="C44" s="68">
        <v>1682000000000</v>
      </c>
      <c r="D44" s="68">
        <v>5046000000000</v>
      </c>
      <c r="E44" s="69"/>
      <c r="F44" s="69"/>
      <c r="G44" s="69"/>
      <c r="H44" s="69"/>
      <c r="I44" s="69"/>
      <c r="J44" s="69"/>
      <c r="K44" s="68"/>
      <c r="L44" s="68">
        <v>12000000000</v>
      </c>
      <c r="M44" s="68">
        <v>288000000000</v>
      </c>
      <c r="N44" s="67" t="s">
        <v>123</v>
      </c>
      <c r="O44" s="70">
        <v>31.5</v>
      </c>
      <c r="P44" s="69"/>
      <c r="Q44" s="69"/>
      <c r="R44" s="69"/>
      <c r="S44" s="71">
        <v>41600</v>
      </c>
      <c r="T44" s="67">
        <f t="shared" si="2"/>
        <v>2013</v>
      </c>
      <c r="U44" s="80" t="s">
        <v>200</v>
      </c>
      <c r="V44" s="74"/>
      <c r="W44" s="67"/>
      <c r="X44" s="72">
        <v>7080</v>
      </c>
      <c r="Y44" s="72">
        <v>561</v>
      </c>
      <c r="Z44" s="72">
        <v>245</v>
      </c>
      <c r="AA44" s="72">
        <v>745</v>
      </c>
      <c r="AB44" s="72">
        <v>876</v>
      </c>
      <c r="AC44" s="72">
        <v>1502</v>
      </c>
      <c r="AD44" s="72">
        <v>384</v>
      </c>
      <c r="AE44" s="72">
        <v>2880</v>
      </c>
      <c r="AF44" s="72">
        <v>240</v>
      </c>
      <c r="AG44" s="72">
        <v>48</v>
      </c>
      <c r="AH44" s="72">
        <v>15</v>
      </c>
      <c r="AI44" s="67"/>
      <c r="AJ44" s="67"/>
      <c r="AK44" s="67" t="s">
        <v>195</v>
      </c>
      <c r="AL44" s="75" t="s">
        <v>201</v>
      </c>
      <c r="AM44" s="67"/>
      <c r="AN44" s="67"/>
      <c r="AO44" s="67"/>
    </row>
    <row r="45" spans="1:41" ht="14">
      <c r="A45" s="78" t="s">
        <v>202</v>
      </c>
      <c r="B45" s="79" t="s">
        <v>42</v>
      </c>
      <c r="C45" s="68">
        <f>1.732*10^12</f>
        <v>1732000000000</v>
      </c>
      <c r="D45" s="68">
        <v>5196000000000</v>
      </c>
      <c r="E45" s="69"/>
      <c r="F45" s="69"/>
      <c r="G45" s="69"/>
      <c r="H45" s="69"/>
      <c r="I45" s="69"/>
      <c r="J45" s="69"/>
      <c r="K45" s="68"/>
      <c r="L45" s="68">
        <v>12000000000</v>
      </c>
      <c r="M45" s="68">
        <v>288000000000</v>
      </c>
      <c r="N45" s="67" t="s">
        <v>123</v>
      </c>
      <c r="O45" s="70">
        <v>31.5</v>
      </c>
      <c r="P45" s="69"/>
      <c r="Q45" s="69"/>
      <c r="R45" s="69"/>
      <c r="S45" s="71">
        <v>41478</v>
      </c>
      <c r="T45" s="72">
        <f t="shared" si="2"/>
        <v>2013</v>
      </c>
      <c r="U45" s="80" t="s">
        <v>203</v>
      </c>
      <c r="V45" s="74"/>
      <c r="W45" s="67"/>
      <c r="X45" s="72">
        <v>7080</v>
      </c>
      <c r="Y45" s="72">
        <v>561</v>
      </c>
      <c r="Z45" s="72">
        <v>225</v>
      </c>
      <c r="AA45" s="72">
        <v>797</v>
      </c>
      <c r="AB45" s="72">
        <v>902</v>
      </c>
      <c r="AC45" s="72">
        <v>1502</v>
      </c>
      <c r="AD45" s="72">
        <v>384</v>
      </c>
      <c r="AE45" s="72">
        <v>2880</v>
      </c>
      <c r="AF45" s="72">
        <v>240</v>
      </c>
      <c r="AG45" s="72">
        <v>48</v>
      </c>
      <c r="AH45" s="72">
        <v>15</v>
      </c>
      <c r="AI45" s="67"/>
      <c r="AJ45" s="67"/>
      <c r="AK45" s="67"/>
      <c r="AL45" s="81" t="s">
        <v>204</v>
      </c>
      <c r="AM45" s="67"/>
      <c r="AN45" s="76"/>
      <c r="AO45" s="76"/>
    </row>
    <row r="46" spans="1:41" ht="14">
      <c r="A46" s="66" t="s">
        <v>205</v>
      </c>
      <c r="B46" s="67" t="s">
        <v>42</v>
      </c>
      <c r="C46" s="68">
        <f>1.17*10^12</f>
        <v>1170000000000</v>
      </c>
      <c r="D46" s="68">
        <f>3.52*10^12</f>
        <v>3520000000000</v>
      </c>
      <c r="E46" s="69"/>
      <c r="F46" s="69"/>
      <c r="G46" s="69"/>
      <c r="H46" s="69"/>
      <c r="I46" s="69"/>
      <c r="J46" s="69"/>
      <c r="K46" s="68"/>
      <c r="L46" s="68">
        <f>5*10^9</f>
        <v>5000000000</v>
      </c>
      <c r="M46" s="68">
        <f>2.08*10^11</f>
        <v>208000000000</v>
      </c>
      <c r="N46" s="67" t="s">
        <v>184</v>
      </c>
      <c r="O46" s="70">
        <v>15.75</v>
      </c>
      <c r="P46" s="67"/>
      <c r="Q46" s="67"/>
      <c r="R46" s="67"/>
      <c r="S46" s="71">
        <v>41225</v>
      </c>
      <c r="T46" s="72">
        <v>2012</v>
      </c>
      <c r="U46" s="80" t="s">
        <v>206</v>
      </c>
      <c r="V46" s="74"/>
      <c r="W46" s="67"/>
      <c r="X46" s="72">
        <v>7080</v>
      </c>
      <c r="Y46" s="72">
        <v>561</v>
      </c>
      <c r="Z46" s="72">
        <v>225</v>
      </c>
      <c r="AA46" s="72">
        <v>706</v>
      </c>
      <c r="AB46" s="67"/>
      <c r="AC46" s="72">
        <v>1300</v>
      </c>
      <c r="AD46" s="72">
        <v>320</v>
      </c>
      <c r="AE46" s="72">
        <v>2496</v>
      </c>
      <c r="AF46" s="72">
        <v>208</v>
      </c>
      <c r="AG46" s="72">
        <v>40</v>
      </c>
      <c r="AH46" s="72">
        <v>13</v>
      </c>
      <c r="AI46" s="67"/>
      <c r="AJ46" s="67"/>
      <c r="AK46" s="67"/>
      <c r="AL46" s="75" t="s">
        <v>207</v>
      </c>
      <c r="AM46" s="67"/>
      <c r="AN46" s="76"/>
      <c r="AO46" s="76"/>
    </row>
    <row r="47" spans="1:41" ht="14">
      <c r="A47" s="40" t="s">
        <v>208</v>
      </c>
      <c r="B47" s="18" t="s">
        <v>42</v>
      </c>
      <c r="C47" s="13">
        <v>197600000000</v>
      </c>
      <c r="D47" s="13">
        <v>1581000000000</v>
      </c>
      <c r="E47" s="8"/>
      <c r="F47" s="8"/>
      <c r="G47" s="8"/>
      <c r="H47" s="8"/>
      <c r="I47" s="8"/>
      <c r="J47" s="8"/>
      <c r="K47" s="13"/>
      <c r="L47" s="13">
        <v>1536000000</v>
      </c>
      <c r="M47" s="13">
        <v>192400000000</v>
      </c>
      <c r="N47" s="49" t="s">
        <v>184</v>
      </c>
      <c r="O47" s="11">
        <v>15.75</v>
      </c>
      <c r="P47" s="12"/>
      <c r="Q47" s="8"/>
      <c r="R47" s="8"/>
      <c r="S47" s="14">
        <v>40491</v>
      </c>
      <c r="T47" s="15">
        <v>2010</v>
      </c>
      <c r="U47" s="16" t="s">
        <v>209</v>
      </c>
      <c r="V47" s="17"/>
      <c r="W47" s="18"/>
      <c r="X47" s="18">
        <v>3000</v>
      </c>
      <c r="Y47" s="18">
        <v>520</v>
      </c>
      <c r="Z47" s="18">
        <v>244</v>
      </c>
      <c r="AA47" s="18">
        <v>772</v>
      </c>
      <c r="AB47" s="18">
        <v>1544</v>
      </c>
      <c r="AC47" s="18">
        <v>1002</v>
      </c>
      <c r="AD47" s="18">
        <v>384</v>
      </c>
      <c r="AE47" s="18">
        <v>512</v>
      </c>
      <c r="AF47" s="18">
        <v>64</v>
      </c>
      <c r="AG47" s="18">
        <v>48</v>
      </c>
      <c r="AH47" s="18">
        <v>16</v>
      </c>
      <c r="AI47" s="18"/>
      <c r="AJ47" s="18"/>
      <c r="AK47" s="18"/>
      <c r="AL47" s="85" t="s">
        <v>210</v>
      </c>
      <c r="AM47" s="86"/>
      <c r="AN47" s="39"/>
      <c r="AO47" s="39"/>
    </row>
    <row r="48" spans="1:41" ht="28">
      <c r="A48" s="40" t="s">
        <v>211</v>
      </c>
      <c r="B48" s="21" t="s">
        <v>42</v>
      </c>
      <c r="C48" s="22">
        <v>77760000000</v>
      </c>
      <c r="D48" s="22">
        <v>622100000000</v>
      </c>
      <c r="E48" s="24"/>
      <c r="F48" s="24"/>
      <c r="G48" s="24"/>
      <c r="H48" s="24"/>
      <c r="I48" s="24"/>
      <c r="J48" s="24"/>
      <c r="K48" s="24"/>
      <c r="L48" s="24">
        <v>1024000000</v>
      </c>
      <c r="M48" s="24">
        <v>141100000000</v>
      </c>
      <c r="N48" s="24" t="s">
        <v>184</v>
      </c>
      <c r="O48" s="24"/>
      <c r="P48" s="24"/>
      <c r="Q48" s="24"/>
      <c r="R48" s="24"/>
      <c r="S48" s="87">
        <v>39616</v>
      </c>
      <c r="T48" s="28">
        <v>2008</v>
      </c>
      <c r="U48" s="29" t="s">
        <v>212</v>
      </c>
      <c r="V48" s="30"/>
      <c r="W48" s="24"/>
      <c r="X48" s="28">
        <v>1400</v>
      </c>
      <c r="Y48" s="28">
        <v>576</v>
      </c>
      <c r="Z48" s="28">
        <v>236</v>
      </c>
      <c r="AA48" s="28">
        <v>602</v>
      </c>
      <c r="AB48" s="31"/>
      <c r="AC48" s="28">
        <v>1107</v>
      </c>
      <c r="AD48" s="28">
        <v>512</v>
      </c>
      <c r="AE48" s="28">
        <v>240</v>
      </c>
      <c r="AF48" s="28">
        <v>80</v>
      </c>
      <c r="AG48" s="28">
        <v>32</v>
      </c>
      <c r="AH48" s="28">
        <v>30</v>
      </c>
      <c r="AI48" s="31"/>
      <c r="AJ48" s="31"/>
      <c r="AK48" s="24"/>
      <c r="AL48" s="32" t="s">
        <v>213</v>
      </c>
      <c r="AM48" s="24"/>
      <c r="AN48" s="44"/>
      <c r="AO48" s="44"/>
    </row>
    <row r="49" spans="1:41" ht="14">
      <c r="A49" s="66" t="s">
        <v>214</v>
      </c>
      <c r="B49" s="67" t="s">
        <v>42</v>
      </c>
      <c r="C49" s="68">
        <v>4700000000000</v>
      </c>
      <c r="D49" s="68">
        <v>9560000000000</v>
      </c>
      <c r="E49" s="68">
        <v>19100000000000</v>
      </c>
      <c r="F49" s="67"/>
      <c r="G49" s="67"/>
      <c r="H49" s="67"/>
      <c r="I49" s="67"/>
      <c r="J49" s="67"/>
      <c r="K49" s="69"/>
      <c r="L49" s="68">
        <v>16000000000</v>
      </c>
      <c r="M49" s="68">
        <v>732000000000</v>
      </c>
      <c r="N49" s="69" t="s">
        <v>123</v>
      </c>
      <c r="O49" s="70">
        <v>31.5</v>
      </c>
      <c r="P49" s="69" t="s">
        <v>163</v>
      </c>
      <c r="Q49" s="68">
        <v>160</v>
      </c>
      <c r="R49" s="69"/>
      <c r="S49" s="71">
        <v>42541</v>
      </c>
      <c r="T49" s="72">
        <v>2016</v>
      </c>
      <c r="U49" s="80" t="s">
        <v>164</v>
      </c>
      <c r="V49" s="74" t="s">
        <v>165</v>
      </c>
      <c r="W49" s="67"/>
      <c r="X49" s="72">
        <v>15300</v>
      </c>
      <c r="Y49" s="72">
        <v>610</v>
      </c>
      <c r="Z49" s="72">
        <v>250</v>
      </c>
      <c r="AA49" s="72">
        <v>1190</v>
      </c>
      <c r="AB49" s="72">
        <v>1329</v>
      </c>
      <c r="AC49" s="72">
        <v>715</v>
      </c>
      <c r="AD49" s="72">
        <v>4096</v>
      </c>
      <c r="AE49" s="72">
        <v>3584</v>
      </c>
      <c r="AF49" s="72">
        <v>224</v>
      </c>
      <c r="AG49" s="72">
        <v>96</v>
      </c>
      <c r="AH49" s="72">
        <v>56</v>
      </c>
      <c r="AI49" s="67"/>
      <c r="AJ49" s="67"/>
      <c r="AK49" s="67"/>
      <c r="AL49" s="88" t="s">
        <v>215</v>
      </c>
      <c r="AM49" s="88" t="s">
        <v>166</v>
      </c>
      <c r="AN49" s="76"/>
      <c r="AO49" s="76"/>
    </row>
    <row r="50" spans="1:41" ht="13">
      <c r="C50" s="89"/>
      <c r="D50" s="89"/>
      <c r="E50" s="89"/>
      <c r="K50" s="89"/>
      <c r="L50" s="89"/>
      <c r="M50" s="89"/>
      <c r="S50" s="90"/>
      <c r="U50" s="91"/>
    </row>
    <row r="51" spans="1:41" ht="13">
      <c r="C51" s="89"/>
      <c r="D51" s="89"/>
      <c r="E51" s="89"/>
      <c r="K51" s="89"/>
      <c r="L51" s="89"/>
      <c r="M51" s="89"/>
      <c r="S51" s="90"/>
      <c r="U51" s="91"/>
    </row>
    <row r="52" spans="1:41" ht="13">
      <c r="C52" s="89"/>
      <c r="D52" s="89"/>
      <c r="E52" s="89"/>
      <c r="K52" s="89"/>
      <c r="L52" s="89"/>
      <c r="M52" s="89"/>
      <c r="S52" s="90"/>
      <c r="U52" s="91"/>
    </row>
    <row r="53" spans="1:41" ht="13">
      <c r="C53" s="89"/>
      <c r="D53" s="89"/>
      <c r="E53" s="89"/>
      <c r="K53" s="89"/>
      <c r="L53" s="89"/>
      <c r="M53" s="89"/>
      <c r="S53" s="90"/>
      <c r="U53" s="91"/>
    </row>
    <row r="54" spans="1:41" ht="13">
      <c r="C54" s="89"/>
      <c r="D54" s="89"/>
      <c r="E54" s="89"/>
      <c r="K54" s="89"/>
      <c r="L54" s="89"/>
      <c r="M54" s="89"/>
      <c r="S54" s="90"/>
      <c r="U54" s="91"/>
    </row>
    <row r="55" spans="1:41" ht="13">
      <c r="C55" s="89"/>
      <c r="D55" s="89"/>
      <c r="E55" s="89"/>
      <c r="K55" s="89"/>
      <c r="L55" s="89"/>
      <c r="M55" s="89"/>
      <c r="S55" s="90"/>
      <c r="U55" s="91"/>
    </row>
    <row r="56" spans="1:41" ht="13">
      <c r="C56" s="89"/>
      <c r="D56" s="89"/>
      <c r="E56" s="89"/>
      <c r="K56" s="89"/>
      <c r="L56" s="89"/>
      <c r="M56" s="89"/>
      <c r="S56" s="90"/>
      <c r="U56" s="91"/>
    </row>
    <row r="57" spans="1:41" ht="13">
      <c r="C57" s="89"/>
      <c r="D57" s="89"/>
      <c r="E57" s="89"/>
      <c r="K57" s="89"/>
      <c r="L57" s="89"/>
      <c r="M57" s="89"/>
      <c r="S57" s="90"/>
      <c r="U57" s="91"/>
    </row>
    <row r="58" spans="1:41" ht="13">
      <c r="C58" s="89"/>
      <c r="D58" s="89"/>
      <c r="E58" s="89"/>
      <c r="K58" s="89"/>
      <c r="L58" s="89"/>
      <c r="M58" s="89"/>
      <c r="S58" s="90"/>
      <c r="U58" s="91"/>
    </row>
    <row r="59" spans="1:41" ht="13">
      <c r="C59" s="89"/>
      <c r="D59" s="89"/>
      <c r="E59" s="89"/>
      <c r="K59" s="89"/>
      <c r="L59" s="89"/>
      <c r="M59" s="89"/>
      <c r="S59" s="90"/>
      <c r="U59" s="91"/>
    </row>
    <row r="60" spans="1:41" ht="13">
      <c r="C60" s="89"/>
      <c r="D60" s="89"/>
      <c r="E60" s="89"/>
      <c r="K60" s="89"/>
      <c r="L60" s="89"/>
      <c r="M60" s="89"/>
      <c r="S60" s="90"/>
      <c r="U60" s="91"/>
    </row>
    <row r="61" spans="1:41" ht="13">
      <c r="C61" s="89"/>
      <c r="D61" s="89"/>
      <c r="E61" s="89"/>
      <c r="K61" s="89"/>
      <c r="L61" s="89"/>
      <c r="M61" s="89"/>
      <c r="S61" s="90"/>
      <c r="U61" s="91"/>
    </row>
    <row r="62" spans="1:41" ht="13">
      <c r="C62" s="89"/>
      <c r="D62" s="89"/>
      <c r="E62" s="89"/>
      <c r="K62" s="89"/>
      <c r="L62" s="89"/>
      <c r="M62" s="89"/>
      <c r="S62" s="90"/>
      <c r="U62" s="91"/>
    </row>
    <row r="63" spans="1:41" ht="13">
      <c r="C63" s="89"/>
      <c r="D63" s="89"/>
      <c r="E63" s="89"/>
      <c r="K63" s="89"/>
      <c r="L63" s="89"/>
      <c r="M63" s="89"/>
      <c r="S63" s="90"/>
      <c r="U63" s="91"/>
    </row>
    <row r="64" spans="1:41" ht="13">
      <c r="C64" s="89"/>
      <c r="D64" s="89"/>
      <c r="E64" s="89"/>
      <c r="K64" s="89"/>
      <c r="L64" s="89"/>
      <c r="M64" s="89"/>
      <c r="S64" s="90"/>
      <c r="U64" s="91"/>
    </row>
    <row r="65" spans="3:21" ht="13">
      <c r="C65" s="89"/>
      <c r="D65" s="89"/>
      <c r="E65" s="89"/>
      <c r="K65" s="89"/>
      <c r="L65" s="89"/>
      <c r="M65" s="89"/>
      <c r="S65" s="90"/>
      <c r="U65" s="91"/>
    </row>
    <row r="66" spans="3:21" ht="13">
      <c r="C66" s="89"/>
      <c r="D66" s="89"/>
      <c r="E66" s="89"/>
      <c r="K66" s="89"/>
      <c r="L66" s="89"/>
      <c r="M66" s="89"/>
      <c r="S66" s="90"/>
      <c r="U66" s="91"/>
    </row>
    <row r="67" spans="3:21" ht="13">
      <c r="C67" s="89"/>
      <c r="D67" s="89"/>
      <c r="E67" s="89"/>
      <c r="K67" s="89"/>
      <c r="L67" s="89"/>
      <c r="M67" s="89"/>
      <c r="S67" s="90"/>
      <c r="U67" s="91"/>
    </row>
    <row r="68" spans="3:21" ht="13">
      <c r="C68" s="89"/>
      <c r="D68" s="89"/>
      <c r="E68" s="89"/>
      <c r="K68" s="89"/>
      <c r="L68" s="89"/>
      <c r="M68" s="89"/>
      <c r="S68" s="90"/>
      <c r="U68" s="91"/>
    </row>
    <row r="69" spans="3:21" ht="13">
      <c r="C69" s="89"/>
      <c r="D69" s="89"/>
      <c r="E69" s="89"/>
      <c r="K69" s="89"/>
      <c r="L69" s="89"/>
      <c r="M69" s="89"/>
      <c r="S69" s="90"/>
      <c r="U69" s="91"/>
    </row>
    <row r="70" spans="3:21" ht="13">
      <c r="C70" s="89"/>
      <c r="D70" s="89"/>
      <c r="E70" s="89"/>
      <c r="K70" s="89"/>
      <c r="L70" s="89"/>
      <c r="M70" s="89"/>
      <c r="S70" s="90"/>
      <c r="U70" s="91"/>
    </row>
    <row r="71" spans="3:21" ht="13">
      <c r="C71" s="89"/>
      <c r="D71" s="89"/>
      <c r="E71" s="89"/>
      <c r="K71" s="89"/>
      <c r="L71" s="89"/>
      <c r="M71" s="89"/>
      <c r="S71" s="90"/>
      <c r="U71" s="91"/>
    </row>
    <row r="72" spans="3:21" ht="13">
      <c r="C72" s="89"/>
      <c r="D72" s="89"/>
      <c r="E72" s="89"/>
      <c r="K72" s="89"/>
      <c r="L72" s="89"/>
      <c r="M72" s="89"/>
      <c r="S72" s="90"/>
      <c r="U72" s="91"/>
    </row>
    <row r="73" spans="3:21" ht="13">
      <c r="C73" s="89"/>
      <c r="D73" s="89"/>
      <c r="E73" s="89"/>
      <c r="K73" s="89"/>
      <c r="L73" s="89"/>
      <c r="M73" s="89"/>
      <c r="S73" s="90"/>
      <c r="U73" s="91"/>
    </row>
    <row r="74" spans="3:21" ht="13">
      <c r="C74" s="89"/>
      <c r="D74" s="89"/>
      <c r="E74" s="89"/>
      <c r="K74" s="89"/>
      <c r="L74" s="89"/>
      <c r="M74" s="89"/>
      <c r="S74" s="90"/>
      <c r="U74" s="91"/>
    </row>
    <row r="75" spans="3:21" ht="13">
      <c r="C75" s="89"/>
      <c r="D75" s="89"/>
      <c r="E75" s="89"/>
      <c r="K75" s="89"/>
      <c r="L75" s="89"/>
      <c r="M75" s="89"/>
      <c r="S75" s="90"/>
      <c r="U75" s="91"/>
    </row>
    <row r="76" spans="3:21" ht="13">
      <c r="C76" s="89"/>
      <c r="D76" s="89"/>
      <c r="E76" s="89"/>
      <c r="K76" s="89"/>
      <c r="L76" s="89"/>
      <c r="M76" s="89"/>
      <c r="S76" s="90"/>
      <c r="U76" s="91"/>
    </row>
    <row r="77" spans="3:21" ht="13">
      <c r="C77" s="89"/>
      <c r="D77" s="89"/>
      <c r="E77" s="89"/>
      <c r="K77" s="89"/>
      <c r="L77" s="89"/>
      <c r="M77" s="89"/>
      <c r="S77" s="90"/>
      <c r="U77" s="91"/>
    </row>
  </sheetData>
  <customSheetViews>
    <customSheetView guid="{147EFF5E-7BE0-414D-9067-AA8F92FFB7DB}" filter="1" showAutoFilter="1">
      <pageMargins left="0.7" right="0.7" top="0.75" bottom="0.75" header="0.3" footer="0.3"/>
      <autoFilter ref="A1:AL22" xr:uid="{C2ABED74-C6A5-F14F-8A06-D2D0DB022815}"/>
    </customSheetView>
  </customSheetViews>
  <phoneticPr fontId="38" type="noConversion"/>
  <hyperlinks>
    <hyperlink ref="R1" r:id="rId1" xr:uid="{00000000-0004-0000-0000-000000000000}"/>
    <hyperlink ref="AL3" r:id="rId2" xr:uid="{00000000-0004-0000-0000-000001000000}"/>
    <hyperlink ref="AO3" r:id="rId3" xr:uid="{00000000-0004-0000-0000-000002000000}"/>
    <hyperlink ref="AL5" r:id="rId4" xr:uid="{00000000-0004-0000-0000-000003000000}"/>
    <hyperlink ref="AM5" r:id="rId5" xr:uid="{00000000-0004-0000-0000-000004000000}"/>
    <hyperlink ref="AO5" r:id="rId6" xr:uid="{00000000-0004-0000-0000-000005000000}"/>
    <hyperlink ref="AL6" r:id="rId7" xr:uid="{00000000-0004-0000-0000-000006000000}"/>
    <hyperlink ref="AL7" r:id="rId8" xr:uid="{00000000-0004-0000-0000-000007000000}"/>
    <hyperlink ref="AM7" r:id="rId9" xr:uid="{00000000-0004-0000-0000-000008000000}"/>
    <hyperlink ref="AN7" r:id="rId10" location="page=39" xr:uid="{00000000-0004-0000-0000-000009000000}"/>
    <hyperlink ref="AL8" r:id="rId11" xr:uid="{00000000-0004-0000-0000-00000A000000}"/>
    <hyperlink ref="AM8" r:id="rId12" xr:uid="{00000000-0004-0000-0000-00000B000000}"/>
    <hyperlink ref="AO8" r:id="rId13" xr:uid="{00000000-0004-0000-0000-00000C000000}"/>
    <hyperlink ref="AL9" r:id="rId14" xr:uid="{00000000-0004-0000-0000-00000D000000}"/>
    <hyperlink ref="AM9" r:id="rId15" xr:uid="{00000000-0004-0000-0000-00000E000000}"/>
    <hyperlink ref="AL10" r:id="rId16" xr:uid="{00000000-0004-0000-0000-00000F000000}"/>
    <hyperlink ref="AM10" r:id="rId17" xr:uid="{00000000-0004-0000-0000-000010000000}"/>
    <hyperlink ref="AL11" r:id="rId18" xr:uid="{00000000-0004-0000-0000-000011000000}"/>
    <hyperlink ref="AO11" r:id="rId19" xr:uid="{00000000-0004-0000-0000-000012000000}"/>
    <hyperlink ref="AL12" r:id="rId20" xr:uid="{00000000-0004-0000-0000-000013000000}"/>
    <hyperlink ref="AO12" r:id="rId21" xr:uid="{00000000-0004-0000-0000-000014000000}"/>
    <hyperlink ref="AL13" r:id="rId22" xr:uid="{00000000-0004-0000-0000-000015000000}"/>
    <hyperlink ref="AL15" r:id="rId23" xr:uid="{00000000-0004-0000-0000-000016000000}"/>
    <hyperlink ref="AM15" r:id="rId24" xr:uid="{00000000-0004-0000-0000-000017000000}"/>
    <hyperlink ref="AL16" r:id="rId25" xr:uid="{00000000-0004-0000-0000-000018000000}"/>
    <hyperlink ref="AM16" r:id="rId26" location="page=38" xr:uid="{00000000-0004-0000-0000-000019000000}"/>
    <hyperlink ref="AO16" r:id="rId27" xr:uid="{00000000-0004-0000-0000-00001A000000}"/>
    <hyperlink ref="AL17" r:id="rId28" xr:uid="{00000000-0004-0000-0000-00001B000000}"/>
    <hyperlink ref="AO17" r:id="rId29" xr:uid="{00000000-0004-0000-0000-00001C000000}"/>
    <hyperlink ref="AL18" r:id="rId30" xr:uid="{00000000-0004-0000-0000-00001D000000}"/>
    <hyperlink ref="AO18" r:id="rId31" xr:uid="{00000000-0004-0000-0000-00001E000000}"/>
    <hyperlink ref="AL19" r:id="rId32" xr:uid="{00000000-0004-0000-0000-00001F000000}"/>
    <hyperlink ref="AM19" r:id="rId33" xr:uid="{00000000-0004-0000-0000-000020000000}"/>
    <hyperlink ref="AL20" r:id="rId34" xr:uid="{00000000-0004-0000-0000-000021000000}"/>
    <hyperlink ref="AM20" r:id="rId35" xr:uid="{00000000-0004-0000-0000-000022000000}"/>
    <hyperlink ref="AL21" r:id="rId36" xr:uid="{00000000-0004-0000-0000-000023000000}"/>
    <hyperlink ref="AL22" r:id="rId37" xr:uid="{00000000-0004-0000-0000-000024000000}"/>
    <hyperlink ref="AL23" r:id="rId38" xr:uid="{00000000-0004-0000-0000-000025000000}"/>
    <hyperlink ref="AL24" r:id="rId39" xr:uid="{00000000-0004-0000-0000-000026000000}"/>
    <hyperlink ref="AL25" r:id="rId40" xr:uid="{00000000-0004-0000-0000-000027000000}"/>
    <hyperlink ref="AO25" r:id="rId41" xr:uid="{00000000-0004-0000-0000-000028000000}"/>
    <hyperlink ref="AL26" r:id="rId42" xr:uid="{00000000-0004-0000-0000-000029000000}"/>
    <hyperlink ref="AL27" r:id="rId43" xr:uid="{00000000-0004-0000-0000-00002A000000}"/>
    <hyperlink ref="AL28" r:id="rId44" xr:uid="{00000000-0004-0000-0000-00002B000000}"/>
    <hyperlink ref="AM28" r:id="rId45" xr:uid="{00000000-0004-0000-0000-00002C000000}"/>
    <hyperlink ref="AL29" r:id="rId46" xr:uid="{00000000-0004-0000-0000-00002D000000}"/>
    <hyperlink ref="AL30" r:id="rId47" xr:uid="{00000000-0004-0000-0000-00002E000000}"/>
    <hyperlink ref="AL31" r:id="rId48" xr:uid="{00000000-0004-0000-0000-00002F000000}"/>
    <hyperlink ref="AL32" r:id="rId49" xr:uid="{00000000-0004-0000-0000-000030000000}"/>
    <hyperlink ref="AL33" r:id="rId50" xr:uid="{00000000-0004-0000-0000-000031000000}"/>
    <hyperlink ref="AM33" r:id="rId51" xr:uid="{00000000-0004-0000-0000-000032000000}"/>
    <hyperlink ref="AL34" r:id="rId52" xr:uid="{00000000-0004-0000-0000-000033000000}"/>
    <hyperlink ref="AO34" r:id="rId53" xr:uid="{00000000-0004-0000-0000-000034000000}"/>
    <hyperlink ref="AL35" r:id="rId54" xr:uid="{00000000-0004-0000-0000-000035000000}"/>
    <hyperlink ref="AL36" r:id="rId55" xr:uid="{00000000-0004-0000-0000-000036000000}"/>
    <hyperlink ref="AL37" r:id="rId56" xr:uid="{00000000-0004-0000-0000-000037000000}"/>
    <hyperlink ref="AL38" r:id="rId57" xr:uid="{00000000-0004-0000-0000-000038000000}"/>
    <hyperlink ref="AL39" r:id="rId58" xr:uid="{00000000-0004-0000-0000-000039000000}"/>
    <hyperlink ref="AL40" r:id="rId59" xr:uid="{00000000-0004-0000-0000-00003A000000}"/>
    <hyperlink ref="AL41" r:id="rId60" xr:uid="{00000000-0004-0000-0000-00003B000000}"/>
    <hyperlink ref="AL42" r:id="rId61" xr:uid="{00000000-0004-0000-0000-00003C000000}"/>
    <hyperlink ref="AL43" r:id="rId62" xr:uid="{00000000-0004-0000-0000-00003D000000}"/>
    <hyperlink ref="AM43" r:id="rId63" xr:uid="{00000000-0004-0000-0000-00003E000000}"/>
    <hyperlink ref="AO43" r:id="rId64" xr:uid="{00000000-0004-0000-0000-00003F000000}"/>
    <hyperlink ref="AL44" r:id="rId65" xr:uid="{00000000-0004-0000-0000-000040000000}"/>
    <hyperlink ref="AL45" r:id="rId66" xr:uid="{00000000-0004-0000-0000-000041000000}"/>
    <hyperlink ref="AL46" r:id="rId67" xr:uid="{00000000-0004-0000-0000-000042000000}"/>
    <hyperlink ref="AL47" r:id="rId68" xr:uid="{00000000-0004-0000-0000-000043000000}"/>
    <hyperlink ref="AL48" r:id="rId69" xr:uid="{00000000-0004-0000-0000-000044000000}"/>
    <hyperlink ref="AL49" r:id="rId70" xr:uid="{00000000-0004-0000-0000-000045000000}"/>
    <hyperlink ref="AM49" r:id="rId71" xr:uid="{00000000-0004-0000-0000-000046000000}"/>
  </hyperlinks>
  <pageMargins left="0.7" right="0.7" top="0.75" bottom="0.75" header="0.3" footer="0.3"/>
  <legacyDrawing r:id="rId7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86861-3F6A-E14A-8C9E-08B9737A84A0}">
  <dimension ref="A1:P73"/>
  <sheetViews>
    <sheetView topLeftCell="A31" zoomScale="130" zoomScaleNormal="130" workbookViewId="0">
      <pane xSplit="1" topLeftCell="B1" activePane="topRight" state="frozen"/>
      <selection pane="topRight" activeCell="F34" sqref="F34"/>
    </sheetView>
  </sheetViews>
  <sheetFormatPr baseColWidth="10" defaultRowHeight="13"/>
  <cols>
    <col min="1" max="15" width="10.83203125" style="92"/>
    <col min="16" max="16" width="73" style="92" customWidth="1"/>
    <col min="17" max="16384" width="10.83203125" style="92"/>
  </cols>
  <sheetData>
    <row r="1" spans="1:16" ht="42">
      <c r="A1" s="103" t="s">
        <v>365</v>
      </c>
      <c r="B1" s="98" t="s">
        <v>298</v>
      </c>
      <c r="C1" s="98" t="s">
        <v>316</v>
      </c>
      <c r="D1" s="98" t="s">
        <v>379</v>
      </c>
      <c r="E1" s="98" t="s">
        <v>387</v>
      </c>
      <c r="F1" s="98" t="s">
        <v>378</v>
      </c>
      <c r="G1" s="98" t="s">
        <v>381</v>
      </c>
      <c r="H1" s="98" t="s">
        <v>383</v>
      </c>
      <c r="I1" s="98" t="s">
        <v>376</v>
      </c>
      <c r="J1" s="98" t="s">
        <v>368</v>
      </c>
      <c r="K1" s="98" t="s">
        <v>377</v>
      </c>
      <c r="L1" s="98" t="s">
        <v>306</v>
      </c>
      <c r="M1" s="98" t="s">
        <v>307</v>
      </c>
    </row>
    <row r="2" spans="1:16" ht="28">
      <c r="A2" s="97" t="s">
        <v>305</v>
      </c>
      <c r="B2" s="92">
        <v>2016</v>
      </c>
      <c r="C2" s="93" t="s">
        <v>308</v>
      </c>
      <c r="D2" s="93" t="s">
        <v>432</v>
      </c>
      <c r="E2" s="93" t="s">
        <v>433</v>
      </c>
      <c r="F2" s="94" t="s">
        <v>434</v>
      </c>
      <c r="G2" s="94" t="s">
        <v>388</v>
      </c>
      <c r="H2" s="94" t="s">
        <v>384</v>
      </c>
      <c r="I2" s="93" t="s">
        <v>374</v>
      </c>
      <c r="J2" s="93" t="s">
        <v>374</v>
      </c>
      <c r="K2" s="93">
        <v>2.15</v>
      </c>
      <c r="L2" s="93">
        <v>40</v>
      </c>
      <c r="M2" s="93">
        <v>86</v>
      </c>
    </row>
    <row r="3" spans="1:16" ht="28">
      <c r="A3" s="97" t="s">
        <v>305</v>
      </c>
      <c r="B3" s="92">
        <v>2016</v>
      </c>
      <c r="C3" s="93" t="s">
        <v>308</v>
      </c>
      <c r="D3" s="93" t="s">
        <v>432</v>
      </c>
      <c r="E3" s="93" t="s">
        <v>433</v>
      </c>
      <c r="F3" s="94" t="s">
        <v>441</v>
      </c>
      <c r="G3" s="94" t="s">
        <v>388</v>
      </c>
      <c r="H3" s="94" t="s">
        <v>384</v>
      </c>
      <c r="I3" s="93" t="s">
        <v>374</v>
      </c>
      <c r="J3" s="93" t="s">
        <v>374</v>
      </c>
      <c r="K3" s="93">
        <v>1.2270000000000001</v>
      </c>
      <c r="L3" s="93">
        <v>75</v>
      </c>
      <c r="M3" s="93">
        <v>92</v>
      </c>
    </row>
    <row r="4" spans="1:16" ht="28">
      <c r="A4" s="97" t="s">
        <v>305</v>
      </c>
      <c r="B4" s="92">
        <v>2016</v>
      </c>
      <c r="C4" s="93" t="s">
        <v>308</v>
      </c>
      <c r="D4" s="93" t="s">
        <v>432</v>
      </c>
      <c r="E4" s="93" t="s">
        <v>433</v>
      </c>
      <c r="F4" s="94" t="s">
        <v>437</v>
      </c>
      <c r="G4" s="94" t="s">
        <v>388</v>
      </c>
      <c r="H4" s="94" t="s">
        <v>384</v>
      </c>
      <c r="I4" s="93" t="s">
        <v>374</v>
      </c>
      <c r="J4" s="93" t="s">
        <v>374</v>
      </c>
      <c r="K4" s="93">
        <v>9.2499999999999999E-2</v>
      </c>
      <c r="L4" s="93">
        <v>40</v>
      </c>
      <c r="M4" s="93">
        <v>3.7</v>
      </c>
      <c r="P4" s="93" t="s">
        <v>367</v>
      </c>
    </row>
    <row r="5" spans="1:16" ht="28">
      <c r="A5" s="93" t="s">
        <v>311</v>
      </c>
      <c r="B5" s="92">
        <v>2017</v>
      </c>
      <c r="C5" s="93" t="s">
        <v>308</v>
      </c>
      <c r="D5" s="94" t="s">
        <v>419</v>
      </c>
      <c r="E5" s="93">
        <v>28</v>
      </c>
      <c r="F5" s="94" t="s">
        <v>420</v>
      </c>
      <c r="G5" s="94" t="s">
        <v>388</v>
      </c>
      <c r="H5" s="94" t="s">
        <v>384</v>
      </c>
      <c r="I5" s="96" t="s">
        <v>414</v>
      </c>
      <c r="J5" s="96" t="s">
        <v>414</v>
      </c>
      <c r="K5" s="93">
        <v>9.3330000000000002</v>
      </c>
      <c r="L5" s="93">
        <v>0.6</v>
      </c>
      <c r="M5" s="93">
        <v>5.6</v>
      </c>
      <c r="P5" s="93" t="s">
        <v>366</v>
      </c>
    </row>
    <row r="6" spans="1:16" ht="28">
      <c r="A6" s="93" t="s">
        <v>312</v>
      </c>
      <c r="B6" s="92">
        <v>2017</v>
      </c>
      <c r="C6" s="93" t="s">
        <v>308</v>
      </c>
      <c r="D6" s="93" t="s">
        <v>426</v>
      </c>
      <c r="E6" s="93">
        <v>10</v>
      </c>
      <c r="F6" s="94" t="s">
        <v>392</v>
      </c>
      <c r="G6" s="94" t="s">
        <v>388</v>
      </c>
      <c r="H6" s="94" t="s">
        <v>384</v>
      </c>
      <c r="I6" s="93" t="s">
        <v>374</v>
      </c>
      <c r="J6" s="93" t="s">
        <v>374</v>
      </c>
      <c r="K6" s="93">
        <v>0.6</v>
      </c>
      <c r="L6" s="93">
        <v>1</v>
      </c>
      <c r="M6" s="93">
        <v>0.6</v>
      </c>
    </row>
    <row r="7" spans="1:16" ht="28">
      <c r="A7" s="93" t="s">
        <v>313</v>
      </c>
      <c r="B7" s="92">
        <v>2017</v>
      </c>
      <c r="C7" s="93" t="s">
        <v>308</v>
      </c>
      <c r="D7" s="93" t="s">
        <v>428</v>
      </c>
      <c r="E7" s="93">
        <v>28</v>
      </c>
      <c r="F7" s="94" t="s">
        <v>420</v>
      </c>
      <c r="G7" s="94" t="s">
        <v>388</v>
      </c>
      <c r="H7" s="94" t="s">
        <v>384</v>
      </c>
      <c r="I7" s="96" t="s">
        <v>414</v>
      </c>
      <c r="J7" s="96" t="s">
        <v>414</v>
      </c>
      <c r="K7" s="93">
        <v>0.66669999999999996</v>
      </c>
      <c r="L7" s="93">
        <v>1.5</v>
      </c>
      <c r="M7" s="93">
        <v>1</v>
      </c>
    </row>
    <row r="8" spans="1:16" ht="28">
      <c r="A8" s="93" t="s">
        <v>314</v>
      </c>
      <c r="B8" s="92">
        <v>2017</v>
      </c>
      <c r="C8" s="93" t="s">
        <v>308</v>
      </c>
      <c r="D8" s="93" t="s">
        <v>429</v>
      </c>
      <c r="E8" s="93">
        <v>16</v>
      </c>
      <c r="F8" s="94" t="s">
        <v>420</v>
      </c>
      <c r="G8" s="94" t="s">
        <v>388</v>
      </c>
      <c r="H8" s="94" t="s">
        <v>384</v>
      </c>
      <c r="I8" s="96" t="s">
        <v>414</v>
      </c>
      <c r="J8" s="96" t="s">
        <v>414</v>
      </c>
      <c r="K8" s="93">
        <v>4</v>
      </c>
      <c r="L8" s="93">
        <v>2.25</v>
      </c>
      <c r="M8" s="93">
        <v>9</v>
      </c>
    </row>
    <row r="9" spans="1:16" ht="28">
      <c r="A9" s="97" t="s">
        <v>315</v>
      </c>
      <c r="B9" s="92">
        <v>2017</v>
      </c>
      <c r="C9" s="93" t="s">
        <v>308</v>
      </c>
      <c r="D9" s="93" t="s">
        <v>432</v>
      </c>
      <c r="E9" s="93" t="s">
        <v>450</v>
      </c>
      <c r="F9" s="94" t="s">
        <v>448</v>
      </c>
      <c r="G9" s="94" t="s">
        <v>388</v>
      </c>
      <c r="H9" s="94" t="s">
        <v>384</v>
      </c>
      <c r="I9" s="93" t="s">
        <v>371</v>
      </c>
      <c r="J9" s="93" t="s">
        <v>371</v>
      </c>
      <c r="K9" s="93">
        <v>0.9</v>
      </c>
      <c r="L9" s="93">
        <v>200</v>
      </c>
      <c r="M9" s="93">
        <v>180</v>
      </c>
    </row>
    <row r="10" spans="1:16" ht="28">
      <c r="A10" s="93" t="s">
        <v>328</v>
      </c>
      <c r="B10" s="92">
        <v>2018</v>
      </c>
      <c r="C10" s="93" t="s">
        <v>308</v>
      </c>
      <c r="D10" s="94" t="s">
        <v>419</v>
      </c>
      <c r="E10" s="93">
        <v>28</v>
      </c>
      <c r="F10" s="94" t="s">
        <v>420</v>
      </c>
      <c r="G10" s="94" t="s">
        <v>388</v>
      </c>
      <c r="H10" s="94" t="s">
        <v>384</v>
      </c>
      <c r="I10" s="96" t="s">
        <v>414</v>
      </c>
      <c r="J10" s="96" t="s">
        <v>414</v>
      </c>
      <c r="K10" s="93">
        <v>2.4E-2</v>
      </c>
      <c r="L10" s="93">
        <v>0.7</v>
      </c>
      <c r="M10" s="93">
        <v>16.8</v>
      </c>
    </row>
    <row r="11" spans="1:16" ht="28">
      <c r="A11" s="93" t="s">
        <v>329</v>
      </c>
      <c r="B11" s="92">
        <v>2018</v>
      </c>
      <c r="C11" s="93" t="s">
        <v>308</v>
      </c>
      <c r="D11" s="94" t="s">
        <v>419</v>
      </c>
      <c r="E11" s="94" t="s">
        <v>421</v>
      </c>
      <c r="F11" s="94" t="s">
        <v>420</v>
      </c>
      <c r="G11" s="94" t="s">
        <v>388</v>
      </c>
      <c r="H11" s="94" t="s">
        <v>384</v>
      </c>
      <c r="I11" s="96" t="s">
        <v>414</v>
      </c>
      <c r="J11" s="96" t="s">
        <v>414</v>
      </c>
      <c r="K11" s="93">
        <v>9.3330000000000002</v>
      </c>
      <c r="L11" s="93">
        <v>0.6</v>
      </c>
      <c r="M11" s="93">
        <v>5.6</v>
      </c>
    </row>
    <row r="12" spans="1:16" ht="28">
      <c r="A12" s="93" t="s">
        <v>330</v>
      </c>
      <c r="B12" s="92">
        <v>2018</v>
      </c>
      <c r="C12" s="93" t="s">
        <v>308</v>
      </c>
      <c r="D12" s="93" t="s">
        <v>426</v>
      </c>
      <c r="E12" s="93">
        <v>7</v>
      </c>
      <c r="F12" s="94" t="s">
        <v>392</v>
      </c>
      <c r="G12" s="94" t="s">
        <v>388</v>
      </c>
      <c r="H12" s="94" t="s">
        <v>384</v>
      </c>
      <c r="I12" s="93" t="s">
        <v>374</v>
      </c>
      <c r="J12" s="93" t="s">
        <v>374</v>
      </c>
      <c r="K12" s="93">
        <v>5</v>
      </c>
      <c r="L12" s="93">
        <v>1</v>
      </c>
      <c r="M12" s="93">
        <v>5</v>
      </c>
    </row>
    <row r="13" spans="1:16" ht="28">
      <c r="A13" s="93" t="s">
        <v>331</v>
      </c>
      <c r="B13" s="92">
        <v>2018</v>
      </c>
      <c r="C13" s="93" t="s">
        <v>308</v>
      </c>
      <c r="D13" s="93" t="s">
        <v>428</v>
      </c>
      <c r="E13" s="93">
        <v>16</v>
      </c>
      <c r="F13" s="94" t="s">
        <v>427</v>
      </c>
      <c r="G13" s="94" t="s">
        <v>388</v>
      </c>
      <c r="H13" s="94" t="s">
        <v>384</v>
      </c>
      <c r="I13" s="93" t="s">
        <v>371</v>
      </c>
      <c r="J13" s="93" t="s">
        <v>371</v>
      </c>
      <c r="K13" s="93">
        <v>2.6669999999999998</v>
      </c>
      <c r="L13" s="93">
        <v>1.5</v>
      </c>
      <c r="M13" s="93">
        <v>4</v>
      </c>
    </row>
    <row r="14" spans="1:16" ht="28">
      <c r="A14" s="93" t="s">
        <v>332</v>
      </c>
      <c r="B14" s="92">
        <v>2018</v>
      </c>
      <c r="C14" s="93" t="s">
        <v>308</v>
      </c>
      <c r="D14" s="94" t="s">
        <v>430</v>
      </c>
      <c r="E14" s="93">
        <v>28</v>
      </c>
      <c r="F14" s="93" t="s">
        <v>431</v>
      </c>
      <c r="G14" s="94" t="s">
        <v>388</v>
      </c>
      <c r="H14" s="94" t="s">
        <v>384</v>
      </c>
      <c r="I14" s="93" t="s">
        <v>371</v>
      </c>
      <c r="J14" s="93" t="s">
        <v>371</v>
      </c>
      <c r="K14" s="93">
        <v>0.83330000000000004</v>
      </c>
      <c r="L14" s="93">
        <v>3</v>
      </c>
      <c r="M14" s="93">
        <v>2.5</v>
      </c>
    </row>
    <row r="15" spans="1:16" ht="28">
      <c r="A15" s="93" t="s">
        <v>333</v>
      </c>
      <c r="B15" s="92">
        <v>2018</v>
      </c>
      <c r="C15" s="93" t="s">
        <v>308</v>
      </c>
      <c r="D15" s="93" t="s">
        <v>425</v>
      </c>
      <c r="E15" s="93">
        <v>12</v>
      </c>
      <c r="F15" s="94" t="s">
        <v>392</v>
      </c>
      <c r="G15" s="96" t="s">
        <v>414</v>
      </c>
      <c r="H15" s="94" t="s">
        <v>384</v>
      </c>
      <c r="I15" s="93" t="s">
        <v>374</v>
      </c>
      <c r="J15" s="93" t="s">
        <v>374</v>
      </c>
      <c r="K15" s="93">
        <v>2</v>
      </c>
      <c r="L15" s="93">
        <v>8</v>
      </c>
      <c r="M15" s="93">
        <v>16</v>
      </c>
    </row>
    <row r="16" spans="1:16" ht="28">
      <c r="A16" s="93" t="s">
        <v>334</v>
      </c>
      <c r="B16" s="92">
        <v>2018</v>
      </c>
      <c r="C16" s="93" t="s">
        <v>308</v>
      </c>
      <c r="D16" s="93" t="s">
        <v>442</v>
      </c>
      <c r="E16" s="93">
        <v>14</v>
      </c>
      <c r="F16" s="94" t="s">
        <v>392</v>
      </c>
      <c r="G16" s="94" t="s">
        <v>388</v>
      </c>
      <c r="H16" s="94" t="s">
        <v>384</v>
      </c>
      <c r="I16" s="93" t="s">
        <v>374</v>
      </c>
      <c r="J16" s="93" t="s">
        <v>374</v>
      </c>
      <c r="K16" s="93">
        <v>2.2000000000000002</v>
      </c>
      <c r="L16" s="93">
        <v>100</v>
      </c>
      <c r="M16" s="93">
        <v>220</v>
      </c>
    </row>
    <row r="17" spans="1:13" ht="28">
      <c r="A17" s="93" t="s">
        <v>335</v>
      </c>
      <c r="B17" s="92">
        <v>2018</v>
      </c>
      <c r="C17" s="93" t="s">
        <v>308</v>
      </c>
      <c r="D17" s="93" t="s">
        <v>432</v>
      </c>
      <c r="E17" s="93" t="s">
        <v>449</v>
      </c>
      <c r="F17" s="94" t="s">
        <v>448</v>
      </c>
      <c r="G17" s="94" t="s">
        <v>388</v>
      </c>
      <c r="H17" s="94" t="s">
        <v>384</v>
      </c>
      <c r="I17" s="93" t="s">
        <v>371</v>
      </c>
      <c r="J17" s="93" t="s">
        <v>371</v>
      </c>
      <c r="K17" s="93">
        <v>2.1</v>
      </c>
      <c r="L17" s="93">
        <v>200</v>
      </c>
      <c r="M17" s="93">
        <v>420</v>
      </c>
    </row>
    <row r="18" spans="1:13" ht="42">
      <c r="A18" s="93" t="s">
        <v>336</v>
      </c>
      <c r="B18" s="92">
        <v>2018</v>
      </c>
      <c r="C18" s="93" t="s">
        <v>308</v>
      </c>
      <c r="D18" s="94" t="s">
        <v>444</v>
      </c>
      <c r="E18" s="93">
        <v>16</v>
      </c>
      <c r="F18" s="93" t="s">
        <v>431</v>
      </c>
      <c r="G18" s="96" t="s">
        <v>414</v>
      </c>
      <c r="H18" s="94" t="s">
        <v>384</v>
      </c>
      <c r="I18" s="93" t="s">
        <v>371</v>
      </c>
      <c r="J18" s="93" t="s">
        <v>371</v>
      </c>
      <c r="K18" s="93">
        <v>1.042</v>
      </c>
      <c r="L18" s="93">
        <v>120</v>
      </c>
      <c r="M18" s="93">
        <v>125</v>
      </c>
    </row>
    <row r="19" spans="1:13" ht="28">
      <c r="A19" s="93" t="s">
        <v>337</v>
      </c>
      <c r="B19" s="92">
        <v>2018</v>
      </c>
      <c r="C19" s="93" t="s">
        <v>308</v>
      </c>
      <c r="D19" s="93" t="s">
        <v>452</v>
      </c>
      <c r="E19" s="93">
        <v>7</v>
      </c>
      <c r="F19" s="94" t="s">
        <v>392</v>
      </c>
      <c r="G19" s="94" t="s">
        <v>388</v>
      </c>
      <c r="H19" s="94" t="s">
        <v>384</v>
      </c>
      <c r="I19" s="93" t="s">
        <v>374</v>
      </c>
      <c r="J19" s="93" t="s">
        <v>374</v>
      </c>
      <c r="K19" s="93">
        <v>0.39329999999999998</v>
      </c>
      <c r="L19" s="93">
        <v>300</v>
      </c>
      <c r="M19" s="93">
        <v>118</v>
      </c>
    </row>
    <row r="20" spans="1:13" ht="28">
      <c r="A20" s="93" t="s">
        <v>337</v>
      </c>
      <c r="B20" s="92">
        <v>2018</v>
      </c>
      <c r="C20" s="93" t="s">
        <v>308</v>
      </c>
      <c r="D20" s="93" t="s">
        <v>452</v>
      </c>
      <c r="E20" s="93">
        <v>7</v>
      </c>
      <c r="F20" s="93" t="s">
        <v>431</v>
      </c>
      <c r="G20" s="94" t="s">
        <v>388</v>
      </c>
      <c r="H20" s="94" t="s">
        <v>384</v>
      </c>
      <c r="I20" s="93" t="s">
        <v>371</v>
      </c>
      <c r="J20" s="93" t="s">
        <v>371</v>
      </c>
      <c r="K20" s="93">
        <v>9.8330000000000001E-2</v>
      </c>
      <c r="L20" s="93">
        <v>300</v>
      </c>
      <c r="M20" s="93">
        <v>29.5</v>
      </c>
    </row>
    <row r="21" spans="1:13" ht="28">
      <c r="A21" s="93" t="s">
        <v>337</v>
      </c>
      <c r="B21" s="92">
        <v>2018</v>
      </c>
      <c r="C21" s="93" t="s">
        <v>308</v>
      </c>
      <c r="D21" s="93" t="s">
        <v>452</v>
      </c>
      <c r="E21" s="93">
        <v>7</v>
      </c>
      <c r="F21" s="93" t="s">
        <v>416</v>
      </c>
      <c r="G21" s="94" t="s">
        <v>388</v>
      </c>
      <c r="H21" s="94" t="s">
        <v>384</v>
      </c>
      <c r="I21" s="93" t="s">
        <v>370</v>
      </c>
      <c r="J21" s="93" t="s">
        <v>369</v>
      </c>
      <c r="K21" s="93">
        <v>4.9000000000000002E-2</v>
      </c>
      <c r="L21" s="93">
        <v>300</v>
      </c>
      <c r="M21" s="93">
        <v>14.7</v>
      </c>
    </row>
    <row r="22" spans="1:13" ht="28">
      <c r="A22" s="93" t="s">
        <v>341</v>
      </c>
      <c r="B22" s="92">
        <v>2019</v>
      </c>
      <c r="C22" s="93" t="s">
        <v>308</v>
      </c>
      <c r="D22" s="93" t="s">
        <v>417</v>
      </c>
      <c r="E22" s="93" t="s">
        <v>418</v>
      </c>
      <c r="F22" s="94" t="s">
        <v>407</v>
      </c>
      <c r="G22" s="94" t="s">
        <v>388</v>
      </c>
      <c r="H22" s="94" t="s">
        <v>384</v>
      </c>
      <c r="I22" s="93" t="s">
        <v>375</v>
      </c>
      <c r="J22" s="93" t="s">
        <v>375</v>
      </c>
      <c r="K22" s="93">
        <v>2</v>
      </c>
      <c r="L22" s="93">
        <v>0.12</v>
      </c>
      <c r="M22" s="93">
        <v>0.24</v>
      </c>
    </row>
    <row r="23" spans="1:13" ht="28">
      <c r="A23" s="93" t="s">
        <v>342</v>
      </c>
      <c r="B23" s="92">
        <v>2019</v>
      </c>
      <c r="C23" s="93" t="s">
        <v>308</v>
      </c>
      <c r="D23" s="93" t="s">
        <v>422</v>
      </c>
      <c r="E23" s="93">
        <v>14</v>
      </c>
      <c r="F23" s="94" t="s">
        <v>423</v>
      </c>
      <c r="G23" s="94" t="s">
        <v>388</v>
      </c>
      <c r="H23" s="94" t="s">
        <v>384</v>
      </c>
      <c r="I23" s="93" t="s">
        <v>374</v>
      </c>
      <c r="J23" s="93" t="s">
        <v>374</v>
      </c>
      <c r="K23" s="93">
        <v>5</v>
      </c>
      <c r="L23" s="93">
        <v>0.8</v>
      </c>
      <c r="M23" s="93">
        <v>4</v>
      </c>
    </row>
    <row r="24" spans="1:13" ht="28">
      <c r="A24" s="93" t="s">
        <v>343</v>
      </c>
      <c r="B24" s="92">
        <v>2019</v>
      </c>
      <c r="C24" s="93" t="s">
        <v>308</v>
      </c>
      <c r="D24" s="93" t="s">
        <v>422</v>
      </c>
      <c r="E24" s="93">
        <v>14</v>
      </c>
      <c r="F24" s="94" t="s">
        <v>423</v>
      </c>
      <c r="G24" s="94" t="s">
        <v>388</v>
      </c>
      <c r="H24" s="94" t="s">
        <v>384</v>
      </c>
      <c r="I24" s="93" t="s">
        <v>374</v>
      </c>
      <c r="J24" s="93" t="s">
        <v>374</v>
      </c>
      <c r="K24" s="93">
        <v>2.5</v>
      </c>
      <c r="L24" s="93">
        <v>0.8</v>
      </c>
      <c r="M24" s="93">
        <v>2</v>
      </c>
    </row>
    <row r="25" spans="1:13" ht="28">
      <c r="A25" s="93" t="s">
        <v>344</v>
      </c>
      <c r="B25" s="92">
        <v>2019</v>
      </c>
      <c r="C25" s="93" t="s">
        <v>308</v>
      </c>
      <c r="D25" s="93" t="s">
        <v>422</v>
      </c>
      <c r="E25" s="93">
        <v>14</v>
      </c>
      <c r="F25" s="94" t="s">
        <v>423</v>
      </c>
      <c r="G25" s="94" t="s">
        <v>388</v>
      </c>
      <c r="H25" s="94" t="s">
        <v>384</v>
      </c>
      <c r="I25" s="93" t="s">
        <v>374</v>
      </c>
      <c r="J25" s="93" t="s">
        <v>374</v>
      </c>
      <c r="K25" s="93">
        <v>1.25</v>
      </c>
      <c r="L25" s="93">
        <v>0.8</v>
      </c>
      <c r="M25" s="93">
        <v>1</v>
      </c>
    </row>
    <row r="26" spans="1:13" ht="28">
      <c r="A26" s="93" t="s">
        <v>345</v>
      </c>
      <c r="B26" s="92">
        <v>2019</v>
      </c>
      <c r="C26" s="93" t="s">
        <v>308</v>
      </c>
      <c r="D26" s="94" t="s">
        <v>430</v>
      </c>
      <c r="E26" s="93">
        <v>7</v>
      </c>
      <c r="F26" s="93" t="s">
        <v>431</v>
      </c>
      <c r="G26" s="94" t="s">
        <v>388</v>
      </c>
      <c r="H26" s="94" t="s">
        <v>384</v>
      </c>
      <c r="I26" s="93" t="s">
        <v>371</v>
      </c>
      <c r="J26" s="93" t="s">
        <v>371</v>
      </c>
      <c r="K26" s="93">
        <v>2.4</v>
      </c>
      <c r="L26" s="93">
        <v>10</v>
      </c>
      <c r="M26" s="93">
        <v>24</v>
      </c>
    </row>
    <row r="27" spans="1:13" ht="28">
      <c r="A27" s="93" t="s">
        <v>346</v>
      </c>
      <c r="B27" s="92">
        <v>2019</v>
      </c>
      <c r="C27" s="93" t="s">
        <v>308</v>
      </c>
      <c r="D27" s="93" t="s">
        <v>435</v>
      </c>
      <c r="E27" s="93">
        <v>14</v>
      </c>
      <c r="F27" s="94" t="s">
        <v>436</v>
      </c>
      <c r="G27" s="94" t="s">
        <v>388</v>
      </c>
      <c r="H27" s="94" t="s">
        <v>384</v>
      </c>
      <c r="I27" s="93" t="s">
        <v>374</v>
      </c>
      <c r="J27" s="93" t="s">
        <v>374</v>
      </c>
      <c r="K27" s="93">
        <v>1.024</v>
      </c>
      <c r="L27" s="93">
        <v>36</v>
      </c>
      <c r="M27" s="93">
        <v>36.86</v>
      </c>
    </row>
    <row r="28" spans="1:13" ht="28">
      <c r="A28" s="93" t="s">
        <v>346</v>
      </c>
      <c r="B28" s="92">
        <v>2019</v>
      </c>
      <c r="C28" s="93" t="s">
        <v>308</v>
      </c>
      <c r="D28" s="93" t="s">
        <v>435</v>
      </c>
      <c r="E28" s="93">
        <v>14</v>
      </c>
      <c r="F28" s="94" t="s">
        <v>438</v>
      </c>
      <c r="G28" s="96" t="s">
        <v>414</v>
      </c>
      <c r="H28" s="94" t="s">
        <v>384</v>
      </c>
      <c r="I28" s="93" t="s">
        <v>370</v>
      </c>
      <c r="J28" s="93" t="s">
        <v>370</v>
      </c>
      <c r="K28" s="93">
        <v>1.6670000000000001E-2</v>
      </c>
      <c r="L28" s="93">
        <v>36</v>
      </c>
      <c r="M28" s="93">
        <v>0.6</v>
      </c>
    </row>
    <row r="29" spans="1:13" ht="28">
      <c r="A29" s="93" t="s">
        <v>347</v>
      </c>
      <c r="B29" s="92">
        <v>2019</v>
      </c>
      <c r="C29" s="93" t="s">
        <v>308</v>
      </c>
      <c r="D29" s="94" t="s">
        <v>440</v>
      </c>
      <c r="E29" s="93">
        <v>7</v>
      </c>
      <c r="F29" s="94" t="s">
        <v>392</v>
      </c>
      <c r="G29" s="94" t="s">
        <v>388</v>
      </c>
      <c r="H29" s="94" t="s">
        <v>384</v>
      </c>
      <c r="I29" s="93" t="s">
        <v>374</v>
      </c>
      <c r="J29" s="93" t="s">
        <v>374</v>
      </c>
      <c r="K29" s="93">
        <v>5.3330000000000002</v>
      </c>
      <c r="L29" s="93">
        <v>75</v>
      </c>
      <c r="M29" s="93">
        <v>400</v>
      </c>
    </row>
    <row r="30" spans="1:13" ht="42">
      <c r="A30" s="93" t="s">
        <v>348</v>
      </c>
      <c r="B30" s="92">
        <v>2019</v>
      </c>
      <c r="C30" s="93" t="s">
        <v>308</v>
      </c>
      <c r="D30" s="93" t="s">
        <v>397</v>
      </c>
      <c r="E30" s="93">
        <v>14</v>
      </c>
      <c r="F30" s="94" t="s">
        <v>443</v>
      </c>
      <c r="G30" s="94" t="s">
        <v>388</v>
      </c>
      <c r="H30" s="94" t="s">
        <v>384</v>
      </c>
      <c r="I30" s="93" t="s">
        <v>374</v>
      </c>
      <c r="J30" s="93" t="s">
        <v>374</v>
      </c>
      <c r="K30" s="93">
        <v>0.52949999999999997</v>
      </c>
      <c r="L30" s="93">
        <v>100</v>
      </c>
      <c r="M30" s="93">
        <v>52.95</v>
      </c>
    </row>
    <row r="31" spans="1:13" ht="42">
      <c r="A31" s="93" t="s">
        <v>349</v>
      </c>
      <c r="B31" s="92">
        <v>2019</v>
      </c>
      <c r="C31" s="93" t="s">
        <v>308</v>
      </c>
      <c r="D31" s="94" t="s">
        <v>445</v>
      </c>
      <c r="E31" s="93">
        <v>12</v>
      </c>
      <c r="F31" s="94" t="s">
        <v>443</v>
      </c>
      <c r="G31" s="94" t="s">
        <v>388</v>
      </c>
      <c r="H31" s="94" t="s">
        <v>384</v>
      </c>
      <c r="I31" s="93" t="s">
        <v>374</v>
      </c>
      <c r="J31" s="93" t="s">
        <v>374</v>
      </c>
      <c r="K31" s="93">
        <v>1.766</v>
      </c>
      <c r="L31" s="93">
        <v>157</v>
      </c>
      <c r="M31" s="93">
        <v>277.3</v>
      </c>
    </row>
    <row r="32" spans="1:13" ht="28">
      <c r="A32" s="93" t="s">
        <v>350</v>
      </c>
      <c r="B32" s="92">
        <v>2019</v>
      </c>
      <c r="C32" s="93" t="s">
        <v>308</v>
      </c>
      <c r="D32" s="94" t="s">
        <v>446</v>
      </c>
      <c r="E32" s="93">
        <v>14</v>
      </c>
      <c r="F32" s="94" t="s">
        <v>447</v>
      </c>
      <c r="G32" s="94" t="s">
        <v>388</v>
      </c>
      <c r="H32" s="94" t="s">
        <v>384</v>
      </c>
      <c r="I32" s="93" t="s">
        <v>375</v>
      </c>
      <c r="J32" s="93" t="s">
        <v>375</v>
      </c>
      <c r="K32" s="93">
        <v>1.6</v>
      </c>
      <c r="L32" s="93">
        <v>160</v>
      </c>
      <c r="M32" s="93">
        <v>256</v>
      </c>
    </row>
    <row r="33" spans="1:13" ht="28">
      <c r="A33" s="93" t="s">
        <v>350</v>
      </c>
      <c r="B33" s="92">
        <v>2019</v>
      </c>
      <c r="C33" s="93" t="s">
        <v>308</v>
      </c>
      <c r="D33" s="94" t="s">
        <v>446</v>
      </c>
      <c r="E33" s="93">
        <v>14</v>
      </c>
      <c r="F33" s="94" t="s">
        <v>392</v>
      </c>
      <c r="G33" s="94" t="s">
        <v>388</v>
      </c>
      <c r="H33" s="94" t="s">
        <v>384</v>
      </c>
      <c r="I33" s="93" t="s">
        <v>374</v>
      </c>
      <c r="J33" s="93" t="s">
        <v>374</v>
      </c>
      <c r="K33" s="93">
        <v>0.8</v>
      </c>
      <c r="L33" s="93">
        <v>160</v>
      </c>
      <c r="M33" s="93">
        <v>128</v>
      </c>
    </row>
    <row r="34" spans="1:13" ht="56">
      <c r="A34" s="93" t="s">
        <v>352</v>
      </c>
      <c r="B34" s="92">
        <v>2019</v>
      </c>
      <c r="C34" s="93" t="s">
        <v>308</v>
      </c>
      <c r="D34" s="94" t="s">
        <v>451</v>
      </c>
      <c r="E34" s="93">
        <v>14</v>
      </c>
      <c r="F34" s="94" t="s">
        <v>392</v>
      </c>
      <c r="G34" s="94" t="s">
        <v>388</v>
      </c>
      <c r="H34" s="94" t="s">
        <v>384</v>
      </c>
      <c r="I34" s="93" t="s">
        <v>374</v>
      </c>
      <c r="J34" s="93" t="s">
        <v>374</v>
      </c>
      <c r="K34" s="93">
        <v>3.3330000000000002</v>
      </c>
      <c r="L34" s="93">
        <v>300</v>
      </c>
      <c r="M34" s="93">
        <v>1000</v>
      </c>
    </row>
    <row r="35" spans="1:13" ht="28">
      <c r="A35" s="93" t="s">
        <v>351</v>
      </c>
      <c r="B35" s="92">
        <v>2019</v>
      </c>
      <c r="C35" s="93" t="s">
        <v>308</v>
      </c>
      <c r="D35" s="94" t="s">
        <v>424</v>
      </c>
      <c r="E35" s="93">
        <v>7</v>
      </c>
      <c r="F35" s="94" t="s">
        <v>392</v>
      </c>
      <c r="G35" s="94" t="s">
        <v>388</v>
      </c>
      <c r="H35" s="94" t="s">
        <v>384</v>
      </c>
      <c r="I35" s="93" t="s">
        <v>374</v>
      </c>
      <c r="J35" s="93" t="s">
        <v>374</v>
      </c>
      <c r="K35" s="93">
        <v>1.6519999999999999</v>
      </c>
      <c r="L35" s="93">
        <v>310</v>
      </c>
      <c r="M35" s="93">
        <v>512</v>
      </c>
    </row>
    <row r="36" spans="1:13" ht="28">
      <c r="A36" s="93" t="s">
        <v>351</v>
      </c>
      <c r="B36" s="92">
        <v>2019</v>
      </c>
      <c r="C36" s="93" t="s">
        <v>308</v>
      </c>
      <c r="D36" s="94" t="s">
        <v>424</v>
      </c>
      <c r="E36" s="93">
        <v>7</v>
      </c>
      <c r="F36" s="93" t="s">
        <v>431</v>
      </c>
      <c r="G36" s="94" t="s">
        <v>388</v>
      </c>
      <c r="H36" s="94" t="s">
        <v>384</v>
      </c>
      <c r="I36" s="93" t="s">
        <v>371</v>
      </c>
      <c r="J36" s="93" t="s">
        <v>371</v>
      </c>
      <c r="K36" s="93">
        <v>0.82579999999999998</v>
      </c>
      <c r="L36" s="93">
        <v>310</v>
      </c>
      <c r="M36" s="93">
        <v>256</v>
      </c>
    </row>
    <row r="37" spans="1:13" ht="56">
      <c r="A37" s="93" t="s">
        <v>352</v>
      </c>
      <c r="B37" s="92">
        <v>2019</v>
      </c>
      <c r="C37" s="93" t="s">
        <v>308</v>
      </c>
      <c r="D37" s="94" t="s">
        <v>451</v>
      </c>
      <c r="E37" s="93">
        <v>14</v>
      </c>
      <c r="F37" s="93" t="s">
        <v>431</v>
      </c>
      <c r="G37" s="94" t="s">
        <v>388</v>
      </c>
      <c r="H37" s="94" t="s">
        <v>384</v>
      </c>
      <c r="I37" s="93" t="s">
        <v>371</v>
      </c>
      <c r="J37" s="93" t="s">
        <v>371</v>
      </c>
      <c r="K37" s="93">
        <v>0.68330000000000002</v>
      </c>
      <c r="L37" s="93">
        <v>300</v>
      </c>
      <c r="M37" s="93">
        <v>205</v>
      </c>
    </row>
    <row r="38" spans="1:13" ht="28">
      <c r="A38" s="93" t="s">
        <v>360</v>
      </c>
      <c r="B38" s="92">
        <v>2020</v>
      </c>
      <c r="C38" s="93" t="s">
        <v>308</v>
      </c>
      <c r="D38" s="93" t="s">
        <v>425</v>
      </c>
      <c r="E38" s="93">
        <v>5</v>
      </c>
      <c r="F38" s="94" t="s">
        <v>392</v>
      </c>
      <c r="G38" s="96" t="s">
        <v>414</v>
      </c>
      <c r="H38" s="94" t="s">
        <v>384</v>
      </c>
      <c r="I38" s="93" t="s">
        <v>374</v>
      </c>
      <c r="J38" s="93" t="s">
        <v>374</v>
      </c>
      <c r="K38" s="93">
        <v>36</v>
      </c>
      <c r="L38" s="93">
        <v>1</v>
      </c>
      <c r="M38" s="93">
        <v>36</v>
      </c>
    </row>
    <row r="39" spans="1:13" ht="28">
      <c r="A39" s="93" t="s">
        <v>361</v>
      </c>
      <c r="B39" s="92">
        <v>2020</v>
      </c>
      <c r="C39" s="93" t="s">
        <v>308</v>
      </c>
      <c r="D39" s="93" t="s">
        <v>426</v>
      </c>
      <c r="E39" s="93">
        <v>5</v>
      </c>
      <c r="F39" s="94" t="s">
        <v>392</v>
      </c>
      <c r="G39" s="94" t="s">
        <v>388</v>
      </c>
      <c r="H39" s="94" t="s">
        <v>384</v>
      </c>
      <c r="I39" s="93" t="s">
        <v>374</v>
      </c>
      <c r="J39" s="93" t="s">
        <v>374</v>
      </c>
      <c r="K39" s="93">
        <v>11</v>
      </c>
      <c r="L39" s="93">
        <v>1</v>
      </c>
      <c r="M39" s="93">
        <v>11</v>
      </c>
    </row>
    <row r="40" spans="1:13" ht="28">
      <c r="A40" s="93" t="s">
        <v>362</v>
      </c>
      <c r="B40" s="92">
        <v>2020</v>
      </c>
      <c r="C40" s="93" t="s">
        <v>308</v>
      </c>
      <c r="D40" s="93" t="s">
        <v>422</v>
      </c>
      <c r="E40" s="93">
        <v>14</v>
      </c>
      <c r="F40" s="94" t="s">
        <v>423</v>
      </c>
      <c r="G40" s="94" t="s">
        <v>388</v>
      </c>
      <c r="H40" s="94" t="s">
        <v>384</v>
      </c>
      <c r="I40" s="93" t="s">
        <v>374</v>
      </c>
      <c r="J40" s="93" t="s">
        <v>374</v>
      </c>
      <c r="K40" s="93">
        <v>6.25</v>
      </c>
      <c r="L40" s="93">
        <v>1.6</v>
      </c>
      <c r="M40" s="93">
        <v>10</v>
      </c>
    </row>
    <row r="41" spans="1:13" ht="28">
      <c r="A41" s="93" t="s">
        <v>364</v>
      </c>
      <c r="B41" s="92">
        <v>2022</v>
      </c>
      <c r="C41" s="93" t="s">
        <v>308</v>
      </c>
      <c r="D41" s="94" t="s">
        <v>439</v>
      </c>
      <c r="E41" s="93">
        <v>12</v>
      </c>
      <c r="F41" s="94" t="s">
        <v>392</v>
      </c>
      <c r="G41" s="94" t="s">
        <v>388</v>
      </c>
      <c r="H41" s="94" t="s">
        <v>384</v>
      </c>
      <c r="I41" s="93" t="s">
        <v>374</v>
      </c>
      <c r="J41" s="93" t="s">
        <v>374</v>
      </c>
      <c r="K41" s="93">
        <v>5.6619999999999999</v>
      </c>
      <c r="L41" s="93">
        <v>65</v>
      </c>
      <c r="M41" s="93">
        <v>368</v>
      </c>
    </row>
    <row r="42" spans="1:13" ht="28">
      <c r="A42" s="93" t="s">
        <v>353</v>
      </c>
      <c r="B42" s="92">
        <v>2019</v>
      </c>
      <c r="C42" s="93" t="s">
        <v>354</v>
      </c>
      <c r="D42" s="93" t="s">
        <v>400</v>
      </c>
      <c r="E42" s="93" t="s">
        <v>401</v>
      </c>
      <c r="F42" s="93" t="s">
        <v>402</v>
      </c>
      <c r="G42" s="93" t="s">
        <v>389</v>
      </c>
      <c r="H42" s="93" t="s">
        <v>385</v>
      </c>
      <c r="I42" s="93" t="s">
        <v>374</v>
      </c>
      <c r="J42" s="93" t="s">
        <v>374</v>
      </c>
      <c r="K42" s="93">
        <v>4.0000000000000001E-3</v>
      </c>
      <c r="L42" s="93">
        <v>5</v>
      </c>
      <c r="M42" s="93">
        <v>20</v>
      </c>
    </row>
    <row r="43" spans="1:13" ht="28">
      <c r="A43" s="97" t="s">
        <v>309</v>
      </c>
      <c r="B43" s="92">
        <v>2016</v>
      </c>
      <c r="C43" s="93" t="s">
        <v>310</v>
      </c>
      <c r="D43" s="94" t="s">
        <v>42</v>
      </c>
      <c r="E43" s="93">
        <v>28</v>
      </c>
      <c r="F43" s="94" t="s">
        <v>415</v>
      </c>
      <c r="G43" s="94" t="s">
        <v>388</v>
      </c>
      <c r="H43" s="94" t="s">
        <v>384</v>
      </c>
      <c r="I43" s="96" t="s">
        <v>414</v>
      </c>
      <c r="J43" s="96" t="s">
        <v>414</v>
      </c>
      <c r="K43" s="93">
        <v>2.853E-2</v>
      </c>
      <c r="L43" s="93">
        <v>210</v>
      </c>
      <c r="M43" s="93">
        <v>5.9909999999999997</v>
      </c>
    </row>
    <row r="44" spans="1:13" ht="28">
      <c r="A44" s="97" t="s">
        <v>309</v>
      </c>
      <c r="B44" s="92">
        <v>2016</v>
      </c>
      <c r="C44" s="93" t="s">
        <v>310</v>
      </c>
      <c r="D44" s="94" t="s">
        <v>42</v>
      </c>
      <c r="E44" s="93">
        <v>28</v>
      </c>
      <c r="F44" s="94" t="s">
        <v>403</v>
      </c>
      <c r="G44" s="94" t="s">
        <v>388</v>
      </c>
      <c r="H44" s="94" t="s">
        <v>384</v>
      </c>
      <c r="I44" s="96" t="s">
        <v>414</v>
      </c>
      <c r="J44" s="96" t="s">
        <v>414</v>
      </c>
      <c r="K44" s="93">
        <v>2.0369999999999999E-2</v>
      </c>
      <c r="L44" s="93">
        <v>174</v>
      </c>
      <c r="M44" s="93">
        <v>3.544</v>
      </c>
    </row>
    <row r="45" spans="1:13" ht="14">
      <c r="A45" s="93" t="s">
        <v>321</v>
      </c>
      <c r="B45" s="92">
        <v>2017</v>
      </c>
      <c r="C45" s="93" t="s">
        <v>310</v>
      </c>
      <c r="D45" s="94" t="s">
        <v>42</v>
      </c>
      <c r="E45" s="93">
        <v>28</v>
      </c>
      <c r="F45" s="94" t="s">
        <v>398</v>
      </c>
      <c r="G45" s="94" t="s">
        <v>388</v>
      </c>
      <c r="H45" s="94" t="s">
        <v>384</v>
      </c>
      <c r="I45" s="93" t="s">
        <v>371</v>
      </c>
      <c r="J45" s="93" t="s">
        <v>371</v>
      </c>
      <c r="K45" s="93">
        <v>0.1</v>
      </c>
      <c r="L45" s="93">
        <v>10</v>
      </c>
      <c r="M45" s="93">
        <v>1</v>
      </c>
    </row>
    <row r="46" spans="1:13" ht="14">
      <c r="A46" s="93" t="s">
        <v>321</v>
      </c>
      <c r="B46" s="92">
        <v>2017</v>
      </c>
      <c r="C46" s="93" t="s">
        <v>310</v>
      </c>
      <c r="D46" s="94" t="s">
        <v>42</v>
      </c>
      <c r="E46" s="93">
        <v>28</v>
      </c>
      <c r="F46" s="94" t="s">
        <v>403</v>
      </c>
      <c r="G46" s="94" t="s">
        <v>388</v>
      </c>
      <c r="H46" s="94" t="s">
        <v>384</v>
      </c>
      <c r="I46" s="96" t="s">
        <v>414</v>
      </c>
      <c r="J46" s="96" t="s">
        <v>414</v>
      </c>
      <c r="K46" s="93">
        <v>3.109E-2</v>
      </c>
      <c r="L46" s="93">
        <v>10</v>
      </c>
      <c r="M46" s="93">
        <v>0.31090000000000001</v>
      </c>
    </row>
    <row r="47" spans="1:13" ht="14">
      <c r="A47" s="93" t="s">
        <v>322</v>
      </c>
      <c r="B47" s="92">
        <v>2017</v>
      </c>
      <c r="C47" s="93" t="s">
        <v>310</v>
      </c>
      <c r="D47" s="94" t="s">
        <v>42</v>
      </c>
      <c r="E47" s="93">
        <v>16</v>
      </c>
      <c r="F47" s="94" t="s">
        <v>406</v>
      </c>
      <c r="G47" s="94" t="s">
        <v>388</v>
      </c>
      <c r="H47" s="94" t="s">
        <v>384</v>
      </c>
      <c r="I47" s="93" t="s">
        <v>374</v>
      </c>
      <c r="J47" s="93" t="s">
        <v>374</v>
      </c>
      <c r="K47" s="93">
        <v>0.442</v>
      </c>
      <c r="L47" s="93">
        <v>36</v>
      </c>
      <c r="M47" s="93">
        <v>15.91</v>
      </c>
    </row>
    <row r="48" spans="1:13" ht="14">
      <c r="A48" s="93" t="s">
        <v>322</v>
      </c>
      <c r="B48" s="92">
        <v>2017</v>
      </c>
      <c r="C48" s="93" t="s">
        <v>310</v>
      </c>
      <c r="D48" s="94" t="s">
        <v>42</v>
      </c>
      <c r="E48" s="93">
        <v>16</v>
      </c>
      <c r="F48" s="94" t="s">
        <v>390</v>
      </c>
      <c r="G48" s="94" t="s">
        <v>388</v>
      </c>
      <c r="H48" s="94" t="s">
        <v>384</v>
      </c>
      <c r="I48" s="93" t="s">
        <v>374</v>
      </c>
      <c r="J48" s="93" t="s">
        <v>374</v>
      </c>
      <c r="K48" s="93">
        <v>0.44</v>
      </c>
      <c r="L48" s="93">
        <v>50</v>
      </c>
      <c r="M48" s="93">
        <v>22</v>
      </c>
    </row>
    <row r="49" spans="1:13" ht="14">
      <c r="A49" s="93" t="s">
        <v>323</v>
      </c>
      <c r="B49" s="92">
        <v>2017</v>
      </c>
      <c r="C49" s="93" t="s">
        <v>310</v>
      </c>
      <c r="D49" s="94" t="s">
        <v>42</v>
      </c>
      <c r="E49" s="93">
        <v>16</v>
      </c>
      <c r="F49" s="94" t="s">
        <v>390</v>
      </c>
      <c r="G49" s="94" t="s">
        <v>388</v>
      </c>
      <c r="H49" s="94" t="s">
        <v>384</v>
      </c>
      <c r="I49" s="93" t="s">
        <v>374</v>
      </c>
      <c r="J49" s="93" t="s">
        <v>374</v>
      </c>
      <c r="K49" s="93">
        <v>0.25</v>
      </c>
      <c r="L49" s="93">
        <v>180</v>
      </c>
      <c r="M49" s="93">
        <v>45</v>
      </c>
    </row>
    <row r="50" spans="1:13" ht="14">
      <c r="A50" s="93" t="s">
        <v>324</v>
      </c>
      <c r="B50" s="92">
        <v>2017</v>
      </c>
      <c r="C50" s="93" t="s">
        <v>310</v>
      </c>
      <c r="D50" s="94" t="s">
        <v>42</v>
      </c>
      <c r="E50" s="93">
        <v>16</v>
      </c>
      <c r="F50" s="94" t="s">
        <v>398</v>
      </c>
      <c r="G50" s="94" t="s">
        <v>388</v>
      </c>
      <c r="H50" s="94" t="s">
        <v>384</v>
      </c>
      <c r="I50" s="93" t="s">
        <v>371</v>
      </c>
      <c r="J50" s="93" t="s">
        <v>371</v>
      </c>
      <c r="K50" s="93">
        <v>8.8330000000000006E-2</v>
      </c>
      <c r="L50" s="93">
        <v>240</v>
      </c>
      <c r="M50" s="93">
        <v>21.2</v>
      </c>
    </row>
    <row r="51" spans="1:13" ht="14">
      <c r="A51" s="93" t="s">
        <v>325</v>
      </c>
      <c r="B51" s="92">
        <v>2017</v>
      </c>
      <c r="C51" s="93" t="s">
        <v>310</v>
      </c>
      <c r="D51" s="94" t="s">
        <v>42</v>
      </c>
      <c r="E51" s="93" t="s">
        <v>411</v>
      </c>
      <c r="F51" s="94" t="s">
        <v>412</v>
      </c>
      <c r="G51" s="94" t="s">
        <v>388</v>
      </c>
      <c r="H51" s="94" t="s">
        <v>384</v>
      </c>
      <c r="I51" s="93" t="s">
        <v>369</v>
      </c>
      <c r="J51" s="93" t="s">
        <v>369</v>
      </c>
      <c r="K51" s="93">
        <v>0.5</v>
      </c>
      <c r="L51" s="93">
        <v>240</v>
      </c>
      <c r="M51" s="93">
        <v>120</v>
      </c>
    </row>
    <row r="52" spans="1:13" ht="42">
      <c r="A52" s="93" t="s">
        <v>326</v>
      </c>
      <c r="B52" s="92">
        <v>2017</v>
      </c>
      <c r="C52" s="93" t="s">
        <v>327</v>
      </c>
      <c r="D52" s="93" t="s">
        <v>397</v>
      </c>
      <c r="E52" s="93">
        <v>14</v>
      </c>
      <c r="F52" s="93" t="s">
        <v>399</v>
      </c>
      <c r="G52" s="93" t="s">
        <v>389</v>
      </c>
      <c r="H52" s="93" t="s">
        <v>385</v>
      </c>
      <c r="I52" s="93" t="s">
        <v>371</v>
      </c>
      <c r="J52" s="93" t="s">
        <v>371</v>
      </c>
      <c r="K52" s="93">
        <v>3.4150000000000001E-4</v>
      </c>
      <c r="L52" s="93">
        <v>205</v>
      </c>
      <c r="M52" s="93">
        <v>7.0000000000000007E-2</v>
      </c>
    </row>
    <row r="53" spans="1:13" ht="28">
      <c r="A53" s="93" t="s">
        <v>338</v>
      </c>
      <c r="B53" s="92">
        <v>2018</v>
      </c>
      <c r="C53" s="93" t="s">
        <v>310</v>
      </c>
      <c r="D53" s="94" t="s">
        <v>42</v>
      </c>
      <c r="E53" s="93" t="s">
        <v>405</v>
      </c>
      <c r="F53" s="94" t="s">
        <v>390</v>
      </c>
      <c r="G53" s="94" t="s">
        <v>388</v>
      </c>
      <c r="H53" s="94" t="s">
        <v>384</v>
      </c>
      <c r="I53" s="93" t="s">
        <v>374</v>
      </c>
      <c r="J53" s="93" t="s">
        <v>374</v>
      </c>
      <c r="K53" s="93">
        <v>1</v>
      </c>
      <c r="L53" s="93">
        <v>20</v>
      </c>
      <c r="M53" s="93">
        <v>20</v>
      </c>
    </row>
    <row r="54" spans="1:13" ht="14">
      <c r="A54" s="93" t="s">
        <v>339</v>
      </c>
      <c r="B54" s="92">
        <v>2018</v>
      </c>
      <c r="C54" s="93" t="s">
        <v>310</v>
      </c>
      <c r="D54" s="94" t="s">
        <v>42</v>
      </c>
      <c r="E54" s="93">
        <v>12</v>
      </c>
      <c r="F54" s="94" t="s">
        <v>407</v>
      </c>
      <c r="G54" s="94" t="s">
        <v>388</v>
      </c>
      <c r="H54" s="94" t="s">
        <v>384</v>
      </c>
      <c r="I54" s="93" t="s">
        <v>375</v>
      </c>
      <c r="J54" s="93" t="s">
        <v>375</v>
      </c>
      <c r="K54" s="93">
        <v>3.714</v>
      </c>
      <c r="L54" s="93">
        <v>70</v>
      </c>
      <c r="M54" s="93">
        <v>260</v>
      </c>
    </row>
    <row r="55" spans="1:13" ht="14">
      <c r="A55" s="93" t="s">
        <v>339</v>
      </c>
      <c r="B55" s="92">
        <v>2018</v>
      </c>
      <c r="C55" s="93" t="s">
        <v>310</v>
      </c>
      <c r="D55" s="94" t="s">
        <v>42</v>
      </c>
      <c r="E55" s="93">
        <v>12</v>
      </c>
      <c r="F55" s="94" t="s">
        <v>391</v>
      </c>
      <c r="G55" s="94" t="s">
        <v>388</v>
      </c>
      <c r="H55" s="94" t="s">
        <v>384</v>
      </c>
      <c r="I55" s="93" t="s">
        <v>373</v>
      </c>
      <c r="J55" s="93" t="s">
        <v>374</v>
      </c>
      <c r="K55" s="93">
        <v>1.857</v>
      </c>
      <c r="L55" s="93">
        <v>70</v>
      </c>
      <c r="M55" s="93">
        <v>130</v>
      </c>
    </row>
    <row r="56" spans="1:13" ht="14">
      <c r="A56" s="93" t="s">
        <v>339</v>
      </c>
      <c r="B56" s="92">
        <v>2018</v>
      </c>
      <c r="C56" s="93" t="s">
        <v>310</v>
      </c>
      <c r="D56" s="94" t="s">
        <v>42</v>
      </c>
      <c r="E56" s="93">
        <v>12</v>
      </c>
      <c r="F56" s="94" t="s">
        <v>408</v>
      </c>
      <c r="G56" s="94" t="s">
        <v>388</v>
      </c>
      <c r="H56" s="94" t="s">
        <v>384</v>
      </c>
      <c r="I56" s="94" t="s">
        <v>409</v>
      </c>
      <c r="J56" s="94" t="s">
        <v>409</v>
      </c>
      <c r="K56" s="93">
        <v>0.92859999999999998</v>
      </c>
      <c r="L56" s="93">
        <v>70</v>
      </c>
      <c r="M56" s="93">
        <v>65</v>
      </c>
    </row>
    <row r="57" spans="1:13" ht="14">
      <c r="A57" s="93" t="s">
        <v>339</v>
      </c>
      <c r="B57" s="92">
        <v>2018</v>
      </c>
      <c r="C57" s="93" t="s">
        <v>310</v>
      </c>
      <c r="D57" s="94" t="s">
        <v>42</v>
      </c>
      <c r="E57" s="93">
        <v>12</v>
      </c>
      <c r="F57" s="94" t="s">
        <v>410</v>
      </c>
      <c r="G57" s="94" t="s">
        <v>388</v>
      </c>
      <c r="H57" s="94" t="s">
        <v>384</v>
      </c>
      <c r="I57" s="93" t="s">
        <v>370</v>
      </c>
      <c r="J57" s="93" t="s">
        <v>370</v>
      </c>
      <c r="K57" s="93">
        <v>0.1157</v>
      </c>
      <c r="L57" s="93">
        <v>70</v>
      </c>
      <c r="M57" s="93">
        <v>8.1</v>
      </c>
    </row>
    <row r="58" spans="1:13" ht="14">
      <c r="A58" s="93" t="s">
        <v>340</v>
      </c>
      <c r="B58" s="92">
        <v>2018</v>
      </c>
      <c r="C58" s="93" t="s">
        <v>310</v>
      </c>
      <c r="D58" s="94" t="s">
        <v>42</v>
      </c>
      <c r="E58" s="93">
        <v>16</v>
      </c>
      <c r="F58" s="94" t="s">
        <v>404</v>
      </c>
      <c r="G58" s="94" t="s">
        <v>388</v>
      </c>
      <c r="H58" s="94" t="s">
        <v>384</v>
      </c>
      <c r="I58" s="93" t="s">
        <v>371</v>
      </c>
      <c r="J58" s="93" t="s">
        <v>371</v>
      </c>
      <c r="K58" s="93">
        <v>6.4000000000000001E-2</v>
      </c>
      <c r="L58" s="93">
        <v>250</v>
      </c>
      <c r="M58" s="93">
        <v>16</v>
      </c>
    </row>
    <row r="59" spans="1:13" ht="14">
      <c r="A59" s="93" t="s">
        <v>340</v>
      </c>
      <c r="B59" s="92">
        <v>2018</v>
      </c>
      <c r="C59" s="93" t="s">
        <v>310</v>
      </c>
      <c r="D59" s="94" t="s">
        <v>42</v>
      </c>
      <c r="E59" s="93">
        <v>16</v>
      </c>
      <c r="F59" s="94" t="s">
        <v>416</v>
      </c>
      <c r="G59" s="94" t="s">
        <v>388</v>
      </c>
      <c r="H59" s="94" t="s">
        <v>384</v>
      </c>
      <c r="I59" s="93" t="s">
        <v>369</v>
      </c>
      <c r="J59" s="93" t="s">
        <v>369</v>
      </c>
      <c r="K59" s="93">
        <v>3.2000000000000001E-2</v>
      </c>
      <c r="L59" s="93">
        <v>250</v>
      </c>
      <c r="M59" s="93">
        <v>8</v>
      </c>
    </row>
    <row r="60" spans="1:13" ht="28">
      <c r="A60" s="93" t="s">
        <v>357</v>
      </c>
      <c r="B60" s="92">
        <v>2019</v>
      </c>
      <c r="C60" s="93" t="s">
        <v>310</v>
      </c>
      <c r="D60" s="94" t="s">
        <v>42</v>
      </c>
      <c r="E60" s="93">
        <v>7</v>
      </c>
      <c r="F60" s="94" t="s">
        <v>404</v>
      </c>
      <c r="G60" s="94" t="s">
        <v>388</v>
      </c>
      <c r="H60" s="94" t="s">
        <v>384</v>
      </c>
      <c r="I60" s="93" t="s">
        <v>371</v>
      </c>
      <c r="J60" s="93" t="s">
        <v>371</v>
      </c>
      <c r="K60" s="93">
        <v>0.73329999999999995</v>
      </c>
      <c r="L60" s="93">
        <v>15</v>
      </c>
      <c r="M60" s="93">
        <v>11</v>
      </c>
    </row>
    <row r="61" spans="1:13" ht="28">
      <c r="A61" s="93" t="s">
        <v>357</v>
      </c>
      <c r="B61" s="92">
        <v>2019</v>
      </c>
      <c r="C61" s="93" t="s">
        <v>310</v>
      </c>
      <c r="D61" s="94" t="s">
        <v>42</v>
      </c>
      <c r="E61" s="93">
        <v>7</v>
      </c>
      <c r="F61" s="94" t="s">
        <v>392</v>
      </c>
      <c r="G61" s="94" t="s">
        <v>388</v>
      </c>
      <c r="H61" s="94" t="s">
        <v>384</v>
      </c>
      <c r="I61" s="93" t="s">
        <v>373</v>
      </c>
      <c r="J61" s="93" t="s">
        <v>374</v>
      </c>
      <c r="K61" s="93">
        <v>0.73329999999999995</v>
      </c>
      <c r="L61" s="93">
        <v>30</v>
      </c>
      <c r="M61" s="93">
        <v>22</v>
      </c>
    </row>
    <row r="62" spans="1:13" ht="28">
      <c r="A62" s="93" t="s">
        <v>358</v>
      </c>
      <c r="B62" s="92">
        <v>2019</v>
      </c>
      <c r="C62" s="93" t="s">
        <v>310</v>
      </c>
      <c r="D62" s="94" t="s">
        <v>42</v>
      </c>
      <c r="E62" s="93" t="s">
        <v>411</v>
      </c>
      <c r="F62" s="94" t="s">
        <v>398</v>
      </c>
      <c r="G62" s="94" t="s">
        <v>388</v>
      </c>
      <c r="H62" s="94" t="s">
        <v>384</v>
      </c>
      <c r="I62" s="93" t="s">
        <v>371</v>
      </c>
      <c r="J62" s="93" t="s">
        <v>371</v>
      </c>
      <c r="K62" s="93">
        <v>8.8319999999999996E-2</v>
      </c>
      <c r="L62" s="93">
        <v>100</v>
      </c>
      <c r="M62" s="93">
        <v>8.8320000000000007</v>
      </c>
    </row>
    <row r="63" spans="1:13" ht="28">
      <c r="A63" s="93" t="s">
        <v>358</v>
      </c>
      <c r="B63" s="92">
        <v>2019</v>
      </c>
      <c r="C63" s="93" t="s">
        <v>310</v>
      </c>
      <c r="D63" s="94" t="s">
        <v>42</v>
      </c>
      <c r="E63" s="93" t="s">
        <v>411</v>
      </c>
      <c r="F63" s="94" t="s">
        <v>413</v>
      </c>
      <c r="G63" s="94" t="s">
        <v>388</v>
      </c>
      <c r="H63" s="94" t="s">
        <v>384</v>
      </c>
      <c r="I63" s="93" t="s">
        <v>371</v>
      </c>
      <c r="J63" s="93" t="s">
        <v>369</v>
      </c>
      <c r="K63" s="93">
        <v>4.4159999999999998E-2</v>
      </c>
      <c r="L63" s="93">
        <v>100</v>
      </c>
      <c r="M63" s="93">
        <v>4.4160000000000004</v>
      </c>
    </row>
    <row r="64" spans="1:13" ht="28">
      <c r="A64" s="93" t="s">
        <v>359</v>
      </c>
      <c r="B64" s="92">
        <v>2019</v>
      </c>
      <c r="C64" s="93" t="s">
        <v>310</v>
      </c>
      <c r="D64" s="94" t="s">
        <v>42</v>
      </c>
      <c r="E64" s="93" t="s">
        <v>411</v>
      </c>
      <c r="F64" s="94" t="s">
        <v>398</v>
      </c>
      <c r="G64" s="94" t="s">
        <v>388</v>
      </c>
      <c r="H64" s="94" t="s">
        <v>384</v>
      </c>
      <c r="I64" s="93" t="s">
        <v>371</v>
      </c>
      <c r="J64" s="93" t="s">
        <v>371</v>
      </c>
      <c r="K64" s="93">
        <v>9.0630000000000002E-2</v>
      </c>
      <c r="L64" s="93">
        <v>120</v>
      </c>
      <c r="M64" s="93">
        <v>10.88</v>
      </c>
    </row>
    <row r="65" spans="1:13" ht="28">
      <c r="A65" s="93" t="s">
        <v>359</v>
      </c>
      <c r="B65" s="92">
        <v>2019</v>
      </c>
      <c r="C65" s="93" t="s">
        <v>310</v>
      </c>
      <c r="D65" s="94" t="s">
        <v>42</v>
      </c>
      <c r="E65" s="93" t="s">
        <v>411</v>
      </c>
      <c r="F65" s="94" t="s">
        <v>413</v>
      </c>
      <c r="G65" s="94" t="s">
        <v>388</v>
      </c>
      <c r="H65" s="94" t="s">
        <v>384</v>
      </c>
      <c r="I65" s="93" t="s">
        <v>371</v>
      </c>
      <c r="J65" s="93" t="s">
        <v>369</v>
      </c>
      <c r="K65" s="93">
        <v>4.5310000000000003E-2</v>
      </c>
      <c r="L65" s="93">
        <v>120</v>
      </c>
      <c r="M65" s="93">
        <v>5.4370000000000003</v>
      </c>
    </row>
    <row r="66" spans="1:13" ht="14">
      <c r="A66" s="93" t="s">
        <v>363</v>
      </c>
      <c r="B66" s="92">
        <v>2020</v>
      </c>
      <c r="C66" s="93" t="s">
        <v>310</v>
      </c>
      <c r="D66" s="94" t="s">
        <v>42</v>
      </c>
      <c r="E66" s="93">
        <v>7</v>
      </c>
      <c r="F66" s="94" t="s">
        <v>392</v>
      </c>
      <c r="G66" s="94" t="s">
        <v>388</v>
      </c>
      <c r="H66" s="94" t="s">
        <v>384</v>
      </c>
      <c r="I66" s="93" t="s">
        <v>373</v>
      </c>
      <c r="J66" s="93" t="s">
        <v>374</v>
      </c>
      <c r="K66" s="93">
        <v>1.56</v>
      </c>
      <c r="L66" s="93">
        <v>400</v>
      </c>
      <c r="M66" s="93">
        <v>624</v>
      </c>
    </row>
    <row r="67" spans="1:13" ht="14">
      <c r="A67" s="93" t="s">
        <v>363</v>
      </c>
      <c r="B67" s="92">
        <v>2020</v>
      </c>
      <c r="C67" s="93" t="s">
        <v>310</v>
      </c>
      <c r="D67" s="94" t="s">
        <v>42</v>
      </c>
      <c r="E67" s="93">
        <v>7</v>
      </c>
      <c r="F67" s="94" t="s">
        <v>404</v>
      </c>
      <c r="G67" s="94" t="s">
        <v>388</v>
      </c>
      <c r="H67" s="94" t="s">
        <v>384</v>
      </c>
      <c r="I67" s="93" t="s">
        <v>371</v>
      </c>
      <c r="J67" s="93" t="s">
        <v>371</v>
      </c>
      <c r="K67" s="93">
        <v>0.78</v>
      </c>
      <c r="L67" s="93">
        <v>400</v>
      </c>
      <c r="M67" s="93">
        <v>312</v>
      </c>
    </row>
    <row r="68" spans="1:13" ht="14">
      <c r="A68" s="93" t="s">
        <v>363</v>
      </c>
      <c r="B68" s="92">
        <v>2020</v>
      </c>
      <c r="C68" s="93" t="s">
        <v>310</v>
      </c>
      <c r="D68" s="94" t="s">
        <v>42</v>
      </c>
      <c r="E68" s="93">
        <v>7</v>
      </c>
      <c r="F68" s="94" t="s">
        <v>416</v>
      </c>
      <c r="G68" s="94" t="s">
        <v>388</v>
      </c>
      <c r="H68" s="94" t="s">
        <v>384</v>
      </c>
      <c r="I68" s="93" t="s">
        <v>369</v>
      </c>
      <c r="J68" s="93" t="s">
        <v>369</v>
      </c>
      <c r="K68" s="93">
        <v>4.8750000000000002E-2</v>
      </c>
      <c r="L68" s="93">
        <v>400</v>
      </c>
      <c r="M68" s="93">
        <v>19.5</v>
      </c>
    </row>
    <row r="69" spans="1:13" ht="28">
      <c r="A69" s="93" t="s">
        <v>318</v>
      </c>
      <c r="B69" s="92">
        <v>2017</v>
      </c>
      <c r="C69" s="93" t="s">
        <v>317</v>
      </c>
      <c r="D69" s="93" t="s">
        <v>380</v>
      </c>
      <c r="E69" s="93">
        <v>28</v>
      </c>
      <c r="F69" s="93" t="s">
        <v>391</v>
      </c>
      <c r="G69" s="93" t="s">
        <v>382</v>
      </c>
      <c r="H69" s="93" t="s">
        <v>385</v>
      </c>
      <c r="I69" s="93" t="s">
        <v>373</v>
      </c>
      <c r="J69" s="93" t="s">
        <v>374</v>
      </c>
      <c r="K69" s="93">
        <v>7.6670000000000002E-2</v>
      </c>
      <c r="L69" s="93">
        <v>3</v>
      </c>
      <c r="M69" s="93">
        <v>0.23</v>
      </c>
    </row>
    <row r="70" spans="1:13" ht="28">
      <c r="A70" s="93" t="s">
        <v>319</v>
      </c>
      <c r="B70" s="92">
        <v>2017</v>
      </c>
      <c r="C70" s="93" t="s">
        <v>317</v>
      </c>
      <c r="D70" s="93" t="s">
        <v>380</v>
      </c>
      <c r="E70" s="93">
        <v>16</v>
      </c>
      <c r="F70" s="93" t="s">
        <v>391</v>
      </c>
      <c r="G70" s="93" t="s">
        <v>382</v>
      </c>
      <c r="H70" s="93" t="s">
        <v>385</v>
      </c>
      <c r="I70" s="93" t="s">
        <v>373</v>
      </c>
      <c r="J70" s="93" t="s">
        <v>374</v>
      </c>
      <c r="K70" s="93">
        <v>0.22500000000000001</v>
      </c>
      <c r="L70" s="93">
        <v>12</v>
      </c>
      <c r="M70" s="93">
        <v>2.7</v>
      </c>
    </row>
    <row r="71" spans="1:13" ht="42">
      <c r="A71" s="93" t="s">
        <v>320</v>
      </c>
      <c r="B71" s="92">
        <v>2017</v>
      </c>
      <c r="C71" s="93" t="s">
        <v>317</v>
      </c>
      <c r="D71" s="93" t="s">
        <v>380</v>
      </c>
      <c r="E71" s="93">
        <v>20</v>
      </c>
      <c r="F71" s="93" t="s">
        <v>396</v>
      </c>
      <c r="G71" s="93" t="s">
        <v>394</v>
      </c>
      <c r="H71" s="93" t="s">
        <v>395</v>
      </c>
      <c r="I71" s="93" t="s">
        <v>372</v>
      </c>
      <c r="J71" s="93" t="s">
        <v>372</v>
      </c>
      <c r="K71" s="93"/>
      <c r="L71" s="93">
        <v>53</v>
      </c>
      <c r="M71" s="93">
        <v>3.76</v>
      </c>
    </row>
    <row r="72" spans="1:13" ht="14">
      <c r="A72" s="93" t="s">
        <v>355</v>
      </c>
      <c r="B72" s="92">
        <v>2019</v>
      </c>
      <c r="C72" s="93" t="s">
        <v>317</v>
      </c>
      <c r="D72" s="93" t="s">
        <v>386</v>
      </c>
      <c r="E72" s="93">
        <v>5</v>
      </c>
      <c r="F72" s="93" t="s">
        <v>393</v>
      </c>
      <c r="G72" s="93" t="s">
        <v>389</v>
      </c>
      <c r="H72" s="93" t="s">
        <v>385</v>
      </c>
      <c r="I72" s="93" t="s">
        <v>373</v>
      </c>
      <c r="J72" s="93" t="s">
        <v>374</v>
      </c>
      <c r="K72" s="93">
        <v>0.3417</v>
      </c>
      <c r="L72" s="93">
        <v>12</v>
      </c>
      <c r="M72" s="93">
        <v>4.0999999999999996</v>
      </c>
    </row>
    <row r="73" spans="1:13" ht="14">
      <c r="A73" s="93" t="s">
        <v>356</v>
      </c>
      <c r="B73" s="92">
        <v>2019</v>
      </c>
      <c r="C73" s="93" t="s">
        <v>317</v>
      </c>
      <c r="D73" s="93" t="s">
        <v>386</v>
      </c>
      <c r="E73" s="93">
        <v>5</v>
      </c>
      <c r="F73" s="93" t="s">
        <v>393</v>
      </c>
      <c r="G73" s="93" t="s">
        <v>389</v>
      </c>
      <c r="H73" s="93" t="s">
        <v>385</v>
      </c>
      <c r="I73" s="93" t="s">
        <v>373</v>
      </c>
      <c r="J73" s="93" t="s">
        <v>374</v>
      </c>
      <c r="K73" s="93">
        <v>7.6439999999999994E-2</v>
      </c>
      <c r="L73" s="93">
        <v>225</v>
      </c>
      <c r="M73" s="93">
        <v>17.2</v>
      </c>
    </row>
  </sheetData>
  <autoFilter ref="A1:M73" xr:uid="{70C86861-3F6A-E14A-8C9E-08B9737A84A0}"/>
  <phoneticPr fontId="38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F71A1-2072-D44A-9754-E9EBA2FFFD93}">
  <dimension ref="A1:R14"/>
  <sheetViews>
    <sheetView tabSelected="1" zoomScale="130" zoomScaleNormal="130" workbookViewId="0">
      <pane xSplit="1" topLeftCell="D1" activePane="topRight" state="frozen"/>
      <selection pane="topRight" activeCell="O14" sqref="O14"/>
    </sheetView>
  </sheetViews>
  <sheetFormatPr baseColWidth="10" defaultRowHeight="13"/>
  <cols>
    <col min="1" max="2" width="16.83203125" style="92" customWidth="1"/>
    <col min="3" max="3" width="9.33203125" style="92" customWidth="1"/>
    <col min="4" max="4" width="8.5" style="92" customWidth="1"/>
    <col min="5" max="5" width="7.83203125" style="92" customWidth="1"/>
    <col min="6" max="7" width="12.33203125" style="92" customWidth="1"/>
    <col min="8" max="8" width="10.5" style="92" customWidth="1"/>
    <col min="9" max="9" width="11.6640625" style="92" customWidth="1"/>
    <col min="10" max="10" width="9.5" style="92" customWidth="1"/>
    <col min="11" max="11" width="7.1640625" style="92" bestFit="1" customWidth="1"/>
    <col min="12" max="12" width="7.6640625" style="92" customWidth="1"/>
    <col min="13" max="13" width="10.33203125" style="92" bestFit="1" customWidth="1"/>
    <col min="14" max="14" width="10.5" style="92" customWidth="1"/>
    <col min="15" max="15" width="10" style="92" customWidth="1"/>
    <col min="16" max="16" width="12.5" style="92" customWidth="1"/>
    <col min="17" max="17" width="11.6640625" style="92" customWidth="1"/>
  </cols>
  <sheetData>
    <row r="1" spans="1:18" s="99" customFormat="1" ht="40" customHeight="1">
      <c r="A1" s="98" t="s">
        <v>365</v>
      </c>
      <c r="B1" s="98" t="s">
        <v>298</v>
      </c>
      <c r="C1" s="98" t="s">
        <v>227</v>
      </c>
      <c r="D1" s="98" t="s">
        <v>228</v>
      </c>
      <c r="E1" s="98" t="s">
        <v>276</v>
      </c>
      <c r="F1" s="98" t="s">
        <v>237</v>
      </c>
      <c r="G1" s="98" t="s">
        <v>236</v>
      </c>
      <c r="H1" s="98" t="s">
        <v>277</v>
      </c>
      <c r="I1" s="98" t="s">
        <v>235</v>
      </c>
      <c r="J1" s="98" t="s">
        <v>234</v>
      </c>
      <c r="K1" s="98" t="s">
        <v>229</v>
      </c>
      <c r="L1" s="98" t="s">
        <v>230</v>
      </c>
      <c r="M1" s="98" t="s">
        <v>231</v>
      </c>
      <c r="N1" s="98" t="s">
        <v>232</v>
      </c>
      <c r="O1" s="98" t="s">
        <v>233</v>
      </c>
      <c r="P1" s="98" t="s">
        <v>300</v>
      </c>
      <c r="Q1" s="98" t="s">
        <v>299</v>
      </c>
    </row>
    <row r="2" spans="1:18" ht="28">
      <c r="A2" s="97" t="s">
        <v>130</v>
      </c>
      <c r="B2" s="100">
        <v>44893</v>
      </c>
      <c r="C2" s="93" t="s">
        <v>275</v>
      </c>
      <c r="D2" s="93" t="s">
        <v>238</v>
      </c>
      <c r="E2" s="92">
        <v>12</v>
      </c>
      <c r="F2" s="93" t="s">
        <v>241</v>
      </c>
      <c r="G2" s="93" t="s">
        <v>241</v>
      </c>
      <c r="H2" s="93" t="s">
        <v>262</v>
      </c>
      <c r="I2" s="93" t="s">
        <v>263</v>
      </c>
      <c r="J2" s="96" t="s">
        <v>268</v>
      </c>
      <c r="K2" s="96" t="s">
        <v>268</v>
      </c>
      <c r="L2" s="96" t="s">
        <v>268</v>
      </c>
      <c r="M2" s="96" t="s">
        <v>268</v>
      </c>
      <c r="N2" s="96" t="s">
        <v>268</v>
      </c>
      <c r="O2" s="93" t="s">
        <v>301</v>
      </c>
      <c r="P2" s="93" t="s">
        <v>303</v>
      </c>
      <c r="Q2" s="92">
        <v>0.32</v>
      </c>
    </row>
    <row r="3" spans="1:18" ht="42">
      <c r="A3" s="97" t="s">
        <v>216</v>
      </c>
      <c r="B3" s="100">
        <v>42910</v>
      </c>
      <c r="C3" s="93" t="s">
        <v>275</v>
      </c>
      <c r="D3" s="93" t="s">
        <v>238</v>
      </c>
      <c r="E3" s="92">
        <v>28</v>
      </c>
      <c r="F3" s="93" t="s">
        <v>241</v>
      </c>
      <c r="G3" s="93" t="s">
        <v>241</v>
      </c>
      <c r="H3" s="93" t="s">
        <v>251</v>
      </c>
      <c r="I3" s="93" t="s">
        <v>264</v>
      </c>
      <c r="J3" s="96" t="s">
        <v>268</v>
      </c>
      <c r="K3" s="96" t="s">
        <v>268</v>
      </c>
      <c r="L3" s="96" t="s">
        <v>268</v>
      </c>
      <c r="M3" s="96" t="s">
        <v>268</v>
      </c>
      <c r="N3" s="96" t="s">
        <v>268</v>
      </c>
      <c r="O3" s="93" t="s">
        <v>302</v>
      </c>
      <c r="P3" s="93">
        <v>0.06</v>
      </c>
      <c r="Q3" s="93" t="s">
        <v>304</v>
      </c>
      <c r="R3" s="93"/>
    </row>
    <row r="4" spans="1:18" ht="28">
      <c r="A4" s="97" t="s">
        <v>217</v>
      </c>
      <c r="B4" s="102">
        <v>43692</v>
      </c>
      <c r="C4" s="93" t="s">
        <v>275</v>
      </c>
      <c r="D4" s="93" t="s">
        <v>238</v>
      </c>
      <c r="E4" s="92">
        <v>16</v>
      </c>
      <c r="F4" s="93" t="s">
        <v>242</v>
      </c>
      <c r="G4" s="93" t="s">
        <v>242</v>
      </c>
      <c r="H4" s="93" t="s">
        <v>252</v>
      </c>
      <c r="I4" s="93" t="s">
        <v>265</v>
      </c>
      <c r="J4" s="96" t="s">
        <v>268</v>
      </c>
      <c r="K4" s="96" t="s">
        <v>268</v>
      </c>
      <c r="L4" s="96" t="s">
        <v>268</v>
      </c>
      <c r="M4" s="96" t="s">
        <v>268</v>
      </c>
      <c r="N4" s="96" t="s">
        <v>268</v>
      </c>
      <c r="O4" s="92">
        <v>63.1</v>
      </c>
      <c r="P4" s="96" t="s">
        <v>268</v>
      </c>
      <c r="Q4" s="92">
        <v>0.61</v>
      </c>
    </row>
    <row r="5" spans="1:18" ht="28">
      <c r="A5" s="97" t="s">
        <v>218</v>
      </c>
      <c r="B5" s="100">
        <v>42023</v>
      </c>
      <c r="C5" s="93" t="s">
        <v>275</v>
      </c>
      <c r="D5" s="93" t="s">
        <v>238</v>
      </c>
      <c r="E5" s="101">
        <v>28</v>
      </c>
      <c r="F5" s="93" t="s">
        <v>243</v>
      </c>
      <c r="G5" s="94" t="s">
        <v>243</v>
      </c>
      <c r="H5" s="93" t="s">
        <v>253</v>
      </c>
      <c r="I5" s="93" t="s">
        <v>266</v>
      </c>
      <c r="J5" s="96" t="s">
        <v>268</v>
      </c>
      <c r="K5" s="96" t="s">
        <v>268</v>
      </c>
      <c r="L5" s="96" t="s">
        <v>268</v>
      </c>
      <c r="M5" s="96" t="s">
        <v>268</v>
      </c>
      <c r="N5" s="96" t="s">
        <v>268</v>
      </c>
      <c r="O5" s="92">
        <v>5.58</v>
      </c>
      <c r="P5" s="92">
        <v>0.08</v>
      </c>
      <c r="Q5" s="92">
        <v>0.35</v>
      </c>
    </row>
    <row r="6" spans="1:18" ht="28">
      <c r="A6" s="97" t="s">
        <v>219</v>
      </c>
      <c r="B6" s="100">
        <v>43377</v>
      </c>
      <c r="C6" s="93" t="s">
        <v>275</v>
      </c>
      <c r="D6" s="93" t="s">
        <v>238</v>
      </c>
      <c r="E6" s="92">
        <v>65</v>
      </c>
      <c r="F6" s="93" t="s">
        <v>244</v>
      </c>
      <c r="G6" s="93" t="s">
        <v>245</v>
      </c>
      <c r="H6" s="93" t="s">
        <v>254</v>
      </c>
      <c r="I6" s="93" t="s">
        <v>266</v>
      </c>
      <c r="J6" s="96" t="s">
        <v>268</v>
      </c>
      <c r="K6" s="96" t="s">
        <v>268</v>
      </c>
      <c r="L6" s="96" t="s">
        <v>268</v>
      </c>
      <c r="M6" s="96" t="s">
        <v>268</v>
      </c>
      <c r="N6" s="96" t="s">
        <v>268</v>
      </c>
      <c r="O6" s="92">
        <v>7.37</v>
      </c>
      <c r="P6" s="92">
        <v>0.46</v>
      </c>
      <c r="Q6" s="92">
        <v>50.6</v>
      </c>
    </row>
    <row r="7" spans="1:18" ht="28">
      <c r="A7" s="97" t="s">
        <v>220</v>
      </c>
      <c r="B7" s="100">
        <v>43376</v>
      </c>
      <c r="C7" s="93" t="s">
        <v>275</v>
      </c>
      <c r="D7" s="93" t="s">
        <v>239</v>
      </c>
      <c r="E7" s="92">
        <v>28</v>
      </c>
      <c r="F7" s="93" t="s">
        <v>245</v>
      </c>
      <c r="G7" s="93" t="s">
        <v>245</v>
      </c>
      <c r="H7" s="93" t="s">
        <v>255</v>
      </c>
      <c r="I7" s="93" t="s">
        <v>267</v>
      </c>
      <c r="J7" s="96" t="s">
        <v>268</v>
      </c>
      <c r="K7" s="96" t="s">
        <v>268</v>
      </c>
      <c r="L7" s="96" t="s">
        <v>268</v>
      </c>
      <c r="M7" s="96" t="s">
        <v>268</v>
      </c>
      <c r="N7" s="96" t="s">
        <v>268</v>
      </c>
      <c r="O7" s="92">
        <v>0.47799999999999998</v>
      </c>
      <c r="P7" s="92">
        <v>0.1</v>
      </c>
      <c r="Q7" s="92">
        <v>532</v>
      </c>
    </row>
    <row r="8" spans="1:18" ht="28">
      <c r="A8" s="97" t="s">
        <v>221</v>
      </c>
      <c r="B8" s="100">
        <v>42607</v>
      </c>
      <c r="C8" s="93" t="s">
        <v>275</v>
      </c>
      <c r="D8" s="93" t="s">
        <v>239</v>
      </c>
      <c r="E8" s="92">
        <v>32</v>
      </c>
      <c r="F8" s="93" t="s">
        <v>244</v>
      </c>
      <c r="G8" s="93" t="s">
        <v>244</v>
      </c>
      <c r="H8" s="93" t="s">
        <v>256</v>
      </c>
      <c r="I8" s="93" t="s">
        <v>266</v>
      </c>
      <c r="J8" s="95" t="s">
        <v>274</v>
      </c>
      <c r="K8" s="93" t="s">
        <v>278</v>
      </c>
      <c r="L8" s="93" t="s">
        <v>279</v>
      </c>
      <c r="M8" s="93" t="s">
        <v>292</v>
      </c>
      <c r="N8" s="93" t="s">
        <v>293</v>
      </c>
      <c r="O8" s="92">
        <v>41.3</v>
      </c>
      <c r="P8" s="92">
        <v>0.48</v>
      </c>
      <c r="Q8" s="92">
        <v>0.63</v>
      </c>
    </row>
    <row r="9" spans="1:18" ht="28">
      <c r="A9" s="97" t="s">
        <v>222</v>
      </c>
      <c r="B9" s="100">
        <v>43370</v>
      </c>
      <c r="C9" s="93" t="s">
        <v>275</v>
      </c>
      <c r="D9" s="93" t="s">
        <v>239</v>
      </c>
      <c r="E9" s="92">
        <v>32</v>
      </c>
      <c r="F9" s="93" t="s">
        <v>244</v>
      </c>
      <c r="G9" s="93" t="s">
        <v>244</v>
      </c>
      <c r="H9" s="93" t="s">
        <v>261</v>
      </c>
      <c r="I9" s="93" t="s">
        <v>266</v>
      </c>
      <c r="J9" s="95" t="s">
        <v>274</v>
      </c>
      <c r="K9" s="93" t="s">
        <v>278</v>
      </c>
      <c r="L9" s="93" t="s">
        <v>279</v>
      </c>
      <c r="M9" s="93" t="s">
        <v>292</v>
      </c>
      <c r="N9" s="93" t="s">
        <v>293</v>
      </c>
      <c r="O9" s="96" t="s">
        <v>268</v>
      </c>
      <c r="P9" s="92">
        <v>0.68</v>
      </c>
      <c r="Q9" s="92">
        <v>0.92</v>
      </c>
    </row>
    <row r="10" spans="1:18" ht="28">
      <c r="A10" s="97" t="s">
        <v>223</v>
      </c>
      <c r="B10" s="100">
        <v>43568</v>
      </c>
      <c r="C10" s="93" t="s">
        <v>275</v>
      </c>
      <c r="D10" s="93" t="s">
        <v>239</v>
      </c>
      <c r="E10" s="92">
        <v>32</v>
      </c>
      <c r="F10" s="93" t="s">
        <v>244</v>
      </c>
      <c r="G10" s="93" t="s">
        <v>244</v>
      </c>
      <c r="H10" s="93" t="s">
        <v>257</v>
      </c>
      <c r="I10" s="93" t="s">
        <v>266</v>
      </c>
      <c r="J10" s="95" t="s">
        <v>274</v>
      </c>
      <c r="K10" s="93" t="s">
        <v>280</v>
      </c>
      <c r="L10" s="93" t="s">
        <v>281</v>
      </c>
      <c r="M10" s="93" t="s">
        <v>292</v>
      </c>
      <c r="N10" s="93" t="s">
        <v>294</v>
      </c>
      <c r="O10" s="92">
        <v>26.2</v>
      </c>
      <c r="P10" s="92">
        <v>0.28999999999999998</v>
      </c>
      <c r="Q10" s="92">
        <v>0.42</v>
      </c>
    </row>
    <row r="11" spans="1:18" ht="28">
      <c r="A11" s="97" t="s">
        <v>224</v>
      </c>
      <c r="B11" s="100">
        <v>42607</v>
      </c>
      <c r="C11" s="93" t="s">
        <v>275</v>
      </c>
      <c r="D11" s="93" t="s">
        <v>239</v>
      </c>
      <c r="E11" s="92">
        <v>65</v>
      </c>
      <c r="F11" s="93" t="s">
        <v>249</v>
      </c>
      <c r="G11" s="93" t="s">
        <v>246</v>
      </c>
      <c r="H11" s="93" t="s">
        <v>258</v>
      </c>
      <c r="I11" s="96" t="s">
        <v>268</v>
      </c>
      <c r="J11" s="93" t="s">
        <v>273</v>
      </c>
      <c r="K11" s="93" t="s">
        <v>282</v>
      </c>
      <c r="L11" s="93" t="s">
        <v>283</v>
      </c>
      <c r="M11" s="93" t="s">
        <v>291</v>
      </c>
      <c r="N11" s="93" t="s">
        <v>295</v>
      </c>
      <c r="O11" s="96" t="s">
        <v>268</v>
      </c>
      <c r="P11" s="96" t="s">
        <v>268</v>
      </c>
      <c r="Q11" s="96" t="s">
        <v>268</v>
      </c>
      <c r="R11" s="96"/>
    </row>
    <row r="12" spans="1:18" ht="28">
      <c r="A12" s="97" t="s">
        <v>240</v>
      </c>
      <c r="B12" s="100">
        <v>42464</v>
      </c>
      <c r="C12" s="93" t="s">
        <v>275</v>
      </c>
      <c r="D12" s="93" t="s">
        <v>239</v>
      </c>
      <c r="E12" s="92">
        <v>22</v>
      </c>
      <c r="F12" s="93" t="s">
        <v>248</v>
      </c>
      <c r="G12" s="93" t="s">
        <v>248</v>
      </c>
      <c r="H12" s="93" t="s">
        <v>260</v>
      </c>
      <c r="I12" s="96" t="s">
        <v>268</v>
      </c>
      <c r="J12" s="93" t="s">
        <v>273</v>
      </c>
      <c r="K12" s="93" t="s">
        <v>284</v>
      </c>
      <c r="L12" s="93" t="s">
        <v>285</v>
      </c>
      <c r="M12" s="93" t="s">
        <v>288</v>
      </c>
      <c r="N12" s="93" t="s">
        <v>294</v>
      </c>
      <c r="O12" s="96" t="s">
        <v>268</v>
      </c>
      <c r="P12" s="96" t="s">
        <v>268</v>
      </c>
      <c r="Q12" s="96" t="s">
        <v>268</v>
      </c>
      <c r="R12" s="96"/>
    </row>
    <row r="13" spans="1:18" ht="28">
      <c r="A13" s="97" t="s">
        <v>225</v>
      </c>
      <c r="B13" s="100">
        <v>44392</v>
      </c>
      <c r="C13" s="93" t="s">
        <v>275</v>
      </c>
      <c r="D13" s="93" t="s">
        <v>239</v>
      </c>
      <c r="E13" s="92">
        <v>55</v>
      </c>
      <c r="F13" s="93" t="s">
        <v>247</v>
      </c>
      <c r="G13" s="93" t="s">
        <v>247</v>
      </c>
      <c r="H13" s="93" t="s">
        <v>259</v>
      </c>
      <c r="I13" s="93" t="s">
        <v>269</v>
      </c>
      <c r="J13" s="93" t="s">
        <v>272</v>
      </c>
      <c r="K13" s="96" t="s">
        <v>268</v>
      </c>
      <c r="L13" s="93" t="s">
        <v>286</v>
      </c>
      <c r="M13" s="93" t="s">
        <v>290</v>
      </c>
      <c r="N13" s="93" t="s">
        <v>296</v>
      </c>
      <c r="O13" s="92">
        <v>10.7</v>
      </c>
      <c r="P13" s="92">
        <v>0.57999999999999996</v>
      </c>
      <c r="Q13" s="92">
        <v>70.400000000000006</v>
      </c>
    </row>
    <row r="14" spans="1:18" ht="56">
      <c r="A14" s="97" t="s">
        <v>226</v>
      </c>
      <c r="B14" s="100">
        <v>44886</v>
      </c>
      <c r="C14" s="93" t="s">
        <v>275</v>
      </c>
      <c r="D14" s="93" t="s">
        <v>239</v>
      </c>
      <c r="E14" s="92">
        <v>14</v>
      </c>
      <c r="F14" s="93" t="s">
        <v>246</v>
      </c>
      <c r="G14" s="93" t="s">
        <v>250</v>
      </c>
      <c r="H14" s="93" t="s">
        <v>259</v>
      </c>
      <c r="I14" s="93" t="s">
        <v>270</v>
      </c>
      <c r="J14" s="93" t="s">
        <v>271</v>
      </c>
      <c r="K14" s="93" t="s">
        <v>287</v>
      </c>
      <c r="L14" s="93" t="s">
        <v>287</v>
      </c>
      <c r="M14" s="93" t="s">
        <v>289</v>
      </c>
      <c r="N14" s="93" t="s">
        <v>297</v>
      </c>
      <c r="O14" s="92">
        <v>376.7</v>
      </c>
      <c r="P14" s="93" t="s">
        <v>287</v>
      </c>
      <c r="Q14" s="92">
        <v>65.599999999999994</v>
      </c>
    </row>
  </sheetData>
  <phoneticPr fontId="38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4D5A6-C31E-D84E-856A-3F4EEF6AF006}">
  <dimension ref="A1:L8"/>
  <sheetViews>
    <sheetView zoomScale="140" zoomScaleNormal="140" workbookViewId="0">
      <selection activeCell="F8" sqref="F8"/>
    </sheetView>
  </sheetViews>
  <sheetFormatPr baseColWidth="10" defaultRowHeight="13"/>
  <cols>
    <col min="7" max="7" width="13.6640625" customWidth="1"/>
    <col min="12" max="12" width="46.6640625" bestFit="1" customWidth="1"/>
  </cols>
  <sheetData>
    <row r="1" spans="1:12" ht="56">
      <c r="A1" s="103" t="s">
        <v>365</v>
      </c>
      <c r="B1" s="98" t="s">
        <v>465</v>
      </c>
      <c r="C1" s="98" t="s">
        <v>474</v>
      </c>
      <c r="D1" s="98" t="s">
        <v>475</v>
      </c>
      <c r="E1" s="98" t="s">
        <v>486</v>
      </c>
      <c r="F1" s="98" t="s">
        <v>487</v>
      </c>
      <c r="G1" s="98" t="s">
        <v>481</v>
      </c>
      <c r="H1" s="98" t="s">
        <v>467</v>
      </c>
      <c r="I1" s="98" t="s">
        <v>482</v>
      </c>
      <c r="J1" s="98" t="s">
        <v>485</v>
      </c>
      <c r="K1" s="98" t="s">
        <v>473</v>
      </c>
      <c r="L1" s="98" t="s">
        <v>457</v>
      </c>
    </row>
    <row r="2" spans="1:12" ht="30">
      <c r="A2" s="106" t="s">
        <v>466</v>
      </c>
      <c r="B2" s="92">
        <v>331</v>
      </c>
      <c r="C2" s="92">
        <v>22</v>
      </c>
      <c r="D2" s="93" t="s">
        <v>483</v>
      </c>
      <c r="E2" s="92">
        <v>75</v>
      </c>
      <c r="F2" s="92">
        <v>700</v>
      </c>
      <c r="G2" s="110">
        <v>4.2999999999999999E-13</v>
      </c>
      <c r="H2" s="93">
        <v>256</v>
      </c>
      <c r="I2" s="93" t="s">
        <v>468</v>
      </c>
      <c r="J2" s="93" t="s">
        <v>484</v>
      </c>
      <c r="K2" s="93"/>
      <c r="L2" s="108" t="s">
        <v>477</v>
      </c>
    </row>
    <row r="3" spans="1:12" ht="42">
      <c r="A3" s="109" t="s">
        <v>461</v>
      </c>
      <c r="B3" s="92"/>
      <c r="C3" s="92">
        <v>55</v>
      </c>
      <c r="D3" s="93" t="s">
        <v>476</v>
      </c>
      <c r="E3" s="92"/>
      <c r="F3" s="92"/>
      <c r="G3" s="93" t="s">
        <v>480</v>
      </c>
      <c r="H3" s="93">
        <v>100</v>
      </c>
      <c r="I3" s="93" t="s">
        <v>469</v>
      </c>
      <c r="J3" s="92"/>
      <c r="K3" s="92">
        <v>39.450000000000003</v>
      </c>
      <c r="L3" s="108" t="s">
        <v>472</v>
      </c>
    </row>
    <row r="4" spans="1:12" ht="28">
      <c r="A4" s="109" t="s">
        <v>462</v>
      </c>
      <c r="B4" s="92"/>
      <c r="C4" s="92"/>
      <c r="D4" s="92"/>
      <c r="E4" s="92"/>
      <c r="F4" s="92"/>
      <c r="G4" s="110">
        <v>2.2E-13</v>
      </c>
      <c r="H4" s="93">
        <v>56</v>
      </c>
      <c r="I4" s="93" t="s">
        <v>470</v>
      </c>
      <c r="J4" s="92"/>
      <c r="K4" s="92"/>
      <c r="L4" s="108" t="s">
        <v>478</v>
      </c>
    </row>
    <row r="5" spans="1:12" ht="24">
      <c r="A5" s="109" t="s">
        <v>463</v>
      </c>
      <c r="B5" s="92"/>
      <c r="C5" s="92"/>
      <c r="D5" s="92"/>
      <c r="E5" s="92"/>
      <c r="F5" s="92"/>
      <c r="G5" s="110">
        <v>2.7000000000000001E-15</v>
      </c>
      <c r="H5" s="93">
        <v>148</v>
      </c>
      <c r="I5" s="93" t="s">
        <v>470</v>
      </c>
      <c r="J5" s="92"/>
      <c r="K5" s="92"/>
      <c r="L5" s="108" t="s">
        <v>479</v>
      </c>
    </row>
    <row r="6" spans="1:12" ht="36">
      <c r="A6" s="109" t="s">
        <v>464</v>
      </c>
      <c r="B6" s="92"/>
      <c r="C6" s="92"/>
      <c r="D6" s="92"/>
      <c r="E6" s="92"/>
      <c r="F6" s="92"/>
      <c r="G6" s="110">
        <v>3.06E-17</v>
      </c>
      <c r="H6" s="93">
        <v>300</v>
      </c>
      <c r="I6" s="93" t="s">
        <v>471</v>
      </c>
      <c r="J6" s="93"/>
      <c r="K6" s="93"/>
      <c r="L6" s="92"/>
    </row>
    <row r="8" spans="1:12" ht="42">
      <c r="F8" s="111" t="s">
        <v>489</v>
      </c>
      <c r="G8" s="111" t="s">
        <v>488</v>
      </c>
    </row>
  </sheetData>
  <phoneticPr fontId="38" type="noConversion"/>
  <hyperlinks>
    <hyperlink ref="L2" r:id="rId1" xr:uid="{F88497F4-B7D1-A048-A64D-AF5EC6625336}"/>
    <hyperlink ref="L3" r:id="rId2" xr:uid="{A47F2466-3808-D04E-B5A4-423E95575AE0}"/>
    <hyperlink ref="L4" r:id="rId3" xr:uid="{29E1631D-721E-0948-B218-183675764268}"/>
    <hyperlink ref="L5" r:id="rId4" xr:uid="{CD7C85DE-B53F-EB48-9B8A-2D41E827E65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32220-A4EF-6345-B42F-763BA3CA2E4E}">
  <dimension ref="A1:H10"/>
  <sheetViews>
    <sheetView workbookViewId="0">
      <pane xSplit="1" topLeftCell="B1" activePane="topRight" state="frozen"/>
      <selection pane="topRight" activeCell="D3" sqref="D3"/>
    </sheetView>
  </sheetViews>
  <sheetFormatPr baseColWidth="10" defaultRowHeight="13"/>
  <cols>
    <col min="1" max="1" width="14.83203125" style="92" bestFit="1" customWidth="1"/>
    <col min="2" max="3" width="14.83203125" style="92" customWidth="1"/>
    <col min="4" max="6" width="10.83203125" style="92"/>
    <col min="7" max="7" width="27" style="92" customWidth="1"/>
    <col min="8" max="10" width="25.1640625" style="92" customWidth="1"/>
    <col min="11" max="16384" width="10.83203125" style="92"/>
  </cols>
  <sheetData>
    <row r="1" spans="1:8" ht="42">
      <c r="A1" s="103" t="s">
        <v>365</v>
      </c>
      <c r="B1" s="98" t="s">
        <v>459</v>
      </c>
      <c r="C1" s="98" t="s">
        <v>306</v>
      </c>
      <c r="D1" s="98" t="s">
        <v>453</v>
      </c>
      <c r="E1" s="98" t="s">
        <v>300</v>
      </c>
      <c r="F1" s="98" t="s">
        <v>233</v>
      </c>
      <c r="G1" s="98" t="s">
        <v>457</v>
      </c>
    </row>
    <row r="2" spans="1:8" ht="17">
      <c r="A2" s="107" t="s">
        <v>454</v>
      </c>
      <c r="B2" s="107"/>
      <c r="C2" s="107"/>
      <c r="D2" s="92">
        <v>1</v>
      </c>
      <c r="E2" s="92">
        <v>0.69</v>
      </c>
    </row>
    <row r="3" spans="1:8" ht="85">
      <c r="A3" s="105" t="s">
        <v>456</v>
      </c>
      <c r="B3" s="106">
        <v>5.62E-3</v>
      </c>
      <c r="C3" s="106" t="s">
        <v>460</v>
      </c>
      <c r="D3" s="92">
        <v>0.54</v>
      </c>
      <c r="E3" s="92">
        <v>0.37</v>
      </c>
      <c r="F3" s="92">
        <v>1.8</v>
      </c>
      <c r="G3" s="108" t="s">
        <v>458</v>
      </c>
      <c r="H3" s="104" t="s">
        <v>455</v>
      </c>
    </row>
    <row r="4" spans="1:8" ht="14">
      <c r="A4" s="105"/>
      <c r="B4" s="106"/>
      <c r="C4" s="106"/>
      <c r="G4" s="108"/>
      <c r="H4" s="104"/>
    </row>
    <row r="5" spans="1:8" ht="14">
      <c r="A5" s="106"/>
      <c r="D5" s="93"/>
    </row>
    <row r="6" spans="1:8">
      <c r="A6" s="109"/>
      <c r="D6" s="93"/>
    </row>
    <row r="7" spans="1:8">
      <c r="A7" s="109"/>
      <c r="D7" s="93"/>
    </row>
    <row r="8" spans="1:8">
      <c r="A8" s="109"/>
      <c r="D8" s="93"/>
    </row>
    <row r="9" spans="1:8">
      <c r="A9" s="109"/>
      <c r="D9" s="93"/>
    </row>
    <row r="10" spans="1:8" ht="14">
      <c r="A10" s="106"/>
    </row>
  </sheetData>
  <phoneticPr fontId="38" type="noConversion"/>
  <hyperlinks>
    <hyperlink ref="G3" r:id="rId1" tooltip="https://static-content.springer.com/esm/art%3A10.1038%2Fs41566-023-01313-x/MediaObjects/41566_2023_1313_MOESM1_ESM.pdf" xr:uid="{1450ADE8-95F2-954A-8B59-606DB1D542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HARDWARE_DATA</vt:lpstr>
      <vt:lpstr>Fernando_2024_Fig.1b</vt:lpstr>
      <vt:lpstr>Fernando_2024_Tab.3</vt:lpstr>
      <vt:lpstr>paper4</vt:lpstr>
      <vt:lpstr>paper5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Natalino Da Silva</cp:lastModifiedBy>
  <dcterms:modified xsi:type="dcterms:W3CDTF">2024-03-20T20:29:10Z</dcterms:modified>
</cp:coreProperties>
</file>