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350328\Downloads\"/>
    </mc:Choice>
  </mc:AlternateContent>
  <xr:revisionPtr revIDLastSave="0" documentId="13_ncr:1_{6756E0F0-002D-411A-A550-DB354930584A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" sheetId="7" r:id="rId1"/>
    <sheet name="Hoja1" sheetId="8" r:id="rId2"/>
    <sheet name="Optimización" sheetId="9" r:id="rId3"/>
  </sheets>
  <definedNames>
    <definedName name="solver_adj" localSheetId="2" hidden="1">Optimización!$C$2:$C$73</definedName>
    <definedName name="solver_cvg" localSheetId="2" hidden="1">"""""""""""""""""""""""""""""""""""""""""""""""""""""""""""""""0,0001"""""""""""""""""""""""""""""""""""""""""""""""""""""""""""""""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Optimización!$C$2:$C$73</definedName>
    <definedName name="solver_lhs2" localSheetId="2" hidden="1">Optimización!$C$74</definedName>
    <definedName name="solver_lhs3" localSheetId="2" hidden="1">Optimización!$R$2</definedName>
    <definedName name="solver_mip" localSheetId="2" hidden="1">2147483647</definedName>
    <definedName name="solver_mni" localSheetId="2" hidden="1">30</definedName>
    <definedName name="solver_mrt" localSheetId="2" hidden="1">"""""""""""""""""""""""""""""""""""""""""""""""""""""""""""""""0,075"""""""""""""""""""""""""""""""""""""""""""""""""""""""""""""""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Optimización!$J$74</definedName>
    <definedName name="solver_pre" localSheetId="2" hidden="1">"""""""""""""""""""""""""""""""""""""""""""""""""""""""""""""""0,000001"""""""""""""""""""""""""""""""""""""""""""""""""""""""""""""""</definedName>
    <definedName name="solver_rbv" localSheetId="2" hidden="1">1</definedName>
    <definedName name="solver_rel1" localSheetId="2" hidden="1">3</definedName>
    <definedName name="solver_rel2" localSheetId="2" hidden="1">2</definedName>
    <definedName name="solver_rel3" localSheetId="2" hidden="1">1</definedName>
    <definedName name="solver_rhs1" localSheetId="2" hidden="1">1000</definedName>
    <definedName name="solver_rhs2" localSheetId="2" hidden="1">100000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4" i="7" l="1" a="1"/>
  <c r="F74" i="7" s="1"/>
  <c r="G50" i="7"/>
  <c r="E74" i="7"/>
  <c r="I77" i="8"/>
  <c r="F74" i="9" l="1"/>
  <c r="K2" i="9"/>
  <c r="C74" i="9"/>
  <c r="D14" i="9"/>
  <c r="E14" i="9" s="1"/>
  <c r="D110" i="9"/>
  <c r="D108" i="9"/>
  <c r="D105" i="9" s="1"/>
  <c r="D107" i="9"/>
  <c r="D106" i="9"/>
  <c r="D100" i="9"/>
  <c r="D97" i="9"/>
  <c r="D96" i="9"/>
  <c r="D95" i="9"/>
  <c r="D94" i="9"/>
  <c r="D89" i="9"/>
  <c r="D88" i="9"/>
  <c r="F83" i="9"/>
  <c r="F82" i="9"/>
  <c r="F81" i="9"/>
  <c r="F80" i="9"/>
  <c r="E79" i="9"/>
  <c r="E84" i="9" s="1"/>
  <c r="D11" i="9"/>
  <c r="E11" i="9" s="1"/>
  <c r="G11" i="9" s="1"/>
  <c r="D3" i="9"/>
  <c r="E3" i="9" s="1"/>
  <c r="G3" i="9" s="1"/>
  <c r="D5" i="9"/>
  <c r="E5" i="9" s="1"/>
  <c r="G5" i="9" s="1"/>
  <c r="D9" i="9"/>
  <c r="D13" i="9"/>
  <c r="E13" i="9" s="1"/>
  <c r="G13" i="9" s="1"/>
  <c r="E20" i="9"/>
  <c r="G20" i="9" s="1"/>
  <c r="D20" i="9"/>
  <c r="M20" i="9" s="1"/>
  <c r="E17" i="9"/>
  <c r="G17" i="9" s="1"/>
  <c r="D17" i="9"/>
  <c r="D50" i="9"/>
  <c r="E50" i="9" s="1"/>
  <c r="G50" i="9" s="1"/>
  <c r="D41" i="9"/>
  <c r="E41" i="9" s="1"/>
  <c r="G41" i="9" s="1"/>
  <c r="D32" i="9"/>
  <c r="E32" i="9" s="1"/>
  <c r="G32" i="9" s="1"/>
  <c r="D46" i="9"/>
  <c r="M46" i="9" s="1"/>
  <c r="D39" i="9"/>
  <c r="E39" i="9" s="1"/>
  <c r="G39" i="9" s="1"/>
  <c r="D71" i="9"/>
  <c r="E71" i="9" s="1"/>
  <c r="G71" i="9" s="1"/>
  <c r="D57" i="9"/>
  <c r="M57" i="9" s="1"/>
  <c r="M24" i="9"/>
  <c r="E24" i="9"/>
  <c r="G24" i="9" s="1"/>
  <c r="D24" i="9"/>
  <c r="D36" i="9"/>
  <c r="E36" i="9" s="1"/>
  <c r="G36" i="9" s="1"/>
  <c r="M40" i="9"/>
  <c r="D40" i="9"/>
  <c r="E40" i="9" s="1"/>
  <c r="G40" i="9" s="1"/>
  <c r="D23" i="9"/>
  <c r="E23" i="9" s="1"/>
  <c r="G23" i="9" s="1"/>
  <c r="D8" i="9"/>
  <c r="M8" i="9" s="1"/>
  <c r="D60" i="9"/>
  <c r="M71" i="9" s="1"/>
  <c r="D69" i="9"/>
  <c r="M9" i="9" s="1"/>
  <c r="E12" i="9"/>
  <c r="G12" i="9" s="1"/>
  <c r="D12" i="9"/>
  <c r="M12" i="9" s="1"/>
  <c r="E2" i="9"/>
  <c r="G2" i="9" s="1"/>
  <c r="D2" i="9"/>
  <c r="D10" i="9"/>
  <c r="E10" i="9" s="1"/>
  <c r="G10" i="9" s="1"/>
  <c r="D59" i="9"/>
  <c r="E59" i="9" s="1"/>
  <c r="G59" i="9" s="1"/>
  <c r="E51" i="9"/>
  <c r="G51" i="9" s="1"/>
  <c r="D51" i="9"/>
  <c r="D33" i="9"/>
  <c r="E33" i="9" s="1"/>
  <c r="G33" i="9" s="1"/>
  <c r="D6" i="9"/>
  <c r="E6" i="9" s="1"/>
  <c r="G6" i="9" s="1"/>
  <c r="M44" i="9"/>
  <c r="D44" i="9"/>
  <c r="E44" i="9" s="1"/>
  <c r="G44" i="9" s="1"/>
  <c r="D29" i="9"/>
  <c r="M29" i="9" s="1"/>
  <c r="E31" i="9"/>
  <c r="G31" i="9" s="1"/>
  <c r="D31" i="9"/>
  <c r="M31" i="9" s="1"/>
  <c r="D61" i="9"/>
  <c r="D52" i="9"/>
  <c r="M69" i="9" s="1"/>
  <c r="E58" i="9"/>
  <c r="G58" i="9" s="1"/>
  <c r="D58" i="9"/>
  <c r="M58" i="9" s="1"/>
  <c r="D30" i="9"/>
  <c r="E30" i="9" s="1"/>
  <c r="G30" i="9" s="1"/>
  <c r="D25" i="9"/>
  <c r="E25" i="9" s="1"/>
  <c r="G25" i="9" s="1"/>
  <c r="D48" i="9"/>
  <c r="E48" i="9" s="1"/>
  <c r="G48" i="9" s="1"/>
  <c r="D54" i="9"/>
  <c r="E54" i="9" s="1"/>
  <c r="G54" i="9" s="1"/>
  <c r="D68" i="9"/>
  <c r="E68" i="9" s="1"/>
  <c r="G68" i="9" s="1"/>
  <c r="M43" i="9"/>
  <c r="D43" i="9"/>
  <c r="E43" i="9" s="1"/>
  <c r="G43" i="9" s="1"/>
  <c r="D47" i="9"/>
  <c r="E47" i="9" s="1"/>
  <c r="G47" i="9" s="1"/>
  <c r="M62" i="9"/>
  <c r="D62" i="9"/>
  <c r="E62" i="9" s="1"/>
  <c r="G62" i="9" s="1"/>
  <c r="D63" i="9"/>
  <c r="E63" i="9" s="1"/>
  <c r="G63" i="9" s="1"/>
  <c r="D49" i="9"/>
  <c r="E49" i="9" s="1"/>
  <c r="G49" i="9" s="1"/>
  <c r="D72" i="9"/>
  <c r="E72" i="9" s="1"/>
  <c r="G72" i="9" s="1"/>
  <c r="M27" i="9"/>
  <c r="D27" i="9"/>
  <c r="E27" i="9" s="1"/>
  <c r="G27" i="9" s="1"/>
  <c r="M66" i="9"/>
  <c r="D66" i="9"/>
  <c r="E66" i="9" s="1"/>
  <c r="G66" i="9" s="1"/>
  <c r="D53" i="9"/>
  <c r="E53" i="9" s="1"/>
  <c r="G53" i="9" s="1"/>
  <c r="M19" i="9"/>
  <c r="D19" i="9"/>
  <c r="E19" i="9" s="1"/>
  <c r="G19" i="9" s="1"/>
  <c r="D26" i="9"/>
  <c r="E26" i="9" s="1"/>
  <c r="G26" i="9" s="1"/>
  <c r="D34" i="9"/>
  <c r="E34" i="9" s="1"/>
  <c r="G34" i="9" s="1"/>
  <c r="D67" i="9"/>
  <c r="E67" i="9" s="1"/>
  <c r="G67" i="9" s="1"/>
  <c r="D28" i="9"/>
  <c r="E28" i="9" s="1"/>
  <c r="G28" i="9" s="1"/>
  <c r="D73" i="9"/>
  <c r="E73" i="9" s="1"/>
  <c r="G73" i="9" s="1"/>
  <c r="D70" i="9"/>
  <c r="E70" i="9" s="1"/>
  <c r="G70" i="9" s="1"/>
  <c r="D56" i="9"/>
  <c r="E56" i="9" s="1"/>
  <c r="G56" i="9" s="1"/>
  <c r="D65" i="9"/>
  <c r="E65" i="9" s="1"/>
  <c r="G65" i="9" s="1"/>
  <c r="D15" i="9"/>
  <c r="E15" i="9" s="1"/>
  <c r="G15" i="9" s="1"/>
  <c r="D18" i="9"/>
  <c r="E18" i="9" s="1"/>
  <c r="G18" i="9" s="1"/>
  <c r="D64" i="9"/>
  <c r="E64" i="9" s="1"/>
  <c r="G64" i="9" s="1"/>
  <c r="D37" i="9"/>
  <c r="E37" i="9" s="1"/>
  <c r="G37" i="9" s="1"/>
  <c r="D16" i="9"/>
  <c r="E16" i="9" s="1"/>
  <c r="G16" i="9" s="1"/>
  <c r="D4" i="9"/>
  <c r="E4" i="9" s="1"/>
  <c r="G4" i="9" s="1"/>
  <c r="D7" i="9"/>
  <c r="E7" i="9" s="1"/>
  <c r="G7" i="9" s="1"/>
  <c r="D22" i="9"/>
  <c r="E22" i="9" s="1"/>
  <c r="G22" i="9" s="1"/>
  <c r="D21" i="9"/>
  <c r="E21" i="9" s="1"/>
  <c r="G21" i="9" s="1"/>
  <c r="D55" i="9"/>
  <c r="E55" i="9" s="1"/>
  <c r="G55" i="9" s="1"/>
  <c r="M42" i="9"/>
  <c r="D42" i="9"/>
  <c r="E42" i="9" s="1"/>
  <c r="G42" i="9" s="1"/>
  <c r="D45" i="9"/>
  <c r="E45" i="9" s="1"/>
  <c r="G45" i="9" s="1"/>
  <c r="D38" i="9"/>
  <c r="E38" i="9" s="1"/>
  <c r="G38" i="9" s="1"/>
  <c r="D35" i="9"/>
  <c r="E35" i="9" s="1"/>
  <c r="G35" i="9" s="1"/>
  <c r="M14" i="9"/>
  <c r="M47" i="9" l="1"/>
  <c r="M30" i="9"/>
  <c r="M39" i="9"/>
  <c r="M36" i="9"/>
  <c r="E46" i="9"/>
  <c r="G46" i="9" s="1"/>
  <c r="M3" i="9"/>
  <c r="M26" i="9"/>
  <c r="M53" i="9"/>
  <c r="M33" i="9"/>
  <c r="M38" i="9"/>
  <c r="M22" i="9"/>
  <c r="M16" i="9"/>
  <c r="M64" i="9"/>
  <c r="M15" i="9"/>
  <c r="M56" i="9"/>
  <c r="M28" i="9"/>
  <c r="M49" i="9"/>
  <c r="E29" i="9"/>
  <c r="G29" i="9" s="1"/>
  <c r="H29" i="9" s="1"/>
  <c r="E8" i="9"/>
  <c r="G8" i="9" s="1"/>
  <c r="G74" i="9" s="1"/>
  <c r="E57" i="9"/>
  <c r="G57" i="9" s="1"/>
  <c r="H57" i="9" s="1"/>
  <c r="R2" i="9"/>
  <c r="M35" i="9"/>
  <c r="M21" i="9"/>
  <c r="M37" i="9"/>
  <c r="M18" i="9"/>
  <c r="M65" i="9"/>
  <c r="M67" i="9"/>
  <c r="M52" i="9"/>
  <c r="M41" i="9"/>
  <c r="M7" i="9"/>
  <c r="M51" i="9"/>
  <c r="M23" i="9"/>
  <c r="M32" i="9"/>
  <c r="M45" i="9"/>
  <c r="M55" i="9"/>
  <c r="M4" i="9"/>
  <c r="M70" i="9"/>
  <c r="M34" i="9"/>
  <c r="M72" i="9"/>
  <c r="M63" i="9"/>
  <c r="M68" i="9"/>
  <c r="M48" i="9"/>
  <c r="E61" i="9"/>
  <c r="G61" i="9" s="1"/>
  <c r="M2" i="9"/>
  <c r="E60" i="9"/>
  <c r="G60" i="9" s="1"/>
  <c r="H60" i="9" s="1"/>
  <c r="M17" i="9"/>
  <c r="E9" i="9"/>
  <c r="G9" i="9" s="1"/>
  <c r="M5" i="9"/>
  <c r="E52" i="9"/>
  <c r="G52" i="9" s="1"/>
  <c r="H52" i="9" s="1"/>
  <c r="M61" i="9"/>
  <c r="M6" i="9"/>
  <c r="M10" i="9"/>
  <c r="E69" i="9"/>
  <c r="G69" i="9" s="1"/>
  <c r="H69" i="9" s="1"/>
  <c r="M60" i="9"/>
  <c r="M50" i="9"/>
  <c r="M73" i="9"/>
  <c r="M54" i="9"/>
  <c r="M25" i="9"/>
  <c r="M59" i="9"/>
  <c r="M13" i="9"/>
  <c r="M11" i="9"/>
  <c r="H45" i="9"/>
  <c r="H55" i="9"/>
  <c r="H4" i="9"/>
  <c r="H18" i="9"/>
  <c r="H70" i="9"/>
  <c r="H34" i="9"/>
  <c r="H19" i="9"/>
  <c r="H72" i="9"/>
  <c r="H63" i="9"/>
  <c r="H47" i="9"/>
  <c r="H48" i="9"/>
  <c r="H30" i="9"/>
  <c r="H35" i="9"/>
  <c r="H22" i="9"/>
  <c r="H37" i="9"/>
  <c r="H65" i="9"/>
  <c r="H28" i="9"/>
  <c r="H66" i="9"/>
  <c r="H68" i="9"/>
  <c r="H38" i="9"/>
  <c r="H42" i="9"/>
  <c r="H21" i="9"/>
  <c r="H7" i="9"/>
  <c r="H16" i="9"/>
  <c r="H64" i="9"/>
  <c r="H15" i="9"/>
  <c r="H56" i="9"/>
  <c r="H73" i="9"/>
  <c r="H67" i="9"/>
  <c r="H26" i="9"/>
  <c r="H53" i="9"/>
  <c r="H27" i="9"/>
  <c r="H49" i="9"/>
  <c r="H62" i="9"/>
  <c r="H43" i="9"/>
  <c r="H54" i="9"/>
  <c r="H25" i="9"/>
  <c r="H58" i="9"/>
  <c r="G14" i="9"/>
  <c r="H61" i="9"/>
  <c r="H31" i="9"/>
  <c r="H44" i="9"/>
  <c r="H6" i="9"/>
  <c r="H33" i="9"/>
  <c r="H51" i="9"/>
  <c r="H59" i="9"/>
  <c r="H10" i="9"/>
  <c r="H2" i="9"/>
  <c r="H12" i="9"/>
  <c r="H8" i="9"/>
  <c r="H23" i="9"/>
  <c r="H40" i="9"/>
  <c r="H36" i="9"/>
  <c r="H24" i="9"/>
  <c r="H71" i="9"/>
  <c r="H39" i="9"/>
  <c r="H46" i="9"/>
  <c r="H32" i="9"/>
  <c r="H41" i="9"/>
  <c r="H50" i="9"/>
  <c r="H17" i="9"/>
  <c r="H20" i="9"/>
  <c r="H13" i="9"/>
  <c r="H9" i="9"/>
  <c r="H5" i="9"/>
  <c r="H3" i="9"/>
  <c r="H11" i="9"/>
  <c r="F79" i="9"/>
  <c r="F84" i="9" s="1"/>
  <c r="D86" i="9" s="1"/>
  <c r="D112" i="9" s="1"/>
  <c r="J77" i="9" s="1"/>
  <c r="E74" i="9" l="1"/>
  <c r="H74" i="9" s="1"/>
  <c r="I55" i="9"/>
  <c r="J55" i="9" s="1"/>
  <c r="K55" i="9" s="1"/>
  <c r="I38" i="9"/>
  <c r="J38" i="9" s="1"/>
  <c r="K38" i="9" s="1"/>
  <c r="I14" i="9"/>
  <c r="I11" i="9"/>
  <c r="J11" i="9" s="1"/>
  <c r="K11" i="9" s="1"/>
  <c r="I3" i="9"/>
  <c r="J3" i="9" s="1"/>
  <c r="K3" i="9" s="1"/>
  <c r="I5" i="9"/>
  <c r="J5" i="9" s="1"/>
  <c r="K5" i="9" s="1"/>
  <c r="I9" i="9"/>
  <c r="J9" i="9" s="1"/>
  <c r="K9" i="9" s="1"/>
  <c r="I13" i="9"/>
  <c r="J13" i="9" s="1"/>
  <c r="K13" i="9" s="1"/>
  <c r="I20" i="9"/>
  <c r="J20" i="9" s="1"/>
  <c r="K20" i="9" s="1"/>
  <c r="I17" i="9"/>
  <c r="J17" i="9" s="1"/>
  <c r="K17" i="9" s="1"/>
  <c r="I50" i="9"/>
  <c r="J50" i="9" s="1"/>
  <c r="K50" i="9" s="1"/>
  <c r="I41" i="9"/>
  <c r="J41" i="9" s="1"/>
  <c r="K41" i="9" s="1"/>
  <c r="I32" i="9"/>
  <c r="J32" i="9" s="1"/>
  <c r="K32" i="9" s="1"/>
  <c r="I46" i="9"/>
  <c r="J46" i="9" s="1"/>
  <c r="K46" i="9" s="1"/>
  <c r="I39" i="9"/>
  <c r="J39" i="9" s="1"/>
  <c r="K39" i="9" s="1"/>
  <c r="I71" i="9"/>
  <c r="J71" i="9" s="1"/>
  <c r="K71" i="9" s="1"/>
  <c r="I57" i="9"/>
  <c r="J57" i="9" s="1"/>
  <c r="K57" i="9" s="1"/>
  <c r="I24" i="9"/>
  <c r="J24" i="9" s="1"/>
  <c r="K24" i="9" s="1"/>
  <c r="I36" i="9"/>
  <c r="J36" i="9" s="1"/>
  <c r="K36" i="9" s="1"/>
  <c r="I40" i="9"/>
  <c r="J40" i="9" s="1"/>
  <c r="K40" i="9" s="1"/>
  <c r="I23" i="9"/>
  <c r="J23" i="9" s="1"/>
  <c r="K23" i="9" s="1"/>
  <c r="I8" i="9"/>
  <c r="J8" i="9" s="1"/>
  <c r="K8" i="9" s="1"/>
  <c r="I60" i="9"/>
  <c r="J60" i="9" s="1"/>
  <c r="K60" i="9" s="1"/>
  <c r="I69" i="9"/>
  <c r="J69" i="9" s="1"/>
  <c r="K69" i="9" s="1"/>
  <c r="I12" i="9"/>
  <c r="J12" i="9" s="1"/>
  <c r="K12" i="9" s="1"/>
  <c r="I2" i="9"/>
  <c r="J2" i="9" s="1"/>
  <c r="I10" i="9"/>
  <c r="J10" i="9" s="1"/>
  <c r="K10" i="9" s="1"/>
  <c r="I59" i="9"/>
  <c r="J59" i="9" s="1"/>
  <c r="K59" i="9" s="1"/>
  <c r="I51" i="9"/>
  <c r="J51" i="9" s="1"/>
  <c r="K51" i="9" s="1"/>
  <c r="I33" i="9"/>
  <c r="J33" i="9" s="1"/>
  <c r="K33" i="9" s="1"/>
  <c r="I6" i="9"/>
  <c r="J6" i="9" s="1"/>
  <c r="K6" i="9" s="1"/>
  <c r="I44" i="9"/>
  <c r="J44" i="9" s="1"/>
  <c r="K44" i="9" s="1"/>
  <c r="I29" i="9"/>
  <c r="J29" i="9" s="1"/>
  <c r="K29" i="9" s="1"/>
  <c r="I31" i="9"/>
  <c r="J31" i="9" s="1"/>
  <c r="K31" i="9" s="1"/>
  <c r="I61" i="9"/>
  <c r="J61" i="9" s="1"/>
  <c r="K61" i="9" s="1"/>
  <c r="I52" i="9"/>
  <c r="J52" i="9" s="1"/>
  <c r="K52" i="9" s="1"/>
  <c r="I58" i="9"/>
  <c r="J58" i="9" s="1"/>
  <c r="K58" i="9" s="1"/>
  <c r="I30" i="9"/>
  <c r="J30" i="9" s="1"/>
  <c r="K30" i="9" s="1"/>
  <c r="I25" i="9"/>
  <c r="J25" i="9" s="1"/>
  <c r="K25" i="9" s="1"/>
  <c r="I48" i="9"/>
  <c r="J48" i="9" s="1"/>
  <c r="K48" i="9" s="1"/>
  <c r="I54" i="9"/>
  <c r="J54" i="9" s="1"/>
  <c r="K54" i="9" s="1"/>
  <c r="I68" i="9"/>
  <c r="J68" i="9" s="1"/>
  <c r="K68" i="9" s="1"/>
  <c r="I43" i="9"/>
  <c r="J43" i="9" s="1"/>
  <c r="K43" i="9" s="1"/>
  <c r="I47" i="9"/>
  <c r="J47" i="9" s="1"/>
  <c r="K47" i="9" s="1"/>
  <c r="I62" i="9"/>
  <c r="J62" i="9" s="1"/>
  <c r="K62" i="9" s="1"/>
  <c r="I63" i="9"/>
  <c r="J63" i="9" s="1"/>
  <c r="K63" i="9" s="1"/>
  <c r="I49" i="9"/>
  <c r="J49" i="9" s="1"/>
  <c r="K49" i="9" s="1"/>
  <c r="I72" i="9"/>
  <c r="J72" i="9" s="1"/>
  <c r="K72" i="9" s="1"/>
  <c r="I27" i="9"/>
  <c r="J27" i="9" s="1"/>
  <c r="K27" i="9" s="1"/>
  <c r="I66" i="9"/>
  <c r="J66" i="9" s="1"/>
  <c r="K66" i="9" s="1"/>
  <c r="I53" i="9"/>
  <c r="J53" i="9" s="1"/>
  <c r="K53" i="9" s="1"/>
  <c r="I19" i="9"/>
  <c r="J19" i="9" s="1"/>
  <c r="K19" i="9" s="1"/>
  <c r="I26" i="9"/>
  <c r="J26" i="9" s="1"/>
  <c r="K26" i="9" s="1"/>
  <c r="I34" i="9"/>
  <c r="J34" i="9" s="1"/>
  <c r="K34" i="9" s="1"/>
  <c r="I67" i="9"/>
  <c r="J67" i="9" s="1"/>
  <c r="K67" i="9" s="1"/>
  <c r="I28" i="9"/>
  <c r="J28" i="9" s="1"/>
  <c r="K28" i="9" s="1"/>
  <c r="I73" i="9"/>
  <c r="J73" i="9" s="1"/>
  <c r="K73" i="9" s="1"/>
  <c r="I70" i="9"/>
  <c r="J70" i="9" s="1"/>
  <c r="K70" i="9" s="1"/>
  <c r="I56" i="9"/>
  <c r="J56" i="9" s="1"/>
  <c r="K56" i="9" s="1"/>
  <c r="I65" i="9"/>
  <c r="J65" i="9" s="1"/>
  <c r="K65" i="9" s="1"/>
  <c r="I15" i="9"/>
  <c r="J15" i="9" s="1"/>
  <c r="K15" i="9" s="1"/>
  <c r="I18" i="9"/>
  <c r="J18" i="9" s="1"/>
  <c r="K18" i="9" s="1"/>
  <c r="I64" i="9"/>
  <c r="J64" i="9" s="1"/>
  <c r="K64" i="9" s="1"/>
  <c r="I37" i="9"/>
  <c r="J37" i="9" s="1"/>
  <c r="K37" i="9" s="1"/>
  <c r="I16" i="9"/>
  <c r="J16" i="9" s="1"/>
  <c r="K16" i="9" s="1"/>
  <c r="I4" i="9"/>
  <c r="J4" i="9" s="1"/>
  <c r="K4" i="9" s="1"/>
  <c r="I7" i="9"/>
  <c r="J7" i="9" s="1"/>
  <c r="K7" i="9" s="1"/>
  <c r="I22" i="9"/>
  <c r="J22" i="9" s="1"/>
  <c r="K22" i="9" s="1"/>
  <c r="I21" i="9"/>
  <c r="J21" i="9" s="1"/>
  <c r="K21" i="9" s="1"/>
  <c r="I42" i="9"/>
  <c r="J42" i="9" s="1"/>
  <c r="K42" i="9" s="1"/>
  <c r="I45" i="9"/>
  <c r="J45" i="9" s="1"/>
  <c r="K45" i="9" s="1"/>
  <c r="I35" i="9"/>
  <c r="J35" i="9" s="1"/>
  <c r="K35" i="9" s="1"/>
  <c r="H14" i="9"/>
  <c r="J14" i="9" l="1"/>
  <c r="J74" i="9" s="1"/>
  <c r="K74" i="9" s="1"/>
  <c r="I74" i="9"/>
  <c r="K14" i="9"/>
  <c r="P2" i="9" l="1"/>
  <c r="Q2" i="9"/>
  <c r="I74" i="8" l="1"/>
  <c r="H74" i="8"/>
  <c r="F74" i="8"/>
  <c r="B74" i="8"/>
  <c r="I26" i="7"/>
  <c r="H2" i="7"/>
  <c r="G2" i="7"/>
  <c r="E72" i="7"/>
  <c r="M2" i="7"/>
  <c r="Q2" i="8"/>
  <c r="P2" i="8"/>
  <c r="O2" i="8"/>
  <c r="D62" i="7"/>
  <c r="D41" i="7"/>
  <c r="D39" i="7"/>
  <c r="E39" i="7" s="1"/>
  <c r="D29" i="7"/>
  <c r="E29" i="7" s="1"/>
  <c r="D14" i="7"/>
  <c r="D24" i="7"/>
  <c r="D19" i="7"/>
  <c r="D110" i="7"/>
  <c r="D42" i="7"/>
  <c r="D44" i="7"/>
  <c r="D43" i="7"/>
  <c r="M44" i="7" s="1"/>
  <c r="D40" i="7"/>
  <c r="M40" i="7" s="1"/>
  <c r="D38" i="7"/>
  <c r="D37" i="7"/>
  <c r="M37" i="7" s="1"/>
  <c r="D36" i="7"/>
  <c r="D35" i="7"/>
  <c r="D34" i="7"/>
  <c r="D33" i="7"/>
  <c r="M33" i="7" s="1"/>
  <c r="D32" i="7"/>
  <c r="M43" i="7" s="1"/>
  <c r="D31" i="7"/>
  <c r="E31" i="7" s="1"/>
  <c r="G31" i="7" s="1"/>
  <c r="D30" i="7"/>
  <c r="E30" i="7" s="1"/>
  <c r="D28" i="7"/>
  <c r="D27" i="7"/>
  <c r="M61" i="7" s="1"/>
  <c r="D26" i="7"/>
  <c r="D23" i="7"/>
  <c r="D22" i="7"/>
  <c r="E22" i="7" s="1"/>
  <c r="D21" i="7"/>
  <c r="E21" i="7" s="1"/>
  <c r="D20" i="7"/>
  <c r="D18" i="7"/>
  <c r="D17" i="7"/>
  <c r="M17" i="7"/>
  <c r="D16" i="7"/>
  <c r="M16" i="7" s="1"/>
  <c r="D11" i="7"/>
  <c r="D10" i="7"/>
  <c r="D7" i="7"/>
  <c r="M7" i="7" s="1"/>
  <c r="D4" i="7"/>
  <c r="M4" i="7" s="1"/>
  <c r="D5" i="7"/>
  <c r="D6" i="7"/>
  <c r="M56" i="7" s="1"/>
  <c r="D3" i="7"/>
  <c r="M3" i="7" s="1"/>
  <c r="D2" i="7"/>
  <c r="D45" i="7"/>
  <c r="D46" i="7"/>
  <c r="E46" i="7" s="1"/>
  <c r="G46" i="7" s="1"/>
  <c r="D48" i="7"/>
  <c r="M28" i="7" s="1"/>
  <c r="D47" i="7"/>
  <c r="D49" i="7"/>
  <c r="D50" i="7"/>
  <c r="E50" i="7" s="1"/>
  <c r="D51" i="7"/>
  <c r="D52" i="7"/>
  <c r="D53" i="7"/>
  <c r="M53" i="7" s="1"/>
  <c r="D54" i="7"/>
  <c r="E54" i="7" s="1"/>
  <c r="G54" i="7" s="1"/>
  <c r="D55" i="7"/>
  <c r="D56" i="7"/>
  <c r="D57" i="7"/>
  <c r="D58" i="7"/>
  <c r="M49" i="7" s="1"/>
  <c r="D65" i="7"/>
  <c r="D66" i="7"/>
  <c r="D63" i="7"/>
  <c r="D60" i="7"/>
  <c r="M60" i="7" s="1"/>
  <c r="D61" i="7"/>
  <c r="E61" i="7" s="1"/>
  <c r="D64" i="7"/>
  <c r="M64" i="7" s="1"/>
  <c r="M65" i="7"/>
  <c r="M66" i="7"/>
  <c r="D67" i="7"/>
  <c r="D68" i="7"/>
  <c r="E68" i="7" s="1"/>
  <c r="D69" i="7"/>
  <c r="M69" i="7" s="1"/>
  <c r="D70" i="7"/>
  <c r="E70" i="7" s="1"/>
  <c r="G70" i="7" s="1"/>
  <c r="D71" i="7"/>
  <c r="D72" i="7"/>
  <c r="D73" i="7"/>
  <c r="D8" i="7"/>
  <c r="M8" i="7" s="1"/>
  <c r="D9" i="7"/>
  <c r="D12" i="7"/>
  <c r="E12" i="7" s="1"/>
  <c r="D13" i="7"/>
  <c r="D15" i="7"/>
  <c r="M15" i="7" s="1"/>
  <c r="E23" i="7"/>
  <c r="D25" i="7"/>
  <c r="M26" i="7"/>
  <c r="M47" i="7"/>
  <c r="D59" i="7"/>
  <c r="M63" i="7"/>
  <c r="E5" i="7"/>
  <c r="M9" i="7"/>
  <c r="M13" i="7"/>
  <c r="M14" i="7"/>
  <c r="M25" i="7"/>
  <c r="E38" i="7"/>
  <c r="G38" i="7" s="1"/>
  <c r="E45" i="7"/>
  <c r="M52" i="7"/>
  <c r="M57" i="7"/>
  <c r="M59" i="7"/>
  <c r="E62" i="7"/>
  <c r="G62" i="7" s="1"/>
  <c r="H62" i="7" s="1"/>
  <c r="M67" i="7"/>
  <c r="M72" i="7"/>
  <c r="E19" i="7"/>
  <c r="G19" i="7" s="1"/>
  <c r="E52" i="7"/>
  <c r="D108" i="7"/>
  <c r="D107" i="7"/>
  <c r="D100" i="7"/>
  <c r="D106" i="7"/>
  <c r="D96" i="7"/>
  <c r="D97" i="7"/>
  <c r="D95" i="7"/>
  <c r="D89" i="7"/>
  <c r="D88" i="7" s="1"/>
  <c r="F83" i="7"/>
  <c r="F82" i="7"/>
  <c r="F81" i="7"/>
  <c r="F80" i="7"/>
  <c r="E79" i="7"/>
  <c r="E84" i="7" s="1"/>
  <c r="M27" i="7" l="1"/>
  <c r="E6" i="7"/>
  <c r="M58" i="7"/>
  <c r="M32" i="7"/>
  <c r="M48" i="7"/>
  <c r="M41" i="7"/>
  <c r="M42" i="7"/>
  <c r="M55" i="7"/>
  <c r="M20" i="7"/>
  <c r="M19" i="7"/>
  <c r="E2" i="7"/>
  <c r="E36" i="7"/>
  <c r="G36" i="7" s="1"/>
  <c r="H36" i="7" s="1"/>
  <c r="M24" i="7"/>
  <c r="M73" i="7"/>
  <c r="E55" i="7"/>
  <c r="M51" i="7"/>
  <c r="M10" i="7"/>
  <c r="M34" i="7"/>
  <c r="M71" i="7"/>
  <c r="M11" i="7"/>
  <c r="M18" i="7"/>
  <c r="M35" i="7"/>
  <c r="E53" i="7"/>
  <c r="G53" i="7" s="1"/>
  <c r="H53" i="7" s="1"/>
  <c r="M31" i="7"/>
  <c r="M23" i="7"/>
  <c r="M39" i="7"/>
  <c r="M70" i="7"/>
  <c r="M54" i="7"/>
  <c r="M38" i="7"/>
  <c r="M22" i="7"/>
  <c r="M6" i="7"/>
  <c r="E14" i="7"/>
  <c r="G14" i="7" s="1"/>
  <c r="H14" i="7" s="1"/>
  <c r="M29" i="7"/>
  <c r="M5" i="7"/>
  <c r="E13" i="7"/>
  <c r="G13" i="7" s="1"/>
  <c r="H13" i="7" s="1"/>
  <c r="M12" i="7"/>
  <c r="E37" i="7"/>
  <c r="G37" i="7" s="1"/>
  <c r="H37" i="7" s="1"/>
  <c r="M50" i="7"/>
  <c r="M62" i="7"/>
  <c r="M46" i="7"/>
  <c r="M30" i="7"/>
  <c r="M45" i="7"/>
  <c r="M21" i="7"/>
  <c r="M68" i="7"/>
  <c r="M36" i="7"/>
  <c r="E42" i="7"/>
  <c r="G42" i="7" s="1"/>
  <c r="H42" i="7" s="1"/>
  <c r="E71" i="7"/>
  <c r="G71" i="7" s="1"/>
  <c r="H71" i="7" s="1"/>
  <c r="E67" i="7"/>
  <c r="G67" i="7" s="1"/>
  <c r="H67" i="7" s="1"/>
  <c r="G72" i="7"/>
  <c r="H72" i="7" s="1"/>
  <c r="E69" i="7"/>
  <c r="G69" i="7" s="1"/>
  <c r="H69" i="7" s="1"/>
  <c r="D105" i="7"/>
  <c r="E41" i="7"/>
  <c r="G41" i="7" s="1"/>
  <c r="H41" i="7" s="1"/>
  <c r="E9" i="7"/>
  <c r="G9" i="7" s="1"/>
  <c r="H9" i="7" s="1"/>
  <c r="E24" i="7"/>
  <c r="G24" i="7" s="1"/>
  <c r="H24" i="7" s="1"/>
  <c r="E63" i="7"/>
  <c r="G63" i="7" s="1"/>
  <c r="H63" i="7" s="1"/>
  <c r="E32" i="7"/>
  <c r="G32" i="7" s="1"/>
  <c r="H32" i="7" s="1"/>
  <c r="E57" i="7"/>
  <c r="G57" i="7" s="1"/>
  <c r="H57" i="7" s="1"/>
  <c r="E7" i="7"/>
  <c r="G7" i="7" s="1"/>
  <c r="H7" i="7" s="1"/>
  <c r="E65" i="7"/>
  <c r="G65" i="7" s="1"/>
  <c r="H65" i="7" s="1"/>
  <c r="E47" i="7"/>
  <c r="G47" i="7" s="1"/>
  <c r="H47" i="7" s="1"/>
  <c r="E73" i="7"/>
  <c r="G73" i="7" s="1"/>
  <c r="H73" i="7" s="1"/>
  <c r="E3" i="7"/>
  <c r="G3" i="7" s="1"/>
  <c r="H3" i="7" s="1"/>
  <c r="E59" i="7"/>
  <c r="G59" i="7" s="1"/>
  <c r="H59" i="7" s="1"/>
  <c r="E51" i="7"/>
  <c r="G51" i="7" s="1"/>
  <c r="H51" i="7" s="1"/>
  <c r="E43" i="7"/>
  <c r="G43" i="7" s="1"/>
  <c r="H43" i="7" s="1"/>
  <c r="E35" i="7"/>
  <c r="G35" i="7" s="1"/>
  <c r="H35" i="7" s="1"/>
  <c r="E28" i="7"/>
  <c r="G28" i="7" s="1"/>
  <c r="H28" i="7" s="1"/>
  <c r="E20" i="7"/>
  <c r="G20" i="7" s="1"/>
  <c r="H20" i="7" s="1"/>
  <c r="E15" i="7"/>
  <c r="G15" i="7" s="1"/>
  <c r="H15" i="7" s="1"/>
  <c r="E8" i="7"/>
  <c r="G8" i="7" s="1"/>
  <c r="H8" i="7" s="1"/>
  <c r="E64" i="7"/>
  <c r="G64" i="7" s="1"/>
  <c r="H64" i="7" s="1"/>
  <c r="E56" i="7"/>
  <c r="G56" i="7" s="1"/>
  <c r="H56" i="7" s="1"/>
  <c r="E48" i="7"/>
  <c r="G48" i="7" s="1"/>
  <c r="H48" i="7" s="1"/>
  <c r="E40" i="7"/>
  <c r="G40" i="7" s="1"/>
  <c r="H40" i="7" s="1"/>
  <c r="E25" i="7"/>
  <c r="G25" i="7" s="1"/>
  <c r="H25" i="7" s="1"/>
  <c r="E17" i="7"/>
  <c r="G17" i="7" s="1"/>
  <c r="H17" i="7" s="1"/>
  <c r="E10" i="7"/>
  <c r="G10" i="7" s="1"/>
  <c r="H10" i="7" s="1"/>
  <c r="E16" i="7"/>
  <c r="G16" i="7" s="1"/>
  <c r="H16" i="7" s="1"/>
  <c r="E33" i="7"/>
  <c r="G33" i="7" s="1"/>
  <c r="H33" i="7" s="1"/>
  <c r="E44" i="7"/>
  <c r="G44" i="7" s="1"/>
  <c r="H44" i="7" s="1"/>
  <c r="E26" i="7"/>
  <c r="G26" i="7" s="1"/>
  <c r="H26" i="7" s="1"/>
  <c r="E11" i="7"/>
  <c r="G11" i="7" s="1"/>
  <c r="H11" i="7" s="1"/>
  <c r="E27" i="7"/>
  <c r="G27" i="7" s="1"/>
  <c r="H27" i="7" s="1"/>
  <c r="E58" i="7"/>
  <c r="G58" i="7" s="1"/>
  <c r="H58" i="7" s="1"/>
  <c r="E60" i="7"/>
  <c r="G60" i="7" s="1"/>
  <c r="H60" i="7" s="1"/>
  <c r="E66" i="7"/>
  <c r="G66" i="7" s="1"/>
  <c r="H66" i="7" s="1"/>
  <c r="E34" i="7"/>
  <c r="G34" i="7" s="1"/>
  <c r="H34" i="7" s="1"/>
  <c r="E4" i="7"/>
  <c r="G4" i="7" s="1"/>
  <c r="H4" i="7" s="1"/>
  <c r="E49" i="7"/>
  <c r="G49" i="7" s="1"/>
  <c r="H49" i="7" s="1"/>
  <c r="E18" i="7"/>
  <c r="G18" i="7" s="1"/>
  <c r="H18" i="7" s="1"/>
  <c r="G61" i="7"/>
  <c r="H61" i="7" s="1"/>
  <c r="G30" i="7"/>
  <c r="H30" i="7" s="1"/>
  <c r="G22" i="7"/>
  <c r="H22" i="7" s="1"/>
  <c r="D94" i="7"/>
  <c r="G23" i="7"/>
  <c r="H23" i="7" s="1"/>
  <c r="G68" i="7"/>
  <c r="H68" i="7" s="1"/>
  <c r="G52" i="7"/>
  <c r="H52" i="7" s="1"/>
  <c r="G29" i="7"/>
  <c r="H29" i="7" s="1"/>
  <c r="G21" i="7"/>
  <c r="H21" i="7" s="1"/>
  <c r="G6" i="7"/>
  <c r="H6" i="7" s="1"/>
  <c r="G45" i="7"/>
  <c r="H45" i="7" s="1"/>
  <c r="F79" i="7"/>
  <c r="F84" i="7" s="1"/>
  <c r="G55" i="7"/>
  <c r="H55" i="7" s="1"/>
  <c r="G39" i="7"/>
  <c r="H39" i="7" s="1"/>
  <c r="H50" i="7"/>
  <c r="H19" i="7"/>
  <c r="H70" i="7"/>
  <c r="H54" i="7"/>
  <c r="H46" i="7"/>
  <c r="H38" i="7"/>
  <c r="H31" i="7"/>
  <c r="G12" i="7"/>
  <c r="G5" i="7"/>
  <c r="H5" i="7" s="1"/>
  <c r="C74" i="7" l="1"/>
  <c r="G74" i="7"/>
  <c r="H12" i="7"/>
  <c r="H74" i="7" l="1"/>
  <c r="D86" i="7"/>
  <c r="D112" i="7" s="1"/>
  <c r="D114" i="7" s="1"/>
  <c r="I2" i="7" s="1"/>
  <c r="I45" i="7" l="1"/>
  <c r="J45" i="7" s="1"/>
  <c r="I38" i="7"/>
  <c r="J38" i="7" s="1"/>
  <c r="I31" i="7"/>
  <c r="J31" i="7" s="1"/>
  <c r="K31" i="7" s="1"/>
  <c r="I25" i="7"/>
  <c r="J25" i="7" s="1"/>
  <c r="K25" i="7" s="1"/>
  <c r="I50" i="7"/>
  <c r="J50" i="7" s="1"/>
  <c r="I35" i="7"/>
  <c r="J35" i="7" s="1"/>
  <c r="I28" i="7"/>
  <c r="J28" i="7" s="1"/>
  <c r="I24" i="7"/>
  <c r="J24" i="7" s="1"/>
  <c r="I65" i="7"/>
  <c r="J65" i="7" s="1"/>
  <c r="I43" i="7"/>
  <c r="J43" i="7" s="1"/>
  <c r="I32" i="7"/>
  <c r="J32" i="7" s="1"/>
  <c r="I57" i="7"/>
  <c r="J57" i="7" s="1"/>
  <c r="K57" i="7" s="1"/>
  <c r="I54" i="7"/>
  <c r="J54" i="7" s="1"/>
  <c r="I47" i="7"/>
  <c r="J47" i="7" s="1"/>
  <c r="I73" i="7"/>
  <c r="J73" i="7" s="1"/>
  <c r="I51" i="7"/>
  <c r="J51" i="7" s="1"/>
  <c r="K51" i="7" s="1"/>
  <c r="I40" i="7"/>
  <c r="J40" i="7" s="1"/>
  <c r="I5" i="7"/>
  <c r="J5" i="7" s="1"/>
  <c r="I62" i="7"/>
  <c r="J62" i="7" s="1"/>
  <c r="K62" i="7" s="1"/>
  <c r="I48" i="7"/>
  <c r="J48" i="7" s="1"/>
  <c r="K48" i="7" s="1"/>
  <c r="I6" i="7"/>
  <c r="J6" i="7" s="1"/>
  <c r="I3" i="7"/>
  <c r="J3" i="7" s="1"/>
  <c r="I64" i="7"/>
  <c r="J64" i="7" s="1"/>
  <c r="K64" i="7" s="1"/>
  <c r="I21" i="7"/>
  <c r="J21" i="7" s="1"/>
  <c r="K21" i="7" s="1"/>
  <c r="I7" i="7"/>
  <c r="J7" i="7" s="1"/>
  <c r="J26" i="7"/>
  <c r="I4" i="7"/>
  <c r="J4" i="7" s="1"/>
  <c r="K4" i="7" s="1"/>
  <c r="I72" i="7"/>
  <c r="J72" i="7" s="1"/>
  <c r="K72" i="7" s="1"/>
  <c r="I49" i="7"/>
  <c r="J49" i="7" s="1"/>
  <c r="I53" i="7"/>
  <c r="J53" i="7" s="1"/>
  <c r="I46" i="7"/>
  <c r="J46" i="7" s="1"/>
  <c r="K46" i="7" s="1"/>
  <c r="I39" i="7"/>
  <c r="J39" i="7" s="1"/>
  <c r="K39" i="7" s="1"/>
  <c r="I41" i="7"/>
  <c r="J41" i="7" s="1"/>
  <c r="I58" i="7"/>
  <c r="J58" i="7" s="1"/>
  <c r="K58" i="7" s="1"/>
  <c r="I36" i="7"/>
  <c r="J36" i="7" s="1"/>
  <c r="I61" i="7"/>
  <c r="J61" i="7" s="1"/>
  <c r="K61" i="7" s="1"/>
  <c r="I66" i="7"/>
  <c r="J66" i="7" s="1"/>
  <c r="K66" i="7" s="1"/>
  <c r="I44" i="7"/>
  <c r="J44" i="7" s="1"/>
  <c r="K44" i="7" s="1"/>
  <c r="I69" i="7"/>
  <c r="J69" i="7" s="1"/>
  <c r="I10" i="7"/>
  <c r="J10" i="7" s="1"/>
  <c r="K10" i="7" s="1"/>
  <c r="I52" i="7"/>
  <c r="J52" i="7" s="1"/>
  <c r="I70" i="7"/>
  <c r="J70" i="7" s="1"/>
  <c r="I63" i="7"/>
  <c r="J63" i="7" s="1"/>
  <c r="K63" i="7" s="1"/>
  <c r="I67" i="7"/>
  <c r="J67" i="7" s="1"/>
  <c r="K67" i="7" s="1"/>
  <c r="I29" i="7"/>
  <c r="J29" i="7" s="1"/>
  <c r="K29" i="7" s="1"/>
  <c r="I22" i="7"/>
  <c r="J22" i="7" s="1"/>
  <c r="I15" i="7"/>
  <c r="J15" i="7" s="1"/>
  <c r="I56" i="7"/>
  <c r="J56" i="7" s="1"/>
  <c r="K56" i="7" s="1"/>
  <c r="I34" i="7"/>
  <c r="J34" i="7" s="1"/>
  <c r="I19" i="7"/>
  <c r="J19" i="7" s="1"/>
  <c r="I12" i="7"/>
  <c r="J12" i="7" s="1"/>
  <c r="K12" i="7" s="1"/>
  <c r="I8" i="7"/>
  <c r="J8" i="7" s="1"/>
  <c r="K8" i="7" s="1"/>
  <c r="I17" i="7"/>
  <c r="J17" i="7" s="1"/>
  <c r="I37" i="7"/>
  <c r="J37" i="7" s="1"/>
  <c r="I30" i="7"/>
  <c r="J30" i="7" s="1"/>
  <c r="K30" i="7" s="1"/>
  <c r="I23" i="7"/>
  <c r="J23" i="7" s="1"/>
  <c r="K23" i="7" s="1"/>
  <c r="I9" i="7"/>
  <c r="J9" i="7" s="1"/>
  <c r="I42" i="7"/>
  <c r="J42" i="7" s="1"/>
  <c r="I27" i="7"/>
  <c r="J27" i="7" s="1"/>
  <c r="I20" i="7"/>
  <c r="J20" i="7" s="1"/>
  <c r="K20" i="7" s="1"/>
  <c r="I16" i="7"/>
  <c r="J16" i="7" s="1"/>
  <c r="K16" i="7" s="1"/>
  <c r="I33" i="7"/>
  <c r="J33" i="7" s="1"/>
  <c r="I55" i="7"/>
  <c r="J55" i="7" s="1"/>
  <c r="K55" i="7" s="1"/>
  <c r="I59" i="7"/>
  <c r="J59" i="7" s="1"/>
  <c r="I13" i="7"/>
  <c r="J13" i="7" s="1"/>
  <c r="K13" i="7" s="1"/>
  <c r="I18" i="7"/>
  <c r="J18" i="7" s="1"/>
  <c r="I60" i="7"/>
  <c r="J60" i="7" s="1"/>
  <c r="K60" i="7" s="1"/>
  <c r="I14" i="7"/>
  <c r="J14" i="7" s="1"/>
  <c r="K14" i="7" s="1"/>
  <c r="I71" i="7"/>
  <c r="J71" i="7" s="1"/>
  <c r="K71" i="7" s="1"/>
  <c r="I11" i="7"/>
  <c r="J11" i="7" s="1"/>
  <c r="K11" i="7" s="1"/>
  <c r="I68" i="7"/>
  <c r="J68" i="7" s="1"/>
  <c r="K68" i="7" s="1"/>
  <c r="J2" i="7"/>
  <c r="K24" i="7" l="1"/>
  <c r="K15" i="7"/>
  <c r="K69" i="7"/>
  <c r="K32" i="7"/>
  <c r="K28" i="7"/>
  <c r="K18" i="7"/>
  <c r="K33" i="7"/>
  <c r="K42" i="7"/>
  <c r="K37" i="7"/>
  <c r="K19" i="7"/>
  <c r="K22" i="7"/>
  <c r="K70" i="7"/>
  <c r="K53" i="7"/>
  <c r="K26" i="7"/>
  <c r="K3" i="7"/>
  <c r="K5" i="7"/>
  <c r="K47" i="7"/>
  <c r="K43" i="7"/>
  <c r="K35" i="7"/>
  <c r="K38" i="7"/>
  <c r="K59" i="7"/>
  <c r="K27" i="7"/>
  <c r="K36" i="7"/>
  <c r="K73" i="7"/>
  <c r="K9" i="7"/>
  <c r="K17" i="7"/>
  <c r="K34" i="7"/>
  <c r="K52" i="7"/>
  <c r="K41" i="7"/>
  <c r="K49" i="7"/>
  <c r="K7" i="7"/>
  <c r="K6" i="7"/>
  <c r="K40" i="7"/>
  <c r="K54" i="7"/>
  <c r="K65" i="7"/>
  <c r="K50" i="7"/>
  <c r="K45" i="7"/>
  <c r="I74" i="7"/>
  <c r="J74" i="7"/>
  <c r="K74" i="7" s="1"/>
  <c r="K2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<sst xmlns="http://schemas.openxmlformats.org/spreadsheetml/2006/main" count="323" uniqueCount="119">
  <si>
    <t>Artículo</t>
  </si>
  <si>
    <t>Fact. Bruta</t>
  </si>
  <si>
    <t>KN</t>
  </si>
  <si>
    <t>M/Brut €</t>
  </si>
  <si>
    <t>M/Brut %</t>
  </si>
  <si>
    <t>M/Net €</t>
  </si>
  <si>
    <t>M/Net %</t>
  </si>
  <si>
    <t>P. Cost. KN</t>
  </si>
  <si>
    <t>Total LOMO ATUN YF 2/3 SASHIM AHUMD C. 5 KG</t>
  </si>
  <si>
    <t>Total TACO ATUN YF (12X450) BB. FLT 10 PNC C ANO 26</t>
  </si>
  <si>
    <t>Total CALAMAR PATG RELLENO 10-12 (1X11) C.FANDI</t>
  </si>
  <si>
    <t>Total CALAMAR PATG TROC (6X850) MRM 15 C. FANDI  26</t>
  </si>
  <si>
    <t>Total TUBO C/REJ CAL PATG 12/14 (6X1) 0 B.MRM C.FANDI 71</t>
  </si>
  <si>
    <t>Total TUBO C/REJ CALAM. PATG 10/12 12X1 CB EMB 0 C.FANDI</t>
  </si>
  <si>
    <t>Total FTE DORADA 120/160 CP C. 5 KG 20</t>
  </si>
  <si>
    <t>Total FTE. HALIBUT (1X6) DP 10 C.ANONIMA</t>
  </si>
  <si>
    <t>Total COL. LANG. ARG. 20/40 PEL DEV (1X10)</t>
  </si>
  <si>
    <t>Total COL. LANG. ARG. 40/80 PEL DEV (4X3)</t>
  </si>
  <si>
    <t>Total LANGOSTINO ARG. 2 (6X2)</t>
  </si>
  <si>
    <t>Total LANGOSTINO ARG. 3 (6X2)</t>
  </si>
  <si>
    <t>Total FTE. LIMANDA 80/120 SP (1X6) 25</t>
  </si>
  <si>
    <t>Total FTE LUBINA 120/160 CP C. 5 KG 20</t>
  </si>
  <si>
    <t>Total FTE. LUBINA 160/200 (1X2,4) 20 C.ANONI T/F MRM</t>
  </si>
  <si>
    <t>Total MEJILLON  M/C 60/80 (1X6)</t>
  </si>
  <si>
    <t>Total MEJILLON 40/60 M/C (4X1) 10</t>
  </si>
  <si>
    <t>Total FTE. MZA. ARG. 2/4 SP CAJA 15 KG</t>
  </si>
  <si>
    <t>Total FTE. MZA. ARG. 4/6 SP CAJA 15 KG</t>
  </si>
  <si>
    <t>Total ROD. MZA. AUS. 90/140 (10X400) SK TQ MRM C ANO 26</t>
  </si>
  <si>
    <t>Total FTE. MZA. SUD. 2/4 SP (2X6,8) MSC</t>
  </si>
  <si>
    <t>Total LOMO MZA. SUD. 3/6 (10X400) E CARRE  0 C.ANON</t>
  </si>
  <si>
    <t>Total ROD. ESPADA 150/250 (10X900) BB MRM 10 C.ANON 62</t>
  </si>
  <si>
    <t>Total ROD. ESPADA 200/350 (1X4,8) 20 C.FANDI 15</t>
  </si>
  <si>
    <t>Total ANILLA POTA ARG. (10X500) BB NAT 10 C.ANONI 8</t>
  </si>
  <si>
    <t>Total ANILLA POTA ARG. 40/60 ROM (5X1) BB MARE C.ANON.</t>
  </si>
  <si>
    <t>Total TUBO POTA ARG. IQF (3X1,8) 10 C.ANO 8</t>
  </si>
  <si>
    <t>Total RABA POTON PAC IQF (1X6)  C.ANONIMA 26</t>
  </si>
  <si>
    <t>Total ROD. SALMON 150/270 (2X2.25) 5 MRM C.FANDI</t>
  </si>
  <si>
    <t>PRECIO</t>
  </si>
  <si>
    <t>Total ALMEJA JAPÓNICA 60/80 0 C. (10X1)</t>
  </si>
  <si>
    <t>Total ALMEJA JAPONICA. 80/100(10X1)</t>
  </si>
  <si>
    <t>Total VENTRESCA DE ATUN 1X6</t>
  </si>
  <si>
    <t>Total FTE. BACALAO +1000 CP PS (1X11) 10 C.FANDI BC</t>
  </si>
  <si>
    <t>Total FTE. BACALAO 1500/2000 CP GRANEL 10 C.FAND TF C4</t>
  </si>
  <si>
    <t>Total FTE. BACALAO ISLAND. 1000/1500 CP (1X11) 10 MSC</t>
  </si>
  <si>
    <t>Total FTE. BACALAO ISLAND. 500/1000 CP (1X11) 10 MSC</t>
  </si>
  <si>
    <t>Total LOMO BACALAO C/P 200/300 (6X2) ICEL.</t>
  </si>
  <si>
    <t>Total LOMO BACALAO C/P 300/400 (6X2) ICEL.</t>
  </si>
  <si>
    <t>Total BOGAVANTE (400/450) (1X5)</t>
  </si>
  <si>
    <t>Total BOGAVANTE (550/650) (1X5)</t>
  </si>
  <si>
    <t>Total BOGAVANTE (800/1000) (1X5)</t>
  </si>
  <si>
    <t>Total DORADA 200/300 ENT EVISC C. 5 KG 20</t>
  </si>
  <si>
    <t>Total DORADA 300/400 ENT EVISC C. 5 KG 20</t>
  </si>
  <si>
    <t>Total GALLO 4 C.G.</t>
  </si>
  <si>
    <t>Total GALLO 3  G.SOL *BORDO</t>
  </si>
  <si>
    <t>Total GALLO 5 C.G.</t>
  </si>
  <si>
    <t>Total GAMBA 10/30 PELADA 10X1 C.BONFRIG</t>
  </si>
  <si>
    <t>Total GAMBA 30/50 PELADA 10X1 C.BONFRIG</t>
  </si>
  <si>
    <t>Total GAMBA 50/70 PELADA 10X1 C.BONFRIG</t>
  </si>
  <si>
    <t>Total GAMBA PELADA 50/70 (5X1)</t>
  </si>
  <si>
    <t>Total GAMBA PELADA 70/100   (5X1)</t>
  </si>
  <si>
    <t>Total COL. LANGOSTINO VANNAMEI 31/35 (10X2,268)</t>
  </si>
  <si>
    <t>Total COLA LANG VANN (10X2) 40/50</t>
  </si>
  <si>
    <t>Total COLA LANG VANN (10X2) 50/60</t>
  </si>
  <si>
    <t>Total LANGOSTINO VANNAMEI 20/30 (2X10)</t>
  </si>
  <si>
    <t>Total LANGOSTINO VANNAMEI 30/40 (3X6)</t>
  </si>
  <si>
    <t>Total LENGUADO HOL.N.3 S/A (1X5)300/350</t>
  </si>
  <si>
    <t>Total LENGUADO HOL.N3 S/A(1X5) 275/325</t>
  </si>
  <si>
    <t>Total LUBINA 200/300 ENT EVISC C. 5 KG 20</t>
  </si>
  <si>
    <t>Total LUBINA 400/600 ENT EVISC C. 5 KG 20</t>
  </si>
  <si>
    <t>Total COL. RAPE 5 SP  1200 /1800</t>
  </si>
  <si>
    <t>Total COL. RAPE S/P 2000/3000</t>
  </si>
  <si>
    <t>Total COL. RAPE SP 800/1200  (HOSPT)</t>
  </si>
  <si>
    <t>Total ALA RAYA 1 SP C.G.</t>
  </si>
  <si>
    <t>Total ALA RAYA M SP</t>
  </si>
  <si>
    <t>Total ROSADA 3 ENV C.G.</t>
  </si>
  <si>
    <t>Total ROSADA 4 ENV C.G.</t>
  </si>
  <si>
    <t>Total SEPIA LIMPIA 1000/1500 (1X12) 15</t>
  </si>
  <si>
    <t>Total FTE. TILAPIA 140/200 SP (5X1) C. 5 KG</t>
  </si>
  <si>
    <t>Total PORC. TINTORERA S/P S/H 80/120  1X6</t>
  </si>
  <si>
    <t>Otros costes indirectos</t>
  </si>
  <si>
    <t>5 tiendas</t>
  </si>
  <si>
    <t>Cámara</t>
  </si>
  <si>
    <t xml:space="preserve">Dirección </t>
  </si>
  <si>
    <t>Administración</t>
  </si>
  <si>
    <t>salario</t>
  </si>
  <si>
    <t>SS</t>
  </si>
  <si>
    <t>Tenderos</t>
  </si>
  <si>
    <t>Chóferes</t>
  </si>
  <si>
    <t>GASTOS</t>
  </si>
  <si>
    <t>MENSUALES</t>
  </si>
  <si>
    <t>Tiendas</t>
  </si>
  <si>
    <t>Amortización</t>
  </si>
  <si>
    <t>Camión</t>
  </si>
  <si>
    <t>Consumos</t>
  </si>
  <si>
    <t>Electricidad</t>
  </si>
  <si>
    <t>Gasóleo</t>
  </si>
  <si>
    <t>Desplazamientos</t>
  </si>
  <si>
    <t>Coche</t>
  </si>
  <si>
    <t>Reparaciones</t>
  </si>
  <si>
    <t>Instalaciones</t>
  </si>
  <si>
    <t>Tasas</t>
  </si>
  <si>
    <t>TOTAL SALARIOS + SS</t>
  </si>
  <si>
    <t>Otros</t>
  </si>
  <si>
    <t>Seguros</t>
  </si>
  <si>
    <t>Intereses</t>
  </si>
  <si>
    <t>Otros C. Fijos</t>
  </si>
  <si>
    <t>TOTAL COSTES MES</t>
  </si>
  <si>
    <t>Contabilidad</t>
  </si>
  <si>
    <t>Sociedad Matriz</t>
  </si>
  <si>
    <t>Total RODABALLO 2000/3000</t>
  </si>
  <si>
    <t>Total RODABALLO 600/800</t>
  </si>
  <si>
    <t>COSTE INDIRECTO POR KG</t>
  </si>
  <si>
    <t>Correlacion</t>
  </si>
  <si>
    <t>precio / margen neto</t>
  </si>
  <si>
    <t>margen neto / cantidad</t>
  </si>
  <si>
    <t>cantidad / precio</t>
  </si>
  <si>
    <t>DESCUENTO MÁXIMO</t>
  </si>
  <si>
    <t>Margen Neto/kg</t>
  </si>
  <si>
    <t>€/kg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</si>
</sst>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2" fontId="0" fillId="0" borderId="0" xfId="0" applyNumberFormat="1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/>
    <xf numFmtId="3" fontId="0" fillId="0" borderId="0" xfId="0" applyNumberFormat="1"/>
    <xf numFmtId="3" fontId="3" fillId="4" borderId="1" xfId="0" applyNumberFormat="1" applyFont="1" applyFill="1" applyBorder="1" applyAlignment="1">
      <alignment horizontal="center" vertical="center"/>
    </xf>
    <xf numFmtId="10" fontId="3" fillId="3" borderId="2" xfId="0" applyNumberFormat="1" applyFont="1" applyFill="1" applyBorder="1" applyAlignment="1">
      <alignment horizontal="center" vertical="center" wrapText="1"/>
    </xf>
    <xf numFmtId="3" fontId="3" fillId="3" borderId="4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 wrapText="1"/>
    </xf>
    <xf numFmtId="3" fontId="3" fillId="5" borderId="3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 wrapText="1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5" xfId="0" applyNumberFormat="1" applyFont="1" applyFill="1" applyBorder="1" applyAlignment="1">
      <alignment horizontal="center" vertical="center"/>
    </xf>
    <xf numFmtId="4" fontId="3" fillId="6" borderId="2" xfId="0" applyNumberFormat="1" applyFont="1" applyFill="1" applyBorder="1" applyAlignment="1">
      <alignment horizontal="center" vertical="center" wrapText="1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" fontId="2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4" fontId="0" fillId="0" borderId="6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4" fontId="0" fillId="0" borderId="8" xfId="0" applyNumberFormat="1" applyBorder="1" applyAlignment="1">
      <alignment horizontal="center"/>
    </xf>
    <xf numFmtId="4" fontId="2" fillId="0" borderId="2" xfId="0" applyNumberFormat="1" applyFont="1" applyBorder="1"/>
    <xf numFmtId="3" fontId="2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0" fontId="2" fillId="0" borderId="0" xfId="1" applyNumberFormat="1" applyFont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3" fontId="2" fillId="7" borderId="2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0" fillId="0" borderId="0" xfId="0" applyAlignment="1">
      <alignment wrapText="1"/>
    </xf>
    <xf numFmtId="3" fontId="0" fillId="0" borderId="9" xfId="0" applyNumberFormat="1" applyBorder="1" applyAlignment="1">
      <alignment horizontal="center"/>
    </xf>
    <xf numFmtId="4" fontId="0" fillId="8" borderId="0" xfId="0" applyNumberFormat="1" applyFill="1" applyAlignment="1">
      <alignment horizontal="center"/>
    </xf>
    <xf numFmtId="4" fontId="4" fillId="8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1" applyNumberFormat="1" applyFont="1"/>
    <xf numFmtId="0" fontId="0" fillId="0" borderId="0" xfId="0" applyNumberFormat="1"/>
    <xf numFmtId="20" fontId="0" fillId="0" borderId="0" xfId="0" applyNumberFormat="1"/>
    <xf numFmtId="3" fontId="5" fillId="0" borderId="0" xfId="0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6C33-3429-4807-B308-FAA3C36CD516}">
  <dimension ref="A1:N114"/>
  <sheetViews>
    <sheetView tabSelected="1" topLeftCell="A57" workbookViewId="0">
      <selection activeCell="H77" sqref="H77"/>
    </sheetView>
  </sheetViews>
  <sheetFormatPr baseColWidth="10" defaultRowHeight="15" x14ac:dyDescent="0.25"/>
  <cols>
    <col min="2" max="2" width="53.28515625" bestFit="1" customWidth="1"/>
    <col min="3" max="3" width="18.42578125" style="3" bestFit="1" customWidth="1"/>
    <col min="5" max="6" width="10.85546875" style="4"/>
    <col min="7" max="7" width="10.85546875" style="3"/>
    <col min="8" max="9" width="10.85546875" style="6"/>
    <col min="10" max="10" width="10.85546875" style="3"/>
    <col min="11" max="11" width="10.85546875" style="5"/>
  </cols>
  <sheetData>
    <row r="1" spans="1:13" ht="38.25" x14ac:dyDescent="0.25">
      <c r="A1" s="1"/>
      <c r="B1" s="1" t="s">
        <v>0</v>
      </c>
      <c r="C1" s="13" t="s">
        <v>2</v>
      </c>
      <c r="D1" s="15" t="s">
        <v>37</v>
      </c>
      <c r="E1" s="14" t="s">
        <v>1</v>
      </c>
      <c r="F1" s="7" t="s">
        <v>7</v>
      </c>
      <c r="G1" s="11" t="s">
        <v>3</v>
      </c>
      <c r="H1" s="12" t="s">
        <v>4</v>
      </c>
      <c r="I1" s="10" t="s">
        <v>79</v>
      </c>
      <c r="J1" s="9" t="s">
        <v>5</v>
      </c>
      <c r="K1" s="8" t="s">
        <v>6</v>
      </c>
    </row>
    <row r="2" spans="1:13" x14ac:dyDescent="0.25">
      <c r="B2" t="s">
        <v>8</v>
      </c>
      <c r="C2" s="3">
        <v>1000</v>
      </c>
      <c r="D2" s="4">
        <f>+F2/0.9</f>
        <v>12.809209111111111</v>
      </c>
      <c r="E2" s="3">
        <f t="shared" ref="E2:E33" si="0">+C2*D2</f>
        <v>12809.209111111111</v>
      </c>
      <c r="F2" s="25">
        <v>11.5282882</v>
      </c>
      <c r="G2" s="3">
        <f t="shared" ref="G2:G33" si="1">+E2-C2*F2</f>
        <v>1280.9209111111104</v>
      </c>
      <c r="H2" s="16">
        <f t="shared" ref="H2:H33" si="2">+G2/E2</f>
        <v>9.999999999999995E-2</v>
      </c>
      <c r="I2" s="26">
        <f t="shared" ref="I2:I33" si="3">+C2*$D$114</f>
        <v>585.33333333333337</v>
      </c>
      <c r="J2" s="3">
        <f t="shared" ref="J2:J33" si="4">+G2-I2</f>
        <v>695.58757777777703</v>
      </c>
      <c r="K2" s="5">
        <f t="shared" ref="K2:K33" si="5">+J2/E2</f>
        <v>5.430371006859451E-2</v>
      </c>
      <c r="M2">
        <f>+D2*0.88</f>
        <v>11.272104017777778</v>
      </c>
    </row>
    <row r="3" spans="1:13" x14ac:dyDescent="0.25">
      <c r="B3" t="s">
        <v>9</v>
      </c>
      <c r="C3" s="3">
        <v>1250</v>
      </c>
      <c r="D3" s="4">
        <f>+F3/0.86</f>
        <v>6.4466727906976748</v>
      </c>
      <c r="E3" s="3">
        <f t="shared" si="0"/>
        <v>8058.3409883720933</v>
      </c>
      <c r="F3" s="25">
        <v>5.5441386000000001</v>
      </c>
      <c r="G3" s="3">
        <f t="shared" si="1"/>
        <v>1128.1677383720935</v>
      </c>
      <c r="H3" s="16">
        <f t="shared" si="2"/>
        <v>0.14000000000000004</v>
      </c>
      <c r="I3" s="26">
        <f t="shared" si="3"/>
        <v>731.66666666666674</v>
      </c>
      <c r="J3" s="3">
        <f t="shared" si="4"/>
        <v>396.50107170542674</v>
      </c>
      <c r="K3" s="5">
        <f t="shared" si="5"/>
        <v>4.9203809106311593E-2</v>
      </c>
      <c r="M3">
        <f t="shared" ref="M3:M66" si="6">+D3*0.88</f>
        <v>5.6730720558139538</v>
      </c>
    </row>
    <row r="4" spans="1:13" x14ac:dyDescent="0.25">
      <c r="B4" t="s">
        <v>10</v>
      </c>
      <c r="C4" s="3">
        <v>1250</v>
      </c>
      <c r="D4" s="4">
        <f>+F4/0.86</f>
        <v>6.3955087209302341</v>
      </c>
      <c r="E4" s="3">
        <f t="shared" si="0"/>
        <v>7994.3859011627928</v>
      </c>
      <c r="F4" s="25">
        <v>5.500137500000001</v>
      </c>
      <c r="G4" s="3">
        <f t="shared" si="1"/>
        <v>1119.2140261627919</v>
      </c>
      <c r="H4" s="16">
        <f t="shared" si="2"/>
        <v>0.14000000000000012</v>
      </c>
      <c r="I4" s="26">
        <f t="shared" si="3"/>
        <v>731.66666666666674</v>
      </c>
      <c r="J4" s="3">
        <f t="shared" si="4"/>
        <v>387.54735949612518</v>
      </c>
      <c r="K4" s="5">
        <f t="shared" si="5"/>
        <v>4.8477439579162167E-2</v>
      </c>
      <c r="M4">
        <f t="shared" si="6"/>
        <v>5.6280476744186059</v>
      </c>
    </row>
    <row r="5" spans="1:13" x14ac:dyDescent="0.25">
      <c r="B5" t="s">
        <v>11</v>
      </c>
      <c r="C5" s="3">
        <v>1250</v>
      </c>
      <c r="D5" s="4">
        <f>+F5/0.86</f>
        <v>6.190852441860466</v>
      </c>
      <c r="E5" s="3">
        <f t="shared" si="0"/>
        <v>7738.5655523255828</v>
      </c>
      <c r="F5" s="25">
        <v>5.324133100000001</v>
      </c>
      <c r="G5" s="3">
        <f t="shared" si="1"/>
        <v>1083.3991773255811</v>
      </c>
      <c r="H5" s="16">
        <f t="shared" si="2"/>
        <v>0.13999999999999993</v>
      </c>
      <c r="I5" s="26">
        <f t="shared" si="3"/>
        <v>731.66666666666674</v>
      </c>
      <c r="J5" s="3">
        <f t="shared" si="4"/>
        <v>351.73251065891441</v>
      </c>
      <c r="K5" s="5">
        <f t="shared" si="5"/>
        <v>4.5451900391696269E-2</v>
      </c>
      <c r="M5">
        <f t="shared" si="6"/>
        <v>5.4479501488372097</v>
      </c>
    </row>
    <row r="6" spans="1:13" x14ac:dyDescent="0.25">
      <c r="B6" t="s">
        <v>12</v>
      </c>
      <c r="C6" s="3">
        <v>1250</v>
      </c>
      <c r="D6" s="4">
        <f>+F6/0.86</f>
        <v>6.3443446511627908</v>
      </c>
      <c r="E6" s="3">
        <f t="shared" si="0"/>
        <v>7930.4308139534887</v>
      </c>
      <c r="F6" s="25">
        <v>5.4561364000000001</v>
      </c>
      <c r="G6" s="3">
        <f t="shared" si="1"/>
        <v>1110.2603139534885</v>
      </c>
      <c r="H6" s="16">
        <f t="shared" si="2"/>
        <v>0.14000000000000001</v>
      </c>
      <c r="I6" s="26">
        <f t="shared" si="3"/>
        <v>731.66666666666674</v>
      </c>
      <c r="J6" s="3">
        <f t="shared" si="4"/>
        <v>378.59364728682181</v>
      </c>
      <c r="K6" s="5">
        <f t="shared" si="5"/>
        <v>4.7739354414477866E-2</v>
      </c>
      <c r="M6">
        <f t="shared" si="6"/>
        <v>5.5830232930232562</v>
      </c>
    </row>
    <row r="7" spans="1:13" x14ac:dyDescent="0.25">
      <c r="B7" t="s">
        <v>13</v>
      </c>
      <c r="C7" s="3">
        <v>1750</v>
      </c>
      <c r="D7" s="4">
        <f>+F7/0.86</f>
        <v>6.0066617906976729</v>
      </c>
      <c r="E7" s="3">
        <f t="shared" si="0"/>
        <v>10511.658133720928</v>
      </c>
      <c r="F7" s="25">
        <v>5.1657291399999989</v>
      </c>
      <c r="G7" s="3">
        <f t="shared" si="1"/>
        <v>1471.63213872093</v>
      </c>
      <c r="H7" s="16">
        <f t="shared" si="2"/>
        <v>0.14000000000000001</v>
      </c>
      <c r="I7" s="26">
        <f t="shared" si="3"/>
        <v>1024.3333333333335</v>
      </c>
      <c r="J7" s="3">
        <f t="shared" si="4"/>
        <v>447.29880538759653</v>
      </c>
      <c r="K7" s="5">
        <f t="shared" si="5"/>
        <v>4.2552640097063471E-2</v>
      </c>
      <c r="M7">
        <f t="shared" si="6"/>
        <v>5.2858623758139522</v>
      </c>
    </row>
    <row r="8" spans="1:13" x14ac:dyDescent="0.25">
      <c r="B8" t="s">
        <v>14</v>
      </c>
      <c r="C8" s="3">
        <v>1250</v>
      </c>
      <c r="D8" s="4">
        <f>+F8/0.88</f>
        <v>8.5002124999999999</v>
      </c>
      <c r="E8" s="3">
        <f t="shared" si="0"/>
        <v>10625.265625</v>
      </c>
      <c r="F8" s="25">
        <v>7.4801869999999999</v>
      </c>
      <c r="G8" s="3">
        <f t="shared" si="1"/>
        <v>1275.0318750000006</v>
      </c>
      <c r="H8" s="16">
        <f t="shared" si="2"/>
        <v>0.12000000000000005</v>
      </c>
      <c r="I8" s="26">
        <f t="shared" si="3"/>
        <v>731.66666666666674</v>
      </c>
      <c r="J8" s="3">
        <f t="shared" si="4"/>
        <v>543.36520833333384</v>
      </c>
      <c r="K8" s="5">
        <f t="shared" si="5"/>
        <v>5.1138976427550144E-2</v>
      </c>
      <c r="M8">
        <f t="shared" si="6"/>
        <v>7.4801869999999999</v>
      </c>
    </row>
    <row r="9" spans="1:13" x14ac:dyDescent="0.25">
      <c r="B9" t="s">
        <v>15</v>
      </c>
      <c r="C9" s="3">
        <v>1250</v>
      </c>
      <c r="D9" s="4">
        <f>+F9/0.88</f>
        <v>8.5002124999999999</v>
      </c>
      <c r="E9" s="3">
        <f t="shared" si="0"/>
        <v>10625.265625</v>
      </c>
      <c r="F9" s="25">
        <v>7.4801869999999999</v>
      </c>
      <c r="G9" s="3">
        <f t="shared" si="1"/>
        <v>1275.0318750000006</v>
      </c>
      <c r="H9" s="16">
        <f t="shared" si="2"/>
        <v>0.12000000000000005</v>
      </c>
      <c r="I9" s="26">
        <f t="shared" si="3"/>
        <v>731.66666666666674</v>
      </c>
      <c r="J9" s="3">
        <f t="shared" si="4"/>
        <v>543.36520833333384</v>
      </c>
      <c r="K9" s="5">
        <f t="shared" si="5"/>
        <v>5.1138976427550144E-2</v>
      </c>
      <c r="M9">
        <f t="shared" si="6"/>
        <v>7.4801869999999999</v>
      </c>
    </row>
    <row r="10" spans="1:13" x14ac:dyDescent="0.25">
      <c r="B10" t="s">
        <v>16</v>
      </c>
      <c r="C10" s="3">
        <v>1000</v>
      </c>
      <c r="D10" s="4">
        <f>+F10/0.89</f>
        <v>12.557617303370789</v>
      </c>
      <c r="E10" s="3">
        <f t="shared" si="0"/>
        <v>12557.617303370789</v>
      </c>
      <c r="F10" s="25">
        <v>11.176279400000002</v>
      </c>
      <c r="G10" s="3">
        <f t="shared" si="1"/>
        <v>1381.3379033707879</v>
      </c>
      <c r="H10" s="16">
        <f t="shared" si="2"/>
        <v>0.11000000000000008</v>
      </c>
      <c r="I10" s="26">
        <f t="shared" si="3"/>
        <v>585.33333333333337</v>
      </c>
      <c r="J10" s="3">
        <f t="shared" si="4"/>
        <v>796.00457003745453</v>
      </c>
      <c r="K10" s="5">
        <f t="shared" si="5"/>
        <v>6.3388185099715236E-2</v>
      </c>
      <c r="M10">
        <f t="shared" si="6"/>
        <v>11.050703226966293</v>
      </c>
    </row>
    <row r="11" spans="1:13" x14ac:dyDescent="0.25">
      <c r="B11" t="s">
        <v>17</v>
      </c>
      <c r="C11" s="3">
        <v>1000</v>
      </c>
      <c r="D11" s="4">
        <f>+F11/0.89</f>
        <v>12.745487168539325</v>
      </c>
      <c r="E11" s="3">
        <f t="shared" si="0"/>
        <v>12745.487168539325</v>
      </c>
      <c r="F11" s="25">
        <v>11.343483579999999</v>
      </c>
      <c r="G11" s="3">
        <f t="shared" si="1"/>
        <v>1402.0035885393263</v>
      </c>
      <c r="H11" s="16">
        <f t="shared" si="2"/>
        <v>0.11000000000000004</v>
      </c>
      <c r="I11" s="26">
        <f t="shared" si="3"/>
        <v>585.33333333333337</v>
      </c>
      <c r="J11" s="3">
        <f t="shared" si="4"/>
        <v>816.67025520599293</v>
      </c>
      <c r="K11" s="5">
        <f t="shared" si="5"/>
        <v>6.4075248313916436E-2</v>
      </c>
      <c r="M11">
        <f t="shared" si="6"/>
        <v>11.216028708314607</v>
      </c>
    </row>
    <row r="12" spans="1:13" x14ac:dyDescent="0.25">
      <c r="B12" t="s">
        <v>18</v>
      </c>
      <c r="C12" s="3">
        <v>1250</v>
      </c>
      <c r="D12" s="4">
        <f>+F12/0.88</f>
        <v>9.0653490570519093</v>
      </c>
      <c r="E12" s="3">
        <f t="shared" si="0"/>
        <v>11331.686321314886</v>
      </c>
      <c r="F12" s="25">
        <v>7.9775071702056799</v>
      </c>
      <c r="G12" s="3">
        <f t="shared" si="1"/>
        <v>1359.8023585577866</v>
      </c>
      <c r="H12" s="16">
        <f t="shared" si="2"/>
        <v>0.12000000000000002</v>
      </c>
      <c r="I12" s="26">
        <f t="shared" si="3"/>
        <v>731.66666666666674</v>
      </c>
      <c r="J12" s="3">
        <f t="shared" si="4"/>
        <v>628.1356918911199</v>
      </c>
      <c r="K12" s="5">
        <f t="shared" si="5"/>
        <v>5.5431793122405579E-2</v>
      </c>
      <c r="M12">
        <f t="shared" si="6"/>
        <v>7.9775071702056799</v>
      </c>
    </row>
    <row r="13" spans="1:13" x14ac:dyDescent="0.25">
      <c r="B13" t="s">
        <v>19</v>
      </c>
      <c r="C13" s="3">
        <v>1250</v>
      </c>
      <c r="D13" s="4">
        <f>+F13/0.88</f>
        <v>7.489774328337881</v>
      </c>
      <c r="E13" s="3">
        <f t="shared" si="0"/>
        <v>9362.2179104223505</v>
      </c>
      <c r="F13" s="25">
        <v>6.591001408937335</v>
      </c>
      <c r="G13" s="3">
        <f t="shared" si="1"/>
        <v>1123.4661492506821</v>
      </c>
      <c r="H13" s="16">
        <f t="shared" si="2"/>
        <v>0.12</v>
      </c>
      <c r="I13" s="26">
        <f t="shared" si="3"/>
        <v>731.66666666666674</v>
      </c>
      <c r="J13" s="3">
        <f t="shared" si="4"/>
        <v>391.79948258401532</v>
      </c>
      <c r="K13" s="5">
        <f t="shared" si="5"/>
        <v>4.1849002697090645E-2</v>
      </c>
      <c r="M13">
        <f t="shared" si="6"/>
        <v>6.591001408937335</v>
      </c>
    </row>
    <row r="14" spans="1:13" x14ac:dyDescent="0.25">
      <c r="B14" t="s">
        <v>20</v>
      </c>
      <c r="C14" s="3">
        <v>1750</v>
      </c>
      <c r="D14" s="4">
        <f>+F14/0.81</f>
        <v>4.1753278799489157</v>
      </c>
      <c r="E14" s="3">
        <f t="shared" si="0"/>
        <v>7306.8237899106025</v>
      </c>
      <c r="F14" s="25">
        <v>3.3820155827586218</v>
      </c>
      <c r="G14" s="3">
        <f t="shared" si="1"/>
        <v>1388.296520083014</v>
      </c>
      <c r="H14" s="16">
        <f t="shared" si="2"/>
        <v>0.18999999999999995</v>
      </c>
      <c r="I14" s="26">
        <f t="shared" si="3"/>
        <v>1024.3333333333335</v>
      </c>
      <c r="J14" s="3">
        <f t="shared" si="4"/>
        <v>363.96318674968052</v>
      </c>
      <c r="K14" s="5">
        <f t="shared" si="5"/>
        <v>4.9811408789171514E-2</v>
      </c>
      <c r="M14">
        <f t="shared" si="6"/>
        <v>3.6742885343550458</v>
      </c>
    </row>
    <row r="15" spans="1:13" x14ac:dyDescent="0.25">
      <c r="B15" t="s">
        <v>21</v>
      </c>
      <c r="C15" s="3">
        <v>1250</v>
      </c>
      <c r="D15" s="4">
        <f>+F15/0.88</f>
        <v>8.8502212499999988</v>
      </c>
      <c r="E15" s="3">
        <f t="shared" si="0"/>
        <v>11062.776562499999</v>
      </c>
      <c r="F15" s="25">
        <v>7.7881946999999991</v>
      </c>
      <c r="G15" s="3">
        <f t="shared" si="1"/>
        <v>1327.5331875000011</v>
      </c>
      <c r="H15" s="16">
        <f t="shared" si="2"/>
        <v>0.12000000000000011</v>
      </c>
      <c r="I15" s="26">
        <f t="shared" si="3"/>
        <v>731.66666666666674</v>
      </c>
      <c r="J15" s="3">
        <f t="shared" si="4"/>
        <v>595.86652083333433</v>
      </c>
      <c r="K15" s="5">
        <f t="shared" si="5"/>
        <v>5.3862293743974762E-2</v>
      </c>
      <c r="M15">
        <f t="shared" si="6"/>
        <v>7.7881946999999991</v>
      </c>
    </row>
    <row r="16" spans="1:13" x14ac:dyDescent="0.25">
      <c r="B16" t="s">
        <v>22</v>
      </c>
      <c r="C16" s="3">
        <v>1000</v>
      </c>
      <c r="D16" s="4">
        <f>+F16/0.89</f>
        <v>11.371070786516853</v>
      </c>
      <c r="E16" s="3">
        <f t="shared" si="0"/>
        <v>11371.070786516853</v>
      </c>
      <c r="F16" s="25">
        <v>10.120253</v>
      </c>
      <c r="G16" s="3">
        <f t="shared" si="1"/>
        <v>1250.8177865168527</v>
      </c>
      <c r="H16" s="16">
        <f t="shared" si="2"/>
        <v>0.1099999999999999</v>
      </c>
      <c r="I16" s="26">
        <f t="shared" si="3"/>
        <v>585.33333333333337</v>
      </c>
      <c r="J16" s="3">
        <f t="shared" si="4"/>
        <v>665.48445318351935</v>
      </c>
      <c r="K16" s="5">
        <f t="shared" si="5"/>
        <v>5.8524343544902706E-2</v>
      </c>
      <c r="M16">
        <f t="shared" si="6"/>
        <v>10.006542292134831</v>
      </c>
    </row>
    <row r="17" spans="2:13" x14ac:dyDescent="0.25">
      <c r="B17" t="s">
        <v>23</v>
      </c>
      <c r="C17" s="3">
        <v>1750</v>
      </c>
      <c r="D17" s="4">
        <f>+F17/0.83</f>
        <v>4.6651768674698797</v>
      </c>
      <c r="E17" s="3">
        <f t="shared" si="0"/>
        <v>8164.0595180722894</v>
      </c>
      <c r="F17" s="25">
        <v>3.8720968</v>
      </c>
      <c r="G17" s="3">
        <f t="shared" si="1"/>
        <v>1387.8901180722896</v>
      </c>
      <c r="H17" s="16">
        <f t="shared" si="2"/>
        <v>0.17000000000000004</v>
      </c>
      <c r="I17" s="26">
        <f t="shared" si="3"/>
        <v>1024.3333333333335</v>
      </c>
      <c r="J17" s="3">
        <f t="shared" si="4"/>
        <v>363.55678473895614</v>
      </c>
      <c r="K17" s="5">
        <f t="shared" si="5"/>
        <v>4.453137363025983E-2</v>
      </c>
      <c r="M17">
        <f t="shared" si="6"/>
        <v>4.1053556433734943</v>
      </c>
    </row>
    <row r="18" spans="2:13" x14ac:dyDescent="0.25">
      <c r="B18" t="s">
        <v>24</v>
      </c>
      <c r="C18" s="3">
        <v>1750</v>
      </c>
      <c r="D18" s="4">
        <f>+F18/0.85</f>
        <v>5.5493151999999997</v>
      </c>
      <c r="E18" s="3">
        <f t="shared" si="0"/>
        <v>9711.3015999999989</v>
      </c>
      <c r="F18" s="25">
        <v>4.7169179199999993</v>
      </c>
      <c r="G18" s="3">
        <f t="shared" si="1"/>
        <v>1456.6952400000009</v>
      </c>
      <c r="H18" s="16">
        <f t="shared" si="2"/>
        <v>0.15000000000000011</v>
      </c>
      <c r="I18" s="26">
        <f t="shared" si="3"/>
        <v>1024.3333333333335</v>
      </c>
      <c r="J18" s="3">
        <f t="shared" si="4"/>
        <v>432.36190666666744</v>
      </c>
      <c r="K18" s="5">
        <f t="shared" si="5"/>
        <v>4.452151982043967E-2</v>
      </c>
      <c r="M18">
        <f t="shared" si="6"/>
        <v>4.8833973759999996</v>
      </c>
    </row>
    <row r="19" spans="2:13" x14ac:dyDescent="0.25">
      <c r="B19" t="s">
        <v>25</v>
      </c>
      <c r="C19" s="3">
        <v>1750</v>
      </c>
      <c r="D19" s="4">
        <f>+F19/0.79</f>
        <v>3.6203436708860761</v>
      </c>
      <c r="E19" s="3">
        <f t="shared" si="0"/>
        <v>6335.6014240506329</v>
      </c>
      <c r="F19" s="25">
        <v>2.8600715000000001</v>
      </c>
      <c r="G19" s="3">
        <f t="shared" si="1"/>
        <v>1330.4762990506324</v>
      </c>
      <c r="H19" s="16">
        <f t="shared" si="2"/>
        <v>0.20999999999999991</v>
      </c>
      <c r="I19" s="26">
        <f t="shared" si="3"/>
        <v>1024.3333333333335</v>
      </c>
      <c r="J19" s="3">
        <f t="shared" si="4"/>
        <v>306.14296571729892</v>
      </c>
      <c r="K19" s="5">
        <f t="shared" si="5"/>
        <v>4.8321058290558952E-2</v>
      </c>
      <c r="M19">
        <f t="shared" si="6"/>
        <v>3.185902430379747</v>
      </c>
    </row>
    <row r="20" spans="2:13" x14ac:dyDescent="0.25">
      <c r="B20" t="s">
        <v>26</v>
      </c>
      <c r="C20" s="3">
        <v>1750</v>
      </c>
      <c r="D20" s="4">
        <f>+F20/0.8</f>
        <v>3.7400934999999995</v>
      </c>
      <c r="E20" s="3">
        <f t="shared" si="0"/>
        <v>6545.1636249999992</v>
      </c>
      <c r="F20" s="25">
        <v>2.9920747999999997</v>
      </c>
      <c r="G20" s="3">
        <f t="shared" si="1"/>
        <v>1309.032725</v>
      </c>
      <c r="H20" s="16">
        <f t="shared" si="2"/>
        <v>0.20000000000000004</v>
      </c>
      <c r="I20" s="26">
        <f t="shared" si="3"/>
        <v>1024.3333333333335</v>
      </c>
      <c r="J20" s="3">
        <f t="shared" si="4"/>
        <v>284.69939166666654</v>
      </c>
      <c r="K20" s="5">
        <f t="shared" si="5"/>
        <v>4.3497673698977474E-2</v>
      </c>
      <c r="M20">
        <f t="shared" si="6"/>
        <v>3.2912822799999994</v>
      </c>
    </row>
    <row r="21" spans="2:13" x14ac:dyDescent="0.25">
      <c r="B21" t="s">
        <v>27</v>
      </c>
      <c r="C21" s="3">
        <v>1250</v>
      </c>
      <c r="D21" s="4">
        <f>+F21/0.87</f>
        <v>7.2251395730706074</v>
      </c>
      <c r="E21" s="3">
        <f t="shared" si="0"/>
        <v>9031.4244663382597</v>
      </c>
      <c r="F21" s="25">
        <v>6.2858714285714283</v>
      </c>
      <c r="G21" s="3">
        <f t="shared" si="1"/>
        <v>1174.0851806239743</v>
      </c>
      <c r="H21" s="16">
        <f t="shared" si="2"/>
        <v>0.13000000000000006</v>
      </c>
      <c r="I21" s="26">
        <f t="shared" si="3"/>
        <v>731.66666666666674</v>
      </c>
      <c r="J21" s="3">
        <f t="shared" si="4"/>
        <v>442.4185139573076</v>
      </c>
      <c r="K21" s="5">
        <f t="shared" si="5"/>
        <v>4.8986570790275755E-2</v>
      </c>
      <c r="M21">
        <f t="shared" si="6"/>
        <v>6.3581228243021348</v>
      </c>
    </row>
    <row r="22" spans="2:13" x14ac:dyDescent="0.25">
      <c r="B22" t="s">
        <v>28</v>
      </c>
      <c r="C22" s="3">
        <v>1750</v>
      </c>
      <c r="D22" s="4">
        <f>+F22/0.83</f>
        <v>4.6121634939759044</v>
      </c>
      <c r="E22" s="3">
        <f t="shared" si="0"/>
        <v>8071.2861144578328</v>
      </c>
      <c r="F22" s="25">
        <v>3.8280957000000004</v>
      </c>
      <c r="G22" s="3">
        <f t="shared" si="1"/>
        <v>1372.1186394578317</v>
      </c>
      <c r="H22" s="16">
        <f t="shared" si="2"/>
        <v>0.17</v>
      </c>
      <c r="I22" s="26">
        <f t="shared" si="3"/>
        <v>1024.3333333333335</v>
      </c>
      <c r="J22" s="3">
        <f t="shared" si="4"/>
        <v>347.78530612449822</v>
      </c>
      <c r="K22" s="5">
        <f t="shared" si="5"/>
        <v>4.3089205511067395E-2</v>
      </c>
      <c r="M22">
        <f t="shared" si="6"/>
        <v>4.0587038746987956</v>
      </c>
    </row>
    <row r="23" spans="2:13" x14ac:dyDescent="0.25">
      <c r="B23" t="s">
        <v>29</v>
      </c>
      <c r="C23" s="3">
        <v>1250</v>
      </c>
      <c r="D23" s="4">
        <f>+F23/0.87</f>
        <v>6.9541968390804607</v>
      </c>
      <c r="E23" s="3">
        <f t="shared" si="0"/>
        <v>8692.7460488505767</v>
      </c>
      <c r="F23" s="25">
        <v>6.0501512500000008</v>
      </c>
      <c r="G23" s="3">
        <f t="shared" si="1"/>
        <v>1130.0569863505762</v>
      </c>
      <c r="H23" s="16">
        <f t="shared" si="2"/>
        <v>0.13000000000000014</v>
      </c>
      <c r="I23" s="26">
        <f t="shared" si="3"/>
        <v>731.66666666666674</v>
      </c>
      <c r="J23" s="3">
        <f t="shared" si="4"/>
        <v>398.39031968390941</v>
      </c>
      <c r="K23" s="5">
        <f t="shared" si="5"/>
        <v>4.5830203418468406E-2</v>
      </c>
      <c r="M23">
        <f t="shared" si="6"/>
        <v>6.1196932183908057</v>
      </c>
    </row>
    <row r="24" spans="2:13" x14ac:dyDescent="0.25">
      <c r="B24" t="s">
        <v>30</v>
      </c>
      <c r="C24" s="3">
        <v>1250</v>
      </c>
      <c r="D24" s="4">
        <f>+F24/0.87</f>
        <v>7.3335166666666654</v>
      </c>
      <c r="E24" s="3">
        <f t="shared" si="0"/>
        <v>9166.8958333333321</v>
      </c>
      <c r="F24" s="25">
        <v>6.3801594999999987</v>
      </c>
      <c r="G24" s="3">
        <f t="shared" si="1"/>
        <v>1191.6964583333338</v>
      </c>
      <c r="H24" s="16">
        <f t="shared" si="2"/>
        <v>0.13000000000000006</v>
      </c>
      <c r="I24" s="26">
        <f t="shared" si="3"/>
        <v>731.66666666666674</v>
      </c>
      <c r="J24" s="3">
        <f t="shared" si="4"/>
        <v>460.02979166666705</v>
      </c>
      <c r="K24" s="5">
        <f t="shared" si="5"/>
        <v>5.0183813586478568E-2</v>
      </c>
      <c r="M24">
        <f t="shared" si="6"/>
        <v>6.4534946666666659</v>
      </c>
    </row>
    <row r="25" spans="2:13" x14ac:dyDescent="0.25">
      <c r="B25" t="s">
        <v>31</v>
      </c>
      <c r="C25" s="3">
        <v>1250</v>
      </c>
      <c r="D25" s="4">
        <f>+F25/0.88</f>
        <v>8.7502187500000002</v>
      </c>
      <c r="E25" s="3">
        <f t="shared" si="0"/>
        <v>10937.7734375</v>
      </c>
      <c r="F25" s="25">
        <v>7.7001925</v>
      </c>
      <c r="G25" s="3">
        <f t="shared" si="1"/>
        <v>1312.5328124999996</v>
      </c>
      <c r="H25" s="16">
        <f t="shared" si="2"/>
        <v>0.11999999999999997</v>
      </c>
      <c r="I25" s="26">
        <f t="shared" si="3"/>
        <v>731.66666666666674</v>
      </c>
      <c r="J25" s="3">
        <f t="shared" si="4"/>
        <v>580.86614583333289</v>
      </c>
      <c r="K25" s="5">
        <f t="shared" si="5"/>
        <v>5.3106434243905765E-2</v>
      </c>
      <c r="M25">
        <f t="shared" si="6"/>
        <v>7.7001925</v>
      </c>
    </row>
    <row r="26" spans="2:13" x14ac:dyDescent="0.25">
      <c r="B26" t="s">
        <v>32</v>
      </c>
      <c r="C26" s="3">
        <v>1750</v>
      </c>
      <c r="D26" s="4">
        <f>+F26/0.86</f>
        <v>6.0894545581395345</v>
      </c>
      <c r="E26" s="3">
        <f t="shared" si="0"/>
        <v>10656.545476744186</v>
      </c>
      <c r="F26" s="25">
        <v>5.2369309199999998</v>
      </c>
      <c r="G26" s="3">
        <f t="shared" si="1"/>
        <v>1491.9163667441862</v>
      </c>
      <c r="H26" s="16">
        <f t="shared" si="2"/>
        <v>0.14000000000000001</v>
      </c>
      <c r="I26" s="26">
        <f t="shared" si="3"/>
        <v>1024.3333333333335</v>
      </c>
      <c r="J26" s="3">
        <f t="shared" si="4"/>
        <v>467.58303341085275</v>
      </c>
      <c r="K26" s="5">
        <f t="shared" si="5"/>
        <v>4.3877543096049347E-2</v>
      </c>
      <c r="M26">
        <f t="shared" si="6"/>
        <v>5.3587200111627906</v>
      </c>
    </row>
    <row r="27" spans="2:13" x14ac:dyDescent="0.25">
      <c r="B27" t="s">
        <v>33</v>
      </c>
      <c r="C27" s="3">
        <v>1750</v>
      </c>
      <c r="D27" s="4">
        <f>+F27/0.83</f>
        <v>4.6348835111876081</v>
      </c>
      <c r="E27" s="3">
        <f t="shared" si="0"/>
        <v>8111.0461445783139</v>
      </c>
      <c r="F27" s="25">
        <v>3.8469533142857144</v>
      </c>
      <c r="G27" s="3">
        <f t="shared" si="1"/>
        <v>1378.8778445783137</v>
      </c>
      <c r="H27" s="16">
        <f t="shared" si="2"/>
        <v>0.17000000000000004</v>
      </c>
      <c r="I27" s="26">
        <f t="shared" si="3"/>
        <v>1024.3333333333335</v>
      </c>
      <c r="J27" s="3">
        <f t="shared" si="4"/>
        <v>354.54451124498019</v>
      </c>
      <c r="K27" s="5">
        <f t="shared" si="5"/>
        <v>4.3711317248758257E-2</v>
      </c>
      <c r="M27">
        <f t="shared" si="6"/>
        <v>4.0786974898450952</v>
      </c>
    </row>
    <row r="28" spans="2:13" x14ac:dyDescent="0.25">
      <c r="B28" t="s">
        <v>34</v>
      </c>
      <c r="C28" s="3">
        <v>1250</v>
      </c>
      <c r="D28" s="4">
        <f>+F28/0.87</f>
        <v>7.2677678965517263</v>
      </c>
      <c r="E28" s="3">
        <f t="shared" si="0"/>
        <v>9084.7098706896577</v>
      </c>
      <c r="F28" s="25">
        <v>6.3229580700000021</v>
      </c>
      <c r="G28" s="3">
        <f t="shared" si="1"/>
        <v>1181.0122831896551</v>
      </c>
      <c r="H28" s="16">
        <f t="shared" si="2"/>
        <v>0.12999999999999995</v>
      </c>
      <c r="I28" s="26">
        <f t="shared" si="3"/>
        <v>731.66666666666674</v>
      </c>
      <c r="J28" s="3">
        <f t="shared" si="4"/>
        <v>449.34561652298839</v>
      </c>
      <c r="K28" s="5">
        <f t="shared" si="5"/>
        <v>4.9461746486008221E-2</v>
      </c>
      <c r="M28">
        <f t="shared" si="6"/>
        <v>6.3956357489655193</v>
      </c>
    </row>
    <row r="29" spans="2:13" x14ac:dyDescent="0.25">
      <c r="B29" t="s">
        <v>35</v>
      </c>
      <c r="C29" s="3">
        <v>1750</v>
      </c>
      <c r="D29" s="4">
        <f>+F29/0.79</f>
        <v>3.5646460759493674</v>
      </c>
      <c r="E29" s="3">
        <f t="shared" si="0"/>
        <v>6238.1306329113931</v>
      </c>
      <c r="F29" s="25">
        <v>2.8160704000000005</v>
      </c>
      <c r="G29" s="3">
        <f t="shared" si="1"/>
        <v>1310.0074329113922</v>
      </c>
      <c r="H29" s="16">
        <f t="shared" si="2"/>
        <v>0.20999999999999994</v>
      </c>
      <c r="I29" s="26">
        <f t="shared" si="3"/>
        <v>1024.3333333333335</v>
      </c>
      <c r="J29" s="3">
        <f t="shared" si="4"/>
        <v>285.67409957805876</v>
      </c>
      <c r="K29" s="5">
        <f t="shared" si="5"/>
        <v>4.579482482634898E-2</v>
      </c>
      <c r="M29">
        <f t="shared" si="6"/>
        <v>3.1368885468354435</v>
      </c>
    </row>
    <row r="30" spans="2:13" x14ac:dyDescent="0.25">
      <c r="B30" t="s">
        <v>36</v>
      </c>
      <c r="C30" s="3">
        <v>1750</v>
      </c>
      <c r="D30" s="4">
        <f>+F30/0.85</f>
        <v>6.0091388771633598</v>
      </c>
      <c r="E30" s="3">
        <f t="shared" si="0"/>
        <v>10515.993035035879</v>
      </c>
      <c r="F30" s="25">
        <v>5.1077680455888554</v>
      </c>
      <c r="G30" s="3">
        <f t="shared" si="1"/>
        <v>1577.3989552553812</v>
      </c>
      <c r="H30" s="16">
        <f t="shared" si="2"/>
        <v>0.14999999999999994</v>
      </c>
      <c r="I30" s="26">
        <f t="shared" si="3"/>
        <v>1024.3333333333335</v>
      </c>
      <c r="J30" s="3">
        <f t="shared" si="4"/>
        <v>553.06562192204774</v>
      </c>
      <c r="K30" s="5">
        <f t="shared" si="5"/>
        <v>5.2592809835401412E-2</v>
      </c>
      <c r="M30">
        <f t="shared" si="6"/>
        <v>5.2880422119037567</v>
      </c>
    </row>
    <row r="31" spans="2:13" ht="12.6" customHeight="1" x14ac:dyDescent="0.25">
      <c r="B31" t="s">
        <v>38</v>
      </c>
      <c r="C31" s="3">
        <v>1750</v>
      </c>
      <c r="D31" s="4">
        <f>+F31/0.85</f>
        <v>5.3745345825059108</v>
      </c>
      <c r="E31" s="3">
        <f t="shared" si="0"/>
        <v>9405.4355193853444</v>
      </c>
      <c r="F31" s="25">
        <v>4.5683543951300241</v>
      </c>
      <c r="G31" s="3">
        <f t="shared" si="1"/>
        <v>1410.8153279078024</v>
      </c>
      <c r="H31" s="16">
        <f t="shared" si="2"/>
        <v>0.15000000000000008</v>
      </c>
      <c r="I31" s="26">
        <f t="shared" si="3"/>
        <v>1024.3333333333335</v>
      </c>
      <c r="J31" s="3">
        <f t="shared" si="4"/>
        <v>386.4819945744689</v>
      </c>
      <c r="K31" s="5">
        <f t="shared" si="5"/>
        <v>4.109134486945331E-2</v>
      </c>
      <c r="M31">
        <f t="shared" si="6"/>
        <v>4.7295904326052014</v>
      </c>
    </row>
    <row r="32" spans="2:13" x14ac:dyDescent="0.25">
      <c r="B32" t="s">
        <v>39</v>
      </c>
      <c r="C32" s="3">
        <v>1750</v>
      </c>
      <c r="D32" s="4">
        <f>+F32/0.84</f>
        <v>5.1074982846790888</v>
      </c>
      <c r="E32" s="3">
        <f t="shared" si="0"/>
        <v>8938.121998188406</v>
      </c>
      <c r="F32" s="25">
        <v>4.2902985591304343</v>
      </c>
      <c r="G32" s="3">
        <f t="shared" si="1"/>
        <v>1430.0995197101456</v>
      </c>
      <c r="H32" s="16">
        <f t="shared" si="2"/>
        <v>0.16000000000000009</v>
      </c>
      <c r="I32" s="26">
        <f t="shared" si="3"/>
        <v>1024.3333333333335</v>
      </c>
      <c r="J32" s="3">
        <f t="shared" si="4"/>
        <v>405.76618637681213</v>
      </c>
      <c r="K32" s="5">
        <f t="shared" si="5"/>
        <v>4.5397253076099604E-2</v>
      </c>
      <c r="M32">
        <f t="shared" si="6"/>
        <v>4.494598490517598</v>
      </c>
    </row>
    <row r="33" spans="2:13" ht="17.100000000000001" customHeight="1" x14ac:dyDescent="0.25">
      <c r="B33" t="s">
        <v>50</v>
      </c>
      <c r="C33" s="3">
        <v>1250</v>
      </c>
      <c r="D33" s="4">
        <f>+F33/0.86</f>
        <v>6.142246575581396</v>
      </c>
      <c r="E33" s="3">
        <f t="shared" si="0"/>
        <v>7677.8082194767449</v>
      </c>
      <c r="F33" s="25">
        <v>5.2823320550000004</v>
      </c>
      <c r="G33" s="3">
        <f t="shared" si="1"/>
        <v>1074.8931507267444</v>
      </c>
      <c r="H33" s="16">
        <f t="shared" si="2"/>
        <v>0.14000000000000001</v>
      </c>
      <c r="I33" s="26">
        <f t="shared" si="3"/>
        <v>731.66666666666674</v>
      </c>
      <c r="J33" s="3">
        <f t="shared" si="4"/>
        <v>343.22648406007761</v>
      </c>
      <c r="K33" s="5">
        <f t="shared" si="5"/>
        <v>4.4703706350647694E-2</v>
      </c>
      <c r="M33">
        <f t="shared" si="6"/>
        <v>5.4051769865116288</v>
      </c>
    </row>
    <row r="34" spans="2:13" x14ac:dyDescent="0.25">
      <c r="B34" t="s">
        <v>51</v>
      </c>
      <c r="C34" s="3">
        <v>1250</v>
      </c>
      <c r="D34" s="4">
        <f>+F34/0.86</f>
        <v>6.3443446511627908</v>
      </c>
      <c r="E34" s="3">
        <f t="shared" ref="E34:E65" si="7">+C34*D34</f>
        <v>7930.4308139534887</v>
      </c>
      <c r="F34" s="25">
        <v>5.4561364000000001</v>
      </c>
      <c r="G34" s="3">
        <f t="shared" ref="G34:G65" si="8">+E34-C34*F34</f>
        <v>1110.2603139534885</v>
      </c>
      <c r="H34" s="16">
        <f t="shared" ref="H34:H65" si="9">+G34/E34</f>
        <v>0.14000000000000001</v>
      </c>
      <c r="I34" s="26">
        <f t="shared" ref="I34:I65" si="10">+C34*$D$114</f>
        <v>731.66666666666674</v>
      </c>
      <c r="J34" s="3">
        <f t="shared" ref="J34:J65" si="11">+G34-I34</f>
        <v>378.59364728682181</v>
      </c>
      <c r="K34" s="5">
        <f t="shared" ref="K34:K65" si="12">+J34/E34</f>
        <v>4.7739354414477866E-2</v>
      </c>
      <c r="M34">
        <f t="shared" si="6"/>
        <v>5.5830232930232562</v>
      </c>
    </row>
    <row r="35" spans="2:13" x14ac:dyDescent="0.25">
      <c r="B35" t="s">
        <v>53</v>
      </c>
      <c r="C35" s="3">
        <v>1750</v>
      </c>
      <c r="D35" s="4">
        <f>+F35/0.8</f>
        <v>3.8701114603503477</v>
      </c>
      <c r="E35" s="3">
        <f t="shared" si="7"/>
        <v>6772.6950556131087</v>
      </c>
      <c r="F35" s="25">
        <v>3.0960891682802782</v>
      </c>
      <c r="G35" s="3">
        <f t="shared" si="8"/>
        <v>1354.5390111226216</v>
      </c>
      <c r="H35" s="16">
        <f t="shared" si="9"/>
        <v>0.19999999999999998</v>
      </c>
      <c r="I35" s="26">
        <f t="shared" si="10"/>
        <v>1024.3333333333335</v>
      </c>
      <c r="J35" s="3">
        <f t="shared" si="11"/>
        <v>330.20567778928807</v>
      </c>
      <c r="K35" s="5">
        <f t="shared" si="12"/>
        <v>4.8755432671609589E-2</v>
      </c>
      <c r="M35">
        <f t="shared" si="6"/>
        <v>3.4056980851083059</v>
      </c>
    </row>
    <row r="36" spans="2:13" x14ac:dyDescent="0.25">
      <c r="B36" t="s">
        <v>52</v>
      </c>
      <c r="C36" s="3">
        <v>1750</v>
      </c>
      <c r="D36" s="4">
        <f>+F36/0.8</f>
        <v>4.2565732484056129</v>
      </c>
      <c r="E36" s="3">
        <f t="shared" si="7"/>
        <v>7449.0031847098226</v>
      </c>
      <c r="F36" s="25">
        <v>3.4052585987244903</v>
      </c>
      <c r="G36" s="3">
        <f t="shared" si="8"/>
        <v>1489.8006369419645</v>
      </c>
      <c r="H36" s="16">
        <f t="shared" si="9"/>
        <v>0.2</v>
      </c>
      <c r="I36" s="26">
        <f t="shared" si="10"/>
        <v>1024.3333333333335</v>
      </c>
      <c r="J36" s="3">
        <f t="shared" si="11"/>
        <v>465.46730360863103</v>
      </c>
      <c r="K36" s="5">
        <f t="shared" si="12"/>
        <v>6.2487193530011011E-2</v>
      </c>
      <c r="M36">
        <f t="shared" si="6"/>
        <v>3.7457844585969395</v>
      </c>
    </row>
    <row r="37" spans="2:13" x14ac:dyDescent="0.25">
      <c r="B37" t="s">
        <v>54</v>
      </c>
      <c r="C37" s="3">
        <v>1750</v>
      </c>
      <c r="D37" s="4">
        <f>+F37/0.8</f>
        <v>4.5200456128706197</v>
      </c>
      <c r="E37" s="3">
        <f t="shared" si="7"/>
        <v>7910.0798225235849</v>
      </c>
      <c r="F37" s="25">
        <v>3.6160364902964961</v>
      </c>
      <c r="G37" s="3">
        <f t="shared" si="8"/>
        <v>1582.015964504717</v>
      </c>
      <c r="H37" s="16">
        <f t="shared" si="9"/>
        <v>0.2</v>
      </c>
      <c r="I37" s="26">
        <f t="shared" si="10"/>
        <v>1024.3333333333335</v>
      </c>
      <c r="J37" s="3">
        <f t="shared" si="11"/>
        <v>557.68263117138349</v>
      </c>
      <c r="K37" s="5">
        <f t="shared" si="12"/>
        <v>7.0502781727108249E-2</v>
      </c>
      <c r="M37">
        <f t="shared" si="6"/>
        <v>3.9776401393261454</v>
      </c>
    </row>
    <row r="38" spans="2:13" x14ac:dyDescent="0.25">
      <c r="B38" t="s">
        <v>55</v>
      </c>
      <c r="C38" s="3">
        <v>1250</v>
      </c>
      <c r="D38" s="4">
        <f>+F38/0.87</f>
        <v>7.4140345192038097</v>
      </c>
      <c r="E38" s="3">
        <f t="shared" si="7"/>
        <v>9267.5431490047613</v>
      </c>
      <c r="F38" s="25">
        <v>6.4502100317073143</v>
      </c>
      <c r="G38" s="3">
        <f t="shared" si="8"/>
        <v>1204.7806093706185</v>
      </c>
      <c r="H38" s="16">
        <f t="shared" si="9"/>
        <v>0.12999999999999995</v>
      </c>
      <c r="I38" s="26">
        <f t="shared" si="10"/>
        <v>731.66666666666674</v>
      </c>
      <c r="J38" s="3">
        <f t="shared" si="11"/>
        <v>473.11394270395181</v>
      </c>
      <c r="K38" s="5">
        <f t="shared" si="12"/>
        <v>5.1050632848119989E-2</v>
      </c>
      <c r="M38">
        <f t="shared" si="6"/>
        <v>6.5243503768993527</v>
      </c>
    </row>
    <row r="39" spans="2:13" x14ac:dyDescent="0.25">
      <c r="B39" t="s">
        <v>56</v>
      </c>
      <c r="C39" s="3">
        <v>1250</v>
      </c>
      <c r="D39" s="4">
        <f>+F39/0.86</f>
        <v>6.5069224342565164</v>
      </c>
      <c r="E39" s="3">
        <f t="shared" si="7"/>
        <v>8133.6530428206452</v>
      </c>
      <c r="F39" s="25">
        <v>5.595953293460604</v>
      </c>
      <c r="G39" s="3">
        <f t="shared" si="8"/>
        <v>1138.7114259948903</v>
      </c>
      <c r="H39" s="16">
        <f t="shared" si="9"/>
        <v>0.13999999999999999</v>
      </c>
      <c r="I39" s="26">
        <f t="shared" si="10"/>
        <v>731.66666666666674</v>
      </c>
      <c r="J39" s="3">
        <f t="shared" si="11"/>
        <v>407.04475932822356</v>
      </c>
      <c r="K39" s="5">
        <f t="shared" si="12"/>
        <v>5.0044519625472704E-2</v>
      </c>
      <c r="M39">
        <f t="shared" si="6"/>
        <v>5.7260917421457345</v>
      </c>
    </row>
    <row r="40" spans="2:13" x14ac:dyDescent="0.25">
      <c r="B40" t="s">
        <v>57</v>
      </c>
      <c r="C40" s="3">
        <v>1750</v>
      </c>
      <c r="D40" s="4">
        <f>+F40/0.86</f>
        <v>5.9402539289922514</v>
      </c>
      <c r="E40" s="3">
        <f t="shared" si="7"/>
        <v>10395.444375736441</v>
      </c>
      <c r="F40" s="25">
        <v>5.1086183789333361</v>
      </c>
      <c r="G40" s="3">
        <f t="shared" si="8"/>
        <v>1455.3622126031023</v>
      </c>
      <c r="H40" s="16">
        <f t="shared" si="9"/>
        <v>0.14000000000000007</v>
      </c>
      <c r="I40" s="26">
        <f t="shared" si="10"/>
        <v>1024.3333333333335</v>
      </c>
      <c r="J40" s="3">
        <f t="shared" si="11"/>
        <v>431.02887926976882</v>
      </c>
      <c r="K40" s="5">
        <f t="shared" si="12"/>
        <v>4.1463247138892378E-2</v>
      </c>
      <c r="M40">
        <f t="shared" si="6"/>
        <v>5.227423457513181</v>
      </c>
    </row>
    <row r="41" spans="2:13" x14ac:dyDescent="0.25">
      <c r="B41" t="s">
        <v>58</v>
      </c>
      <c r="C41" s="3">
        <v>1750</v>
      </c>
      <c r="D41" s="4">
        <f>+F41/0.85</f>
        <v>5.7540127542857133</v>
      </c>
      <c r="E41" s="3">
        <f t="shared" si="7"/>
        <v>10069.522319999998</v>
      </c>
      <c r="F41" s="25">
        <v>4.8909108411428566</v>
      </c>
      <c r="G41" s="3">
        <f t="shared" si="8"/>
        <v>1510.4283479999995</v>
      </c>
      <c r="H41" s="16">
        <f t="shared" si="9"/>
        <v>0.14999999999999997</v>
      </c>
      <c r="I41" s="26">
        <f t="shared" si="10"/>
        <v>1024.3333333333335</v>
      </c>
      <c r="J41" s="3">
        <f t="shared" si="11"/>
        <v>486.09501466666597</v>
      </c>
      <c r="K41" s="5">
        <f t="shared" si="12"/>
        <v>4.8273890182574823E-2</v>
      </c>
      <c r="M41">
        <f t="shared" si="6"/>
        <v>5.0635312237714274</v>
      </c>
    </row>
    <row r="42" spans="2:13" x14ac:dyDescent="0.25">
      <c r="B42" t="s">
        <v>59</v>
      </c>
      <c r="C42" s="3">
        <v>1750</v>
      </c>
      <c r="D42" s="4">
        <f>+F42/0.85</f>
        <v>5.4768428000000018</v>
      </c>
      <c r="E42" s="3">
        <f t="shared" si="7"/>
        <v>9584.4749000000029</v>
      </c>
      <c r="F42" s="25">
        <v>4.6553163800000013</v>
      </c>
      <c r="G42" s="3">
        <f t="shared" si="8"/>
        <v>1437.6712350000007</v>
      </c>
      <c r="H42" s="16">
        <f t="shared" si="9"/>
        <v>0.15000000000000002</v>
      </c>
      <c r="I42" s="26">
        <f t="shared" si="10"/>
        <v>1024.3333333333335</v>
      </c>
      <c r="J42" s="3">
        <f t="shared" si="11"/>
        <v>413.33790166666722</v>
      </c>
      <c r="K42" s="5">
        <f t="shared" si="12"/>
        <v>4.3125774336022007E-2</v>
      </c>
      <c r="M42">
        <f t="shared" si="6"/>
        <v>4.8196216640000014</v>
      </c>
    </row>
    <row r="43" spans="2:13" x14ac:dyDescent="0.25">
      <c r="B43" t="s">
        <v>60</v>
      </c>
      <c r="C43" s="3">
        <v>1250</v>
      </c>
      <c r="D43" s="4">
        <f>+F43/0.87</f>
        <v>6.9794848275862069</v>
      </c>
      <c r="E43" s="3">
        <f t="shared" si="7"/>
        <v>8724.3560344827583</v>
      </c>
      <c r="F43" s="25">
        <v>6.0721518000000003</v>
      </c>
      <c r="G43" s="3">
        <f t="shared" si="8"/>
        <v>1134.1662844827579</v>
      </c>
      <c r="H43" s="16">
        <f t="shared" si="9"/>
        <v>0.12999999999999992</v>
      </c>
      <c r="I43" s="26">
        <f t="shared" si="10"/>
        <v>731.66666666666674</v>
      </c>
      <c r="J43" s="3">
        <f t="shared" si="11"/>
        <v>402.49961781609113</v>
      </c>
      <c r="K43" s="5">
        <f t="shared" si="12"/>
        <v>4.6135166449560672E-2</v>
      </c>
      <c r="M43">
        <f t="shared" si="6"/>
        <v>6.1419466482758622</v>
      </c>
    </row>
    <row r="44" spans="2:13" x14ac:dyDescent="0.25">
      <c r="B44" t="s">
        <v>61</v>
      </c>
      <c r="C44" s="3">
        <v>1250</v>
      </c>
      <c r="D44" s="4">
        <f>+F44/0.87</f>
        <v>7.030060804597702</v>
      </c>
      <c r="E44" s="3">
        <f t="shared" si="7"/>
        <v>8787.5760057471271</v>
      </c>
      <c r="F44" s="25">
        <v>6.1161529000000003</v>
      </c>
      <c r="G44" s="3">
        <f t="shared" si="8"/>
        <v>1142.3848807471268</v>
      </c>
      <c r="H44" s="16">
        <f t="shared" si="9"/>
        <v>0.13000000000000003</v>
      </c>
      <c r="I44" s="26">
        <f t="shared" si="10"/>
        <v>731.66666666666674</v>
      </c>
      <c r="J44" s="3">
        <f t="shared" si="11"/>
        <v>410.71821408046003</v>
      </c>
      <c r="K44" s="5">
        <f t="shared" si="12"/>
        <v>4.6738510575822942E-2</v>
      </c>
      <c r="M44">
        <f t="shared" si="6"/>
        <v>6.1864535080459779</v>
      </c>
    </row>
    <row r="45" spans="2:13" x14ac:dyDescent="0.25">
      <c r="B45" t="s">
        <v>62</v>
      </c>
      <c r="C45" s="3">
        <v>1250</v>
      </c>
      <c r="D45" s="4">
        <f>+F45/0.86</f>
        <v>6.2931805813953492</v>
      </c>
      <c r="E45" s="3">
        <f t="shared" si="7"/>
        <v>7866.4757267441864</v>
      </c>
      <c r="F45" s="25">
        <v>5.4121353000000001</v>
      </c>
      <c r="G45" s="3">
        <f t="shared" si="8"/>
        <v>1101.3066017441861</v>
      </c>
      <c r="H45" s="16">
        <f t="shared" si="9"/>
        <v>0.13999999999999999</v>
      </c>
      <c r="I45" s="26">
        <f t="shared" si="10"/>
        <v>731.66666666666674</v>
      </c>
      <c r="J45" s="3">
        <f t="shared" si="11"/>
        <v>369.63993507751934</v>
      </c>
      <c r="K45" s="5">
        <f t="shared" si="12"/>
        <v>4.6989267865002064E-2</v>
      </c>
      <c r="M45">
        <f t="shared" si="6"/>
        <v>5.5379989116279074</v>
      </c>
    </row>
    <row r="46" spans="2:13" x14ac:dyDescent="0.25">
      <c r="B46" t="s">
        <v>63</v>
      </c>
      <c r="C46" s="3">
        <v>1250</v>
      </c>
      <c r="D46" s="4">
        <f>+F46/0.89</f>
        <v>11.371070786516853</v>
      </c>
      <c r="E46" s="3">
        <f t="shared" si="7"/>
        <v>14213.838483146066</v>
      </c>
      <c r="F46" s="25">
        <v>10.120253</v>
      </c>
      <c r="G46" s="3">
        <f t="shared" si="8"/>
        <v>1563.5222331460664</v>
      </c>
      <c r="H46" s="16">
        <f t="shared" si="9"/>
        <v>0.10999999999999993</v>
      </c>
      <c r="I46" s="26">
        <f t="shared" si="10"/>
        <v>731.66666666666674</v>
      </c>
      <c r="J46" s="3">
        <f t="shared" si="11"/>
        <v>831.85556647939961</v>
      </c>
      <c r="K46" s="5">
        <f t="shared" si="12"/>
        <v>5.852434354490274E-2</v>
      </c>
      <c r="M46">
        <f t="shared" si="6"/>
        <v>10.006542292134831</v>
      </c>
    </row>
    <row r="47" spans="2:13" x14ac:dyDescent="0.25">
      <c r="B47" t="s">
        <v>64</v>
      </c>
      <c r="C47" s="3">
        <v>1250</v>
      </c>
      <c r="D47" s="4">
        <f>+F47/0.88</f>
        <v>7.5593781689189177</v>
      </c>
      <c r="E47" s="3">
        <f t="shared" si="7"/>
        <v>9449.2227111486463</v>
      </c>
      <c r="F47" s="25">
        <v>6.6522527886486476</v>
      </c>
      <c r="G47" s="3">
        <f t="shared" si="8"/>
        <v>1133.9067253378362</v>
      </c>
      <c r="H47" s="16">
        <f t="shared" si="9"/>
        <v>0.11999999999999986</v>
      </c>
      <c r="I47" s="26">
        <f t="shared" si="10"/>
        <v>731.66666666666674</v>
      </c>
      <c r="J47" s="3">
        <f t="shared" si="11"/>
        <v>402.24005867116944</v>
      </c>
      <c r="K47" s="5">
        <f t="shared" si="12"/>
        <v>4.2568586958648708E-2</v>
      </c>
      <c r="M47">
        <f t="shared" si="6"/>
        <v>6.6522527886486476</v>
      </c>
    </row>
    <row r="48" spans="2:13" x14ac:dyDescent="0.25">
      <c r="B48" t="s">
        <v>67</v>
      </c>
      <c r="C48" s="3">
        <v>1750</v>
      </c>
      <c r="D48" s="4">
        <f>+F48/0.85</f>
        <v>5.8614140838709679</v>
      </c>
      <c r="E48" s="3">
        <f t="shared" si="7"/>
        <v>10257.474646774193</v>
      </c>
      <c r="F48" s="25">
        <v>4.9822019712903227</v>
      </c>
      <c r="G48" s="3">
        <f t="shared" si="8"/>
        <v>1538.6211970161294</v>
      </c>
      <c r="H48" s="16">
        <f t="shared" si="9"/>
        <v>0.15000000000000002</v>
      </c>
      <c r="I48" s="26">
        <f t="shared" si="10"/>
        <v>1024.3333333333335</v>
      </c>
      <c r="J48" s="3">
        <f t="shared" si="11"/>
        <v>514.28786368279589</v>
      </c>
      <c r="K48" s="5">
        <f t="shared" si="12"/>
        <v>5.0137863498841882E-2</v>
      </c>
      <c r="M48">
        <f t="shared" si="6"/>
        <v>5.1580443938064517</v>
      </c>
    </row>
    <row r="49" spans="2:13" x14ac:dyDescent="0.25">
      <c r="B49" t="s">
        <v>68</v>
      </c>
      <c r="C49" s="3">
        <v>1750</v>
      </c>
      <c r="D49" s="4">
        <f>+F49/0.86</f>
        <v>5.9094500581395355</v>
      </c>
      <c r="E49" s="3">
        <f t="shared" si="7"/>
        <v>10341.537601744187</v>
      </c>
      <c r="F49" s="25">
        <v>5.0821270500000004</v>
      </c>
      <c r="G49" s="3">
        <f t="shared" si="8"/>
        <v>1447.8152642441855</v>
      </c>
      <c r="H49" s="16">
        <f t="shared" si="9"/>
        <v>0.13999999999999993</v>
      </c>
      <c r="I49" s="26">
        <f t="shared" si="10"/>
        <v>1024.3333333333335</v>
      </c>
      <c r="J49" s="3">
        <f t="shared" si="11"/>
        <v>423.48193091085204</v>
      </c>
      <c r="K49" s="5">
        <f t="shared" si="12"/>
        <v>4.0949609934157978E-2</v>
      </c>
      <c r="M49">
        <f t="shared" si="6"/>
        <v>5.2003160511627913</v>
      </c>
    </row>
    <row r="50" spans="2:13" x14ac:dyDescent="0.25">
      <c r="B50" t="s">
        <v>69</v>
      </c>
      <c r="C50" s="3">
        <v>1250</v>
      </c>
      <c r="D50" s="4">
        <f>+F50/0.89</f>
        <v>11.117731424975402</v>
      </c>
      <c r="E50" s="3">
        <f t="shared" si="7"/>
        <v>13897.164281219251</v>
      </c>
      <c r="F50" s="25">
        <v>9.8947809682281083</v>
      </c>
      <c r="G50" s="3">
        <f>+E50-C50*F50</f>
        <v>1528.6880709341167</v>
      </c>
      <c r="H50" s="16">
        <f t="shared" si="9"/>
        <v>0.10999999999999993</v>
      </c>
      <c r="I50" s="26">
        <f t="shared" si="10"/>
        <v>731.66666666666674</v>
      </c>
      <c r="J50" s="3">
        <f t="shared" si="11"/>
        <v>797.02140426744995</v>
      </c>
      <c r="K50" s="5">
        <f t="shared" si="12"/>
        <v>5.7351369541234508E-2</v>
      </c>
      <c r="M50">
        <f t="shared" si="6"/>
        <v>9.7836036539783535</v>
      </c>
    </row>
    <row r="51" spans="2:13" x14ac:dyDescent="0.25">
      <c r="B51" t="s">
        <v>70</v>
      </c>
      <c r="C51" s="3">
        <v>1000</v>
      </c>
      <c r="D51" s="4">
        <f>+F51/0.9</f>
        <v>14.081727140294698</v>
      </c>
      <c r="E51" s="3">
        <f t="shared" si="7"/>
        <v>14081.727140294697</v>
      </c>
      <c r="F51" s="25">
        <v>12.673554426265229</v>
      </c>
      <c r="G51" s="3">
        <f t="shared" si="8"/>
        <v>1408.1727140294679</v>
      </c>
      <c r="H51" s="16">
        <f t="shared" si="9"/>
        <v>9.9999999999999867E-2</v>
      </c>
      <c r="I51" s="26">
        <f t="shared" si="10"/>
        <v>585.33333333333337</v>
      </c>
      <c r="J51" s="3">
        <f t="shared" si="11"/>
        <v>822.83938069613453</v>
      </c>
      <c r="K51" s="5">
        <f t="shared" si="12"/>
        <v>5.8433129153709372E-2</v>
      </c>
      <c r="M51">
        <f t="shared" si="6"/>
        <v>12.391919883459334</v>
      </c>
    </row>
    <row r="52" spans="2:13" x14ac:dyDescent="0.25">
      <c r="B52" t="s">
        <v>71</v>
      </c>
      <c r="C52" s="3">
        <v>1250</v>
      </c>
      <c r="D52" s="4">
        <f>+F52/0.89</f>
        <v>10.777904888433431</v>
      </c>
      <c r="E52" s="3">
        <f t="shared" si="7"/>
        <v>13472.38111054179</v>
      </c>
      <c r="F52" s="25">
        <v>9.5923353507057545</v>
      </c>
      <c r="G52" s="3">
        <f t="shared" si="8"/>
        <v>1481.9619221595967</v>
      </c>
      <c r="H52" s="16">
        <f t="shared" si="9"/>
        <v>0.10999999999999999</v>
      </c>
      <c r="I52" s="26">
        <f t="shared" si="10"/>
        <v>731.66666666666674</v>
      </c>
      <c r="J52" s="3">
        <f t="shared" si="11"/>
        <v>750.29525549292998</v>
      </c>
      <c r="K52" s="5">
        <f t="shared" si="12"/>
        <v>5.5691362153186368E-2</v>
      </c>
      <c r="M52">
        <f t="shared" si="6"/>
        <v>9.484556301821419</v>
      </c>
    </row>
    <row r="53" spans="2:13" x14ac:dyDescent="0.25">
      <c r="B53" t="s">
        <v>72</v>
      </c>
      <c r="C53" s="3">
        <v>1750</v>
      </c>
      <c r="D53" s="4">
        <f>+F53/0.82</f>
        <v>4.2413563538652346</v>
      </c>
      <c r="E53" s="3">
        <f t="shared" si="7"/>
        <v>7422.3736192641609</v>
      </c>
      <c r="F53" s="25">
        <v>3.4779122101694919</v>
      </c>
      <c r="G53" s="3">
        <f t="shared" si="8"/>
        <v>1336.0272514675498</v>
      </c>
      <c r="H53" s="16">
        <f t="shared" si="9"/>
        <v>0.1800000000000001</v>
      </c>
      <c r="I53" s="26">
        <f t="shared" si="10"/>
        <v>1024.3333333333335</v>
      </c>
      <c r="J53" s="3">
        <f t="shared" si="11"/>
        <v>311.69391813421635</v>
      </c>
      <c r="K53" s="5">
        <f t="shared" si="12"/>
        <v>4.1993832986962604E-2</v>
      </c>
      <c r="M53">
        <f t="shared" si="6"/>
        <v>3.7323935914014066</v>
      </c>
    </row>
    <row r="54" spans="2:13" x14ac:dyDescent="0.25">
      <c r="B54" t="s">
        <v>73</v>
      </c>
      <c r="C54" s="3">
        <v>1750</v>
      </c>
      <c r="D54" s="4">
        <f>+F54/0.805</f>
        <v>3.893057389872375</v>
      </c>
      <c r="E54" s="3">
        <f t="shared" si="7"/>
        <v>6812.8504322766566</v>
      </c>
      <c r="F54" s="25">
        <v>3.1339111988472621</v>
      </c>
      <c r="G54" s="3">
        <f t="shared" si="8"/>
        <v>1328.5058342939483</v>
      </c>
      <c r="H54" s="16">
        <f t="shared" si="9"/>
        <v>0.19500000000000003</v>
      </c>
      <c r="I54" s="26">
        <f t="shared" si="10"/>
        <v>1024.3333333333335</v>
      </c>
      <c r="J54" s="3">
        <f t="shared" si="11"/>
        <v>304.1725009606148</v>
      </c>
      <c r="K54" s="5">
        <f t="shared" si="12"/>
        <v>4.4646877835386324E-2</v>
      </c>
      <c r="M54">
        <f t="shared" si="6"/>
        <v>3.4258905030876901</v>
      </c>
    </row>
    <row r="55" spans="2:13" x14ac:dyDescent="0.25">
      <c r="B55" t="s">
        <v>109</v>
      </c>
      <c r="C55" s="3">
        <v>1000</v>
      </c>
      <c r="D55" s="4">
        <f>+F55/0.91</f>
        <v>15.245693499140637</v>
      </c>
      <c r="E55" s="3">
        <f t="shared" si="7"/>
        <v>15245.693499140638</v>
      </c>
      <c r="F55" s="25">
        <v>13.87358108421798</v>
      </c>
      <c r="G55" s="3">
        <f t="shared" si="8"/>
        <v>1372.112414922658</v>
      </c>
      <c r="H55" s="16">
        <f t="shared" si="9"/>
        <v>9.0000000000000038E-2</v>
      </c>
      <c r="I55" s="26">
        <f t="shared" si="10"/>
        <v>585.33333333333337</v>
      </c>
      <c r="J55" s="3">
        <f t="shared" si="11"/>
        <v>786.77908158932462</v>
      </c>
      <c r="K55" s="5">
        <f t="shared" si="12"/>
        <v>5.1606644304745694E-2</v>
      </c>
      <c r="M55">
        <f t="shared" si="6"/>
        <v>13.416210279243762</v>
      </c>
    </row>
    <row r="56" spans="2:13" x14ac:dyDescent="0.25">
      <c r="B56" t="s">
        <v>110</v>
      </c>
      <c r="C56" s="3">
        <v>1250</v>
      </c>
      <c r="D56" s="4">
        <f>+F56/0.88</f>
        <v>8.5002124999999999</v>
      </c>
      <c r="E56" s="3">
        <f t="shared" si="7"/>
        <v>10625.265625</v>
      </c>
      <c r="F56" s="25">
        <v>7.4801869999999999</v>
      </c>
      <c r="G56" s="3">
        <f t="shared" si="8"/>
        <v>1275.0318750000006</v>
      </c>
      <c r="H56" s="16">
        <f t="shared" si="9"/>
        <v>0.12000000000000005</v>
      </c>
      <c r="I56" s="26">
        <f t="shared" si="10"/>
        <v>731.66666666666674</v>
      </c>
      <c r="J56" s="3">
        <f t="shared" si="11"/>
        <v>543.36520833333384</v>
      </c>
      <c r="K56" s="5">
        <f t="shared" si="12"/>
        <v>5.1138976427550144E-2</v>
      </c>
      <c r="M56">
        <f t="shared" si="6"/>
        <v>7.4801869999999999</v>
      </c>
    </row>
    <row r="57" spans="2:13" ht="15.95" customHeight="1" x14ac:dyDescent="0.25">
      <c r="B57" t="s">
        <v>74</v>
      </c>
      <c r="C57" s="3">
        <v>1250</v>
      </c>
      <c r="D57" s="4">
        <f>+F57/0.87</f>
        <v>6.8782670622723776</v>
      </c>
      <c r="E57" s="3">
        <f t="shared" si="7"/>
        <v>8597.8338278404717</v>
      </c>
      <c r="F57" s="25">
        <v>5.9840923441769682</v>
      </c>
      <c r="G57" s="3">
        <f t="shared" si="8"/>
        <v>1117.7183976192619</v>
      </c>
      <c r="H57" s="16">
        <f t="shared" si="9"/>
        <v>0.13000000000000006</v>
      </c>
      <c r="I57" s="26">
        <f t="shared" si="10"/>
        <v>731.66666666666674</v>
      </c>
      <c r="J57" s="3">
        <f t="shared" si="11"/>
        <v>386.05173095259511</v>
      </c>
      <c r="K57" s="5">
        <f t="shared" si="12"/>
        <v>4.4901045854425427E-2</v>
      </c>
      <c r="M57">
        <f t="shared" si="6"/>
        <v>6.0528750147996924</v>
      </c>
    </row>
    <row r="58" spans="2:13" x14ac:dyDescent="0.25">
      <c r="B58" t="s">
        <v>75</v>
      </c>
      <c r="C58" s="3">
        <v>1250</v>
      </c>
      <c r="D58" s="4">
        <f>+F58/0.87</f>
        <v>6.9288041384069876</v>
      </c>
      <c r="E58" s="3">
        <f t="shared" si="7"/>
        <v>8661.0051730087343</v>
      </c>
      <c r="F58" s="25">
        <v>6.0280596004140792</v>
      </c>
      <c r="G58" s="3">
        <f t="shared" si="8"/>
        <v>1125.9306724911357</v>
      </c>
      <c r="H58" s="16">
        <f t="shared" si="9"/>
        <v>0.13000000000000003</v>
      </c>
      <c r="I58" s="26">
        <f t="shared" si="10"/>
        <v>731.66666666666674</v>
      </c>
      <c r="J58" s="3">
        <f t="shared" si="11"/>
        <v>394.264005824469</v>
      </c>
      <c r="K58" s="5">
        <f t="shared" si="12"/>
        <v>4.5521737713903963E-2</v>
      </c>
      <c r="M58">
        <f t="shared" si="6"/>
        <v>6.0973476417981489</v>
      </c>
    </row>
    <row r="59" spans="2:13" x14ac:dyDescent="0.25">
      <c r="B59" t="s">
        <v>76</v>
      </c>
      <c r="C59" s="3">
        <v>1250</v>
      </c>
      <c r="D59" s="4">
        <f>+F59/0.88</f>
        <v>8.4254849226549382</v>
      </c>
      <c r="E59" s="3">
        <f t="shared" si="7"/>
        <v>10531.856153318673</v>
      </c>
      <c r="F59" s="25">
        <v>7.4144267319363459</v>
      </c>
      <c r="G59" s="3">
        <f t="shared" si="8"/>
        <v>1263.8227383982412</v>
      </c>
      <c r="H59" s="16">
        <f t="shared" si="9"/>
        <v>0.12000000000000004</v>
      </c>
      <c r="I59" s="26">
        <f t="shared" si="10"/>
        <v>731.66666666666674</v>
      </c>
      <c r="J59" s="3">
        <f t="shared" si="11"/>
        <v>532.15607173157446</v>
      </c>
      <c r="K59" s="5">
        <f t="shared" si="12"/>
        <v>5.0528232059444504E-2</v>
      </c>
      <c r="M59">
        <f t="shared" si="6"/>
        <v>7.4144267319363459</v>
      </c>
    </row>
    <row r="60" spans="2:13" x14ac:dyDescent="0.25">
      <c r="B60" t="s">
        <v>77</v>
      </c>
      <c r="C60" s="3">
        <v>1750</v>
      </c>
      <c r="D60" s="4">
        <f>+F60/0.82</f>
        <v>4.2391303658536588</v>
      </c>
      <c r="E60" s="3">
        <f t="shared" si="7"/>
        <v>7418.478140243903</v>
      </c>
      <c r="F60" s="25">
        <v>3.4760869000000003</v>
      </c>
      <c r="G60" s="3">
        <f t="shared" si="8"/>
        <v>1335.3260652439021</v>
      </c>
      <c r="H60" s="16">
        <f t="shared" si="9"/>
        <v>0.17999999999999994</v>
      </c>
      <c r="I60" s="26">
        <f t="shared" si="10"/>
        <v>1024.3333333333335</v>
      </c>
      <c r="J60" s="3">
        <f t="shared" si="11"/>
        <v>310.99273191056864</v>
      </c>
      <c r="K60" s="5">
        <f t="shared" si="12"/>
        <v>4.1921365276186402E-2</v>
      </c>
      <c r="M60">
        <f t="shared" si="6"/>
        <v>3.7304347219512199</v>
      </c>
    </row>
    <row r="61" spans="2:13" x14ac:dyDescent="0.25">
      <c r="B61" t="s">
        <v>78</v>
      </c>
      <c r="C61" s="31">
        <v>1750</v>
      </c>
      <c r="D61" s="4">
        <f>+F61/0.78</f>
        <v>3.2867778616352199</v>
      </c>
      <c r="E61" s="31">
        <f t="shared" si="7"/>
        <v>5751.8612578616348</v>
      </c>
      <c r="F61" s="25">
        <v>2.5636867320754715</v>
      </c>
      <c r="G61" s="31">
        <f t="shared" si="8"/>
        <v>1265.4094767295601</v>
      </c>
      <c r="H61" s="16">
        <f t="shared" si="9"/>
        <v>0.22000000000000008</v>
      </c>
      <c r="I61" s="32">
        <f t="shared" si="10"/>
        <v>1024.3333333333335</v>
      </c>
      <c r="J61" s="31">
        <f t="shared" si="11"/>
        <v>241.0761433962266</v>
      </c>
      <c r="K61" s="5">
        <f t="shared" si="12"/>
        <v>4.1912718785892845E-2</v>
      </c>
      <c r="M61">
        <f t="shared" si="6"/>
        <v>2.8923645182389937</v>
      </c>
    </row>
    <row r="62" spans="2:13" x14ac:dyDescent="0.25">
      <c r="B62" t="s">
        <v>40</v>
      </c>
      <c r="C62" s="3">
        <v>1250</v>
      </c>
      <c r="D62" s="4">
        <f>+F62/0.86</f>
        <v>6.3955087209302341</v>
      </c>
      <c r="E62" s="3">
        <f t="shared" si="7"/>
        <v>7994.3859011627928</v>
      </c>
      <c r="F62" s="25">
        <v>5.500137500000001</v>
      </c>
      <c r="G62" s="3">
        <f t="shared" si="8"/>
        <v>1119.2140261627919</v>
      </c>
      <c r="H62" s="16">
        <f t="shared" si="9"/>
        <v>0.14000000000000012</v>
      </c>
      <c r="I62" s="26">
        <f t="shared" si="10"/>
        <v>731.66666666666674</v>
      </c>
      <c r="J62" s="3">
        <f t="shared" si="11"/>
        <v>387.54735949612518</v>
      </c>
      <c r="K62" s="5">
        <f t="shared" si="12"/>
        <v>4.8477439579162167E-2</v>
      </c>
      <c r="M62">
        <f t="shared" si="6"/>
        <v>5.6280476744186059</v>
      </c>
    </row>
    <row r="63" spans="2:13" x14ac:dyDescent="0.25">
      <c r="B63" t="s">
        <v>41</v>
      </c>
      <c r="C63" s="3">
        <v>1250</v>
      </c>
      <c r="D63" s="4">
        <f>+F63/0.86</f>
        <v>6.1732611998954781</v>
      </c>
      <c r="E63" s="3">
        <f t="shared" si="7"/>
        <v>7716.5764998693476</v>
      </c>
      <c r="F63" s="25">
        <v>5.3090046319101107</v>
      </c>
      <c r="G63" s="3">
        <f t="shared" si="8"/>
        <v>1080.3207099817091</v>
      </c>
      <c r="H63" s="16">
        <f t="shared" si="9"/>
        <v>0.14000000000000007</v>
      </c>
      <c r="I63" s="26">
        <f t="shared" si="10"/>
        <v>731.66666666666674</v>
      </c>
      <c r="J63" s="3">
        <f t="shared" si="11"/>
        <v>348.65404331504237</v>
      </c>
      <c r="K63" s="5">
        <f t="shared" si="12"/>
        <v>4.5182477400560417E-2</v>
      </c>
      <c r="M63">
        <f t="shared" si="6"/>
        <v>5.4324698559080211</v>
      </c>
    </row>
    <row r="64" spans="2:13" x14ac:dyDescent="0.25">
      <c r="B64" t="s">
        <v>42</v>
      </c>
      <c r="C64" s="3">
        <v>1250</v>
      </c>
      <c r="D64" s="4">
        <f>+F64/0.87</f>
        <v>6.9792169260810377</v>
      </c>
      <c r="E64" s="3">
        <f t="shared" si="7"/>
        <v>8724.0211576012971</v>
      </c>
      <c r="F64" s="25">
        <v>6.0719187256905025</v>
      </c>
      <c r="G64" s="3">
        <f t="shared" si="8"/>
        <v>1134.122750488169</v>
      </c>
      <c r="H64" s="16">
        <f t="shared" si="9"/>
        <v>0.13000000000000003</v>
      </c>
      <c r="I64" s="26">
        <f t="shared" si="10"/>
        <v>731.66666666666674</v>
      </c>
      <c r="J64" s="3">
        <f t="shared" si="11"/>
        <v>402.45608382150226</v>
      </c>
      <c r="K64" s="5">
        <f t="shared" si="12"/>
        <v>4.6131947246693644E-2</v>
      </c>
      <c r="M64">
        <f t="shared" si="6"/>
        <v>6.1417108949513128</v>
      </c>
    </row>
    <row r="65" spans="2:13" x14ac:dyDescent="0.25">
      <c r="B65" t="s">
        <v>43</v>
      </c>
      <c r="C65" s="3">
        <v>1250</v>
      </c>
      <c r="D65" s="4">
        <f>+F65/0.86</f>
        <v>6.3788803982558155</v>
      </c>
      <c r="E65" s="3">
        <f t="shared" si="7"/>
        <v>7973.6004978197698</v>
      </c>
      <c r="F65" s="25">
        <v>5.4858371425000012</v>
      </c>
      <c r="G65" s="3">
        <f t="shared" si="8"/>
        <v>1116.3040696947683</v>
      </c>
      <c r="H65" s="16">
        <f t="shared" si="9"/>
        <v>0.14000000000000007</v>
      </c>
      <c r="I65" s="26">
        <f t="shared" si="10"/>
        <v>731.66666666666674</v>
      </c>
      <c r="J65" s="3">
        <f t="shared" si="11"/>
        <v>384.63740302810152</v>
      </c>
      <c r="K65" s="5">
        <f t="shared" si="12"/>
        <v>4.8238860616765702E-2</v>
      </c>
      <c r="M65">
        <f t="shared" si="6"/>
        <v>5.6134147504651173</v>
      </c>
    </row>
    <row r="66" spans="2:13" x14ac:dyDescent="0.25">
      <c r="B66" t="s">
        <v>44</v>
      </c>
      <c r="C66" s="3">
        <v>1250</v>
      </c>
      <c r="D66" s="4">
        <f>+F66/0.86</f>
        <v>6.0025686651162795</v>
      </c>
      <c r="E66" s="3">
        <f t="shared" ref="E66:E97" si="13">+C66*D66</f>
        <v>7503.2108313953495</v>
      </c>
      <c r="F66" s="25">
        <v>5.1622090520000006</v>
      </c>
      <c r="G66" s="3">
        <f t="shared" ref="G66:G97" si="14">+E66-C66*F66</f>
        <v>1050.4495163953488</v>
      </c>
      <c r="H66" s="16">
        <f t="shared" ref="H66:H97" si="15">+G66/E66</f>
        <v>0.13999999999999999</v>
      </c>
      <c r="I66" s="26">
        <f t="shared" ref="I66:I73" si="16">+C66*$D$114</f>
        <v>731.66666666666674</v>
      </c>
      <c r="J66" s="3">
        <f t="shared" ref="J66:J97" si="17">+G66-I66</f>
        <v>318.78284972868209</v>
      </c>
      <c r="K66" s="5">
        <f t="shared" ref="K66:K97" si="18">+J66/E66</f>
        <v>4.2486191164296395E-2</v>
      </c>
      <c r="M66">
        <f t="shared" si="6"/>
        <v>5.2822604253023258</v>
      </c>
    </row>
    <row r="67" spans="2:13" x14ac:dyDescent="0.25">
      <c r="B67" t="s">
        <v>45</v>
      </c>
      <c r="C67" s="3">
        <v>1250</v>
      </c>
      <c r="D67" s="4">
        <f t="shared" ref="D67:D73" si="19">+F67/0.9</f>
        <v>10.736268400000002</v>
      </c>
      <c r="E67" s="3">
        <f t="shared" si="13"/>
        <v>13420.335500000003</v>
      </c>
      <c r="F67" s="25">
        <v>9.6626415600000026</v>
      </c>
      <c r="G67" s="3">
        <f t="shared" si="14"/>
        <v>1342.0335500000001</v>
      </c>
      <c r="H67" s="16">
        <f t="shared" si="15"/>
        <v>9.9999999999999992E-2</v>
      </c>
      <c r="I67" s="26">
        <f t="shared" si="16"/>
        <v>731.66666666666674</v>
      </c>
      <c r="J67" s="3">
        <f t="shared" si="17"/>
        <v>610.36688333333336</v>
      </c>
      <c r="K67" s="5">
        <f t="shared" si="18"/>
        <v>4.5480746985299525E-2</v>
      </c>
      <c r="M67">
        <f t="shared" ref="M67:M73" si="20">+D67*0.88</f>
        <v>9.447916192000001</v>
      </c>
    </row>
    <row r="68" spans="2:13" x14ac:dyDescent="0.25">
      <c r="B68" t="s">
        <v>46</v>
      </c>
      <c r="C68" s="3">
        <v>1250</v>
      </c>
      <c r="D68" s="4">
        <f t="shared" si="19"/>
        <v>10.462483777777779</v>
      </c>
      <c r="E68" s="3">
        <f t="shared" si="13"/>
        <v>13078.104722222224</v>
      </c>
      <c r="F68" s="25">
        <v>9.4162354000000015</v>
      </c>
      <c r="G68" s="3">
        <f t="shared" si="14"/>
        <v>1307.8104722222215</v>
      </c>
      <c r="H68" s="16">
        <f t="shared" si="15"/>
        <v>9.9999999999999936E-2</v>
      </c>
      <c r="I68" s="26">
        <f t="shared" si="16"/>
        <v>731.66666666666674</v>
      </c>
      <c r="J68" s="3">
        <f t="shared" si="17"/>
        <v>576.14380555555476</v>
      </c>
      <c r="K68" s="5">
        <f t="shared" si="18"/>
        <v>4.4054074943793285E-2</v>
      </c>
      <c r="M68">
        <f t="shared" si="20"/>
        <v>9.2069857244444453</v>
      </c>
    </row>
    <row r="69" spans="2:13" x14ac:dyDescent="0.25">
      <c r="B69" t="s">
        <v>47</v>
      </c>
      <c r="C69" s="3">
        <v>1000</v>
      </c>
      <c r="D69" s="4">
        <f t="shared" si="19"/>
        <v>12.993905086419753</v>
      </c>
      <c r="E69" s="3">
        <f t="shared" si="13"/>
        <v>12993.905086419752</v>
      </c>
      <c r="F69" s="25">
        <v>11.694514577777777</v>
      </c>
      <c r="G69" s="3">
        <f t="shared" si="14"/>
        <v>1299.3905086419745</v>
      </c>
      <c r="H69" s="16">
        <f t="shared" si="15"/>
        <v>9.999999999999995E-2</v>
      </c>
      <c r="I69" s="26">
        <f t="shared" si="16"/>
        <v>585.33333333333337</v>
      </c>
      <c r="J69" s="3">
        <f t="shared" si="17"/>
        <v>714.05717530864115</v>
      </c>
      <c r="K69" s="5">
        <f t="shared" si="18"/>
        <v>5.4953239273305123E-2</v>
      </c>
      <c r="M69">
        <f t="shared" si="20"/>
        <v>11.434636476049382</v>
      </c>
    </row>
    <row r="70" spans="2:13" x14ac:dyDescent="0.25">
      <c r="B70" t="s">
        <v>48</v>
      </c>
      <c r="C70" s="3">
        <v>1000</v>
      </c>
      <c r="D70" s="4">
        <f t="shared" si="19"/>
        <v>13.689231111111111</v>
      </c>
      <c r="E70" s="3">
        <f t="shared" si="13"/>
        <v>13689.23111111111</v>
      </c>
      <c r="F70" s="25">
        <v>12.320308000000001</v>
      </c>
      <c r="G70" s="3">
        <f t="shared" si="14"/>
        <v>1368.9231111111094</v>
      </c>
      <c r="H70" s="16">
        <f t="shared" si="15"/>
        <v>9.9999999999999881E-2</v>
      </c>
      <c r="I70" s="26">
        <f t="shared" si="16"/>
        <v>585.33333333333337</v>
      </c>
      <c r="J70" s="3">
        <f t="shared" si="17"/>
        <v>783.58977777777602</v>
      </c>
      <c r="K70" s="5">
        <f t="shared" si="18"/>
        <v>5.724132870704194E-2</v>
      </c>
      <c r="M70">
        <f t="shared" si="20"/>
        <v>12.046523377777778</v>
      </c>
    </row>
    <row r="71" spans="2:13" x14ac:dyDescent="0.25">
      <c r="B71" t="s">
        <v>49</v>
      </c>
      <c r="C71" s="3">
        <v>1000</v>
      </c>
      <c r="D71" s="4">
        <f t="shared" si="19"/>
        <v>13.920394908238054</v>
      </c>
      <c r="E71" s="3">
        <f t="shared" si="13"/>
        <v>13920.394908238053</v>
      </c>
      <c r="F71" s="25">
        <v>12.528355417414248</v>
      </c>
      <c r="G71" s="3">
        <f t="shared" si="14"/>
        <v>1392.039490823805</v>
      </c>
      <c r="H71" s="16">
        <f t="shared" si="15"/>
        <v>9.9999999999999978E-2</v>
      </c>
      <c r="I71" s="26">
        <f t="shared" si="16"/>
        <v>585.33333333333337</v>
      </c>
      <c r="J71" s="3">
        <f t="shared" si="17"/>
        <v>806.70615749047158</v>
      </c>
      <c r="K71" s="5">
        <f t="shared" si="18"/>
        <v>5.7951384483572732E-2</v>
      </c>
      <c r="M71">
        <f t="shared" si="20"/>
        <v>12.249947519249487</v>
      </c>
    </row>
    <row r="72" spans="2:13" x14ac:dyDescent="0.25">
      <c r="B72" t="s">
        <v>65</v>
      </c>
      <c r="C72" s="3">
        <v>1250</v>
      </c>
      <c r="D72" s="4">
        <f t="shared" si="19"/>
        <v>12.623426688888888</v>
      </c>
      <c r="E72" s="3">
        <f t="shared" si="13"/>
        <v>15779.283361111109</v>
      </c>
      <c r="F72" s="25">
        <v>11.36108402</v>
      </c>
      <c r="G72" s="3">
        <f t="shared" si="14"/>
        <v>1577.9283361111102</v>
      </c>
      <c r="H72" s="16">
        <f t="shared" si="15"/>
        <v>9.999999999999995E-2</v>
      </c>
      <c r="I72" s="26">
        <f t="shared" si="16"/>
        <v>731.66666666666674</v>
      </c>
      <c r="J72" s="3">
        <f t="shared" si="17"/>
        <v>846.26166944444344</v>
      </c>
      <c r="K72" s="5">
        <f t="shared" si="18"/>
        <v>5.3631185274871276E-2</v>
      </c>
      <c r="M72">
        <f t="shared" si="20"/>
        <v>11.108615486222222</v>
      </c>
    </row>
    <row r="73" spans="2:13" x14ac:dyDescent="0.25">
      <c r="B73" t="s">
        <v>66</v>
      </c>
      <c r="C73" s="3">
        <v>1000</v>
      </c>
      <c r="D73" s="4">
        <f t="shared" si="19"/>
        <v>13.373256133744857</v>
      </c>
      <c r="E73" s="3">
        <f t="shared" si="13"/>
        <v>13373.256133744857</v>
      </c>
      <c r="F73" s="25">
        <v>12.035930520370371</v>
      </c>
      <c r="G73" s="3">
        <f t="shared" si="14"/>
        <v>1337.3256133744853</v>
      </c>
      <c r="H73" s="16">
        <f t="shared" si="15"/>
        <v>9.9999999999999978E-2</v>
      </c>
      <c r="I73" s="26">
        <f t="shared" si="16"/>
        <v>585.33333333333337</v>
      </c>
      <c r="J73" s="3">
        <f t="shared" si="17"/>
        <v>751.99228004115196</v>
      </c>
      <c r="K73" s="5">
        <f t="shared" si="18"/>
        <v>5.6231053418893479E-2</v>
      </c>
      <c r="M73">
        <f t="shared" si="20"/>
        <v>11.768465397695474</v>
      </c>
    </row>
    <row r="74" spans="2:13" x14ac:dyDescent="0.25">
      <c r="C74" s="28">
        <f>SUM(C2:C73)</f>
        <v>100000</v>
      </c>
      <c r="D74" s="24"/>
      <c r="E74" s="28">
        <f>SUM(E2:E73)</f>
        <v>705152.96840268886</v>
      </c>
      <c r="F74" s="41" cm="1">
        <f t="array" ref="F74">SUM(F2:F73*C2:C73)</f>
        <v>611346.58498030575</v>
      </c>
      <c r="G74" s="28">
        <f>SUM(G2:G73)</f>
        <v>93806.38342238334</v>
      </c>
      <c r="H74" s="27">
        <f t="shared" si="15"/>
        <v>0.13302983554741801</v>
      </c>
      <c r="I74" s="29">
        <f>SUM(I2:I73)</f>
        <v>58533.333333333321</v>
      </c>
      <c r="J74" s="30">
        <f>SUM(J2:J73)</f>
        <v>35273.050089049997</v>
      </c>
      <c r="K74" s="5">
        <f t="shared" si="18"/>
        <v>5.002184159977436E-2</v>
      </c>
    </row>
    <row r="77" spans="2:13" x14ac:dyDescent="0.25">
      <c r="C77" s="3" t="s">
        <v>88</v>
      </c>
      <c r="D77" s="17" t="s">
        <v>80</v>
      </c>
      <c r="E77" s="4" t="s">
        <v>84</v>
      </c>
      <c r="F77" s="4" t="s">
        <v>85</v>
      </c>
    </row>
    <row r="78" spans="2:13" x14ac:dyDescent="0.25">
      <c r="C78" s="3" t="s">
        <v>89</v>
      </c>
      <c r="D78" s="17"/>
    </row>
    <row r="79" spans="2:13" x14ac:dyDescent="0.25">
      <c r="C79" s="3" t="s">
        <v>86</v>
      </c>
      <c r="D79" s="17">
        <v>10</v>
      </c>
      <c r="E79" s="4">
        <f>800*10</f>
        <v>8000</v>
      </c>
      <c r="F79" s="4">
        <f>+E79*0.3</f>
        <v>2400</v>
      </c>
    </row>
    <row r="80" spans="2:13" x14ac:dyDescent="0.25">
      <c r="C80" s="3" t="s">
        <v>81</v>
      </c>
      <c r="D80" s="17">
        <v>2</v>
      </c>
      <c r="E80" s="4">
        <v>2000</v>
      </c>
      <c r="F80" s="4">
        <f>+E80*0.3</f>
        <v>600</v>
      </c>
    </row>
    <row r="81" spans="3:14" x14ac:dyDescent="0.25">
      <c r="C81" s="3" t="s">
        <v>82</v>
      </c>
      <c r="D81" s="17">
        <v>1</v>
      </c>
      <c r="E81" s="4">
        <v>3000</v>
      </c>
      <c r="F81" s="4">
        <f>+E81*0.3</f>
        <v>900</v>
      </c>
    </row>
    <row r="82" spans="3:14" x14ac:dyDescent="0.25">
      <c r="C82" s="3" t="s">
        <v>83</v>
      </c>
      <c r="D82" s="17">
        <v>1</v>
      </c>
      <c r="E82" s="4">
        <v>1000</v>
      </c>
      <c r="F82" s="4">
        <f>+E82*0.3</f>
        <v>300</v>
      </c>
    </row>
    <row r="83" spans="3:14" x14ac:dyDescent="0.25">
      <c r="C83" s="3" t="s">
        <v>87</v>
      </c>
      <c r="D83" s="17">
        <v>2</v>
      </c>
      <c r="E83" s="4">
        <v>2000</v>
      </c>
      <c r="F83" s="4">
        <f>+E83*0.3</f>
        <v>600</v>
      </c>
    </row>
    <row r="84" spans="3:14" x14ac:dyDescent="0.25">
      <c r="E84" s="18">
        <f>SUM(E79:E83)</f>
        <v>16000</v>
      </c>
      <c r="F84" s="18">
        <f>SUM(F79:F83)</f>
        <v>4800</v>
      </c>
    </row>
    <row r="86" spans="3:14" x14ac:dyDescent="0.25">
      <c r="C86" s="19" t="s">
        <v>101</v>
      </c>
      <c r="D86" s="18">
        <f>+E84+F84</f>
        <v>20800</v>
      </c>
    </row>
    <row r="87" spans="3:14" x14ac:dyDescent="0.25">
      <c r="N87" s="40"/>
    </row>
    <row r="88" spans="3:14" x14ac:dyDescent="0.25">
      <c r="C88" s="3" t="s">
        <v>91</v>
      </c>
      <c r="D88" s="18">
        <f>SUM(D89:D92)</f>
        <v>5950</v>
      </c>
      <c r="N88" s="40"/>
    </row>
    <row r="89" spans="3:14" x14ac:dyDescent="0.25">
      <c r="C89" s="3" t="s">
        <v>90</v>
      </c>
      <c r="D89" s="20">
        <f>500*5</f>
        <v>2500</v>
      </c>
      <c r="N89" s="40"/>
    </row>
    <row r="90" spans="3:14" x14ac:dyDescent="0.25">
      <c r="C90" s="3" t="s">
        <v>81</v>
      </c>
      <c r="D90" s="21">
        <v>2000</v>
      </c>
    </row>
    <row r="91" spans="3:14" x14ac:dyDescent="0.25">
      <c r="C91" s="3" t="s">
        <v>92</v>
      </c>
      <c r="D91" s="21">
        <v>1000</v>
      </c>
    </row>
    <row r="92" spans="3:14" x14ac:dyDescent="0.25">
      <c r="C92" s="3" t="s">
        <v>97</v>
      </c>
      <c r="D92" s="22">
        <v>450</v>
      </c>
    </row>
    <row r="94" spans="3:14" x14ac:dyDescent="0.25">
      <c r="C94" s="3" t="s">
        <v>93</v>
      </c>
      <c r="D94" s="18">
        <f>SUM(D95:D98)</f>
        <v>14500</v>
      </c>
    </row>
    <row r="95" spans="3:14" x14ac:dyDescent="0.25">
      <c r="C95" s="3" t="s">
        <v>94</v>
      </c>
      <c r="D95" s="4">
        <f>500*5+1200</f>
        <v>3700</v>
      </c>
    </row>
    <row r="96" spans="3:14" x14ac:dyDescent="0.25">
      <c r="C96" s="3" t="s">
        <v>95</v>
      </c>
      <c r="D96" s="4">
        <f>100*22+50*22</f>
        <v>3300</v>
      </c>
    </row>
    <row r="97" spans="3:4" x14ac:dyDescent="0.25">
      <c r="C97" s="3" t="s">
        <v>96</v>
      </c>
      <c r="D97" s="4">
        <f>50*22+100*10+120*20</f>
        <v>4500</v>
      </c>
    </row>
    <row r="98" spans="3:4" x14ac:dyDescent="0.25">
      <c r="C98" s="3" t="s">
        <v>102</v>
      </c>
      <c r="D98" s="4">
        <v>3000</v>
      </c>
    </row>
    <row r="99" spans="3:4" x14ac:dyDescent="0.25">
      <c r="D99" s="4"/>
    </row>
    <row r="100" spans="3:4" x14ac:dyDescent="0.25">
      <c r="C100" s="3" t="s">
        <v>98</v>
      </c>
      <c r="D100" s="18">
        <f>SUM(D101:D103)</f>
        <v>1300</v>
      </c>
    </row>
    <row r="101" spans="3:4" x14ac:dyDescent="0.25">
      <c r="C101" s="3" t="s">
        <v>99</v>
      </c>
      <c r="D101" s="4">
        <v>1000</v>
      </c>
    </row>
    <row r="102" spans="3:4" x14ac:dyDescent="0.25">
      <c r="C102" s="3" t="s">
        <v>92</v>
      </c>
      <c r="D102" s="4">
        <v>200</v>
      </c>
    </row>
    <row r="103" spans="3:4" x14ac:dyDescent="0.25">
      <c r="C103" s="3" t="s">
        <v>97</v>
      </c>
      <c r="D103" s="4">
        <v>100</v>
      </c>
    </row>
    <row r="104" spans="3:4" x14ac:dyDescent="0.25">
      <c r="D104" s="4"/>
    </row>
    <row r="105" spans="3:4" x14ac:dyDescent="0.25">
      <c r="C105" s="3" t="s">
        <v>105</v>
      </c>
      <c r="D105" s="18">
        <f>SUM(D106:D110)</f>
        <v>15983.333333333334</v>
      </c>
    </row>
    <row r="106" spans="3:4" x14ac:dyDescent="0.25">
      <c r="C106" s="3" t="s">
        <v>100</v>
      </c>
      <c r="D106" s="4">
        <f>400*6/12</f>
        <v>200</v>
      </c>
    </row>
    <row r="107" spans="3:4" x14ac:dyDescent="0.25">
      <c r="C107" s="3" t="s">
        <v>103</v>
      </c>
      <c r="D107" s="4">
        <f>200+200+50+200</f>
        <v>650</v>
      </c>
    </row>
    <row r="108" spans="3:4" x14ac:dyDescent="0.25">
      <c r="C108" s="3" t="s">
        <v>104</v>
      </c>
      <c r="D108" s="4">
        <f>1000000*0.04/12</f>
        <v>3333.3333333333335</v>
      </c>
    </row>
    <row r="109" spans="3:4" x14ac:dyDescent="0.25">
      <c r="C109" s="3" t="s">
        <v>107</v>
      </c>
      <c r="D109" s="4">
        <v>900</v>
      </c>
    </row>
    <row r="110" spans="3:4" x14ac:dyDescent="0.25">
      <c r="C110" s="3" t="s">
        <v>108</v>
      </c>
      <c r="D110" s="4">
        <f>1500+900+500+8000</f>
        <v>10900</v>
      </c>
    </row>
    <row r="112" spans="3:4" x14ac:dyDescent="0.25">
      <c r="C112" s="24" t="s">
        <v>106</v>
      </c>
      <c r="D112" s="23">
        <f>+D86+D88+D94+D100+D105</f>
        <v>58533.333333333336</v>
      </c>
    </row>
    <row r="114" spans="3:4" x14ac:dyDescent="0.25">
      <c r="C114" s="19" t="s">
        <v>111</v>
      </c>
      <c r="D114" s="2">
        <f>+D112/C74</f>
        <v>0.58533333333333337</v>
      </c>
    </row>
  </sheetData>
  <conditionalFormatting sqref="H1:I1">
    <cfRule type="cellIs" dxfId="5" priority="10" operator="lessThan">
      <formula>0</formula>
    </cfRule>
  </conditionalFormatting>
  <conditionalFormatting sqref="K1">
    <cfRule type="cellIs" dxfId="4" priority="8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BA60-351D-4DA0-AAF0-9FF0AE294BEF}">
  <dimension ref="A1:Q77"/>
  <sheetViews>
    <sheetView topLeftCell="A61" workbookViewId="0">
      <selection activeCell="F77" sqref="F77"/>
    </sheetView>
  </sheetViews>
  <sheetFormatPr baseColWidth="10" defaultRowHeight="15" x14ac:dyDescent="0.25"/>
  <cols>
    <col min="1" max="1" width="40.5703125" customWidth="1"/>
  </cols>
  <sheetData>
    <row r="1" spans="1:17" ht="45" x14ac:dyDescent="0.25">
      <c r="A1" s="1" t="s">
        <v>0</v>
      </c>
      <c r="B1" s="13" t="s">
        <v>2</v>
      </c>
      <c r="C1" s="15" t="s">
        <v>37</v>
      </c>
      <c r="D1" s="14" t="s">
        <v>1</v>
      </c>
      <c r="E1" s="7" t="s">
        <v>7</v>
      </c>
      <c r="F1" s="11" t="s">
        <v>3</v>
      </c>
      <c r="G1" s="12" t="s">
        <v>4</v>
      </c>
      <c r="H1" s="10" t="s">
        <v>79</v>
      </c>
      <c r="I1" s="9" t="s">
        <v>5</v>
      </c>
      <c r="J1" s="8" t="s">
        <v>6</v>
      </c>
      <c r="O1" s="33" t="s">
        <v>113</v>
      </c>
      <c r="P1" s="33" t="s">
        <v>114</v>
      </c>
      <c r="Q1" s="33" t="s">
        <v>115</v>
      </c>
    </row>
    <row r="2" spans="1:17" x14ac:dyDescent="0.25">
      <c r="A2" t="s">
        <v>65</v>
      </c>
      <c r="B2" s="3">
        <v>1250</v>
      </c>
      <c r="C2" s="4">
        <v>12.623426688888888</v>
      </c>
      <c r="D2" s="3">
        <v>15779.283361111109</v>
      </c>
      <c r="E2" s="25">
        <v>11.36108402</v>
      </c>
      <c r="F2" s="3">
        <v>1577.9283361111102</v>
      </c>
      <c r="G2" s="16">
        <v>9.999999999999995E-2</v>
      </c>
      <c r="H2" s="26">
        <v>731.66666666666674</v>
      </c>
      <c r="I2" s="3">
        <v>846.26166944444344</v>
      </c>
      <c r="J2" s="5">
        <v>5.3631185274871276E-2</v>
      </c>
      <c r="L2">
        <v>11.272104017777778</v>
      </c>
      <c r="N2" t="s">
        <v>112</v>
      </c>
      <c r="O2">
        <f>CORREL(C2:C73,I2:I73)</f>
        <v>0.91960457642791171</v>
      </c>
      <c r="P2">
        <f>CORREL(B2:B73,I2:I73)</f>
        <v>-0.58925968433943055</v>
      </c>
      <c r="Q2">
        <f>CORREL(C2:C73,B2:B73)</f>
        <v>-0.80511527071725686</v>
      </c>
    </row>
    <row r="3" spans="1:17" x14ac:dyDescent="0.25">
      <c r="A3" t="s">
        <v>63</v>
      </c>
      <c r="B3" s="3">
        <v>1250</v>
      </c>
      <c r="C3" s="4">
        <v>11.371070786516853</v>
      </c>
      <c r="D3" s="3">
        <v>14213.838483146066</v>
      </c>
      <c r="E3" s="25">
        <v>10.120253</v>
      </c>
      <c r="F3" s="3">
        <v>1563.5222331460664</v>
      </c>
      <c r="G3" s="16">
        <v>0.10999999999999993</v>
      </c>
      <c r="H3" s="26">
        <v>731.66666666666674</v>
      </c>
      <c r="I3" s="3">
        <v>831.85556647939961</v>
      </c>
      <c r="J3" s="5">
        <v>5.852434354490274E-2</v>
      </c>
      <c r="L3">
        <v>5.6730720558139538</v>
      </c>
    </row>
    <row r="4" spans="1:17" x14ac:dyDescent="0.25">
      <c r="A4" t="s">
        <v>70</v>
      </c>
      <c r="B4" s="3">
        <v>1000</v>
      </c>
      <c r="C4" s="4">
        <v>14.081727140294698</v>
      </c>
      <c r="D4" s="3">
        <v>14081.727140294697</v>
      </c>
      <c r="E4" s="25">
        <v>12.673554426265229</v>
      </c>
      <c r="F4" s="3">
        <v>1408.1727140294679</v>
      </c>
      <c r="G4" s="16">
        <v>9.9999999999999867E-2</v>
      </c>
      <c r="H4" s="26">
        <v>585.33333333333337</v>
      </c>
      <c r="I4" s="3">
        <v>822.83938069613453</v>
      </c>
      <c r="J4" s="5">
        <v>5.8433129153709372E-2</v>
      </c>
      <c r="L4">
        <v>5.6280476744186059</v>
      </c>
    </row>
    <row r="5" spans="1:17" x14ac:dyDescent="0.25">
      <c r="A5" t="s">
        <v>17</v>
      </c>
      <c r="B5" s="3">
        <v>1000</v>
      </c>
      <c r="C5" s="4">
        <v>12.745487168539325</v>
      </c>
      <c r="D5" s="3">
        <v>12745.487168539325</v>
      </c>
      <c r="E5" s="25">
        <v>11.343483579999999</v>
      </c>
      <c r="F5" s="3">
        <v>1402.0035885393263</v>
      </c>
      <c r="G5" s="16">
        <v>0.11000000000000004</v>
      </c>
      <c r="H5" s="26">
        <v>585.33333333333337</v>
      </c>
      <c r="I5" s="3">
        <v>816.67025520599293</v>
      </c>
      <c r="J5" s="5">
        <v>6.4075248313916436E-2</v>
      </c>
      <c r="L5">
        <v>5.4479501488372097</v>
      </c>
    </row>
    <row r="6" spans="1:17" x14ac:dyDescent="0.25">
      <c r="A6" t="s">
        <v>49</v>
      </c>
      <c r="B6" s="3">
        <v>1000</v>
      </c>
      <c r="C6" s="4">
        <v>13.920394908238054</v>
      </c>
      <c r="D6" s="3">
        <v>13920.394908238053</v>
      </c>
      <c r="E6" s="25">
        <v>12.528355417414248</v>
      </c>
      <c r="F6" s="3">
        <v>1392.039490823805</v>
      </c>
      <c r="G6" s="16">
        <v>9.9999999999999978E-2</v>
      </c>
      <c r="H6" s="26">
        <v>585.33333333333337</v>
      </c>
      <c r="I6" s="3">
        <v>806.70615749047158</v>
      </c>
      <c r="J6" s="5">
        <v>5.7951384483572732E-2</v>
      </c>
      <c r="L6">
        <v>5.5830232930232562</v>
      </c>
    </row>
    <row r="7" spans="1:17" x14ac:dyDescent="0.25">
      <c r="A7" t="s">
        <v>69</v>
      </c>
      <c r="B7" s="3">
        <v>1250</v>
      </c>
      <c r="C7" s="4">
        <v>11.117731424975402</v>
      </c>
      <c r="D7" s="3">
        <v>13897.164281219251</v>
      </c>
      <c r="E7" s="25">
        <v>9.8947809682281083</v>
      </c>
      <c r="F7" s="3">
        <v>1528.6880709341167</v>
      </c>
      <c r="G7" s="16">
        <v>0.10999999999999993</v>
      </c>
      <c r="H7" s="26">
        <v>731.66666666666674</v>
      </c>
      <c r="I7" s="3">
        <v>797.02140426744995</v>
      </c>
      <c r="J7" s="5">
        <v>5.7351369541234508E-2</v>
      </c>
      <c r="L7">
        <v>5.2858623758139522</v>
      </c>
    </row>
    <row r="8" spans="1:17" x14ac:dyDescent="0.25">
      <c r="A8" t="s">
        <v>16</v>
      </c>
      <c r="B8" s="3">
        <v>1000</v>
      </c>
      <c r="C8" s="4">
        <v>12.557617303370789</v>
      </c>
      <c r="D8" s="3">
        <v>12557.617303370789</v>
      </c>
      <c r="E8" s="25">
        <v>11.176279400000002</v>
      </c>
      <c r="F8" s="3">
        <v>1381.3379033707879</v>
      </c>
      <c r="G8" s="16">
        <v>0.11000000000000008</v>
      </c>
      <c r="H8" s="26">
        <v>585.33333333333337</v>
      </c>
      <c r="I8" s="3">
        <v>796.00457003745453</v>
      </c>
      <c r="J8" s="5">
        <v>6.3388185099715236E-2</v>
      </c>
      <c r="L8">
        <v>7.4801869999999999</v>
      </c>
    </row>
    <row r="9" spans="1:17" x14ac:dyDescent="0.25">
      <c r="A9" t="s">
        <v>109</v>
      </c>
      <c r="B9" s="3">
        <v>1000</v>
      </c>
      <c r="C9" s="4">
        <v>15.245693499140637</v>
      </c>
      <c r="D9" s="3">
        <v>15245.693499140638</v>
      </c>
      <c r="E9" s="25">
        <v>13.87358108421798</v>
      </c>
      <c r="F9" s="3">
        <v>1372.112414922658</v>
      </c>
      <c r="G9" s="16">
        <v>9.0000000000000038E-2</v>
      </c>
      <c r="H9" s="26">
        <v>585.33333333333337</v>
      </c>
      <c r="I9" s="3">
        <v>786.77908158932462</v>
      </c>
      <c r="J9" s="5">
        <v>5.1606644304745694E-2</v>
      </c>
      <c r="L9">
        <v>7.4801869999999999</v>
      </c>
    </row>
    <row r="10" spans="1:17" x14ac:dyDescent="0.25">
      <c r="A10" t="s">
        <v>48</v>
      </c>
      <c r="B10" s="3">
        <v>1000</v>
      </c>
      <c r="C10" s="4">
        <v>13.689231111111111</v>
      </c>
      <c r="D10" s="3">
        <v>13689.23111111111</v>
      </c>
      <c r="E10" s="25">
        <v>12.320308000000001</v>
      </c>
      <c r="F10" s="3">
        <v>1368.9231111111094</v>
      </c>
      <c r="G10" s="16">
        <v>9.9999999999999881E-2</v>
      </c>
      <c r="H10" s="26">
        <v>585.33333333333337</v>
      </c>
      <c r="I10" s="3">
        <v>783.58977777777602</v>
      </c>
      <c r="J10" s="5">
        <v>5.724132870704194E-2</v>
      </c>
      <c r="L10">
        <v>11.050703226966293</v>
      </c>
    </row>
    <row r="11" spans="1:17" x14ac:dyDescent="0.25">
      <c r="A11" t="s">
        <v>66</v>
      </c>
      <c r="B11" s="3">
        <v>1000</v>
      </c>
      <c r="C11" s="4">
        <v>13.373256133744857</v>
      </c>
      <c r="D11" s="3">
        <v>13373.256133744857</v>
      </c>
      <c r="E11" s="25">
        <v>12.035930520370371</v>
      </c>
      <c r="F11" s="3">
        <v>1337.3256133744853</v>
      </c>
      <c r="G11" s="16">
        <v>9.9999999999999978E-2</v>
      </c>
      <c r="H11" s="26">
        <v>585.33333333333337</v>
      </c>
      <c r="I11" s="3">
        <v>751.99228004115196</v>
      </c>
      <c r="J11" s="5">
        <v>5.6231053418893479E-2</v>
      </c>
      <c r="L11">
        <v>11.216028708314607</v>
      </c>
    </row>
    <row r="12" spans="1:17" x14ac:dyDescent="0.25">
      <c r="A12" t="s">
        <v>71</v>
      </c>
      <c r="B12" s="3">
        <v>1250</v>
      </c>
      <c r="C12" s="4">
        <v>10.777904888433431</v>
      </c>
      <c r="D12" s="3">
        <v>13472.38111054179</v>
      </c>
      <c r="E12" s="25">
        <v>9.5923353507057545</v>
      </c>
      <c r="F12" s="3">
        <v>1481.9619221595967</v>
      </c>
      <c r="G12" s="16">
        <v>0.10999999999999999</v>
      </c>
      <c r="H12" s="26">
        <v>731.66666666666674</v>
      </c>
      <c r="I12" s="3">
        <v>750.29525549292998</v>
      </c>
      <c r="J12" s="5">
        <v>5.5691362153186368E-2</v>
      </c>
      <c r="L12">
        <v>7.9775071702056799</v>
      </c>
    </row>
    <row r="13" spans="1:17" x14ac:dyDescent="0.25">
      <c r="A13" t="s">
        <v>47</v>
      </c>
      <c r="B13" s="3">
        <v>1000</v>
      </c>
      <c r="C13" s="4">
        <v>12.993905086419753</v>
      </c>
      <c r="D13" s="3">
        <v>12993.905086419752</v>
      </c>
      <c r="E13" s="25">
        <v>11.694514577777777</v>
      </c>
      <c r="F13" s="3">
        <v>1299.3905086419745</v>
      </c>
      <c r="G13" s="16">
        <v>9.999999999999995E-2</v>
      </c>
      <c r="H13" s="26">
        <v>585.33333333333337</v>
      </c>
      <c r="I13" s="3">
        <v>714.05717530864115</v>
      </c>
      <c r="J13" s="5">
        <v>5.4953239273305123E-2</v>
      </c>
      <c r="L13">
        <v>6.591001408937335</v>
      </c>
    </row>
    <row r="14" spans="1:17" x14ac:dyDescent="0.25">
      <c r="A14" t="s">
        <v>8</v>
      </c>
      <c r="B14" s="3">
        <v>1000</v>
      </c>
      <c r="C14" s="4">
        <v>12.809209111111111</v>
      </c>
      <c r="D14" s="3">
        <v>12809.209111111111</v>
      </c>
      <c r="E14" s="25">
        <v>11.5282882</v>
      </c>
      <c r="F14" s="3">
        <v>1280.9209111111104</v>
      </c>
      <c r="G14" s="16">
        <v>9.999999999999995E-2</v>
      </c>
      <c r="H14" s="26">
        <v>585.33333333333337</v>
      </c>
      <c r="I14" s="3">
        <v>695.58757777777703</v>
      </c>
      <c r="J14" s="5">
        <v>5.430371006859451E-2</v>
      </c>
      <c r="L14">
        <v>3.6742885343550458</v>
      </c>
    </row>
    <row r="15" spans="1:17" x14ac:dyDescent="0.25">
      <c r="A15" t="s">
        <v>22</v>
      </c>
      <c r="B15" s="3">
        <v>1000</v>
      </c>
      <c r="C15" s="4">
        <v>11.371070786516853</v>
      </c>
      <c r="D15" s="3">
        <v>11371.070786516853</v>
      </c>
      <c r="E15" s="25">
        <v>10.120253</v>
      </c>
      <c r="F15" s="3">
        <v>1250.8177865168527</v>
      </c>
      <c r="G15" s="16">
        <v>0.1099999999999999</v>
      </c>
      <c r="H15" s="26">
        <v>585.33333333333337</v>
      </c>
      <c r="I15" s="3">
        <v>665.48445318351935</v>
      </c>
      <c r="J15" s="5">
        <v>5.8524343544902706E-2</v>
      </c>
      <c r="L15">
        <v>7.7881946999999991</v>
      </c>
    </row>
    <row r="16" spans="1:17" x14ac:dyDescent="0.25">
      <c r="A16" t="s">
        <v>18</v>
      </c>
      <c r="B16" s="3">
        <v>1250</v>
      </c>
      <c r="C16" s="4">
        <v>9.0653490570519093</v>
      </c>
      <c r="D16" s="3">
        <v>11331.686321314886</v>
      </c>
      <c r="E16" s="25">
        <v>7.9775071702056799</v>
      </c>
      <c r="F16" s="3">
        <v>1359.8023585577866</v>
      </c>
      <c r="G16" s="16">
        <v>0.12000000000000002</v>
      </c>
      <c r="H16" s="26">
        <v>731.66666666666674</v>
      </c>
      <c r="I16" s="3">
        <v>628.1356918911199</v>
      </c>
      <c r="J16" s="5">
        <v>5.5431793122405579E-2</v>
      </c>
      <c r="L16">
        <v>10.006542292134831</v>
      </c>
    </row>
    <row r="17" spans="1:12" x14ac:dyDescent="0.25">
      <c r="A17" t="s">
        <v>45</v>
      </c>
      <c r="B17" s="3">
        <v>1250</v>
      </c>
      <c r="C17" s="4">
        <v>10.736268400000002</v>
      </c>
      <c r="D17" s="3">
        <v>13420.335500000003</v>
      </c>
      <c r="E17" s="25">
        <v>9.6626415600000026</v>
      </c>
      <c r="F17" s="3">
        <v>1342.0335500000001</v>
      </c>
      <c r="G17" s="16">
        <v>9.9999999999999992E-2</v>
      </c>
      <c r="H17" s="26">
        <v>731.66666666666674</v>
      </c>
      <c r="I17" s="3">
        <v>610.36688333333336</v>
      </c>
      <c r="J17" s="5">
        <v>4.5480746985299525E-2</v>
      </c>
      <c r="L17">
        <v>4.1053556433734943</v>
      </c>
    </row>
    <row r="18" spans="1:12" x14ac:dyDescent="0.25">
      <c r="A18" t="s">
        <v>21</v>
      </c>
      <c r="B18" s="3">
        <v>1250</v>
      </c>
      <c r="C18" s="4">
        <v>8.8502212499999988</v>
      </c>
      <c r="D18" s="3">
        <v>11062.776562499999</v>
      </c>
      <c r="E18" s="25">
        <v>7.7881946999999991</v>
      </c>
      <c r="F18" s="3">
        <v>1327.5331875000011</v>
      </c>
      <c r="G18" s="16">
        <v>0.12000000000000011</v>
      </c>
      <c r="H18" s="26">
        <v>731.66666666666674</v>
      </c>
      <c r="I18" s="3">
        <v>595.86652083333433</v>
      </c>
      <c r="J18" s="5">
        <v>5.3862293743974762E-2</v>
      </c>
      <c r="L18">
        <v>4.8833973759999996</v>
      </c>
    </row>
    <row r="19" spans="1:12" x14ac:dyDescent="0.25">
      <c r="A19" t="s">
        <v>31</v>
      </c>
      <c r="B19" s="3">
        <v>1250</v>
      </c>
      <c r="C19" s="4">
        <v>8.7502187500000002</v>
      </c>
      <c r="D19" s="3">
        <v>10937.7734375</v>
      </c>
      <c r="E19" s="25">
        <v>7.7001925</v>
      </c>
      <c r="F19" s="3">
        <v>1312.5328124999996</v>
      </c>
      <c r="G19" s="16">
        <v>0.11999999999999997</v>
      </c>
      <c r="H19" s="26">
        <v>731.66666666666674</v>
      </c>
      <c r="I19" s="3">
        <v>580.86614583333289</v>
      </c>
      <c r="J19" s="5">
        <v>5.3106434243905765E-2</v>
      </c>
      <c r="L19">
        <v>3.185902430379747</v>
      </c>
    </row>
    <row r="20" spans="1:12" x14ac:dyDescent="0.25">
      <c r="A20" t="s">
        <v>46</v>
      </c>
      <c r="B20" s="3">
        <v>1250</v>
      </c>
      <c r="C20" s="4">
        <v>10.462483777777779</v>
      </c>
      <c r="D20" s="3">
        <v>13078.104722222224</v>
      </c>
      <c r="E20" s="25">
        <v>9.4162354000000015</v>
      </c>
      <c r="F20" s="3">
        <v>1307.8104722222215</v>
      </c>
      <c r="G20" s="16">
        <v>9.9999999999999936E-2</v>
      </c>
      <c r="H20" s="26">
        <v>731.66666666666674</v>
      </c>
      <c r="I20" s="3">
        <v>576.14380555555476</v>
      </c>
      <c r="J20" s="5">
        <v>4.4054074943793285E-2</v>
      </c>
      <c r="L20">
        <v>3.2912822799999994</v>
      </c>
    </row>
    <row r="21" spans="1:12" x14ac:dyDescent="0.25">
      <c r="A21" t="s">
        <v>54</v>
      </c>
      <c r="B21" s="3">
        <v>1750</v>
      </c>
      <c r="C21" s="4">
        <v>4.5200456128706197</v>
      </c>
      <c r="D21" s="3">
        <v>7910.0798225235849</v>
      </c>
      <c r="E21" s="25">
        <v>3.6160364902964961</v>
      </c>
      <c r="F21" s="3">
        <v>1582.015964504717</v>
      </c>
      <c r="G21" s="16">
        <v>0.2</v>
      </c>
      <c r="H21" s="26">
        <v>1024.3333333333335</v>
      </c>
      <c r="I21" s="3">
        <v>557.68263117138349</v>
      </c>
      <c r="J21" s="5">
        <v>7.0502781727108249E-2</v>
      </c>
      <c r="L21">
        <v>6.3581228243021348</v>
      </c>
    </row>
    <row r="22" spans="1:12" x14ac:dyDescent="0.25">
      <c r="A22" t="s">
        <v>36</v>
      </c>
      <c r="B22" s="3">
        <v>1750</v>
      </c>
      <c r="C22" s="4">
        <v>6.0091388771633598</v>
      </c>
      <c r="D22" s="3">
        <v>10515.993035035879</v>
      </c>
      <c r="E22" s="25">
        <v>5.1077680455888554</v>
      </c>
      <c r="F22" s="3">
        <v>1577.3989552553812</v>
      </c>
      <c r="G22" s="16">
        <v>0.14999999999999994</v>
      </c>
      <c r="H22" s="26">
        <v>1024.3333333333335</v>
      </c>
      <c r="I22" s="3">
        <v>553.06562192204774</v>
      </c>
      <c r="J22" s="5">
        <v>5.2592809835401412E-2</v>
      </c>
      <c r="L22">
        <v>4.0587038746987956</v>
      </c>
    </row>
    <row r="23" spans="1:12" x14ac:dyDescent="0.25">
      <c r="A23" t="s">
        <v>14</v>
      </c>
      <c r="B23" s="3">
        <v>1250</v>
      </c>
      <c r="C23" s="4">
        <v>8.5002124999999999</v>
      </c>
      <c r="D23" s="3">
        <v>10625.265625</v>
      </c>
      <c r="E23" s="25">
        <v>7.4801869999999999</v>
      </c>
      <c r="F23" s="3">
        <v>1275.0318750000006</v>
      </c>
      <c r="G23" s="16">
        <v>0.12000000000000005</v>
      </c>
      <c r="H23" s="26">
        <v>731.66666666666674</v>
      </c>
      <c r="I23" s="3">
        <v>543.36520833333384</v>
      </c>
      <c r="J23" s="5">
        <v>5.1138976427550144E-2</v>
      </c>
      <c r="L23">
        <v>6.1196932183908057</v>
      </c>
    </row>
    <row r="24" spans="1:12" x14ac:dyDescent="0.25">
      <c r="A24" t="s">
        <v>15</v>
      </c>
      <c r="B24" s="3">
        <v>1250</v>
      </c>
      <c r="C24" s="4">
        <v>8.5002124999999999</v>
      </c>
      <c r="D24" s="3">
        <v>10625.265625</v>
      </c>
      <c r="E24" s="25">
        <v>7.4801869999999999</v>
      </c>
      <c r="F24" s="3">
        <v>1275.0318750000006</v>
      </c>
      <c r="G24" s="16">
        <v>0.12000000000000005</v>
      </c>
      <c r="H24" s="26">
        <v>731.66666666666674</v>
      </c>
      <c r="I24" s="3">
        <v>543.36520833333384</v>
      </c>
      <c r="J24" s="5">
        <v>5.1138976427550144E-2</v>
      </c>
      <c r="L24">
        <v>6.4534946666666659</v>
      </c>
    </row>
    <row r="25" spans="1:12" x14ac:dyDescent="0.25">
      <c r="A25" t="s">
        <v>110</v>
      </c>
      <c r="B25" s="3">
        <v>1250</v>
      </c>
      <c r="C25" s="4">
        <v>8.5002124999999999</v>
      </c>
      <c r="D25" s="3">
        <v>10625.265625</v>
      </c>
      <c r="E25" s="25">
        <v>7.4801869999999999</v>
      </c>
      <c r="F25" s="3">
        <v>1275.0318750000006</v>
      </c>
      <c r="G25" s="16">
        <v>0.12000000000000005</v>
      </c>
      <c r="H25" s="26">
        <v>731.66666666666674</v>
      </c>
      <c r="I25" s="3">
        <v>543.36520833333384</v>
      </c>
      <c r="J25" s="5">
        <v>5.1138976427550144E-2</v>
      </c>
      <c r="L25">
        <v>7.7001925</v>
      </c>
    </row>
    <row r="26" spans="1:12" x14ac:dyDescent="0.25">
      <c r="A26" t="s">
        <v>76</v>
      </c>
      <c r="B26" s="3">
        <v>1250</v>
      </c>
      <c r="C26" s="4">
        <v>8.4254849226549382</v>
      </c>
      <c r="D26" s="3">
        <v>10531.856153318673</v>
      </c>
      <c r="E26" s="25">
        <v>7.4144267319363459</v>
      </c>
      <c r="F26" s="3">
        <v>1263.8227383982412</v>
      </c>
      <c r="G26" s="16">
        <v>0.12000000000000004</v>
      </c>
      <c r="H26" s="26">
        <v>731.66666666666674</v>
      </c>
      <c r="I26" s="3">
        <v>532.15607173157446</v>
      </c>
      <c r="J26" s="5">
        <v>5.0528232059444504E-2</v>
      </c>
      <c r="L26">
        <v>5.3587200111627906</v>
      </c>
    </row>
    <row r="27" spans="1:12" x14ac:dyDescent="0.25">
      <c r="A27" t="s">
        <v>67</v>
      </c>
      <c r="B27" s="3">
        <v>1750</v>
      </c>
      <c r="C27" s="4">
        <v>5.8614140838709679</v>
      </c>
      <c r="D27" s="3">
        <v>10257.474646774193</v>
      </c>
      <c r="E27" s="25">
        <v>4.9822019712903227</v>
      </c>
      <c r="F27" s="3">
        <v>1538.6211970161294</v>
      </c>
      <c r="G27" s="16">
        <v>0.15000000000000002</v>
      </c>
      <c r="H27" s="26">
        <v>1024.3333333333335</v>
      </c>
      <c r="I27" s="3">
        <v>514.28786368279589</v>
      </c>
      <c r="J27" s="5">
        <v>5.0137863498841882E-2</v>
      </c>
      <c r="L27">
        <v>4.0786974898450952</v>
      </c>
    </row>
    <row r="28" spans="1:12" x14ac:dyDescent="0.25">
      <c r="A28" t="s">
        <v>58</v>
      </c>
      <c r="B28" s="3">
        <v>1750</v>
      </c>
      <c r="C28" s="4">
        <v>5.7540127542857133</v>
      </c>
      <c r="D28" s="3">
        <v>10069.522319999998</v>
      </c>
      <c r="E28" s="25">
        <v>4.8909108411428566</v>
      </c>
      <c r="F28" s="3">
        <v>1510.4283479999995</v>
      </c>
      <c r="G28" s="16">
        <v>0.14999999999999997</v>
      </c>
      <c r="H28" s="26">
        <v>1024.3333333333335</v>
      </c>
      <c r="I28" s="3">
        <v>486.09501466666597</v>
      </c>
      <c r="J28" s="5">
        <v>4.8273890182574823E-2</v>
      </c>
      <c r="L28">
        <v>6.3956357489655193</v>
      </c>
    </row>
    <row r="29" spans="1:12" x14ac:dyDescent="0.25">
      <c r="A29" t="s">
        <v>55</v>
      </c>
      <c r="B29" s="3">
        <v>1250</v>
      </c>
      <c r="C29" s="4">
        <v>7.4140345192038097</v>
      </c>
      <c r="D29" s="3">
        <v>9267.5431490047613</v>
      </c>
      <c r="E29" s="25">
        <v>6.4502100317073143</v>
      </c>
      <c r="F29" s="3">
        <v>1204.7806093706185</v>
      </c>
      <c r="G29" s="16">
        <v>0.12999999999999995</v>
      </c>
      <c r="H29" s="26">
        <v>731.66666666666674</v>
      </c>
      <c r="I29" s="3">
        <v>473.11394270395181</v>
      </c>
      <c r="J29" s="5">
        <v>5.1050632848119989E-2</v>
      </c>
      <c r="L29">
        <v>3.1368885468354435</v>
      </c>
    </row>
    <row r="30" spans="1:12" x14ac:dyDescent="0.25">
      <c r="A30" t="s">
        <v>32</v>
      </c>
      <c r="B30" s="3">
        <v>1750</v>
      </c>
      <c r="C30" s="4">
        <v>6.0894545581395345</v>
      </c>
      <c r="D30" s="3">
        <v>10656.545476744186</v>
      </c>
      <c r="E30" s="25">
        <v>5.2369309199999998</v>
      </c>
      <c r="F30" s="3">
        <v>1491.9163667441862</v>
      </c>
      <c r="G30" s="16">
        <v>0.14000000000000001</v>
      </c>
      <c r="H30" s="26">
        <v>1024.3333333333335</v>
      </c>
      <c r="I30" s="3">
        <v>467.58303341085275</v>
      </c>
      <c r="J30" s="5">
        <v>4.3877543096049347E-2</v>
      </c>
      <c r="L30">
        <v>5.2880422119037567</v>
      </c>
    </row>
    <row r="31" spans="1:12" x14ac:dyDescent="0.25">
      <c r="A31" t="s">
        <v>52</v>
      </c>
      <c r="B31" s="3">
        <v>1750</v>
      </c>
      <c r="C31" s="4">
        <v>4.2565732484056129</v>
      </c>
      <c r="D31" s="3">
        <v>7449.0031847098226</v>
      </c>
      <c r="E31" s="25">
        <v>3.4052585987244903</v>
      </c>
      <c r="F31" s="3">
        <v>1489.8006369419645</v>
      </c>
      <c r="G31" s="16">
        <v>0.2</v>
      </c>
      <c r="H31" s="26">
        <v>1024.3333333333335</v>
      </c>
      <c r="I31" s="3">
        <v>465.46730360863103</v>
      </c>
      <c r="J31" s="5">
        <v>6.2487193530011011E-2</v>
      </c>
      <c r="L31">
        <v>4.7295904326052014</v>
      </c>
    </row>
    <row r="32" spans="1:12" x14ac:dyDescent="0.25">
      <c r="A32" t="s">
        <v>30</v>
      </c>
      <c r="B32" s="3">
        <v>1250</v>
      </c>
      <c r="C32" s="4">
        <v>7.3335166666666654</v>
      </c>
      <c r="D32" s="3">
        <v>9166.8958333333321</v>
      </c>
      <c r="E32" s="25">
        <v>6.3801594999999987</v>
      </c>
      <c r="F32" s="3">
        <v>1191.6964583333338</v>
      </c>
      <c r="G32" s="16">
        <v>0.13000000000000006</v>
      </c>
      <c r="H32" s="26">
        <v>731.66666666666674</v>
      </c>
      <c r="I32" s="3">
        <v>460.02979166666705</v>
      </c>
      <c r="J32" s="5">
        <v>5.0183813586478568E-2</v>
      </c>
      <c r="L32">
        <v>4.494598490517598</v>
      </c>
    </row>
    <row r="33" spans="1:12" x14ac:dyDescent="0.25">
      <c r="A33" t="s">
        <v>34</v>
      </c>
      <c r="B33" s="3">
        <v>1250</v>
      </c>
      <c r="C33" s="4">
        <v>7.2677678965517263</v>
      </c>
      <c r="D33" s="3">
        <v>9084.7098706896577</v>
      </c>
      <c r="E33" s="25">
        <v>6.3229580700000021</v>
      </c>
      <c r="F33" s="3">
        <v>1181.0122831896551</v>
      </c>
      <c r="G33" s="16">
        <v>0.12999999999999995</v>
      </c>
      <c r="H33" s="26">
        <v>731.66666666666674</v>
      </c>
      <c r="I33" s="3">
        <v>449.34561652298839</v>
      </c>
      <c r="J33" s="5">
        <v>4.9461746486008221E-2</v>
      </c>
      <c r="L33">
        <v>5.4051769865116288</v>
      </c>
    </row>
    <row r="34" spans="1:12" x14ac:dyDescent="0.25">
      <c r="A34" t="s">
        <v>13</v>
      </c>
      <c r="B34" s="3">
        <v>1750</v>
      </c>
      <c r="C34" s="4">
        <v>6.0066617906976729</v>
      </c>
      <c r="D34" s="3">
        <v>10511.658133720928</v>
      </c>
      <c r="E34" s="25">
        <v>5.1657291399999989</v>
      </c>
      <c r="F34" s="3">
        <v>1471.63213872093</v>
      </c>
      <c r="G34" s="16">
        <v>0.14000000000000001</v>
      </c>
      <c r="H34" s="26">
        <v>1024.3333333333335</v>
      </c>
      <c r="I34" s="3">
        <v>447.29880538759653</v>
      </c>
      <c r="J34" s="5">
        <v>4.2552640097063471E-2</v>
      </c>
      <c r="L34">
        <v>5.5830232930232562</v>
      </c>
    </row>
    <row r="35" spans="1:12" x14ac:dyDescent="0.25">
      <c r="A35" t="s">
        <v>27</v>
      </c>
      <c r="B35" s="3">
        <v>1250</v>
      </c>
      <c r="C35" s="4">
        <v>7.2251395730706074</v>
      </c>
      <c r="D35" s="3">
        <v>9031.4244663382597</v>
      </c>
      <c r="E35" s="25">
        <v>6.2858714285714283</v>
      </c>
      <c r="F35" s="3">
        <v>1174.0851806239743</v>
      </c>
      <c r="G35" s="16">
        <v>0.13000000000000006</v>
      </c>
      <c r="H35" s="26">
        <v>731.66666666666674</v>
      </c>
      <c r="I35" s="3">
        <v>442.4185139573076</v>
      </c>
      <c r="J35" s="5">
        <v>4.8986570790275755E-2</v>
      </c>
      <c r="L35">
        <v>3.4056980851083059</v>
      </c>
    </row>
    <row r="36" spans="1:12" x14ac:dyDescent="0.25">
      <c r="A36" t="s">
        <v>24</v>
      </c>
      <c r="B36" s="3">
        <v>1750</v>
      </c>
      <c r="C36" s="4">
        <v>5.5493151999999997</v>
      </c>
      <c r="D36" s="3">
        <v>9711.3015999999989</v>
      </c>
      <c r="E36" s="25">
        <v>4.7169179199999993</v>
      </c>
      <c r="F36" s="3">
        <v>1456.6952400000009</v>
      </c>
      <c r="G36" s="16">
        <v>0.15000000000000011</v>
      </c>
      <c r="H36" s="26">
        <v>1024.3333333333335</v>
      </c>
      <c r="I36" s="3">
        <v>432.36190666666744</v>
      </c>
      <c r="J36" s="5">
        <v>4.452151982043967E-2</v>
      </c>
      <c r="L36">
        <v>3.7457844585969395</v>
      </c>
    </row>
    <row r="37" spans="1:12" x14ac:dyDescent="0.25">
      <c r="A37" t="s">
        <v>57</v>
      </c>
      <c r="B37" s="3">
        <v>1750</v>
      </c>
      <c r="C37" s="4">
        <v>5.9402539289922514</v>
      </c>
      <c r="D37" s="3">
        <v>10395.444375736441</v>
      </c>
      <c r="E37" s="25">
        <v>5.1086183789333361</v>
      </c>
      <c r="F37" s="3">
        <v>1455.3622126031023</v>
      </c>
      <c r="G37" s="16">
        <v>0.14000000000000007</v>
      </c>
      <c r="H37" s="26">
        <v>1024.3333333333335</v>
      </c>
      <c r="I37" s="3">
        <v>431.02887926976882</v>
      </c>
      <c r="J37" s="5">
        <v>4.1463247138892378E-2</v>
      </c>
      <c r="L37">
        <v>3.9776401393261454</v>
      </c>
    </row>
    <row r="38" spans="1:12" x14ac:dyDescent="0.25">
      <c r="A38" t="s">
        <v>68</v>
      </c>
      <c r="B38" s="3">
        <v>1750</v>
      </c>
      <c r="C38" s="4">
        <v>5.9094500581395355</v>
      </c>
      <c r="D38" s="3">
        <v>10341.537601744187</v>
      </c>
      <c r="E38" s="25">
        <v>5.0821270500000004</v>
      </c>
      <c r="F38" s="3">
        <v>1447.8152642441855</v>
      </c>
      <c r="G38" s="16">
        <v>0.13999999999999993</v>
      </c>
      <c r="H38" s="26">
        <v>1024.3333333333335</v>
      </c>
      <c r="I38" s="3">
        <v>423.48193091085204</v>
      </c>
      <c r="J38" s="5">
        <v>4.0949609934157978E-2</v>
      </c>
      <c r="L38">
        <v>6.5243503768993527</v>
      </c>
    </row>
    <row r="39" spans="1:12" x14ac:dyDescent="0.25">
      <c r="A39" t="s">
        <v>59</v>
      </c>
      <c r="B39" s="3">
        <v>1750</v>
      </c>
      <c r="C39" s="4">
        <v>5.4768428000000018</v>
      </c>
      <c r="D39" s="3">
        <v>9584.4749000000029</v>
      </c>
      <c r="E39" s="25">
        <v>4.6553163800000013</v>
      </c>
      <c r="F39" s="3">
        <v>1437.6712350000007</v>
      </c>
      <c r="G39" s="16">
        <v>0.15000000000000002</v>
      </c>
      <c r="H39" s="26">
        <v>1024.3333333333335</v>
      </c>
      <c r="I39" s="3">
        <v>413.33790166666722</v>
      </c>
      <c r="J39" s="5">
        <v>4.3125774336022007E-2</v>
      </c>
      <c r="L39">
        <v>5.7260917421457345</v>
      </c>
    </row>
    <row r="40" spans="1:12" x14ac:dyDescent="0.25">
      <c r="A40" t="s">
        <v>61</v>
      </c>
      <c r="B40" s="3">
        <v>1250</v>
      </c>
      <c r="C40" s="4">
        <v>7.030060804597702</v>
      </c>
      <c r="D40" s="3">
        <v>8787.5760057471271</v>
      </c>
      <c r="E40" s="25">
        <v>6.1161529000000003</v>
      </c>
      <c r="F40" s="3">
        <v>1142.3848807471268</v>
      </c>
      <c r="G40" s="16">
        <v>0.13000000000000003</v>
      </c>
      <c r="H40" s="26">
        <v>731.66666666666674</v>
      </c>
      <c r="I40" s="3">
        <v>410.71821408046003</v>
      </c>
      <c r="J40" s="5">
        <v>4.6738510575822942E-2</v>
      </c>
      <c r="L40">
        <v>5.227423457513181</v>
      </c>
    </row>
    <row r="41" spans="1:12" x14ac:dyDescent="0.25">
      <c r="A41" t="s">
        <v>56</v>
      </c>
      <c r="B41" s="3">
        <v>1250</v>
      </c>
      <c r="C41" s="4">
        <v>6.5069224342565164</v>
      </c>
      <c r="D41" s="3">
        <v>8133.6530428206452</v>
      </c>
      <c r="E41" s="25">
        <v>5.595953293460604</v>
      </c>
      <c r="F41" s="3">
        <v>1138.7114259948903</v>
      </c>
      <c r="G41" s="16">
        <v>0.13999999999999999</v>
      </c>
      <c r="H41" s="26">
        <v>731.66666666666674</v>
      </c>
      <c r="I41" s="3">
        <v>407.04475932822356</v>
      </c>
      <c r="J41" s="5">
        <v>5.0044519625472704E-2</v>
      </c>
      <c r="L41">
        <v>5.0635312237714274</v>
      </c>
    </row>
    <row r="42" spans="1:12" x14ac:dyDescent="0.25">
      <c r="A42" t="s">
        <v>39</v>
      </c>
      <c r="B42" s="3">
        <v>1750</v>
      </c>
      <c r="C42" s="4">
        <v>5.1074982846790888</v>
      </c>
      <c r="D42" s="3">
        <v>8938.121998188406</v>
      </c>
      <c r="E42" s="25">
        <v>4.2902985591304343</v>
      </c>
      <c r="F42" s="3">
        <v>1430.0995197101456</v>
      </c>
      <c r="G42" s="16">
        <v>0.16000000000000009</v>
      </c>
      <c r="H42" s="26">
        <v>1024.3333333333335</v>
      </c>
      <c r="I42" s="3">
        <v>405.76618637681213</v>
      </c>
      <c r="J42" s="5">
        <v>4.5397253076099604E-2</v>
      </c>
      <c r="L42">
        <v>4.8196216640000014</v>
      </c>
    </row>
    <row r="43" spans="1:12" x14ac:dyDescent="0.25">
      <c r="A43" t="s">
        <v>60</v>
      </c>
      <c r="B43" s="3">
        <v>1250</v>
      </c>
      <c r="C43" s="4">
        <v>6.9794848275862069</v>
      </c>
      <c r="D43" s="3">
        <v>8724.3560344827583</v>
      </c>
      <c r="E43" s="25">
        <v>6.0721518000000003</v>
      </c>
      <c r="F43" s="3">
        <v>1134.1662844827579</v>
      </c>
      <c r="G43" s="16">
        <v>0.12999999999999992</v>
      </c>
      <c r="H43" s="26">
        <v>731.66666666666674</v>
      </c>
      <c r="I43" s="3">
        <v>402.49961781609113</v>
      </c>
      <c r="J43" s="5">
        <v>4.6135166449560672E-2</v>
      </c>
      <c r="L43">
        <v>6.1419466482758622</v>
      </c>
    </row>
    <row r="44" spans="1:12" x14ac:dyDescent="0.25">
      <c r="A44" t="s">
        <v>42</v>
      </c>
      <c r="B44" s="3">
        <v>1250</v>
      </c>
      <c r="C44" s="4">
        <v>6.9792169260810377</v>
      </c>
      <c r="D44" s="3">
        <v>8724.0211576012971</v>
      </c>
      <c r="E44" s="25">
        <v>6.0719187256905025</v>
      </c>
      <c r="F44" s="3">
        <v>1134.122750488169</v>
      </c>
      <c r="G44" s="16">
        <v>0.13000000000000003</v>
      </c>
      <c r="H44" s="26">
        <v>731.66666666666674</v>
      </c>
      <c r="I44" s="3">
        <v>402.45608382150226</v>
      </c>
      <c r="J44" s="5">
        <v>4.6131947246693644E-2</v>
      </c>
      <c r="L44">
        <v>6.1864535080459779</v>
      </c>
    </row>
    <row r="45" spans="1:12" x14ac:dyDescent="0.25">
      <c r="A45" t="s">
        <v>64</v>
      </c>
      <c r="B45" s="3">
        <v>1250</v>
      </c>
      <c r="C45" s="4">
        <v>7.5593781689189177</v>
      </c>
      <c r="D45" s="3">
        <v>9449.2227111486463</v>
      </c>
      <c r="E45" s="25">
        <v>6.6522527886486476</v>
      </c>
      <c r="F45" s="3">
        <v>1133.9067253378362</v>
      </c>
      <c r="G45" s="16">
        <v>0.11999999999999986</v>
      </c>
      <c r="H45" s="26">
        <v>731.66666666666674</v>
      </c>
      <c r="I45" s="3">
        <v>402.24005867116944</v>
      </c>
      <c r="J45" s="5">
        <v>4.2568586958648708E-2</v>
      </c>
      <c r="L45">
        <v>5.5379989116279074</v>
      </c>
    </row>
    <row r="46" spans="1:12" x14ac:dyDescent="0.25">
      <c r="A46" t="s">
        <v>29</v>
      </c>
      <c r="B46" s="3">
        <v>1250</v>
      </c>
      <c r="C46" s="4">
        <v>6.9541968390804607</v>
      </c>
      <c r="D46" s="3">
        <v>8692.7460488505767</v>
      </c>
      <c r="E46" s="25">
        <v>6.0501512500000008</v>
      </c>
      <c r="F46" s="3">
        <v>1130.0569863505762</v>
      </c>
      <c r="G46" s="16">
        <v>0.13000000000000014</v>
      </c>
      <c r="H46" s="26">
        <v>731.66666666666674</v>
      </c>
      <c r="I46" s="3">
        <v>398.39031968390941</v>
      </c>
      <c r="J46" s="5">
        <v>4.5830203418468406E-2</v>
      </c>
      <c r="L46">
        <v>10.006542292134831</v>
      </c>
    </row>
    <row r="47" spans="1:12" x14ac:dyDescent="0.25">
      <c r="A47" t="s">
        <v>9</v>
      </c>
      <c r="B47" s="3">
        <v>1250</v>
      </c>
      <c r="C47" s="4">
        <v>6.4466727906976748</v>
      </c>
      <c r="D47" s="3">
        <v>8058.3409883720933</v>
      </c>
      <c r="E47" s="25">
        <v>5.5441386000000001</v>
      </c>
      <c r="F47" s="3">
        <v>1128.1677383720935</v>
      </c>
      <c r="G47" s="16">
        <v>0.14000000000000004</v>
      </c>
      <c r="H47" s="26">
        <v>731.66666666666674</v>
      </c>
      <c r="I47" s="3">
        <v>396.50107170542674</v>
      </c>
      <c r="J47" s="5">
        <v>4.9203809106311593E-2</v>
      </c>
      <c r="L47">
        <v>6.6522527886486476</v>
      </c>
    </row>
    <row r="48" spans="1:12" x14ac:dyDescent="0.25">
      <c r="A48" t="s">
        <v>75</v>
      </c>
      <c r="B48" s="3">
        <v>1250</v>
      </c>
      <c r="C48" s="4">
        <v>6.9288041384069876</v>
      </c>
      <c r="D48" s="3">
        <v>8661.0051730087343</v>
      </c>
      <c r="E48" s="25">
        <v>6.0280596004140792</v>
      </c>
      <c r="F48" s="3">
        <v>1125.9306724911357</v>
      </c>
      <c r="G48" s="16">
        <v>0.13000000000000003</v>
      </c>
      <c r="H48" s="26">
        <v>731.66666666666674</v>
      </c>
      <c r="I48" s="3">
        <v>394.264005824469</v>
      </c>
      <c r="J48" s="5">
        <v>4.5521737713903963E-2</v>
      </c>
      <c r="L48">
        <v>5.1580443938064517</v>
      </c>
    </row>
    <row r="49" spans="1:12" x14ac:dyDescent="0.25">
      <c r="A49" t="s">
        <v>19</v>
      </c>
      <c r="B49" s="3">
        <v>1250</v>
      </c>
      <c r="C49" s="4">
        <v>7.489774328337881</v>
      </c>
      <c r="D49" s="3">
        <v>9362.2179104223505</v>
      </c>
      <c r="E49" s="25">
        <v>6.591001408937335</v>
      </c>
      <c r="F49" s="3">
        <v>1123.4661492506821</v>
      </c>
      <c r="G49" s="16">
        <v>0.12</v>
      </c>
      <c r="H49" s="26">
        <v>731.66666666666674</v>
      </c>
      <c r="I49" s="3">
        <v>391.79948258401532</v>
      </c>
      <c r="J49" s="5">
        <v>4.1849002697090645E-2</v>
      </c>
      <c r="L49">
        <v>5.2003160511627913</v>
      </c>
    </row>
    <row r="50" spans="1:12" x14ac:dyDescent="0.25">
      <c r="A50" t="s">
        <v>10</v>
      </c>
      <c r="B50" s="3">
        <v>1250</v>
      </c>
      <c r="C50" s="4">
        <v>6.3955087209302341</v>
      </c>
      <c r="D50" s="3">
        <v>7994.3859011627928</v>
      </c>
      <c r="E50" s="25">
        <v>5.500137500000001</v>
      </c>
      <c r="F50" s="3">
        <v>1119.2140261627919</v>
      </c>
      <c r="G50" s="16">
        <v>0.14000000000000012</v>
      </c>
      <c r="H50" s="26">
        <v>731.66666666666674</v>
      </c>
      <c r="I50" s="3">
        <v>387.54735949612518</v>
      </c>
      <c r="J50" s="5">
        <v>4.8477439579162167E-2</v>
      </c>
      <c r="L50">
        <v>9.7836036539783535</v>
      </c>
    </row>
    <row r="51" spans="1:12" x14ac:dyDescent="0.25">
      <c r="A51" t="s">
        <v>40</v>
      </c>
      <c r="B51" s="3">
        <v>1250</v>
      </c>
      <c r="C51" s="4">
        <v>6.3955087209302341</v>
      </c>
      <c r="D51" s="3">
        <v>7994.3859011627928</v>
      </c>
      <c r="E51" s="25">
        <v>5.500137500000001</v>
      </c>
      <c r="F51" s="3">
        <v>1119.2140261627919</v>
      </c>
      <c r="G51" s="16">
        <v>0.14000000000000012</v>
      </c>
      <c r="H51" s="26">
        <v>731.66666666666674</v>
      </c>
      <c r="I51" s="3">
        <v>387.54735949612518</v>
      </c>
      <c r="J51" s="5">
        <v>4.8477439579162167E-2</v>
      </c>
      <c r="L51">
        <v>12.391919883459334</v>
      </c>
    </row>
    <row r="52" spans="1:12" x14ac:dyDescent="0.25">
      <c r="A52" t="s">
        <v>38</v>
      </c>
      <c r="B52" s="3">
        <v>1750</v>
      </c>
      <c r="C52" s="4">
        <v>5.3745345825059108</v>
      </c>
      <c r="D52" s="3">
        <v>9405.4355193853444</v>
      </c>
      <c r="E52" s="25">
        <v>4.5683543951300241</v>
      </c>
      <c r="F52" s="3">
        <v>1410.8153279078024</v>
      </c>
      <c r="G52" s="16">
        <v>0.15000000000000008</v>
      </c>
      <c r="H52" s="26">
        <v>1024.3333333333335</v>
      </c>
      <c r="I52" s="3">
        <v>386.4819945744689</v>
      </c>
      <c r="J52" s="5">
        <v>4.109134486945331E-2</v>
      </c>
      <c r="L52">
        <v>9.484556301821419</v>
      </c>
    </row>
    <row r="53" spans="1:12" x14ac:dyDescent="0.25">
      <c r="A53" t="s">
        <v>74</v>
      </c>
      <c r="B53" s="3">
        <v>1250</v>
      </c>
      <c r="C53" s="4">
        <v>6.8782670622723776</v>
      </c>
      <c r="D53" s="3">
        <v>8597.8338278404717</v>
      </c>
      <c r="E53" s="25">
        <v>5.9840923441769682</v>
      </c>
      <c r="F53" s="3">
        <v>1117.7183976192619</v>
      </c>
      <c r="G53" s="16">
        <v>0.13000000000000006</v>
      </c>
      <c r="H53" s="26">
        <v>731.66666666666674</v>
      </c>
      <c r="I53" s="3">
        <v>386.05173095259511</v>
      </c>
      <c r="J53" s="5">
        <v>4.4901045854425427E-2</v>
      </c>
      <c r="L53">
        <v>3.7323935914014066</v>
      </c>
    </row>
    <row r="54" spans="1:12" x14ac:dyDescent="0.25">
      <c r="A54" t="s">
        <v>43</v>
      </c>
      <c r="B54" s="3">
        <v>1250</v>
      </c>
      <c r="C54" s="4">
        <v>6.3788803982558155</v>
      </c>
      <c r="D54" s="3">
        <v>7973.6004978197698</v>
      </c>
      <c r="E54" s="25">
        <v>5.4858371425000012</v>
      </c>
      <c r="F54" s="3">
        <v>1116.3040696947683</v>
      </c>
      <c r="G54" s="16">
        <v>0.14000000000000007</v>
      </c>
      <c r="H54" s="26">
        <v>731.66666666666674</v>
      </c>
      <c r="I54" s="3">
        <v>384.63740302810152</v>
      </c>
      <c r="J54" s="5">
        <v>4.8238860616765702E-2</v>
      </c>
      <c r="L54">
        <v>3.4258905030876901</v>
      </c>
    </row>
    <row r="55" spans="1:12" x14ac:dyDescent="0.25">
      <c r="A55" t="s">
        <v>12</v>
      </c>
      <c r="B55" s="3">
        <v>1250</v>
      </c>
      <c r="C55" s="4">
        <v>6.3443446511627908</v>
      </c>
      <c r="D55" s="3">
        <v>7930.4308139534887</v>
      </c>
      <c r="E55" s="25">
        <v>5.4561364000000001</v>
      </c>
      <c r="F55" s="3">
        <v>1110.2603139534885</v>
      </c>
      <c r="G55" s="16">
        <v>0.14000000000000001</v>
      </c>
      <c r="H55" s="26">
        <v>731.66666666666674</v>
      </c>
      <c r="I55" s="3">
        <v>378.59364728682181</v>
      </c>
      <c r="J55" s="5">
        <v>4.7739354414477866E-2</v>
      </c>
      <c r="L55">
        <v>13.416210279243762</v>
      </c>
    </row>
    <row r="56" spans="1:12" x14ac:dyDescent="0.25">
      <c r="A56" t="s">
        <v>51</v>
      </c>
      <c r="B56" s="3">
        <v>1250</v>
      </c>
      <c r="C56" s="4">
        <v>6.3443446511627908</v>
      </c>
      <c r="D56" s="3">
        <v>7930.4308139534887</v>
      </c>
      <c r="E56" s="25">
        <v>5.4561364000000001</v>
      </c>
      <c r="F56" s="3">
        <v>1110.2603139534885</v>
      </c>
      <c r="G56" s="16">
        <v>0.14000000000000001</v>
      </c>
      <c r="H56" s="26">
        <v>731.66666666666674</v>
      </c>
      <c r="I56" s="3">
        <v>378.59364728682181</v>
      </c>
      <c r="J56" s="5">
        <v>4.7739354414477866E-2</v>
      </c>
      <c r="L56">
        <v>7.4801869999999999</v>
      </c>
    </row>
    <row r="57" spans="1:12" x14ac:dyDescent="0.25">
      <c r="A57" t="s">
        <v>62</v>
      </c>
      <c r="B57" s="3">
        <v>1250</v>
      </c>
      <c r="C57" s="4">
        <v>6.2931805813953492</v>
      </c>
      <c r="D57" s="3">
        <v>7866.4757267441864</v>
      </c>
      <c r="E57" s="25">
        <v>5.4121353000000001</v>
      </c>
      <c r="F57" s="3">
        <v>1101.3066017441861</v>
      </c>
      <c r="G57" s="16">
        <v>0.13999999999999999</v>
      </c>
      <c r="H57" s="26">
        <v>731.66666666666674</v>
      </c>
      <c r="I57" s="3">
        <v>369.63993507751934</v>
      </c>
      <c r="J57" s="5">
        <v>4.6989267865002064E-2</v>
      </c>
      <c r="L57">
        <v>6.0528750147996924</v>
      </c>
    </row>
    <row r="58" spans="1:12" x14ac:dyDescent="0.25">
      <c r="A58" t="s">
        <v>20</v>
      </c>
      <c r="B58" s="3">
        <v>1750</v>
      </c>
      <c r="C58" s="4">
        <v>4.1753278799489157</v>
      </c>
      <c r="D58" s="3">
        <v>7306.8237899106025</v>
      </c>
      <c r="E58" s="25">
        <v>3.3820155827586218</v>
      </c>
      <c r="F58" s="3">
        <v>1388.296520083014</v>
      </c>
      <c r="G58" s="16">
        <v>0.18999999999999995</v>
      </c>
      <c r="H58" s="26">
        <v>1024.3333333333335</v>
      </c>
      <c r="I58" s="3">
        <v>363.96318674968052</v>
      </c>
      <c r="J58" s="5">
        <v>4.9811408789171514E-2</v>
      </c>
      <c r="L58">
        <v>6.0973476417981489</v>
      </c>
    </row>
    <row r="59" spans="1:12" x14ac:dyDescent="0.25">
      <c r="A59" t="s">
        <v>23</v>
      </c>
      <c r="B59" s="3">
        <v>1750</v>
      </c>
      <c r="C59" s="4">
        <v>4.6651768674698797</v>
      </c>
      <c r="D59" s="3">
        <v>8164.0595180722894</v>
      </c>
      <c r="E59" s="25">
        <v>3.8720968</v>
      </c>
      <c r="F59" s="3">
        <v>1387.8901180722896</v>
      </c>
      <c r="G59" s="16">
        <v>0.17000000000000004</v>
      </c>
      <c r="H59" s="26">
        <v>1024.3333333333335</v>
      </c>
      <c r="I59" s="3">
        <v>363.55678473895614</v>
      </c>
      <c r="J59" s="5">
        <v>4.453137363025983E-2</v>
      </c>
      <c r="L59">
        <v>7.4144267319363459</v>
      </c>
    </row>
    <row r="60" spans="1:12" x14ac:dyDescent="0.25">
      <c r="A60" t="s">
        <v>33</v>
      </c>
      <c r="B60" s="3">
        <v>1750</v>
      </c>
      <c r="C60" s="4">
        <v>4.6348835111876081</v>
      </c>
      <c r="D60" s="3">
        <v>8111.0461445783139</v>
      </c>
      <c r="E60" s="25">
        <v>3.8469533142857144</v>
      </c>
      <c r="F60" s="3">
        <v>1378.8778445783137</v>
      </c>
      <c r="G60" s="16">
        <v>0.17000000000000004</v>
      </c>
      <c r="H60" s="26">
        <v>1024.3333333333335</v>
      </c>
      <c r="I60" s="3">
        <v>354.54451124498019</v>
      </c>
      <c r="J60" s="5">
        <v>4.3711317248758257E-2</v>
      </c>
      <c r="L60">
        <v>3.7304347219512199</v>
      </c>
    </row>
    <row r="61" spans="1:12" x14ac:dyDescent="0.25">
      <c r="A61" t="s">
        <v>11</v>
      </c>
      <c r="B61" s="3">
        <v>1250</v>
      </c>
      <c r="C61" s="4">
        <v>6.190852441860466</v>
      </c>
      <c r="D61" s="3">
        <v>7738.5655523255828</v>
      </c>
      <c r="E61" s="25">
        <v>5.324133100000001</v>
      </c>
      <c r="F61" s="3">
        <v>1083.3991773255811</v>
      </c>
      <c r="G61" s="16">
        <v>0.13999999999999993</v>
      </c>
      <c r="H61" s="26">
        <v>731.66666666666674</v>
      </c>
      <c r="I61" s="3">
        <v>351.73251065891441</v>
      </c>
      <c r="J61" s="5">
        <v>4.5451900391696269E-2</v>
      </c>
      <c r="L61">
        <v>2.8923645182389937</v>
      </c>
    </row>
    <row r="62" spans="1:12" x14ac:dyDescent="0.25">
      <c r="A62" t="s">
        <v>41</v>
      </c>
      <c r="B62" s="3">
        <v>1250</v>
      </c>
      <c r="C62" s="4">
        <v>6.1732611998954781</v>
      </c>
      <c r="D62" s="3">
        <v>7716.5764998693476</v>
      </c>
      <c r="E62" s="25">
        <v>5.3090046319101107</v>
      </c>
      <c r="F62" s="3">
        <v>1080.3207099817091</v>
      </c>
      <c r="G62" s="16">
        <v>0.14000000000000007</v>
      </c>
      <c r="H62" s="26">
        <v>731.66666666666674</v>
      </c>
      <c r="I62" s="3">
        <v>348.65404331504237</v>
      </c>
      <c r="J62" s="5">
        <v>4.5182477400560417E-2</v>
      </c>
      <c r="L62">
        <v>5.6280476744186059</v>
      </c>
    </row>
    <row r="63" spans="1:12" x14ac:dyDescent="0.25">
      <c r="A63" t="s">
        <v>28</v>
      </c>
      <c r="B63" s="3">
        <v>1750</v>
      </c>
      <c r="C63" s="4">
        <v>4.6121634939759044</v>
      </c>
      <c r="D63" s="3">
        <v>8071.2861144578328</v>
      </c>
      <c r="E63" s="25">
        <v>3.8280957000000004</v>
      </c>
      <c r="F63" s="3">
        <v>1372.1186394578317</v>
      </c>
      <c r="G63" s="16">
        <v>0.17</v>
      </c>
      <c r="H63" s="26">
        <v>1024.3333333333335</v>
      </c>
      <c r="I63" s="3">
        <v>347.78530612449822</v>
      </c>
      <c r="J63" s="5">
        <v>4.3089205511067395E-2</v>
      </c>
      <c r="L63">
        <v>5.4324698559080211</v>
      </c>
    </row>
    <row r="64" spans="1:12" x14ac:dyDescent="0.25">
      <c r="A64" t="s">
        <v>50</v>
      </c>
      <c r="B64" s="3">
        <v>1250</v>
      </c>
      <c r="C64" s="4">
        <v>6.142246575581396</v>
      </c>
      <c r="D64" s="3">
        <v>7677.8082194767449</v>
      </c>
      <c r="E64" s="25">
        <v>5.2823320550000004</v>
      </c>
      <c r="F64" s="3">
        <v>1074.8931507267444</v>
      </c>
      <c r="G64" s="16">
        <v>0.14000000000000001</v>
      </c>
      <c r="H64" s="26">
        <v>731.66666666666674</v>
      </c>
      <c r="I64" s="3">
        <v>343.22648406007761</v>
      </c>
      <c r="J64" s="5">
        <v>4.4703706350647694E-2</v>
      </c>
      <c r="L64">
        <v>6.1417108949513128</v>
      </c>
    </row>
    <row r="65" spans="1:12" x14ac:dyDescent="0.25">
      <c r="A65" t="s">
        <v>53</v>
      </c>
      <c r="B65" s="3">
        <v>1750</v>
      </c>
      <c r="C65" s="4">
        <v>3.8701114603503477</v>
      </c>
      <c r="D65" s="3">
        <v>6772.6950556131087</v>
      </c>
      <c r="E65" s="25">
        <v>3.0960891682802782</v>
      </c>
      <c r="F65" s="3">
        <v>1354.5390111226216</v>
      </c>
      <c r="G65" s="16">
        <v>0.19999999999999998</v>
      </c>
      <c r="H65" s="26">
        <v>1024.3333333333335</v>
      </c>
      <c r="I65" s="3">
        <v>330.20567778928807</v>
      </c>
      <c r="J65" s="5">
        <v>4.8755432671609589E-2</v>
      </c>
      <c r="L65">
        <v>5.6134147504651173</v>
      </c>
    </row>
    <row r="66" spans="1:12" x14ac:dyDescent="0.25">
      <c r="A66" t="s">
        <v>44</v>
      </c>
      <c r="B66" s="3">
        <v>1250</v>
      </c>
      <c r="C66" s="4">
        <v>6.0025686651162795</v>
      </c>
      <c r="D66" s="3">
        <v>7503.2108313953495</v>
      </c>
      <c r="E66" s="25">
        <v>5.1622090520000006</v>
      </c>
      <c r="F66" s="3">
        <v>1050.4495163953488</v>
      </c>
      <c r="G66" s="16">
        <v>0.13999999999999999</v>
      </c>
      <c r="H66" s="26">
        <v>731.66666666666674</v>
      </c>
      <c r="I66" s="3">
        <v>318.78284972868209</v>
      </c>
      <c r="J66" s="5">
        <v>4.2486191164296395E-2</v>
      </c>
      <c r="L66">
        <v>5.2822604253023258</v>
      </c>
    </row>
    <row r="67" spans="1:12" x14ac:dyDescent="0.25">
      <c r="A67" t="s">
        <v>72</v>
      </c>
      <c r="B67" s="3">
        <v>1750</v>
      </c>
      <c r="C67" s="4">
        <v>4.2413563538652346</v>
      </c>
      <c r="D67" s="3">
        <v>7422.3736192641609</v>
      </c>
      <c r="E67" s="25">
        <v>3.4779122101694919</v>
      </c>
      <c r="F67" s="3">
        <v>1336.0272514675498</v>
      </c>
      <c r="G67" s="16">
        <v>0.1800000000000001</v>
      </c>
      <c r="H67" s="26">
        <v>1024.3333333333335</v>
      </c>
      <c r="I67" s="3">
        <v>311.69391813421635</v>
      </c>
      <c r="J67" s="5">
        <v>4.1993832986962604E-2</v>
      </c>
      <c r="L67">
        <v>9.447916192000001</v>
      </c>
    </row>
    <row r="68" spans="1:12" x14ac:dyDescent="0.25">
      <c r="A68" t="s">
        <v>77</v>
      </c>
      <c r="B68" s="3">
        <v>1750</v>
      </c>
      <c r="C68" s="4">
        <v>4.2391303658536588</v>
      </c>
      <c r="D68" s="3">
        <v>7418.478140243903</v>
      </c>
      <c r="E68" s="25">
        <v>3.4760869000000003</v>
      </c>
      <c r="F68" s="3">
        <v>1335.3260652439021</v>
      </c>
      <c r="G68" s="16">
        <v>0.17999999999999994</v>
      </c>
      <c r="H68" s="26">
        <v>1024.3333333333335</v>
      </c>
      <c r="I68" s="3">
        <v>310.99273191056864</v>
      </c>
      <c r="J68" s="5">
        <v>4.1921365276186402E-2</v>
      </c>
      <c r="L68">
        <v>9.2069857244444453</v>
      </c>
    </row>
    <row r="69" spans="1:12" x14ac:dyDescent="0.25">
      <c r="A69" t="s">
        <v>25</v>
      </c>
      <c r="B69" s="3">
        <v>1750</v>
      </c>
      <c r="C69" s="4">
        <v>3.6203436708860761</v>
      </c>
      <c r="D69" s="3">
        <v>6335.6014240506329</v>
      </c>
      <c r="E69" s="25">
        <v>2.8600715000000001</v>
      </c>
      <c r="F69" s="3">
        <v>1330.4762990506324</v>
      </c>
      <c r="G69" s="16">
        <v>0.20999999999999991</v>
      </c>
      <c r="H69" s="26">
        <v>1024.3333333333335</v>
      </c>
      <c r="I69" s="3">
        <v>306.14296571729892</v>
      </c>
      <c r="J69" s="5">
        <v>4.8321058290558952E-2</v>
      </c>
      <c r="L69">
        <v>11.434636476049382</v>
      </c>
    </row>
    <row r="70" spans="1:12" x14ac:dyDescent="0.25">
      <c r="A70" t="s">
        <v>73</v>
      </c>
      <c r="B70" s="3">
        <v>1750</v>
      </c>
      <c r="C70" s="4">
        <v>3.893057389872375</v>
      </c>
      <c r="D70" s="3">
        <v>6812.8504322766566</v>
      </c>
      <c r="E70" s="25">
        <v>3.1339111988472621</v>
      </c>
      <c r="F70" s="3">
        <v>1328.5058342939483</v>
      </c>
      <c r="G70" s="16">
        <v>0.19500000000000003</v>
      </c>
      <c r="H70" s="26">
        <v>1024.3333333333335</v>
      </c>
      <c r="I70" s="3">
        <v>304.1725009606148</v>
      </c>
      <c r="J70" s="5">
        <v>4.4646877835386324E-2</v>
      </c>
      <c r="L70">
        <v>12.046523377777778</v>
      </c>
    </row>
    <row r="71" spans="1:12" x14ac:dyDescent="0.25">
      <c r="A71" t="s">
        <v>35</v>
      </c>
      <c r="B71" s="3">
        <v>1750</v>
      </c>
      <c r="C71" s="4">
        <v>3.5646460759493674</v>
      </c>
      <c r="D71" s="3">
        <v>6238.1306329113931</v>
      </c>
      <c r="E71" s="25">
        <v>2.8160704000000005</v>
      </c>
      <c r="F71" s="3">
        <v>1310.0074329113922</v>
      </c>
      <c r="G71" s="16">
        <v>0.20999999999999994</v>
      </c>
      <c r="H71" s="26">
        <v>1024.3333333333335</v>
      </c>
      <c r="I71" s="3">
        <v>285.67409957805876</v>
      </c>
      <c r="J71" s="5">
        <v>4.579482482634898E-2</v>
      </c>
      <c r="L71">
        <v>12.249947519249487</v>
      </c>
    </row>
    <row r="72" spans="1:12" x14ac:dyDescent="0.25">
      <c r="A72" t="s">
        <v>26</v>
      </c>
      <c r="B72" s="3">
        <v>1750</v>
      </c>
      <c r="C72" s="4">
        <v>3.7400934999999995</v>
      </c>
      <c r="D72" s="3">
        <v>6545.1636249999992</v>
      </c>
      <c r="E72" s="25">
        <v>2.9920747999999997</v>
      </c>
      <c r="F72" s="3">
        <v>1309.032725</v>
      </c>
      <c r="G72" s="16">
        <v>0.20000000000000004</v>
      </c>
      <c r="H72" s="26">
        <v>1024.3333333333335</v>
      </c>
      <c r="I72" s="3">
        <v>284.69939166666654</v>
      </c>
      <c r="J72" s="5">
        <v>4.3497673698977474E-2</v>
      </c>
      <c r="L72">
        <v>11.108615486222222</v>
      </c>
    </row>
    <row r="73" spans="1:12" ht="15.75" thickBot="1" x14ac:dyDescent="0.3">
      <c r="A73" t="s">
        <v>78</v>
      </c>
      <c r="B73" s="31">
        <v>1750</v>
      </c>
      <c r="C73" s="4">
        <v>3.2867778616352199</v>
      </c>
      <c r="D73" s="31">
        <v>5751.8612578616348</v>
      </c>
      <c r="E73" s="25">
        <v>2.5636867320754715</v>
      </c>
      <c r="F73" s="31">
        <v>1265.4094767295601</v>
      </c>
      <c r="G73" s="16">
        <v>0.22000000000000008</v>
      </c>
      <c r="H73" s="32">
        <v>1024.3333333333335</v>
      </c>
      <c r="I73" s="31">
        <v>241.0761433962266</v>
      </c>
      <c r="J73" s="5">
        <v>4.1912718785892845E-2</v>
      </c>
      <c r="L73">
        <v>11.768465397695474</v>
      </c>
    </row>
    <row r="74" spans="1:12" ht="15.75" thickBot="1" x14ac:dyDescent="0.3">
      <c r="B74" s="6">
        <f>SUM(B2:B73)</f>
        <v>100000</v>
      </c>
      <c r="F74" s="31">
        <f>SUM(F2:F73)</f>
        <v>93806.383422383326</v>
      </c>
      <c r="G74" s="16"/>
      <c r="H74" s="32">
        <f>SUM(H2:H73)</f>
        <v>58533.333333333314</v>
      </c>
      <c r="I74" s="34">
        <f>SUM(I2:I73)</f>
        <v>35273.050089050004</v>
      </c>
    </row>
    <row r="77" spans="1:12" x14ac:dyDescent="0.25">
      <c r="H77" t="s">
        <v>117</v>
      </c>
      <c r="I77">
        <f>I74/B74</f>
        <v>0.35273050089050006</v>
      </c>
      <c r="J77" t="s">
        <v>118</v>
      </c>
    </row>
  </sheetData>
  <sortState xmlns:xlrd2="http://schemas.microsoft.com/office/spreadsheetml/2017/richdata2" ref="A2:J73">
    <sortCondition descending="1" ref="I2:I73"/>
  </sortState>
  <conditionalFormatting sqref="J1">
    <cfRule type="cellIs" dxfId="3" priority="1" operator="lessThan">
      <formula>0</formula>
    </cfRule>
  </conditionalFormatting>
  <conditionalFormatting sqref="G1:H1">
    <cfRule type="cellIs" dxfId="2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EA11-DD40-4656-B848-46CB7D62B040}">
  <dimension ref="A1:R112"/>
  <sheetViews>
    <sheetView zoomScale="80" zoomScaleNormal="80" workbookViewId="0">
      <selection activeCell="F75" sqref="F75"/>
    </sheetView>
  </sheetViews>
  <sheetFormatPr baseColWidth="10" defaultRowHeight="15" x14ac:dyDescent="0.25"/>
  <cols>
    <col min="2" max="2" width="53.28515625" bestFit="1" customWidth="1"/>
    <col min="3" max="3" width="18.42578125" style="3" bestFit="1" customWidth="1"/>
    <col min="5" max="6" width="11.42578125" style="4"/>
    <col min="7" max="7" width="11.42578125" style="3"/>
    <col min="8" max="9" width="11.42578125" style="6"/>
    <col min="10" max="10" width="11.42578125" style="3"/>
    <col min="11" max="11" width="11.42578125" style="5"/>
    <col min="12" max="12" width="13.42578125" customWidth="1"/>
  </cols>
  <sheetData>
    <row r="1" spans="1:18" ht="45" x14ac:dyDescent="0.25">
      <c r="A1" s="1"/>
      <c r="B1" s="1" t="s">
        <v>0</v>
      </c>
      <c r="C1" s="13" t="s">
        <v>2</v>
      </c>
      <c r="D1" s="15" t="s">
        <v>37</v>
      </c>
      <c r="E1" s="14" t="s">
        <v>1</v>
      </c>
      <c r="F1" s="7" t="s">
        <v>7</v>
      </c>
      <c r="G1" s="11" t="s">
        <v>3</v>
      </c>
      <c r="H1" s="12" t="s">
        <v>4</v>
      </c>
      <c r="I1" s="10" t="s">
        <v>79</v>
      </c>
      <c r="J1" s="9" t="s">
        <v>5</v>
      </c>
      <c r="K1" s="8" t="s">
        <v>6</v>
      </c>
      <c r="L1" s="37" t="s">
        <v>116</v>
      </c>
      <c r="P1" s="33" t="s">
        <v>113</v>
      </c>
      <c r="Q1" s="33" t="s">
        <v>114</v>
      </c>
      <c r="R1" s="33" t="s">
        <v>115</v>
      </c>
    </row>
    <row r="2" spans="1:18" x14ac:dyDescent="0.25">
      <c r="B2" t="s">
        <v>70</v>
      </c>
      <c r="C2" s="3">
        <v>1811.9554726876929</v>
      </c>
      <c r="D2" s="35">
        <f>+F2/0.9</f>
        <v>14.081727140294698</v>
      </c>
      <c r="E2" s="3">
        <f t="shared" ref="E2:E33" si="0">+C2*D2</f>
        <v>25515.462556751794</v>
      </c>
      <c r="F2" s="36">
        <v>12.673554426265229</v>
      </c>
      <c r="G2" s="3">
        <f t="shared" ref="G2:G33" si="1">+E2-C2*F2</f>
        <v>2551.5462556751772</v>
      </c>
      <c r="H2" s="16">
        <f t="shared" ref="H2:H33" si="2">+G2/E2</f>
        <v>9.9999999999999908E-2</v>
      </c>
      <c r="I2" s="26">
        <f t="shared" ref="I2:I33" si="3">+C2*$J$77</f>
        <v>1060.5979358136042</v>
      </c>
      <c r="J2" s="3">
        <f t="shared" ref="J2:J33" si="4">+G2-I2</f>
        <v>1490.9483198615731</v>
      </c>
      <c r="K2" s="39">
        <f t="shared" ref="K2:K33" si="5">+J2/E2</f>
        <v>5.8433129187659763E-2</v>
      </c>
      <c r="L2" s="38"/>
      <c r="M2">
        <f t="shared" ref="M2:M33" si="6">+D2*0.88</f>
        <v>12.391919883459334</v>
      </c>
      <c r="O2" t="s">
        <v>112</v>
      </c>
      <c r="P2">
        <f>CORREL(D2:D73,J2:J73)</f>
        <v>0.96588554209159272</v>
      </c>
      <c r="Q2">
        <f>CORREL(C2:C73,J2:J73)</f>
        <v>0.89602373178731687</v>
      </c>
      <c r="R2">
        <f>CORREL(D2:D73,C2:C73)</f>
        <v>0.8414976696997547</v>
      </c>
    </row>
    <row r="3" spans="1:18" x14ac:dyDescent="0.25">
      <c r="B3" t="s">
        <v>65</v>
      </c>
      <c r="C3" s="3">
        <v>2190.039019479982</v>
      </c>
      <c r="D3" s="35">
        <f>+F3/0.9</f>
        <v>12.623426688888888</v>
      </c>
      <c r="E3" s="3">
        <f t="shared" si="0"/>
        <v>27645.797008211655</v>
      </c>
      <c r="F3" s="36">
        <v>11.36108402</v>
      </c>
      <c r="G3" s="3">
        <f t="shared" si="1"/>
        <v>2764.579700821163</v>
      </c>
      <c r="H3" s="16">
        <f t="shared" si="2"/>
        <v>9.9999999999999908E-2</v>
      </c>
      <c r="I3" s="26">
        <f t="shared" si="3"/>
        <v>1281.9028383552702</v>
      </c>
      <c r="J3" s="3">
        <f t="shared" si="4"/>
        <v>1482.6768624658928</v>
      </c>
      <c r="K3" s="5">
        <f t="shared" si="5"/>
        <v>5.3631185312743634E-2</v>
      </c>
      <c r="M3">
        <f t="shared" si="6"/>
        <v>11.108615486222222</v>
      </c>
    </row>
    <row r="4" spans="1:18" x14ac:dyDescent="0.25">
      <c r="B4" t="s">
        <v>17</v>
      </c>
      <c r="C4" s="3">
        <v>1803.0576369121213</v>
      </c>
      <c r="D4" s="35">
        <f>+F4/0.89</f>
        <v>12.745487168539325</v>
      </c>
      <c r="E4" s="3">
        <f t="shared" si="0"/>
        <v>22980.84797540028</v>
      </c>
      <c r="F4" s="36">
        <v>11.343483579999999</v>
      </c>
      <c r="G4" s="3">
        <f t="shared" si="1"/>
        <v>2527.8932772940316</v>
      </c>
      <c r="H4" s="16">
        <f t="shared" si="2"/>
        <v>0.11000000000000003</v>
      </c>
      <c r="I4" s="26">
        <f t="shared" si="3"/>
        <v>1055.3897359438902</v>
      </c>
      <c r="J4" s="3">
        <f t="shared" si="4"/>
        <v>1472.5035413501414</v>
      </c>
      <c r="K4" s="5">
        <f t="shared" si="5"/>
        <v>6.407524835142614E-2</v>
      </c>
      <c r="M4">
        <f t="shared" si="6"/>
        <v>11.216028708314607</v>
      </c>
    </row>
    <row r="5" spans="1:18" x14ac:dyDescent="0.25">
      <c r="B5" t="s">
        <v>49</v>
      </c>
      <c r="C5" s="3">
        <v>1788.6864248960405</v>
      </c>
      <c r="D5" s="35">
        <f>+F5/0.9</f>
        <v>13.920394908238054</v>
      </c>
      <c r="E5" s="3">
        <f t="shared" si="0"/>
        <v>24899.22140155737</v>
      </c>
      <c r="F5" s="36">
        <v>12.528355417414248</v>
      </c>
      <c r="G5" s="3">
        <f t="shared" si="1"/>
        <v>2489.922140155737</v>
      </c>
      <c r="H5" s="16">
        <f t="shared" si="2"/>
        <v>0.1</v>
      </c>
      <c r="I5" s="26">
        <f t="shared" si="3"/>
        <v>1046.9777865173482</v>
      </c>
      <c r="J5" s="3">
        <f t="shared" si="4"/>
        <v>1442.9443536383887</v>
      </c>
      <c r="K5" s="5">
        <f t="shared" si="5"/>
        <v>5.7951384517916572E-2</v>
      </c>
      <c r="M5">
        <f t="shared" si="6"/>
        <v>12.249947519249487</v>
      </c>
    </row>
    <row r="6" spans="1:18" x14ac:dyDescent="0.25">
      <c r="B6" t="s">
        <v>63</v>
      </c>
      <c r="C6" s="3">
        <v>2164.0667811714402</v>
      </c>
      <c r="D6" s="35">
        <f>+F6/0.89</f>
        <v>11.371070786516853</v>
      </c>
      <c r="E6" s="3">
        <f t="shared" si="0"/>
        <v>24607.756555450123</v>
      </c>
      <c r="F6" s="36">
        <v>10.120253</v>
      </c>
      <c r="G6" s="3">
        <f t="shared" si="1"/>
        <v>2706.8532210995108</v>
      </c>
      <c r="H6" s="16">
        <f t="shared" si="2"/>
        <v>0.10999999999999989</v>
      </c>
      <c r="I6" s="26">
        <f t="shared" si="3"/>
        <v>1266.7004215444206</v>
      </c>
      <c r="J6" s="3">
        <f t="shared" si="4"/>
        <v>1440.1527995550903</v>
      </c>
      <c r="K6" s="5">
        <f t="shared" si="5"/>
        <v>5.8524343586946179E-2</v>
      </c>
      <c r="M6">
        <f t="shared" si="6"/>
        <v>10.006542292134831</v>
      </c>
    </row>
    <row r="7" spans="1:18" x14ac:dyDescent="0.25">
      <c r="B7" t="s">
        <v>16</v>
      </c>
      <c r="C7" s="3">
        <v>1773.2516192438284</v>
      </c>
      <c r="D7" s="35">
        <f>+F7/0.89</f>
        <v>12.557617303370789</v>
      </c>
      <c r="E7" s="3">
        <f t="shared" si="0"/>
        <v>22267.815217046569</v>
      </c>
      <c r="F7" s="36">
        <v>11.176279400000002</v>
      </c>
      <c r="G7" s="3">
        <f t="shared" si="1"/>
        <v>2449.4596738751243</v>
      </c>
      <c r="H7" s="16">
        <f t="shared" si="2"/>
        <v>0.11000000000000007</v>
      </c>
      <c r="I7" s="26">
        <f t="shared" si="3"/>
        <v>1037.9432802829658</v>
      </c>
      <c r="J7" s="3">
        <f t="shared" si="4"/>
        <v>1411.5163935921585</v>
      </c>
      <c r="K7" s="5">
        <f t="shared" si="5"/>
        <v>6.3388185137786102E-2</v>
      </c>
      <c r="M7">
        <f t="shared" si="6"/>
        <v>11.050703226966293</v>
      </c>
    </row>
    <row r="8" spans="1:18" x14ac:dyDescent="0.25">
      <c r="B8" t="s">
        <v>109</v>
      </c>
      <c r="C8" s="3">
        <v>1759.9457065557408</v>
      </c>
      <c r="D8" s="35">
        <f>+F8/0.91</f>
        <v>15.245693499140637</v>
      </c>
      <c r="E8" s="3">
        <f t="shared" si="0"/>
        <v>26831.592817277335</v>
      </c>
      <c r="F8" s="36">
        <v>13.87358108421798</v>
      </c>
      <c r="G8" s="3">
        <f t="shared" si="1"/>
        <v>2414.843353554963</v>
      </c>
      <c r="H8" s="16">
        <f t="shared" si="2"/>
        <v>9.0000000000000108E-2</v>
      </c>
      <c r="I8" s="26">
        <f t="shared" si="3"/>
        <v>1030.1548860625664</v>
      </c>
      <c r="J8" s="3">
        <f t="shared" si="4"/>
        <v>1384.6884674923965</v>
      </c>
      <c r="K8" s="5">
        <f t="shared" si="5"/>
        <v>5.1606644336104089E-2</v>
      </c>
      <c r="M8">
        <f t="shared" si="6"/>
        <v>13.416210279243762</v>
      </c>
    </row>
    <row r="9" spans="1:18" x14ac:dyDescent="0.25">
      <c r="B9" t="s">
        <v>48</v>
      </c>
      <c r="C9" s="3">
        <v>1755.3458346486545</v>
      </c>
      <c r="D9" s="35">
        <f>+F9/0.9</f>
        <v>13.689231111111111</v>
      </c>
      <c r="E9" s="3">
        <f t="shared" si="0"/>
        <v>24029.334810431661</v>
      </c>
      <c r="F9" s="36">
        <v>12.320308000000001</v>
      </c>
      <c r="G9" s="3">
        <f t="shared" si="1"/>
        <v>2402.9334810431646</v>
      </c>
      <c r="H9" s="16">
        <f t="shared" si="2"/>
        <v>9.9999999999999936E-2</v>
      </c>
      <c r="I9" s="26">
        <f t="shared" si="3"/>
        <v>1027.4624277084845</v>
      </c>
      <c r="J9" s="3">
        <f t="shared" si="4"/>
        <v>1375.4710533346802</v>
      </c>
      <c r="K9" s="5">
        <f t="shared" si="5"/>
        <v>5.7241328741965761E-2</v>
      </c>
      <c r="M9">
        <f t="shared" si="6"/>
        <v>12.046523377777778</v>
      </c>
    </row>
    <row r="10" spans="1:18" x14ac:dyDescent="0.25">
      <c r="B10" t="s">
        <v>69</v>
      </c>
      <c r="C10" s="3">
        <v>2101.2651020543667</v>
      </c>
      <c r="D10" s="35">
        <f>+F10/0.89</f>
        <v>11.117731424975402</v>
      </c>
      <c r="E10" s="3">
        <f t="shared" si="0"/>
        <v>23361.301057313976</v>
      </c>
      <c r="F10" s="36">
        <v>9.8947809682281083</v>
      </c>
      <c r="G10" s="3">
        <f t="shared" si="1"/>
        <v>2569.7431163045367</v>
      </c>
      <c r="H10" s="16">
        <f t="shared" si="2"/>
        <v>0.10999999999999997</v>
      </c>
      <c r="I10" s="26">
        <f t="shared" si="3"/>
        <v>1229.9405053979176</v>
      </c>
      <c r="J10" s="3">
        <f t="shared" si="4"/>
        <v>1339.8026109066191</v>
      </c>
      <c r="K10" s="5">
        <f t="shared" si="5"/>
        <v>5.7351369584236082E-2</v>
      </c>
      <c r="M10">
        <f t="shared" si="6"/>
        <v>9.7836036539783535</v>
      </c>
    </row>
    <row r="11" spans="1:18" x14ac:dyDescent="0.25">
      <c r="B11" t="s">
        <v>66</v>
      </c>
      <c r="C11" s="3">
        <v>1709.7727804578485</v>
      </c>
      <c r="D11" s="35">
        <f>+F11/0.9</f>
        <v>13.373256133744857</v>
      </c>
      <c r="E11" s="3">
        <f t="shared" si="0"/>
        <v>22865.229323567921</v>
      </c>
      <c r="F11" s="36">
        <v>12.035930520370371</v>
      </c>
      <c r="G11" s="3">
        <f t="shared" si="1"/>
        <v>2286.522932356791</v>
      </c>
      <c r="H11" s="16">
        <f t="shared" si="2"/>
        <v>9.999999999999995E-2</v>
      </c>
      <c r="I11" s="26">
        <f t="shared" si="3"/>
        <v>1000.7870000105868</v>
      </c>
      <c r="J11" s="3">
        <f t="shared" si="4"/>
        <v>1285.7359323462042</v>
      </c>
      <c r="K11" s="5">
        <f t="shared" si="5"/>
        <v>5.6231053454642382E-2</v>
      </c>
      <c r="M11">
        <f t="shared" si="6"/>
        <v>11.768465397695474</v>
      </c>
    </row>
    <row r="12" spans="1:18" x14ac:dyDescent="0.25">
      <c r="B12" t="s">
        <v>71</v>
      </c>
      <c r="C12" s="3">
        <v>2017.0238238483003</v>
      </c>
      <c r="D12" s="35">
        <f>+F12/0.89</f>
        <v>10.777904888433431</v>
      </c>
      <c r="E12" s="3">
        <f t="shared" si="0"/>
        <v>21739.290931141288</v>
      </c>
      <c r="F12" s="36">
        <v>9.5923353507057545</v>
      </c>
      <c r="G12" s="3">
        <f t="shared" si="1"/>
        <v>2391.3220024255388</v>
      </c>
      <c r="H12" s="16">
        <f t="shared" si="2"/>
        <v>0.10999999999999988</v>
      </c>
      <c r="I12" s="26">
        <f t="shared" si="3"/>
        <v>1180.6312772615743</v>
      </c>
      <c r="J12" s="3">
        <f t="shared" si="4"/>
        <v>1210.6907251639645</v>
      </c>
      <c r="K12" s="5">
        <f t="shared" si="5"/>
        <v>5.5691362197543608E-2</v>
      </c>
      <c r="M12">
        <f t="shared" si="6"/>
        <v>9.484556301821419</v>
      </c>
    </row>
    <row r="13" spans="1:18" x14ac:dyDescent="0.25">
      <c r="B13" t="s">
        <v>47</v>
      </c>
      <c r="C13" s="3">
        <v>1655.0591131040621</v>
      </c>
      <c r="D13" s="35">
        <f>+F13/0.9</f>
        <v>12.993905086419753</v>
      </c>
      <c r="E13" s="3">
        <f t="shared" si="0"/>
        <v>21505.681028088238</v>
      </c>
      <c r="F13" s="36">
        <v>11.694514577777777</v>
      </c>
      <c r="G13" s="3">
        <f t="shared" si="1"/>
        <v>2150.5681028088256</v>
      </c>
      <c r="H13" s="16">
        <f t="shared" si="2"/>
        <v>0.10000000000000009</v>
      </c>
      <c r="I13" s="26">
        <f t="shared" si="3"/>
        <v>968.76126674566137</v>
      </c>
      <c r="J13" s="3">
        <f t="shared" si="4"/>
        <v>1181.8068360631642</v>
      </c>
      <c r="K13" s="5">
        <f t="shared" si="5"/>
        <v>5.4953239310097851E-2</v>
      </c>
      <c r="M13">
        <f t="shared" si="6"/>
        <v>11.434636476049382</v>
      </c>
    </row>
    <row r="14" spans="1:18" x14ac:dyDescent="0.25">
      <c r="B14" t="s">
        <v>8</v>
      </c>
      <c r="C14" s="3">
        <v>1628.4203757007447</v>
      </c>
      <c r="D14" s="35">
        <f>+F14/0.9</f>
        <v>12.809209111111111</v>
      </c>
      <c r="E14" s="3">
        <f t="shared" si="0"/>
        <v>20858.777113144955</v>
      </c>
      <c r="F14" s="36">
        <v>11.5282882</v>
      </c>
      <c r="G14" s="3">
        <f t="shared" si="1"/>
        <v>2085.8777113144934</v>
      </c>
      <c r="H14" s="16">
        <f t="shared" si="2"/>
        <v>9.9999999999999895E-2</v>
      </c>
      <c r="I14" s="26">
        <f t="shared" si="3"/>
        <v>953.16872579832159</v>
      </c>
      <c r="J14" s="3">
        <f t="shared" si="4"/>
        <v>1132.7089855161717</v>
      </c>
      <c r="K14" s="5">
        <f t="shared" si="5"/>
        <v>5.4303710105917564E-2</v>
      </c>
      <c r="M14">
        <f t="shared" si="6"/>
        <v>11.272104017777778</v>
      </c>
    </row>
    <row r="15" spans="1:18" x14ac:dyDescent="0.25">
      <c r="B15" t="s">
        <v>22</v>
      </c>
      <c r="C15" s="3">
        <v>1585.0027474585704</v>
      </c>
      <c r="D15" s="35">
        <f>+F15/0.89</f>
        <v>11.371070786516853</v>
      </c>
      <c r="E15" s="3">
        <f t="shared" si="0"/>
        <v>18023.178438175099</v>
      </c>
      <c r="F15" s="36">
        <v>10.120253</v>
      </c>
      <c r="G15" s="3">
        <f t="shared" si="1"/>
        <v>1982.5496281992582</v>
      </c>
      <c r="H15" s="16">
        <f t="shared" si="2"/>
        <v>0.10999999999999985</v>
      </c>
      <c r="I15" s="26">
        <f t="shared" si="3"/>
        <v>927.75494075465929</v>
      </c>
      <c r="J15" s="3">
        <f t="shared" si="4"/>
        <v>1054.7946874445988</v>
      </c>
      <c r="K15" s="5">
        <f t="shared" si="5"/>
        <v>5.8524343586946144E-2</v>
      </c>
      <c r="M15">
        <f t="shared" si="6"/>
        <v>10.006542292134831</v>
      </c>
    </row>
    <row r="16" spans="1:18" x14ac:dyDescent="0.25">
      <c r="B16" t="s">
        <v>18</v>
      </c>
      <c r="C16" s="3">
        <v>1796.7858383337041</v>
      </c>
      <c r="D16" s="35">
        <f>+F16/0.88</f>
        <v>9.0653490570519093</v>
      </c>
      <c r="E16" s="3">
        <f t="shared" si="0"/>
        <v>16288.490805262669</v>
      </c>
      <c r="F16" s="36">
        <v>7.9775071702056799</v>
      </c>
      <c r="G16" s="3">
        <f t="shared" si="1"/>
        <v>1954.6188966315203</v>
      </c>
      <c r="H16" s="16">
        <f t="shared" si="2"/>
        <v>0.12000000000000001</v>
      </c>
      <c r="I16" s="26">
        <f t="shared" si="3"/>
        <v>1051.7186431789885</v>
      </c>
      <c r="J16" s="3">
        <f t="shared" si="4"/>
        <v>902.90025345253184</v>
      </c>
      <c r="K16" s="5">
        <f t="shared" si="5"/>
        <v>5.5431793175142581E-2</v>
      </c>
      <c r="M16">
        <f t="shared" si="6"/>
        <v>7.9775071702056799</v>
      </c>
    </row>
    <row r="17" spans="2:13" x14ac:dyDescent="0.25">
      <c r="B17" t="s">
        <v>45</v>
      </c>
      <c r="C17" s="3">
        <v>1764.7508179350582</v>
      </c>
      <c r="D17" s="35">
        <f>+F17/0.9</f>
        <v>10.736268400000002</v>
      </c>
      <c r="E17" s="3">
        <f t="shared" si="0"/>
        <v>18946.838440470321</v>
      </c>
      <c r="F17" s="36">
        <v>9.6626415600000026</v>
      </c>
      <c r="G17" s="3">
        <f t="shared" si="1"/>
        <v>1894.683844047031</v>
      </c>
      <c r="H17" s="16">
        <f t="shared" si="2"/>
        <v>9.9999999999999936E-2</v>
      </c>
      <c r="I17" s="26">
        <f t="shared" si="3"/>
        <v>1032.9674779209629</v>
      </c>
      <c r="J17" s="3">
        <f t="shared" si="4"/>
        <v>861.71636612606812</v>
      </c>
      <c r="K17" s="5">
        <f t="shared" si="5"/>
        <v>4.5480747029828877E-2</v>
      </c>
      <c r="M17">
        <f t="shared" si="6"/>
        <v>9.447916192000001</v>
      </c>
    </row>
    <row r="18" spans="2:13" x14ac:dyDescent="0.25">
      <c r="B18" t="s">
        <v>21</v>
      </c>
      <c r="C18" s="3">
        <v>1738.6085970666529</v>
      </c>
      <c r="D18" s="35">
        <f>+F18/0.88</f>
        <v>8.8502212499999988</v>
      </c>
      <c r="E18" s="3">
        <f t="shared" si="0"/>
        <v>15387.070751191977</v>
      </c>
      <c r="F18" s="36">
        <v>7.7881946999999991</v>
      </c>
      <c r="G18" s="3">
        <f t="shared" si="1"/>
        <v>1846.4484901430369</v>
      </c>
      <c r="H18" s="16">
        <f t="shared" si="2"/>
        <v>0.11999999999999998</v>
      </c>
      <c r="I18" s="26">
        <f t="shared" si="3"/>
        <v>1017.6655646518212</v>
      </c>
      <c r="J18" s="3">
        <f t="shared" si="4"/>
        <v>828.78292549121568</v>
      </c>
      <c r="K18" s="5">
        <f t="shared" si="5"/>
        <v>5.3862293797993559E-2</v>
      </c>
      <c r="M18">
        <f t="shared" si="6"/>
        <v>7.7881946999999991</v>
      </c>
    </row>
    <row r="19" spans="2:13" x14ac:dyDescent="0.25">
      <c r="B19" t="s">
        <v>31</v>
      </c>
      <c r="C19" s="3">
        <v>1711.5648070930984</v>
      </c>
      <c r="D19" s="35">
        <f>+F19/0.88</f>
        <v>8.7502187500000002</v>
      </c>
      <c r="E19" s="3">
        <f t="shared" si="0"/>
        <v>14976.566466866163</v>
      </c>
      <c r="F19" s="36">
        <v>7.7001925</v>
      </c>
      <c r="G19" s="3">
        <f t="shared" si="1"/>
        <v>1797.1879760239408</v>
      </c>
      <c r="H19" s="16">
        <f t="shared" si="2"/>
        <v>0.12000000000000008</v>
      </c>
      <c r="I19" s="26">
        <f t="shared" si="3"/>
        <v>1001.835932933563</v>
      </c>
      <c r="J19" s="3">
        <f t="shared" si="4"/>
        <v>795.35204309037783</v>
      </c>
      <c r="K19" s="5">
        <f t="shared" si="5"/>
        <v>5.3106434298542178E-2</v>
      </c>
      <c r="M19">
        <f t="shared" si="6"/>
        <v>7.7001925</v>
      </c>
    </row>
    <row r="20" spans="2:13" x14ac:dyDescent="0.25">
      <c r="B20" t="s">
        <v>46</v>
      </c>
      <c r="C20" s="3">
        <v>1703.0509692777482</v>
      </c>
      <c r="D20" s="35">
        <f>+F20/0.9</f>
        <v>10.462483777777779</v>
      </c>
      <c r="E20" s="3">
        <f t="shared" si="0"/>
        <v>17818.143138797164</v>
      </c>
      <c r="F20" s="36">
        <v>9.4162354000000015</v>
      </c>
      <c r="G20" s="3">
        <f t="shared" si="1"/>
        <v>1781.8143138797168</v>
      </c>
      <c r="H20" s="16">
        <f t="shared" si="2"/>
        <v>0.10000000000000002</v>
      </c>
      <c r="I20" s="26">
        <f t="shared" si="3"/>
        <v>996.85249986971496</v>
      </c>
      <c r="J20" s="3">
        <f t="shared" si="4"/>
        <v>784.96181401000183</v>
      </c>
      <c r="K20" s="5">
        <f t="shared" si="5"/>
        <v>4.4054074989488025E-2</v>
      </c>
      <c r="M20">
        <f t="shared" si="6"/>
        <v>9.2069857244444453</v>
      </c>
    </row>
    <row r="21" spans="2:13" x14ac:dyDescent="0.25">
      <c r="B21" t="s">
        <v>14</v>
      </c>
      <c r="C21" s="3">
        <v>1643.9553737647777</v>
      </c>
      <c r="D21" s="35">
        <f>+F21/0.88</f>
        <v>8.5002124999999999</v>
      </c>
      <c r="E21" s="3">
        <f t="shared" si="0"/>
        <v>13973.970017517535</v>
      </c>
      <c r="F21" s="36">
        <v>7.4801869999999999</v>
      </c>
      <c r="G21" s="3">
        <f t="shared" si="1"/>
        <v>1676.8764021021034</v>
      </c>
      <c r="H21" s="16">
        <f t="shared" si="2"/>
        <v>0.11999999999999994</v>
      </c>
      <c r="I21" s="26">
        <f t="shared" si="3"/>
        <v>962.26187799104196</v>
      </c>
      <c r="J21" s="3">
        <f t="shared" si="4"/>
        <v>714.61452411106143</v>
      </c>
      <c r="K21" s="5">
        <f t="shared" si="5"/>
        <v>5.1138976483793272E-2</v>
      </c>
      <c r="M21">
        <f t="shared" si="6"/>
        <v>7.4801869999999999</v>
      </c>
    </row>
    <row r="22" spans="2:13" x14ac:dyDescent="0.25">
      <c r="B22" t="s">
        <v>15</v>
      </c>
      <c r="C22" s="3">
        <v>1643.9553737647777</v>
      </c>
      <c r="D22" s="35">
        <f>+F22/0.88</f>
        <v>8.5002124999999999</v>
      </c>
      <c r="E22" s="3">
        <f t="shared" si="0"/>
        <v>13973.970017517535</v>
      </c>
      <c r="F22" s="36">
        <v>7.4801869999999999</v>
      </c>
      <c r="G22" s="3">
        <f t="shared" si="1"/>
        <v>1676.8764021021034</v>
      </c>
      <c r="H22" s="16">
        <f t="shared" si="2"/>
        <v>0.11999999999999994</v>
      </c>
      <c r="I22" s="26">
        <f t="shared" si="3"/>
        <v>962.26187799104196</v>
      </c>
      <c r="J22" s="3">
        <f t="shared" si="4"/>
        <v>714.61452411106143</v>
      </c>
      <c r="K22" s="5">
        <f t="shared" si="5"/>
        <v>5.1138976483793272E-2</v>
      </c>
      <c r="M22">
        <f t="shared" si="6"/>
        <v>7.4801869999999999</v>
      </c>
    </row>
    <row r="23" spans="2:13" x14ac:dyDescent="0.25">
      <c r="B23" t="s">
        <v>110</v>
      </c>
      <c r="C23" s="3">
        <v>1643.9553737647777</v>
      </c>
      <c r="D23" s="35">
        <f>+F23/0.88</f>
        <v>8.5002124999999999</v>
      </c>
      <c r="E23" s="3">
        <f t="shared" si="0"/>
        <v>13973.970017517535</v>
      </c>
      <c r="F23" s="36">
        <v>7.4801869999999999</v>
      </c>
      <c r="G23" s="3">
        <f t="shared" si="1"/>
        <v>1676.8764021021034</v>
      </c>
      <c r="H23" s="16">
        <f t="shared" si="2"/>
        <v>0.11999999999999994</v>
      </c>
      <c r="I23" s="26">
        <f t="shared" si="3"/>
        <v>962.26187799104196</v>
      </c>
      <c r="J23" s="3">
        <f t="shared" si="4"/>
        <v>714.61452411106143</v>
      </c>
      <c r="K23" s="5">
        <f t="shared" si="5"/>
        <v>5.1138976483793272E-2</v>
      </c>
      <c r="M23">
        <f t="shared" si="6"/>
        <v>7.4801869999999999</v>
      </c>
    </row>
    <row r="24" spans="2:13" x14ac:dyDescent="0.25">
      <c r="B24" t="s">
        <v>76</v>
      </c>
      <c r="C24" s="3">
        <v>1623.7467156356363</v>
      </c>
      <c r="D24" s="35">
        <f>+F24/0.88</f>
        <v>8.4254849226549382</v>
      </c>
      <c r="E24" s="3">
        <f t="shared" si="0"/>
        <v>13680.853470798529</v>
      </c>
      <c r="F24" s="36">
        <v>7.4144267319363459</v>
      </c>
      <c r="G24" s="3">
        <f t="shared" si="1"/>
        <v>1641.7024164958239</v>
      </c>
      <c r="H24" s="16">
        <f t="shared" si="2"/>
        <v>0.12000000000000002</v>
      </c>
      <c r="I24" s="26">
        <f t="shared" si="3"/>
        <v>950.43307677577923</v>
      </c>
      <c r="J24" s="3">
        <f t="shared" si="4"/>
        <v>691.26933972004463</v>
      </c>
      <c r="K24" s="5">
        <f t="shared" si="5"/>
        <v>5.052823211618656E-2</v>
      </c>
      <c r="M24">
        <f t="shared" si="6"/>
        <v>7.4144267319363459</v>
      </c>
    </row>
    <row r="25" spans="2:13" x14ac:dyDescent="0.25">
      <c r="B25" t="s">
        <v>55</v>
      </c>
      <c r="C25" s="3">
        <v>1517.3013567244477</v>
      </c>
      <c r="D25" s="35">
        <f>+F25/0.87</f>
        <v>7.4140345192038097</v>
      </c>
      <c r="E25" s="3">
        <f t="shared" si="0"/>
        <v>11249.324634789829</v>
      </c>
      <c r="F25" s="36">
        <v>6.4502100317073143</v>
      </c>
      <c r="G25" s="3">
        <f t="shared" si="1"/>
        <v>1462.4122025226789</v>
      </c>
      <c r="H25" s="16">
        <f t="shared" si="2"/>
        <v>0.13000000000000009</v>
      </c>
      <c r="I25" s="26">
        <f t="shared" si="3"/>
        <v>888.12706007731947</v>
      </c>
      <c r="J25" s="3">
        <f t="shared" si="4"/>
        <v>574.28514244535938</v>
      </c>
      <c r="K25" s="5">
        <f t="shared" si="5"/>
        <v>5.1050632912603179E-2</v>
      </c>
      <c r="M25">
        <f t="shared" si="6"/>
        <v>6.5243503768993527</v>
      </c>
    </row>
    <row r="26" spans="2:13" x14ac:dyDescent="0.25">
      <c r="B26" t="s">
        <v>30</v>
      </c>
      <c r="C26" s="3">
        <v>1493.7123489886678</v>
      </c>
      <c r="D26" s="35">
        <f>+F26/0.87</f>
        <v>7.3335166666666654</v>
      </c>
      <c r="E26" s="3">
        <f t="shared" si="0"/>
        <v>10954.16440651421</v>
      </c>
      <c r="F26" s="36">
        <v>6.3801594999999987</v>
      </c>
      <c r="G26" s="3">
        <f t="shared" si="1"/>
        <v>1424.0413728468484</v>
      </c>
      <c r="H26" s="16">
        <f t="shared" si="2"/>
        <v>0.13000000000000009</v>
      </c>
      <c r="I26" s="26">
        <f t="shared" si="3"/>
        <v>874.31962756058704</v>
      </c>
      <c r="J26" s="3">
        <f t="shared" si="4"/>
        <v>549.72174528626135</v>
      </c>
      <c r="K26" s="5">
        <f t="shared" si="5"/>
        <v>5.0183813651669629E-2</v>
      </c>
      <c r="M26">
        <f t="shared" si="6"/>
        <v>6.4534946666666659</v>
      </c>
    </row>
    <row r="27" spans="2:13" x14ac:dyDescent="0.25">
      <c r="B27" t="s">
        <v>34</v>
      </c>
      <c r="C27" s="3">
        <v>1474.4501129408579</v>
      </c>
      <c r="D27" s="35">
        <f>+F27/0.87</f>
        <v>7.2677678965517263</v>
      </c>
      <c r="E27" s="3">
        <f t="shared" si="0"/>
        <v>10715.961195898635</v>
      </c>
      <c r="F27" s="36">
        <v>6.3229580700000021</v>
      </c>
      <c r="G27" s="3">
        <f t="shared" si="1"/>
        <v>1393.0749554668237</v>
      </c>
      <c r="H27" s="16">
        <f t="shared" si="2"/>
        <v>0.13000000000000012</v>
      </c>
      <c r="I27" s="26">
        <f t="shared" si="3"/>
        <v>863.0447987364779</v>
      </c>
      <c r="J27" s="3">
        <f t="shared" si="4"/>
        <v>530.03015673034577</v>
      </c>
      <c r="K27" s="5">
        <f t="shared" si="5"/>
        <v>4.9461746551789157E-2</v>
      </c>
      <c r="M27">
        <f t="shared" si="6"/>
        <v>6.3956357489655193</v>
      </c>
    </row>
    <row r="28" spans="2:13" x14ac:dyDescent="0.25">
      <c r="B28" t="s">
        <v>27</v>
      </c>
      <c r="C28" s="3">
        <v>1461.961368795286</v>
      </c>
      <c r="D28" s="35">
        <f>+F28/0.87</f>
        <v>7.2251395730706074</v>
      </c>
      <c r="E28" s="3">
        <f t="shared" si="0"/>
        <v>10562.874939983294</v>
      </c>
      <c r="F28" s="36">
        <v>6.2858714285714283</v>
      </c>
      <c r="G28" s="3">
        <f t="shared" si="1"/>
        <v>1373.1737421978287</v>
      </c>
      <c r="H28" s="16">
        <f t="shared" si="2"/>
        <v>0.13000000000000003</v>
      </c>
      <c r="I28" s="26">
        <f t="shared" si="3"/>
        <v>855.73472050257374</v>
      </c>
      <c r="J28" s="3">
        <f t="shared" si="4"/>
        <v>517.43902169525495</v>
      </c>
      <c r="K28" s="5">
        <f t="shared" si="5"/>
        <v>4.8986570856444631E-2</v>
      </c>
      <c r="M28">
        <f t="shared" si="6"/>
        <v>6.3581228243021348</v>
      </c>
    </row>
    <row r="29" spans="2:13" x14ac:dyDescent="0.25">
      <c r="B29" t="s">
        <v>61</v>
      </c>
      <c r="C29" s="3">
        <v>1404.8097939685169</v>
      </c>
      <c r="D29" s="35">
        <f>+F29/0.87</f>
        <v>7.030060804597702</v>
      </c>
      <c r="E29" s="3">
        <f t="shared" si="0"/>
        <v>9875.898270493044</v>
      </c>
      <c r="F29" s="36">
        <v>6.1161529000000003</v>
      </c>
      <c r="G29" s="3">
        <f t="shared" si="1"/>
        <v>1283.8667751640969</v>
      </c>
      <c r="H29" s="16">
        <f t="shared" si="2"/>
        <v>0.13000000000000012</v>
      </c>
      <c r="I29" s="26">
        <f t="shared" si="3"/>
        <v>822.28199873129461</v>
      </c>
      <c r="J29" s="3">
        <f t="shared" si="4"/>
        <v>461.5847764328023</v>
      </c>
      <c r="K29" s="5">
        <f t="shared" si="5"/>
        <v>4.6738510643828064E-2</v>
      </c>
      <c r="M29">
        <f t="shared" si="6"/>
        <v>6.1864535080459779</v>
      </c>
    </row>
    <row r="30" spans="2:13" x14ac:dyDescent="0.25">
      <c r="B30" t="s">
        <v>56</v>
      </c>
      <c r="C30" s="3">
        <v>1398.1871593511244</v>
      </c>
      <c r="D30" s="35">
        <f>+F30/0.86</f>
        <v>6.5069224342565164</v>
      </c>
      <c r="E30" s="3">
        <f t="shared" si="0"/>
        <v>9097.8953944712212</v>
      </c>
      <c r="F30" s="36">
        <v>5.595953293460604</v>
      </c>
      <c r="G30" s="3">
        <f t="shared" si="1"/>
        <v>1273.7053552259704</v>
      </c>
      <c r="H30" s="16">
        <f t="shared" si="2"/>
        <v>0.13999999999999993</v>
      </c>
      <c r="I30" s="26">
        <f t="shared" si="3"/>
        <v>818.40554993841363</v>
      </c>
      <c r="J30" s="3">
        <f t="shared" si="4"/>
        <v>455.29980528755675</v>
      </c>
      <c r="K30" s="5">
        <f t="shared" si="5"/>
        <v>5.0044519698945078E-2</v>
      </c>
      <c r="M30">
        <f t="shared" si="6"/>
        <v>5.7260917421457345</v>
      </c>
    </row>
    <row r="31" spans="2:13" ht="12.6" customHeight="1" x14ac:dyDescent="0.25">
      <c r="B31" t="s">
        <v>60</v>
      </c>
      <c r="C31" s="3">
        <v>1389.9927804323747</v>
      </c>
      <c r="D31" s="35">
        <f>+F31/0.87</f>
        <v>6.9794848275862069</v>
      </c>
      <c r="E31" s="3">
        <f t="shared" si="0"/>
        <v>9701.4335214821258</v>
      </c>
      <c r="F31" s="36">
        <v>6.0721518000000003</v>
      </c>
      <c r="G31" s="3">
        <f t="shared" si="1"/>
        <v>1261.1863577926761</v>
      </c>
      <c r="H31" s="16">
        <f t="shared" si="2"/>
        <v>0.12999999999999998</v>
      </c>
      <c r="I31" s="26">
        <f t="shared" si="3"/>
        <v>813.60910681522307</v>
      </c>
      <c r="J31" s="3">
        <f t="shared" si="4"/>
        <v>447.57725097745299</v>
      </c>
      <c r="K31" s="5">
        <f t="shared" si="5"/>
        <v>4.6135166518058546E-2</v>
      </c>
      <c r="M31">
        <f t="shared" si="6"/>
        <v>6.1419466482758622</v>
      </c>
    </row>
    <row r="32" spans="2:13" x14ac:dyDescent="0.25">
      <c r="B32" t="s">
        <v>42</v>
      </c>
      <c r="C32" s="3">
        <v>1389.9143659870872</v>
      </c>
      <c r="D32" s="35">
        <f>+F32/0.87</f>
        <v>6.9792169260810377</v>
      </c>
      <c r="E32" s="3">
        <f t="shared" si="0"/>
        <v>9700.5138689002724</v>
      </c>
      <c r="F32" s="36">
        <v>6.0719187256905025</v>
      </c>
      <c r="G32" s="3">
        <f t="shared" si="1"/>
        <v>1261.0668029570352</v>
      </c>
      <c r="H32" s="16">
        <f t="shared" si="2"/>
        <v>0.12999999999999998</v>
      </c>
      <c r="I32" s="26">
        <f t="shared" si="3"/>
        <v>813.56320822661894</v>
      </c>
      <c r="J32" s="3">
        <f t="shared" si="4"/>
        <v>447.50359473041624</v>
      </c>
      <c r="K32" s="5">
        <f t="shared" si="5"/>
        <v>4.6131947315194016E-2</v>
      </c>
      <c r="M32">
        <f t="shared" si="6"/>
        <v>6.1417108949513128</v>
      </c>
    </row>
    <row r="33" spans="2:13" ht="17.100000000000001" customHeight="1" x14ac:dyDescent="0.25">
      <c r="B33" t="s">
        <v>64</v>
      </c>
      <c r="C33" s="3">
        <v>1389.5248996787732</v>
      </c>
      <c r="D33" s="35">
        <f>+F33/0.88</f>
        <v>7.5593781689189177</v>
      </c>
      <c r="E33" s="3">
        <f t="shared" si="0"/>
        <v>10503.944191800967</v>
      </c>
      <c r="F33" s="36">
        <v>6.6522527886486476</v>
      </c>
      <c r="G33" s="3">
        <f t="shared" si="1"/>
        <v>1260.4733030161151</v>
      </c>
      <c r="H33" s="16">
        <f t="shared" si="2"/>
        <v>0.11999999999999991</v>
      </c>
      <c r="I33" s="26">
        <f t="shared" si="3"/>
        <v>813.33524061433866</v>
      </c>
      <c r="J33" s="3">
        <f t="shared" si="4"/>
        <v>447.13806240177644</v>
      </c>
      <c r="K33" s="5">
        <f t="shared" si="5"/>
        <v>4.2568587021891993E-2</v>
      </c>
      <c r="M33">
        <f t="shared" si="6"/>
        <v>6.6522527886486476</v>
      </c>
    </row>
    <row r="34" spans="2:13" x14ac:dyDescent="0.25">
      <c r="B34" t="s">
        <v>29</v>
      </c>
      <c r="C34" s="3">
        <v>1382.584155504484</v>
      </c>
      <c r="D34" s="35">
        <f>+F34/0.87</f>
        <v>6.9541968390804607</v>
      </c>
      <c r="E34" s="3">
        <f t="shared" ref="E34:E65" si="7">+C34*D34</f>
        <v>9614.7623639720114</v>
      </c>
      <c r="F34" s="36">
        <v>6.0501512500000008</v>
      </c>
      <c r="G34" s="3">
        <f t="shared" ref="G34:G65" si="8">+E34-C34*F34</f>
        <v>1249.919107316362</v>
      </c>
      <c r="H34" s="16">
        <f t="shared" ref="H34:H65" si="9">+G34/E34</f>
        <v>0.13000000000000006</v>
      </c>
      <c r="I34" s="26">
        <f t="shared" ref="I34:I65" si="10">+C34*$J$77</f>
        <v>809.27259169430624</v>
      </c>
      <c r="J34" s="3">
        <f t="shared" ref="J34:J65" si="11">+G34-I34</f>
        <v>440.64651562205574</v>
      </c>
      <c r="K34" s="5">
        <f t="shared" ref="K34:K65" si="12">+J34/E34</f>
        <v>4.5830203487215219E-2</v>
      </c>
      <c r="M34">
        <f t="shared" ref="M34:M65" si="13">+D34*0.88</f>
        <v>6.1196932183908057</v>
      </c>
    </row>
    <row r="35" spans="2:13" x14ac:dyDescent="0.25">
      <c r="B35" t="s">
        <v>9</v>
      </c>
      <c r="C35" s="3">
        <v>1379.1782202289212</v>
      </c>
      <c r="D35" s="35">
        <f>+F35/0.86</f>
        <v>6.4466727906976748</v>
      </c>
      <c r="E35" s="3">
        <f t="shared" si="7"/>
        <v>8891.110705872632</v>
      </c>
      <c r="F35" s="36">
        <v>5.5441386000000001</v>
      </c>
      <c r="G35" s="3">
        <f t="shared" si="8"/>
        <v>1244.7554988221691</v>
      </c>
      <c r="H35" s="16">
        <f t="shared" si="9"/>
        <v>0.14000000000000007</v>
      </c>
      <c r="I35" s="26">
        <f t="shared" si="10"/>
        <v>807.27898424797183</v>
      </c>
      <c r="J35" s="3">
        <f t="shared" si="11"/>
        <v>437.47651457419727</v>
      </c>
      <c r="K35" s="5">
        <f t="shared" si="12"/>
        <v>4.9203809180470716E-2</v>
      </c>
      <c r="M35">
        <f t="shared" si="13"/>
        <v>5.6730720558139538</v>
      </c>
    </row>
    <row r="36" spans="2:13" x14ac:dyDescent="0.25">
      <c r="B36" t="s">
        <v>75</v>
      </c>
      <c r="C36" s="3">
        <v>1375.1449696820714</v>
      </c>
      <c r="D36" s="35">
        <f>+F36/0.87</f>
        <v>6.9288041384069876</v>
      </c>
      <c r="E36" s="3">
        <f t="shared" si="7"/>
        <v>9528.1101568426875</v>
      </c>
      <c r="F36" s="36">
        <v>6.0280596004140792</v>
      </c>
      <c r="G36" s="3">
        <f t="shared" si="8"/>
        <v>1238.654320389549</v>
      </c>
      <c r="H36" s="16">
        <f t="shared" si="9"/>
        <v>0.12999999999999995</v>
      </c>
      <c r="I36" s="26">
        <f t="shared" si="10"/>
        <v>804.91818826314397</v>
      </c>
      <c r="J36" s="3">
        <f t="shared" si="11"/>
        <v>433.73613212640498</v>
      </c>
      <c r="K36" s="5">
        <f t="shared" si="12"/>
        <v>4.5521737782902728E-2</v>
      </c>
      <c r="M36">
        <f t="shared" si="13"/>
        <v>6.0973476417981489</v>
      </c>
    </row>
    <row r="37" spans="2:13" x14ac:dyDescent="0.25">
      <c r="B37" t="s">
        <v>19</v>
      </c>
      <c r="C37" s="3">
        <v>1370.7018792852289</v>
      </c>
      <c r="D37" s="35">
        <f>+F37/0.88</f>
        <v>7.489774328337881</v>
      </c>
      <c r="E37" s="3">
        <f t="shared" si="7"/>
        <v>10266.247747274996</v>
      </c>
      <c r="F37" s="36">
        <v>6.591001408937335</v>
      </c>
      <c r="G37" s="3">
        <f t="shared" si="8"/>
        <v>1231.9497296730005</v>
      </c>
      <c r="H37" s="16">
        <f t="shared" si="9"/>
        <v>0.12000000000000009</v>
      </c>
      <c r="I37" s="26">
        <f t="shared" si="10"/>
        <v>802.31749935298296</v>
      </c>
      <c r="J37" s="3">
        <f t="shared" si="11"/>
        <v>429.63223032001758</v>
      </c>
      <c r="K37" s="5">
        <f t="shared" si="12"/>
        <v>4.1849002760921711E-2</v>
      </c>
      <c r="M37">
        <f t="shared" si="13"/>
        <v>6.591001408937335</v>
      </c>
    </row>
    <row r="38" spans="2:13" x14ac:dyDescent="0.25">
      <c r="B38" t="s">
        <v>10</v>
      </c>
      <c r="C38" s="3">
        <v>1363.0357419756201</v>
      </c>
      <c r="D38" s="35">
        <f>+F38/0.86</f>
        <v>6.3955087209302341</v>
      </c>
      <c r="E38" s="3">
        <f t="shared" si="7"/>
        <v>8717.3069747446916</v>
      </c>
      <c r="F38" s="36">
        <v>5.500137500000001</v>
      </c>
      <c r="G38" s="3">
        <f t="shared" si="8"/>
        <v>1220.4229764642578</v>
      </c>
      <c r="H38" s="16">
        <f t="shared" si="9"/>
        <v>0.1400000000000001</v>
      </c>
      <c r="I38" s="26">
        <f t="shared" si="10"/>
        <v>797.83025365142362</v>
      </c>
      <c r="J38" s="3">
        <f t="shared" si="11"/>
        <v>422.59272281283415</v>
      </c>
      <c r="K38" s="5">
        <f t="shared" si="12"/>
        <v>4.8477439653914545E-2</v>
      </c>
      <c r="M38">
        <f t="shared" si="13"/>
        <v>5.6280476744186059</v>
      </c>
    </row>
    <row r="39" spans="2:13" x14ac:dyDescent="0.25">
      <c r="B39" t="s">
        <v>40</v>
      </c>
      <c r="C39" s="3">
        <v>1363.0357419756201</v>
      </c>
      <c r="D39" s="35">
        <f>+F39/0.86</f>
        <v>6.3955087209302341</v>
      </c>
      <c r="E39" s="3">
        <f t="shared" si="7"/>
        <v>8717.3069747446916</v>
      </c>
      <c r="F39" s="36">
        <v>5.500137500000001</v>
      </c>
      <c r="G39" s="3">
        <f t="shared" si="8"/>
        <v>1220.4229764642578</v>
      </c>
      <c r="H39" s="16">
        <f t="shared" si="9"/>
        <v>0.1400000000000001</v>
      </c>
      <c r="I39" s="26">
        <f t="shared" si="10"/>
        <v>797.83025365142362</v>
      </c>
      <c r="J39" s="3">
        <f t="shared" si="11"/>
        <v>422.59272281283415</v>
      </c>
      <c r="K39" s="5">
        <f t="shared" si="12"/>
        <v>4.8477439653914545E-2</v>
      </c>
      <c r="M39">
        <f t="shared" si="13"/>
        <v>5.6280476744186059</v>
      </c>
    </row>
    <row r="40" spans="2:13" x14ac:dyDescent="0.25">
      <c r="B40" t="s">
        <v>74</v>
      </c>
      <c r="C40" s="3">
        <v>1360.3393274250006</v>
      </c>
      <c r="D40" s="35">
        <f>+F40/0.87</f>
        <v>6.8782670622723776</v>
      </c>
      <c r="E40" s="3">
        <f t="shared" si="7"/>
        <v>9356.7771893411409</v>
      </c>
      <c r="F40" s="36">
        <v>5.9840923441769682</v>
      </c>
      <c r="G40" s="3">
        <f t="shared" si="8"/>
        <v>1216.3810346143482</v>
      </c>
      <c r="H40" s="16">
        <f t="shared" si="9"/>
        <v>0.12999999999999998</v>
      </c>
      <c r="I40" s="26">
        <f t="shared" si="10"/>
        <v>796.25195233575016</v>
      </c>
      <c r="J40" s="3">
        <f t="shared" si="11"/>
        <v>420.12908227859805</v>
      </c>
      <c r="K40" s="5">
        <f t="shared" si="12"/>
        <v>4.4901045923931154E-2</v>
      </c>
      <c r="M40">
        <f t="shared" si="13"/>
        <v>6.0528750147996924</v>
      </c>
    </row>
    <row r="41" spans="2:13" x14ac:dyDescent="0.25">
      <c r="B41" t="s">
        <v>43</v>
      </c>
      <c r="C41" s="3">
        <v>1357.7895549941206</v>
      </c>
      <c r="D41" s="35">
        <f t="shared" ref="D41:D47" si="14">+F41/0.86</f>
        <v>6.3788803982558155</v>
      </c>
      <c r="E41" s="3">
        <f t="shared" si="7"/>
        <v>8661.177177308482</v>
      </c>
      <c r="F41" s="36">
        <v>5.4858371425000012</v>
      </c>
      <c r="G41" s="3">
        <f t="shared" si="8"/>
        <v>1212.5648048231869</v>
      </c>
      <c r="H41" s="16">
        <f t="shared" si="9"/>
        <v>0.13999999999999993</v>
      </c>
      <c r="I41" s="26">
        <f t="shared" si="10"/>
        <v>794.75948554076069</v>
      </c>
      <c r="J41" s="3">
        <f t="shared" si="11"/>
        <v>417.80531928242624</v>
      </c>
      <c r="K41" s="5">
        <f t="shared" si="12"/>
        <v>4.8238860691712807E-2</v>
      </c>
      <c r="M41">
        <f t="shared" si="13"/>
        <v>5.6134147504651173</v>
      </c>
    </row>
    <row r="42" spans="2:13" x14ac:dyDescent="0.25">
      <c r="B42" t="s">
        <v>12</v>
      </c>
      <c r="C42" s="3">
        <v>1346.8933332097868</v>
      </c>
      <c r="D42" s="35">
        <f t="shared" si="14"/>
        <v>6.3443446511627908</v>
      </c>
      <c r="E42" s="3">
        <f t="shared" si="7"/>
        <v>8545.1555142363322</v>
      </c>
      <c r="F42" s="36">
        <v>5.4561364000000001</v>
      </c>
      <c r="G42" s="3">
        <f t="shared" si="8"/>
        <v>1196.3217719930853</v>
      </c>
      <c r="H42" s="16">
        <f t="shared" si="9"/>
        <v>0.13999999999999987</v>
      </c>
      <c r="I42" s="26">
        <f t="shared" si="10"/>
        <v>788.38156372820652</v>
      </c>
      <c r="J42" s="3">
        <f t="shared" si="11"/>
        <v>407.94020826487883</v>
      </c>
      <c r="K42" s="5">
        <f t="shared" si="12"/>
        <v>4.7739354489832929E-2</v>
      </c>
      <c r="M42">
        <f t="shared" si="13"/>
        <v>5.5830232930232562</v>
      </c>
    </row>
    <row r="43" spans="2:13" x14ac:dyDescent="0.25">
      <c r="B43" t="s">
        <v>51</v>
      </c>
      <c r="C43" s="3">
        <v>1346.8933331898213</v>
      </c>
      <c r="D43" s="35">
        <f t="shared" si="14"/>
        <v>6.3443446511627908</v>
      </c>
      <c r="E43" s="3">
        <f t="shared" si="7"/>
        <v>8545.1555141096651</v>
      </c>
      <c r="F43" s="36">
        <v>5.4561364000000001</v>
      </c>
      <c r="G43" s="3">
        <f t="shared" si="8"/>
        <v>1196.3217719753529</v>
      </c>
      <c r="H43" s="16">
        <f t="shared" si="9"/>
        <v>0.13999999999999999</v>
      </c>
      <c r="I43" s="26">
        <f t="shared" si="10"/>
        <v>788.38156371652008</v>
      </c>
      <c r="J43" s="3">
        <f t="shared" si="11"/>
        <v>407.94020825883285</v>
      </c>
      <c r="K43" s="5">
        <f t="shared" si="12"/>
        <v>4.7739354489833047E-2</v>
      </c>
      <c r="M43">
        <f t="shared" si="13"/>
        <v>5.5830232930232562</v>
      </c>
    </row>
    <row r="44" spans="2:13" x14ac:dyDescent="0.25">
      <c r="B44" t="s">
        <v>62</v>
      </c>
      <c r="C44" s="3">
        <v>1330.7510183122984</v>
      </c>
      <c r="D44" s="35">
        <f t="shared" si="14"/>
        <v>6.2931805813953492</v>
      </c>
      <c r="E44" s="3">
        <f t="shared" si="7"/>
        <v>8374.6564671150427</v>
      </c>
      <c r="F44" s="36">
        <v>5.4121353000000001</v>
      </c>
      <c r="G44" s="3">
        <f t="shared" si="8"/>
        <v>1172.4519053961058</v>
      </c>
      <c r="H44" s="16">
        <f t="shared" si="9"/>
        <v>0.13999999999999999</v>
      </c>
      <c r="I44" s="26">
        <f t="shared" si="10"/>
        <v>778.93292874926067</v>
      </c>
      <c r="J44" s="3">
        <f t="shared" si="11"/>
        <v>393.51897664684509</v>
      </c>
      <c r="K44" s="5">
        <f t="shared" si="12"/>
        <v>4.6989267940969894E-2</v>
      </c>
      <c r="M44">
        <f t="shared" si="13"/>
        <v>5.5379989116279074</v>
      </c>
    </row>
    <row r="45" spans="2:13" x14ac:dyDescent="0.25">
      <c r="B45" t="s">
        <v>11</v>
      </c>
      <c r="C45" s="3">
        <v>1298.4661843148824</v>
      </c>
      <c r="D45" s="35">
        <f t="shared" si="14"/>
        <v>6.190852441860466</v>
      </c>
      <c r="E45" s="3">
        <f t="shared" si="7"/>
        <v>8038.6125478390313</v>
      </c>
      <c r="F45" s="36">
        <v>5.324133100000001</v>
      </c>
      <c r="G45" s="3">
        <f t="shared" si="8"/>
        <v>1125.4057566974634</v>
      </c>
      <c r="H45" s="16">
        <f t="shared" si="9"/>
        <v>0.13999999999999987</v>
      </c>
      <c r="I45" s="26">
        <f t="shared" si="10"/>
        <v>760.0355392648745</v>
      </c>
      <c r="J45" s="3">
        <f t="shared" si="11"/>
        <v>365.3702174325889</v>
      </c>
      <c r="K45" s="5">
        <f t="shared" si="12"/>
        <v>4.5451900468919733E-2</v>
      </c>
      <c r="M45">
        <f t="shared" si="13"/>
        <v>5.4479501488372097</v>
      </c>
    </row>
    <row r="46" spans="2:13" x14ac:dyDescent="0.25">
      <c r="B46" t="s">
        <v>41</v>
      </c>
      <c r="C46" s="3">
        <v>1292.9160597442653</v>
      </c>
      <c r="D46" s="35">
        <f t="shared" si="14"/>
        <v>6.1732611998954781</v>
      </c>
      <c r="E46" s="3">
        <f t="shared" si="7"/>
        <v>7981.5085463410169</v>
      </c>
      <c r="F46" s="36">
        <v>5.3090046319101107</v>
      </c>
      <c r="G46" s="3">
        <f t="shared" si="8"/>
        <v>1117.4111964877429</v>
      </c>
      <c r="H46" s="16">
        <f t="shared" si="9"/>
        <v>0.14000000000000007</v>
      </c>
      <c r="I46" s="26">
        <f t="shared" si="10"/>
        <v>756.78686635219344</v>
      </c>
      <c r="J46" s="3">
        <f t="shared" si="11"/>
        <v>360.62433013554949</v>
      </c>
      <c r="K46" s="5">
        <f t="shared" si="12"/>
        <v>4.5182477478004003E-2</v>
      </c>
      <c r="M46">
        <f t="shared" si="13"/>
        <v>5.4324698559080211</v>
      </c>
    </row>
    <row r="47" spans="2:13" x14ac:dyDescent="0.25">
      <c r="B47" t="s">
        <v>50</v>
      </c>
      <c r="C47" s="3">
        <v>1283.1309471306172</v>
      </c>
      <c r="D47" s="35">
        <f t="shared" si="14"/>
        <v>6.142246575581396</v>
      </c>
      <c r="E47" s="3">
        <f t="shared" si="7"/>
        <v>7881.3066660355471</v>
      </c>
      <c r="F47" s="36">
        <v>5.2823320550000004</v>
      </c>
      <c r="G47" s="3">
        <f t="shared" si="8"/>
        <v>1103.3829332449768</v>
      </c>
      <c r="H47" s="16">
        <f t="shared" si="9"/>
        <v>0.14000000000000004</v>
      </c>
      <c r="I47" s="26">
        <f t="shared" si="10"/>
        <v>751.05931377368279</v>
      </c>
      <c r="J47" s="3">
        <f t="shared" si="11"/>
        <v>352.32361947129402</v>
      </c>
      <c r="K47" s="5">
        <f t="shared" si="12"/>
        <v>4.4703706428482343E-2</v>
      </c>
      <c r="M47">
        <f t="shared" si="13"/>
        <v>5.4051769865116288</v>
      </c>
    </row>
    <row r="48" spans="2:13" x14ac:dyDescent="0.25">
      <c r="B48" t="s">
        <v>54</v>
      </c>
      <c r="C48" s="26">
        <v>1000</v>
      </c>
      <c r="D48" s="35">
        <f>+F48/0.8</f>
        <v>4.5200456128706197</v>
      </c>
      <c r="E48" s="3">
        <f t="shared" si="7"/>
        <v>4520.0456128706201</v>
      </c>
      <c r="F48" s="36">
        <v>3.6160364902964961</v>
      </c>
      <c r="G48" s="3">
        <f t="shared" si="8"/>
        <v>904.00912257412392</v>
      </c>
      <c r="H48" s="16">
        <f t="shared" si="9"/>
        <v>0.19999999999999998</v>
      </c>
      <c r="I48" s="26">
        <f t="shared" si="10"/>
        <v>585.33333285525396</v>
      </c>
      <c r="J48" s="3">
        <f t="shared" si="11"/>
        <v>318.67578971886996</v>
      </c>
      <c r="K48" s="5">
        <f t="shared" si="12"/>
        <v>7.0502781832876962E-2</v>
      </c>
      <c r="M48">
        <f t="shared" si="13"/>
        <v>3.9776401393261454</v>
      </c>
    </row>
    <row r="49" spans="2:13" x14ac:dyDescent="0.25">
      <c r="B49" t="s">
        <v>36</v>
      </c>
      <c r="C49" s="26">
        <v>1000</v>
      </c>
      <c r="D49" s="35">
        <f>+F49/0.85</f>
        <v>6.0091388771633598</v>
      </c>
      <c r="E49" s="3">
        <f t="shared" si="7"/>
        <v>6009.1388771633601</v>
      </c>
      <c r="F49" s="36">
        <v>5.1077680455888554</v>
      </c>
      <c r="G49" s="3">
        <f t="shared" si="8"/>
        <v>901.37083157450434</v>
      </c>
      <c r="H49" s="16">
        <f t="shared" si="9"/>
        <v>0.15000000000000005</v>
      </c>
      <c r="I49" s="26">
        <f t="shared" si="10"/>
        <v>585.33333285525396</v>
      </c>
      <c r="J49" s="3">
        <f t="shared" si="11"/>
        <v>316.03749871925038</v>
      </c>
      <c r="K49" s="5">
        <f t="shared" si="12"/>
        <v>5.2592809914960272E-2</v>
      </c>
      <c r="M49">
        <f t="shared" si="13"/>
        <v>5.2880422119037567</v>
      </c>
    </row>
    <row r="50" spans="2:13" x14ac:dyDescent="0.25">
      <c r="B50" t="s">
        <v>44</v>
      </c>
      <c r="C50" s="3">
        <v>1239.0621486247085</v>
      </c>
      <c r="D50" s="35">
        <f>+F50/0.86</f>
        <v>6.0025686651162795</v>
      </c>
      <c r="E50" s="3">
        <f t="shared" si="7"/>
        <v>7437.5556274663259</v>
      </c>
      <c r="F50" s="36">
        <v>5.1622090520000006</v>
      </c>
      <c r="G50" s="3">
        <f t="shared" si="8"/>
        <v>1041.2577878452857</v>
      </c>
      <c r="H50" s="16">
        <f t="shared" si="9"/>
        <v>0.14000000000000001</v>
      </c>
      <c r="I50" s="26">
        <f t="shared" si="10"/>
        <v>725.26437706929255</v>
      </c>
      <c r="J50" s="3">
        <f t="shared" si="11"/>
        <v>315.9934107759932</v>
      </c>
      <c r="K50" s="5">
        <f t="shared" si="12"/>
        <v>4.2486191243942248E-2</v>
      </c>
      <c r="M50">
        <f t="shared" si="13"/>
        <v>5.2822604253023258</v>
      </c>
    </row>
    <row r="51" spans="2:13" x14ac:dyDescent="0.25">
      <c r="B51" t="s">
        <v>67</v>
      </c>
      <c r="C51" s="3">
        <v>1006.6584561934548</v>
      </c>
      <c r="D51" s="35">
        <f>+F51/0.85</f>
        <v>5.8614140838709679</v>
      </c>
      <c r="E51" s="3">
        <f t="shared" si="7"/>
        <v>5900.4420527801212</v>
      </c>
      <c r="F51" s="36">
        <v>4.9822019712903227</v>
      </c>
      <c r="G51" s="3">
        <f t="shared" si="8"/>
        <v>885.06630791701809</v>
      </c>
      <c r="H51" s="16">
        <f t="shared" si="9"/>
        <v>0.15</v>
      </c>
      <c r="I51" s="26">
        <f t="shared" si="10"/>
        <v>589.23074921063949</v>
      </c>
      <c r="J51" s="3">
        <f t="shared" si="11"/>
        <v>295.83555870637861</v>
      </c>
      <c r="K51" s="5">
        <f t="shared" si="12"/>
        <v>5.0137863580405687E-2</v>
      </c>
      <c r="M51">
        <f t="shared" si="13"/>
        <v>5.1580443938064517</v>
      </c>
    </row>
    <row r="52" spans="2:13" x14ac:dyDescent="0.25">
      <c r="B52" t="s">
        <v>58</v>
      </c>
      <c r="C52" s="26">
        <v>1000.0197421660694</v>
      </c>
      <c r="D52" s="35">
        <f>+F52/0.85</f>
        <v>5.7540127542857133</v>
      </c>
      <c r="E52" s="3">
        <f t="shared" si="7"/>
        <v>5754.1263509610735</v>
      </c>
      <c r="F52" s="36">
        <v>4.8909108411428566</v>
      </c>
      <c r="G52" s="3">
        <f t="shared" si="8"/>
        <v>863.11895264416034</v>
      </c>
      <c r="H52" s="16">
        <f t="shared" si="9"/>
        <v>0.14999999999999988</v>
      </c>
      <c r="I52" s="26">
        <f t="shared" si="10"/>
        <v>585.34488860311706</v>
      </c>
      <c r="J52" s="3">
        <f t="shared" si="11"/>
        <v>277.77406404104329</v>
      </c>
      <c r="K52" s="5">
        <f t="shared" si="12"/>
        <v>4.8273890265661014E-2</v>
      </c>
      <c r="M52">
        <f t="shared" si="13"/>
        <v>5.0635312237714274</v>
      </c>
    </row>
    <row r="53" spans="2:13" x14ac:dyDescent="0.25">
      <c r="B53" t="s">
        <v>32</v>
      </c>
      <c r="C53" s="26">
        <v>1000</v>
      </c>
      <c r="D53" s="35">
        <f>+F53/0.86</f>
        <v>6.0894545581395345</v>
      </c>
      <c r="E53" s="3">
        <f t="shared" si="7"/>
        <v>6089.4545581395341</v>
      </c>
      <c r="F53" s="36">
        <v>5.2369309199999998</v>
      </c>
      <c r="G53" s="3">
        <f t="shared" si="8"/>
        <v>852.52363813953434</v>
      </c>
      <c r="H53" s="16">
        <f t="shared" si="9"/>
        <v>0.13999999999999993</v>
      </c>
      <c r="I53" s="26">
        <f t="shared" si="10"/>
        <v>585.33333285525396</v>
      </c>
      <c r="J53" s="3">
        <f t="shared" si="11"/>
        <v>267.19030528428038</v>
      </c>
      <c r="K53" s="5">
        <f t="shared" si="12"/>
        <v>4.387754317455865E-2</v>
      </c>
      <c r="M53">
        <f t="shared" si="13"/>
        <v>5.3587200111627906</v>
      </c>
    </row>
    <row r="54" spans="2:13" x14ac:dyDescent="0.25">
      <c r="B54" t="s">
        <v>52</v>
      </c>
      <c r="C54" s="26">
        <v>1000</v>
      </c>
      <c r="D54" s="35">
        <f>+F54/0.8</f>
        <v>4.2565732484056129</v>
      </c>
      <c r="E54" s="3">
        <f t="shared" si="7"/>
        <v>4256.5732484056125</v>
      </c>
      <c r="F54" s="36">
        <v>3.4052585987244903</v>
      </c>
      <c r="G54" s="3">
        <f t="shared" si="8"/>
        <v>851.31464968112232</v>
      </c>
      <c r="H54" s="16">
        <f t="shared" si="9"/>
        <v>0.19999999999999996</v>
      </c>
      <c r="I54" s="26">
        <f t="shared" si="10"/>
        <v>585.33333285525396</v>
      </c>
      <c r="J54" s="3">
        <f t="shared" si="11"/>
        <v>265.98131682586836</v>
      </c>
      <c r="K54" s="5">
        <f t="shared" si="12"/>
        <v>6.2487193642326529E-2</v>
      </c>
      <c r="M54">
        <f t="shared" si="13"/>
        <v>3.7457844585969395</v>
      </c>
    </row>
    <row r="55" spans="2:13" x14ac:dyDescent="0.25">
      <c r="B55" t="s">
        <v>13</v>
      </c>
      <c r="C55" s="26">
        <v>1000</v>
      </c>
      <c r="D55" s="35">
        <f>+F55/0.86</f>
        <v>6.0066617906976729</v>
      </c>
      <c r="E55" s="3">
        <f t="shared" si="7"/>
        <v>6006.6617906976726</v>
      </c>
      <c r="F55" s="36">
        <v>5.1657291399999989</v>
      </c>
      <c r="G55" s="3">
        <f t="shared" si="8"/>
        <v>840.93265069767403</v>
      </c>
      <c r="H55" s="16">
        <f t="shared" si="9"/>
        <v>0.13999999999999999</v>
      </c>
      <c r="I55" s="26">
        <f t="shared" si="10"/>
        <v>585.33333285525396</v>
      </c>
      <c r="J55" s="3">
        <f t="shared" si="11"/>
        <v>255.59931784242008</v>
      </c>
      <c r="K55" s="5">
        <f t="shared" si="12"/>
        <v>4.2552640176654971E-2</v>
      </c>
      <c r="M55">
        <f t="shared" si="13"/>
        <v>5.2858623758139522</v>
      </c>
    </row>
    <row r="56" spans="2:13" x14ac:dyDescent="0.25">
      <c r="B56" t="s">
        <v>24</v>
      </c>
      <c r="C56" s="26">
        <v>1000</v>
      </c>
      <c r="D56" s="35">
        <f>+F56/0.85</f>
        <v>5.5493151999999997</v>
      </c>
      <c r="E56" s="3">
        <f t="shared" si="7"/>
        <v>5549.3152</v>
      </c>
      <c r="F56" s="36">
        <v>4.7169179199999993</v>
      </c>
      <c r="G56" s="3">
        <f t="shared" si="8"/>
        <v>832.39728000000105</v>
      </c>
      <c r="H56" s="16">
        <f t="shared" si="9"/>
        <v>0.15000000000000019</v>
      </c>
      <c r="I56" s="26">
        <f t="shared" si="10"/>
        <v>585.33333285525396</v>
      </c>
      <c r="J56" s="3">
        <f t="shared" si="11"/>
        <v>247.06394714474709</v>
      </c>
      <c r="K56" s="5">
        <f t="shared" si="12"/>
        <v>4.4521519906590833E-2</v>
      </c>
      <c r="M56">
        <f t="shared" si="13"/>
        <v>4.8833973759999996</v>
      </c>
    </row>
    <row r="57" spans="2:13" ht="15.95" customHeight="1" x14ac:dyDescent="0.25">
      <c r="B57" t="s">
        <v>77</v>
      </c>
      <c r="C57" s="3">
        <v>1387.0535853019837</v>
      </c>
      <c r="D57" s="35">
        <f>+F57/0.82</f>
        <v>4.2391303658536588</v>
      </c>
      <c r="E57" s="3">
        <f t="shared" si="7"/>
        <v>5879.9009725198275</v>
      </c>
      <c r="F57" s="36">
        <v>3.4760869000000003</v>
      </c>
      <c r="G57" s="3">
        <f t="shared" si="8"/>
        <v>1058.382175053569</v>
      </c>
      <c r="H57" s="16">
        <f t="shared" si="9"/>
        <v>0.18</v>
      </c>
      <c r="I57" s="26">
        <f t="shared" si="10"/>
        <v>811.88869793363938</v>
      </c>
      <c r="J57" s="3">
        <f t="shared" si="11"/>
        <v>246.49347711992959</v>
      </c>
      <c r="K57" s="5">
        <f t="shared" si="12"/>
        <v>4.1921365388964189E-2</v>
      </c>
      <c r="M57">
        <f t="shared" si="13"/>
        <v>3.7304347219512199</v>
      </c>
    </row>
    <row r="58" spans="2:13" x14ac:dyDescent="0.25">
      <c r="B58" t="s">
        <v>57</v>
      </c>
      <c r="C58" s="26">
        <v>1000</v>
      </c>
      <c r="D58" s="35">
        <f>+F58/0.86</f>
        <v>5.9402539289922514</v>
      </c>
      <c r="E58" s="3">
        <f t="shared" si="7"/>
        <v>5940.2539289922515</v>
      </c>
      <c r="F58" s="36">
        <v>5.1086183789333361</v>
      </c>
      <c r="G58" s="3">
        <f t="shared" si="8"/>
        <v>831.63555005891521</v>
      </c>
      <c r="H58" s="16">
        <f t="shared" si="9"/>
        <v>0.14000000000000001</v>
      </c>
      <c r="I58" s="26">
        <f t="shared" si="10"/>
        <v>585.33333285525396</v>
      </c>
      <c r="J58" s="3">
        <f t="shared" si="11"/>
        <v>246.30221720366126</v>
      </c>
      <c r="K58" s="5">
        <f t="shared" si="12"/>
        <v>4.1463247219373632E-2</v>
      </c>
      <c r="M58">
        <f t="shared" si="13"/>
        <v>5.227423457513181</v>
      </c>
    </row>
    <row r="59" spans="2:13" x14ac:dyDescent="0.25">
      <c r="B59" t="s">
        <v>68</v>
      </c>
      <c r="C59" s="3">
        <v>1002.8031818634738</v>
      </c>
      <c r="D59" s="35">
        <f>+F59/0.86</f>
        <v>5.9094500581395355</v>
      </c>
      <c r="E59" s="3">
        <f t="shared" si="7"/>
        <v>5926.0153213656167</v>
      </c>
      <c r="F59" s="36">
        <v>5.0821270500000004</v>
      </c>
      <c r="G59" s="3">
        <f t="shared" si="8"/>
        <v>829.6421449911868</v>
      </c>
      <c r="H59" s="16">
        <f t="shared" si="9"/>
        <v>0.14000000000000007</v>
      </c>
      <c r="I59" s="26">
        <f t="shared" si="10"/>
        <v>586.97412863800048</v>
      </c>
      <c r="J59" s="3">
        <f t="shared" si="11"/>
        <v>242.66801635318632</v>
      </c>
      <c r="K59" s="5">
        <f t="shared" si="12"/>
        <v>4.0949610015058965E-2</v>
      </c>
      <c r="M59">
        <f t="shared" si="13"/>
        <v>5.2003160511627913</v>
      </c>
    </row>
    <row r="60" spans="2:13" x14ac:dyDescent="0.25">
      <c r="B60" t="s">
        <v>73</v>
      </c>
      <c r="C60" s="3">
        <v>1369.8393034914643</v>
      </c>
      <c r="D60" s="35">
        <f>+F60/0.805</f>
        <v>3.893057389872375</v>
      </c>
      <c r="E60" s="3">
        <f t="shared" si="7"/>
        <v>5332.8630233950726</v>
      </c>
      <c r="F60" s="36">
        <v>3.1339111988472621</v>
      </c>
      <c r="G60" s="3">
        <f t="shared" si="8"/>
        <v>1039.9082895620395</v>
      </c>
      <c r="H60" s="16">
        <f t="shared" si="9"/>
        <v>0.19500000000000006</v>
      </c>
      <c r="I60" s="26">
        <f t="shared" si="10"/>
        <v>801.8126049887785</v>
      </c>
      <c r="J60" s="3">
        <f t="shared" si="11"/>
        <v>238.095684573261</v>
      </c>
      <c r="K60" s="5">
        <f t="shared" si="12"/>
        <v>4.4646877958189446E-2</v>
      </c>
      <c r="M60">
        <f t="shared" si="13"/>
        <v>3.4258905030876901</v>
      </c>
    </row>
    <row r="61" spans="2:13" x14ac:dyDescent="0.25">
      <c r="B61" t="s">
        <v>59</v>
      </c>
      <c r="C61" s="26">
        <v>1000</v>
      </c>
      <c r="D61" s="35">
        <f>+F61/0.85</f>
        <v>5.4768428000000018</v>
      </c>
      <c r="E61" s="3">
        <f t="shared" si="7"/>
        <v>5476.8428000000022</v>
      </c>
      <c r="F61" s="36">
        <v>4.6553163800000013</v>
      </c>
      <c r="G61" s="3">
        <f t="shared" si="8"/>
        <v>821.52642000000105</v>
      </c>
      <c r="H61" s="16">
        <f t="shared" si="9"/>
        <v>0.15000000000000013</v>
      </c>
      <c r="I61" s="26">
        <f t="shared" si="10"/>
        <v>585.33333285525396</v>
      </c>
      <c r="J61" s="3">
        <f t="shared" si="11"/>
        <v>236.1930871447471</v>
      </c>
      <c r="K61" s="5">
        <f t="shared" si="12"/>
        <v>4.3125774423313189E-2</v>
      </c>
      <c r="M61">
        <f t="shared" si="13"/>
        <v>4.8196216640000014</v>
      </c>
    </row>
    <row r="62" spans="2:13" x14ac:dyDescent="0.25">
      <c r="B62" t="s">
        <v>39</v>
      </c>
      <c r="C62" s="26">
        <v>1000</v>
      </c>
      <c r="D62" s="35">
        <f>+F62/0.84</f>
        <v>5.1074982846790888</v>
      </c>
      <c r="E62" s="3">
        <f t="shared" si="7"/>
        <v>5107.498284679089</v>
      </c>
      <c r="F62" s="36">
        <v>4.2902985591304343</v>
      </c>
      <c r="G62" s="3">
        <f t="shared" si="8"/>
        <v>817.1997255486549</v>
      </c>
      <c r="H62" s="16">
        <f t="shared" si="9"/>
        <v>0.16000000000000011</v>
      </c>
      <c r="I62" s="26">
        <f t="shared" si="10"/>
        <v>585.33333285525396</v>
      </c>
      <c r="J62" s="3">
        <f t="shared" si="11"/>
        <v>231.86639269340094</v>
      </c>
      <c r="K62" s="5">
        <f t="shared" si="12"/>
        <v>4.5397253169703104E-2</v>
      </c>
      <c r="M62">
        <f t="shared" si="13"/>
        <v>4.494598490517598</v>
      </c>
    </row>
    <row r="63" spans="2:13" x14ac:dyDescent="0.25">
      <c r="B63" t="s">
        <v>38</v>
      </c>
      <c r="C63" s="26">
        <v>1000</v>
      </c>
      <c r="D63" s="35">
        <f>+F63/0.85</f>
        <v>5.3745345825059108</v>
      </c>
      <c r="E63" s="3">
        <f t="shared" si="7"/>
        <v>5374.5345825059112</v>
      </c>
      <c r="F63" s="36">
        <v>4.5683543951300241</v>
      </c>
      <c r="G63" s="3">
        <f t="shared" si="8"/>
        <v>806.18018737588682</v>
      </c>
      <c r="H63" s="16">
        <f t="shared" si="9"/>
        <v>0.15000000000000002</v>
      </c>
      <c r="I63" s="26">
        <f t="shared" si="10"/>
        <v>585.33333285525396</v>
      </c>
      <c r="J63" s="3">
        <f t="shared" si="11"/>
        <v>220.84685452063286</v>
      </c>
      <c r="K63" s="5">
        <f t="shared" si="12"/>
        <v>4.1091344958405981E-2</v>
      </c>
      <c r="M63">
        <f t="shared" si="13"/>
        <v>4.7295904326052014</v>
      </c>
    </row>
    <row r="64" spans="2:13" x14ac:dyDescent="0.25">
      <c r="B64" t="s">
        <v>20</v>
      </c>
      <c r="C64" s="26">
        <v>1000</v>
      </c>
      <c r="D64" s="35">
        <f>+F64/0.81</f>
        <v>4.1753278799489157</v>
      </c>
      <c r="E64" s="3">
        <f t="shared" si="7"/>
        <v>4175.3278799489153</v>
      </c>
      <c r="F64" s="36">
        <v>3.3820155827586218</v>
      </c>
      <c r="G64" s="3">
        <f t="shared" si="8"/>
        <v>793.31229719029352</v>
      </c>
      <c r="H64" s="16">
        <f t="shared" si="9"/>
        <v>0.18999999999999992</v>
      </c>
      <c r="I64" s="26">
        <f t="shared" si="10"/>
        <v>585.33333285525396</v>
      </c>
      <c r="J64" s="3">
        <f t="shared" si="11"/>
        <v>207.97896433503956</v>
      </c>
      <c r="K64" s="5">
        <f t="shared" si="12"/>
        <v>4.9811408903672534E-2</v>
      </c>
      <c r="M64">
        <f t="shared" si="13"/>
        <v>3.6742885343550458</v>
      </c>
    </row>
    <row r="65" spans="2:13" x14ac:dyDescent="0.25">
      <c r="B65" t="s">
        <v>23</v>
      </c>
      <c r="C65" s="26">
        <v>1000</v>
      </c>
      <c r="D65" s="35">
        <f>+F65/0.83</f>
        <v>4.6651768674698797</v>
      </c>
      <c r="E65" s="3">
        <f t="shared" si="7"/>
        <v>4665.1768674698797</v>
      </c>
      <c r="F65" s="36">
        <v>3.8720968</v>
      </c>
      <c r="G65" s="3">
        <f t="shared" si="8"/>
        <v>793.08006746987985</v>
      </c>
      <c r="H65" s="16">
        <f t="shared" si="9"/>
        <v>0.17000000000000007</v>
      </c>
      <c r="I65" s="26">
        <f t="shared" si="10"/>
        <v>585.33333285525396</v>
      </c>
      <c r="J65" s="3">
        <f t="shared" si="11"/>
        <v>207.74673461462589</v>
      </c>
      <c r="K65" s="5">
        <f t="shared" si="12"/>
        <v>4.4531373732738161E-2</v>
      </c>
      <c r="M65">
        <f t="shared" si="13"/>
        <v>4.1053556433734943</v>
      </c>
    </row>
    <row r="66" spans="2:13" x14ac:dyDescent="0.25">
      <c r="B66" t="s">
        <v>33</v>
      </c>
      <c r="C66" s="26">
        <v>1000</v>
      </c>
      <c r="D66" s="35">
        <f>+F66/0.83</f>
        <v>4.6348835111876081</v>
      </c>
      <c r="E66" s="3">
        <f t="shared" ref="E66:E97" si="15">+C66*D66</f>
        <v>4634.8835111876078</v>
      </c>
      <c r="F66" s="36">
        <v>3.8469533142857144</v>
      </c>
      <c r="G66" s="3">
        <f t="shared" ref="G66:G97" si="16">+E66-C66*F66</f>
        <v>787.9301969018934</v>
      </c>
      <c r="H66" s="16">
        <f t="shared" ref="H66:H97" si="17">+G66/E66</f>
        <v>0.17</v>
      </c>
      <c r="I66" s="26">
        <f t="shared" ref="I66:I73" si="18">+C66*$J$77</f>
        <v>585.33333285525396</v>
      </c>
      <c r="J66" s="3">
        <f t="shared" ref="J66:J97" si="19">+G66-I66</f>
        <v>202.59686404663944</v>
      </c>
      <c r="K66" s="5">
        <f t="shared" ref="K66:K97" si="20">+J66/E66</f>
        <v>4.3711317351906337E-2</v>
      </c>
      <c r="M66">
        <f t="shared" ref="M66:M73" si="21">+D66*0.88</f>
        <v>4.0786974898450952</v>
      </c>
    </row>
    <row r="67" spans="2:13" x14ac:dyDescent="0.25">
      <c r="B67" t="s">
        <v>28</v>
      </c>
      <c r="C67" s="26">
        <v>1000</v>
      </c>
      <c r="D67" s="35">
        <f>+F67/0.83</f>
        <v>4.6121634939759044</v>
      </c>
      <c r="E67" s="3">
        <f t="shared" si="15"/>
        <v>4612.1634939759042</v>
      </c>
      <c r="F67" s="36">
        <v>3.8280957000000004</v>
      </c>
      <c r="G67" s="3">
        <f t="shared" si="16"/>
        <v>784.0677939759039</v>
      </c>
      <c r="H67" s="16">
        <f t="shared" si="17"/>
        <v>0.17000000000000004</v>
      </c>
      <c r="I67" s="26">
        <f t="shared" si="18"/>
        <v>585.33333285525396</v>
      </c>
      <c r="J67" s="3">
        <f t="shared" si="19"/>
        <v>198.73446112064994</v>
      </c>
      <c r="K67" s="5">
        <f t="shared" si="20"/>
        <v>4.3089205614723639E-2</v>
      </c>
      <c r="M67">
        <f t="shared" si="21"/>
        <v>4.0587038746987956</v>
      </c>
    </row>
    <row r="68" spans="2:13" x14ac:dyDescent="0.25">
      <c r="B68" t="s">
        <v>53</v>
      </c>
      <c r="C68" s="26">
        <v>1000</v>
      </c>
      <c r="D68" s="35">
        <f>+F68/0.8</f>
        <v>3.8701114603503477</v>
      </c>
      <c r="E68" s="3">
        <f t="shared" si="15"/>
        <v>3870.1114603503479</v>
      </c>
      <c r="F68" s="36">
        <v>3.0960891682802782</v>
      </c>
      <c r="G68" s="3">
        <f t="shared" si="16"/>
        <v>774.02229207006985</v>
      </c>
      <c r="H68" s="16">
        <f t="shared" si="17"/>
        <v>0.20000000000000007</v>
      </c>
      <c r="I68" s="26">
        <f t="shared" si="18"/>
        <v>585.33333285525396</v>
      </c>
      <c r="J68" s="3">
        <f t="shared" si="19"/>
        <v>188.6889592148159</v>
      </c>
      <c r="K68" s="5">
        <f t="shared" si="20"/>
        <v>4.8755432795140878E-2</v>
      </c>
      <c r="M68">
        <f t="shared" si="21"/>
        <v>3.4056980851083059</v>
      </c>
    </row>
    <row r="69" spans="2:13" x14ac:dyDescent="0.25">
      <c r="B69" t="s">
        <v>72</v>
      </c>
      <c r="C69" s="26">
        <v>1000</v>
      </c>
      <c r="D69" s="35">
        <f>+F69/0.82</f>
        <v>4.2413563538652346</v>
      </c>
      <c r="E69" s="3">
        <f t="shared" si="15"/>
        <v>4241.3563538652343</v>
      </c>
      <c r="F69" s="36">
        <v>3.4779122101694919</v>
      </c>
      <c r="G69" s="3">
        <f t="shared" si="16"/>
        <v>763.44414369574224</v>
      </c>
      <c r="H69" s="16">
        <f t="shared" si="17"/>
        <v>0.18000000000000002</v>
      </c>
      <c r="I69" s="26">
        <f t="shared" si="18"/>
        <v>585.33333285525396</v>
      </c>
      <c r="J69" s="3">
        <f t="shared" si="19"/>
        <v>178.11081084048828</v>
      </c>
      <c r="K69" s="5">
        <f t="shared" si="20"/>
        <v>4.1993833099681022E-2</v>
      </c>
      <c r="M69">
        <f t="shared" si="21"/>
        <v>3.7323935914014066</v>
      </c>
    </row>
    <row r="70" spans="2:13" x14ac:dyDescent="0.25">
      <c r="B70" t="s">
        <v>25</v>
      </c>
      <c r="C70" s="26">
        <v>1000</v>
      </c>
      <c r="D70" s="35">
        <f>+F70/0.79</f>
        <v>3.6203436708860761</v>
      </c>
      <c r="E70" s="3">
        <f t="shared" si="15"/>
        <v>3620.3436708860763</v>
      </c>
      <c r="F70" s="36">
        <v>2.8600715000000001</v>
      </c>
      <c r="G70" s="3">
        <f t="shared" si="16"/>
        <v>760.27217088607631</v>
      </c>
      <c r="H70" s="16">
        <f t="shared" si="17"/>
        <v>0.21000000000000008</v>
      </c>
      <c r="I70" s="26">
        <f t="shared" si="18"/>
        <v>585.33333285525396</v>
      </c>
      <c r="J70" s="3">
        <f t="shared" si="19"/>
        <v>174.93883803082235</v>
      </c>
      <c r="K70" s="5">
        <f t="shared" si="20"/>
        <v>4.8321058422612737E-2</v>
      </c>
      <c r="M70">
        <f t="shared" si="21"/>
        <v>3.185902430379747</v>
      </c>
    </row>
    <row r="71" spans="2:13" x14ac:dyDescent="0.25">
      <c r="B71" t="s">
        <v>78</v>
      </c>
      <c r="C71" s="31">
        <v>1210.5827053397948</v>
      </c>
      <c r="D71" s="35">
        <f>+F71/0.78</f>
        <v>3.2867778616352199</v>
      </c>
      <c r="E71" s="31">
        <f t="shared" si="15"/>
        <v>3978.9164355893099</v>
      </c>
      <c r="F71" s="36">
        <v>2.5636867320754715</v>
      </c>
      <c r="G71" s="31">
        <f t="shared" si="16"/>
        <v>875.36161582964814</v>
      </c>
      <c r="H71" s="16">
        <f t="shared" si="17"/>
        <v>0.22</v>
      </c>
      <c r="I71" s="32">
        <f t="shared" si="18"/>
        <v>708.59440961347184</v>
      </c>
      <c r="J71" s="31">
        <f t="shared" si="19"/>
        <v>166.76720621617631</v>
      </c>
      <c r="K71" s="5">
        <f t="shared" si="20"/>
        <v>4.1912718931348132E-2</v>
      </c>
      <c r="M71">
        <f t="shared" si="21"/>
        <v>2.8923645182389937</v>
      </c>
    </row>
    <row r="72" spans="2:13" x14ac:dyDescent="0.25">
      <c r="B72" t="s">
        <v>35</v>
      </c>
      <c r="C72" s="26">
        <v>1000</v>
      </c>
      <c r="D72" s="35">
        <f>+F72/0.79</f>
        <v>3.5646460759493674</v>
      </c>
      <c r="E72" s="3">
        <f t="shared" si="15"/>
        <v>3564.6460759493675</v>
      </c>
      <c r="F72" s="36">
        <v>2.8160704000000005</v>
      </c>
      <c r="G72" s="3">
        <f t="shared" si="16"/>
        <v>748.575675949367</v>
      </c>
      <c r="H72" s="16">
        <f t="shared" si="17"/>
        <v>0.20999999999999994</v>
      </c>
      <c r="I72" s="26">
        <f t="shared" si="18"/>
        <v>585.33333285525396</v>
      </c>
      <c r="J72" s="3">
        <f t="shared" si="19"/>
        <v>163.24234309411304</v>
      </c>
      <c r="K72" s="5">
        <f t="shared" si="20"/>
        <v>4.5794824960465934E-2</v>
      </c>
      <c r="M72">
        <f t="shared" si="21"/>
        <v>3.1368885468354435</v>
      </c>
    </row>
    <row r="73" spans="2:13" x14ac:dyDescent="0.25">
      <c r="B73" t="s">
        <v>26</v>
      </c>
      <c r="C73" s="32">
        <v>1000</v>
      </c>
      <c r="D73" s="35">
        <f>+F73/0.8</f>
        <v>3.7400934999999995</v>
      </c>
      <c r="E73" s="31">
        <f t="shared" si="15"/>
        <v>3740.0934999999995</v>
      </c>
      <c r="F73" s="36">
        <v>2.9920747999999997</v>
      </c>
      <c r="G73" s="31">
        <f t="shared" si="16"/>
        <v>748.01869999999963</v>
      </c>
      <c r="H73" s="16">
        <f t="shared" si="17"/>
        <v>0.19999999999999993</v>
      </c>
      <c r="I73" s="32">
        <f t="shared" si="18"/>
        <v>585.33333285525396</v>
      </c>
      <c r="J73" s="31">
        <f t="shared" si="19"/>
        <v>162.68536714474567</v>
      </c>
      <c r="K73" s="5">
        <f t="shared" si="20"/>
        <v>4.3497673826802911E-2</v>
      </c>
      <c r="M73">
        <f t="shared" si="21"/>
        <v>3.2912822799999994</v>
      </c>
    </row>
    <row r="74" spans="2:13" x14ac:dyDescent="0.25">
      <c r="C74" s="28">
        <f>SUM(C2:C73)</f>
        <v>100000.00008167645</v>
      </c>
      <c r="D74" s="24"/>
      <c r="E74" s="28">
        <f>SUM(E2:E73)</f>
        <v>813296.60581077414</v>
      </c>
      <c r="F74" s="24">
        <f>SUM(F2:F73)</f>
        <v>472.867564426792</v>
      </c>
      <c r="G74" s="28">
        <f>SUM(G2:G73)</f>
        <v>100465.61705964019</v>
      </c>
      <c r="H74" s="27">
        <f t="shared" si="17"/>
        <v>0.12352887783109112</v>
      </c>
      <c r="I74" s="29">
        <f>SUM(I2:I73)</f>
        <v>58533.333333333343</v>
      </c>
      <c r="J74" s="30">
        <f>SUM(J2:J73)</f>
        <v>41932.283726306821</v>
      </c>
      <c r="K74" s="5">
        <f t="shared" si="20"/>
        <v>5.1558414761247638E-2</v>
      </c>
    </row>
    <row r="77" spans="2:13" x14ac:dyDescent="0.25">
      <c r="C77" s="3" t="s">
        <v>88</v>
      </c>
      <c r="D77" s="17" t="s">
        <v>80</v>
      </c>
      <c r="E77" s="4" t="s">
        <v>84</v>
      </c>
      <c r="F77" s="4" t="s">
        <v>85</v>
      </c>
      <c r="H77" s="3"/>
      <c r="I77" s="19" t="s">
        <v>111</v>
      </c>
      <c r="J77" s="2">
        <f>+D112/C74</f>
        <v>0.58533333285525391</v>
      </c>
    </row>
    <row r="78" spans="2:13" x14ac:dyDescent="0.25">
      <c r="C78" s="3" t="s">
        <v>89</v>
      </c>
      <c r="D78" s="17"/>
    </row>
    <row r="79" spans="2:13" x14ac:dyDescent="0.25">
      <c r="C79" s="3" t="s">
        <v>86</v>
      </c>
      <c r="D79" s="17">
        <v>10</v>
      </c>
      <c r="E79" s="4">
        <f>800*10</f>
        <v>8000</v>
      </c>
      <c r="F79" s="4">
        <f>+E79*0.3</f>
        <v>2400</v>
      </c>
    </row>
    <row r="80" spans="2:13" x14ac:dyDescent="0.25">
      <c r="C80" s="3" t="s">
        <v>81</v>
      </c>
      <c r="D80" s="17">
        <v>2</v>
      </c>
      <c r="E80" s="4">
        <v>2000</v>
      </c>
      <c r="F80" s="4">
        <f>+E80*0.3</f>
        <v>600</v>
      </c>
    </row>
    <row r="81" spans="3:6" x14ac:dyDescent="0.25">
      <c r="C81" s="3" t="s">
        <v>82</v>
      </c>
      <c r="D81" s="17">
        <v>1</v>
      </c>
      <c r="E81" s="4">
        <v>3000</v>
      </c>
      <c r="F81" s="4">
        <f>+E81*0.3</f>
        <v>900</v>
      </c>
    </row>
    <row r="82" spans="3:6" x14ac:dyDescent="0.25">
      <c r="C82" s="3" t="s">
        <v>83</v>
      </c>
      <c r="D82" s="17">
        <v>1</v>
      </c>
      <c r="E82" s="4">
        <v>1000</v>
      </c>
      <c r="F82" s="4">
        <f>+E82*0.3</f>
        <v>300</v>
      </c>
    </row>
    <row r="83" spans="3:6" x14ac:dyDescent="0.25">
      <c r="C83" s="3" t="s">
        <v>87</v>
      </c>
      <c r="D83" s="17">
        <v>2</v>
      </c>
      <c r="E83" s="4">
        <v>2000</v>
      </c>
      <c r="F83" s="4">
        <f>+E83*0.3</f>
        <v>600</v>
      </c>
    </row>
    <row r="84" spans="3:6" x14ac:dyDescent="0.25">
      <c r="E84" s="18">
        <f>SUM(E79:E83)</f>
        <v>16000</v>
      </c>
      <c r="F84" s="18">
        <f>SUM(F79:F83)</f>
        <v>4800</v>
      </c>
    </row>
    <row r="86" spans="3:6" x14ac:dyDescent="0.25">
      <c r="C86" s="19" t="s">
        <v>101</v>
      </c>
      <c r="D86" s="18">
        <f>+E84+F84</f>
        <v>20800</v>
      </c>
    </row>
    <row r="88" spans="3:6" x14ac:dyDescent="0.25">
      <c r="C88" s="3" t="s">
        <v>91</v>
      </c>
      <c r="D88" s="18">
        <f>SUM(D89:D92)</f>
        <v>5950</v>
      </c>
    </row>
    <row r="89" spans="3:6" x14ac:dyDescent="0.25">
      <c r="C89" s="3" t="s">
        <v>90</v>
      </c>
      <c r="D89" s="20">
        <f>500*5</f>
        <v>2500</v>
      </c>
    </row>
    <row r="90" spans="3:6" x14ac:dyDescent="0.25">
      <c r="C90" s="3" t="s">
        <v>81</v>
      </c>
      <c r="D90" s="21">
        <v>2000</v>
      </c>
    </row>
    <row r="91" spans="3:6" x14ac:dyDescent="0.25">
      <c r="C91" s="3" t="s">
        <v>92</v>
      </c>
      <c r="D91" s="21">
        <v>1000</v>
      </c>
    </row>
    <row r="92" spans="3:6" x14ac:dyDescent="0.25">
      <c r="C92" s="3" t="s">
        <v>97</v>
      </c>
      <c r="D92" s="22">
        <v>450</v>
      </c>
    </row>
    <row r="94" spans="3:6" x14ac:dyDescent="0.25">
      <c r="C94" s="3" t="s">
        <v>93</v>
      </c>
      <c r="D94" s="18">
        <f>SUM(D95:D98)</f>
        <v>14500</v>
      </c>
    </row>
    <row r="95" spans="3:6" x14ac:dyDescent="0.25">
      <c r="C95" s="3" t="s">
        <v>94</v>
      </c>
      <c r="D95" s="4">
        <f>500*5+1200</f>
        <v>3700</v>
      </c>
    </row>
    <row r="96" spans="3:6" x14ac:dyDescent="0.25">
      <c r="C96" s="3" t="s">
        <v>95</v>
      </c>
      <c r="D96" s="4">
        <f>100*22+50*22</f>
        <v>3300</v>
      </c>
    </row>
    <row r="97" spans="3:4" x14ac:dyDescent="0.25">
      <c r="C97" s="3" t="s">
        <v>96</v>
      </c>
      <c r="D97" s="4">
        <f>50*22+100*10+120*20</f>
        <v>4500</v>
      </c>
    </row>
    <row r="98" spans="3:4" x14ac:dyDescent="0.25">
      <c r="C98" s="3" t="s">
        <v>102</v>
      </c>
      <c r="D98" s="4">
        <v>3000</v>
      </c>
    </row>
    <row r="99" spans="3:4" x14ac:dyDescent="0.25">
      <c r="D99" s="4"/>
    </row>
    <row r="100" spans="3:4" x14ac:dyDescent="0.25">
      <c r="C100" s="3" t="s">
        <v>98</v>
      </c>
      <c r="D100" s="18">
        <f>SUM(D101:D103)</f>
        <v>1300</v>
      </c>
    </row>
    <row r="101" spans="3:4" x14ac:dyDescent="0.25">
      <c r="C101" s="3" t="s">
        <v>99</v>
      </c>
      <c r="D101" s="4">
        <v>1000</v>
      </c>
    </row>
    <row r="102" spans="3:4" x14ac:dyDescent="0.25">
      <c r="C102" s="3" t="s">
        <v>92</v>
      </c>
      <c r="D102" s="4">
        <v>200</v>
      </c>
    </row>
    <row r="103" spans="3:4" x14ac:dyDescent="0.25">
      <c r="C103" s="3" t="s">
        <v>97</v>
      </c>
      <c r="D103" s="4">
        <v>100</v>
      </c>
    </row>
    <row r="104" spans="3:4" x14ac:dyDescent="0.25">
      <c r="D104" s="4"/>
    </row>
    <row r="105" spans="3:4" x14ac:dyDescent="0.25">
      <c r="C105" s="3" t="s">
        <v>105</v>
      </c>
      <c r="D105" s="18">
        <f>SUM(D106:D110)</f>
        <v>15983.333333333334</v>
      </c>
    </row>
    <row r="106" spans="3:4" x14ac:dyDescent="0.25">
      <c r="C106" s="3" t="s">
        <v>100</v>
      </c>
      <c r="D106" s="4">
        <f>400*6/12</f>
        <v>200</v>
      </c>
    </row>
    <row r="107" spans="3:4" x14ac:dyDescent="0.25">
      <c r="C107" s="3" t="s">
        <v>103</v>
      </c>
      <c r="D107" s="4">
        <f>200+200+50+200</f>
        <v>650</v>
      </c>
    </row>
    <row r="108" spans="3:4" x14ac:dyDescent="0.25">
      <c r="C108" s="3" t="s">
        <v>104</v>
      </c>
      <c r="D108" s="4">
        <f>1000000*0.04/12</f>
        <v>3333.3333333333335</v>
      </c>
    </row>
    <row r="109" spans="3:4" x14ac:dyDescent="0.25">
      <c r="C109" s="3" t="s">
        <v>107</v>
      </c>
      <c r="D109" s="4">
        <v>900</v>
      </c>
    </row>
    <row r="110" spans="3:4" x14ac:dyDescent="0.25">
      <c r="C110" s="3" t="s">
        <v>108</v>
      </c>
      <c r="D110" s="4">
        <f>1500+900+500+8000</f>
        <v>10900</v>
      </c>
    </row>
    <row r="112" spans="3:4" x14ac:dyDescent="0.25">
      <c r="C112" s="24" t="s">
        <v>106</v>
      </c>
      <c r="D112" s="23">
        <f>+D86+D88+D94+D100+D105</f>
        <v>58533.333333333336</v>
      </c>
    </row>
  </sheetData>
  <sortState xmlns:xlrd2="http://schemas.microsoft.com/office/spreadsheetml/2017/richdata2" ref="B2:M73">
    <sortCondition descending="1" ref="J2:J73"/>
  </sortState>
  <conditionalFormatting sqref="H1:I1">
    <cfRule type="cellIs" dxfId="1" priority="2" operator="lessThan">
      <formula>0</formula>
    </cfRule>
  </conditionalFormatting>
  <conditionalFormatting sqref="K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ignoredErrors>
    <ignoredError sqref="H7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</vt:lpstr>
      <vt:lpstr>Hoja1</vt:lpstr>
      <vt:lpstr>Optimización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Nuñez</dc:creator>
  <cp:lastModifiedBy>CARLOS NUEZ</cp:lastModifiedBy>
  <cp:lastPrinted>2021-03-09T10:06:26Z</cp:lastPrinted>
  <dcterms:created xsi:type="dcterms:W3CDTF">2019-01-29T09:52:21Z</dcterms:created>
  <dcterms:modified xsi:type="dcterms:W3CDTF">2021-08-12T06:37:07Z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4b1752-a977-4927-b9e6-e48a43684aee_Enabled">
    <vt:lpwstr>true</vt:lpwstr>
  </property>
  <property fmtid="{D5CDD505-2E9C-101B-9397-08002B2CF9AE}" pid="3" name="MSIP_Label_624b1752-a977-4927-b9e6-e48a43684aee_SetDate">
    <vt:lpwstr>2021-08-09T18:53:16Z</vt:lpwstr>
  </property>
  <property fmtid="{D5CDD505-2E9C-101B-9397-08002B2CF9AE}" pid="4" name="MSIP_Label_624b1752-a977-4927-b9e6-e48a43684aee_Method">
    <vt:lpwstr>Privileged</vt:lpwstr>
  </property>
  <property fmtid="{D5CDD505-2E9C-101B-9397-08002B2CF9AE}" pid="5" name="MSIP_Label_624b1752-a977-4927-b9e6-e48a43684aee_Name">
    <vt:lpwstr>Public</vt:lpwstr>
  </property>
  <property fmtid="{D5CDD505-2E9C-101B-9397-08002B2CF9AE}" pid="6" name="MSIP_Label_624b1752-a977-4927-b9e6-e48a43684aee_SiteId">
    <vt:lpwstr>031a09bc-a2bf-44df-888e-4e09355b7a24</vt:lpwstr>
  </property>
  <property fmtid="{D5CDD505-2E9C-101B-9397-08002B2CF9AE}" pid="7" name="MSIP_Label_624b1752-a977-4927-b9e6-e48a43684aee_ActionId">
    <vt:lpwstr>8cddce48-100b-457d-8594-1bc23ce16c69</vt:lpwstr>
  </property>
  <property fmtid="{D5CDD505-2E9C-101B-9397-08002B2CF9AE}" pid="8" name="MSIP_Label_624b1752-a977-4927-b9e6-e48a43684aee_ContentBits">
    <vt:lpwstr>0</vt:lpwstr>
  </property>
</Properties>
</file>