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y\UNAM\Materias 2021_D\Tesis\Estudio\Cuestionarios NOV 2022\"/>
    </mc:Choice>
  </mc:AlternateContent>
  <xr:revisionPtr revIDLastSave="0" documentId="13_ncr:1_{EEF90228-8E95-41CC-8DD4-4CF9B909090B}" xr6:coauthVersionLast="47" xr6:coauthVersionMax="47" xr10:uidLastSave="{00000000-0000-0000-0000-000000000000}"/>
  <bookViews>
    <workbookView xWindow="27230" yWindow="-2770" windowWidth="28800" windowHeight="15450" tabRatio="495" xr2:uid="{6008CBB5-1FAC-45FE-9A69-8FCF82F87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7" i="1" l="1"/>
  <c r="Q110" i="1"/>
  <c r="Q109" i="1"/>
  <c r="Q108" i="1"/>
  <c r="Q107" i="1"/>
  <c r="Q106" i="1"/>
  <c r="H110" i="1"/>
  <c r="H109" i="1"/>
  <c r="H108" i="1"/>
  <c r="H107" i="1"/>
  <c r="H106" i="1"/>
  <c r="Q87" i="1"/>
  <c r="Q86" i="1"/>
  <c r="Q85" i="1"/>
  <c r="Q84" i="1"/>
  <c r="Q83" i="1"/>
  <c r="H87" i="1"/>
  <c r="H86" i="1"/>
  <c r="H85" i="1"/>
  <c r="H84" i="1"/>
  <c r="H83" i="1"/>
  <c r="Q25" i="1"/>
  <c r="Q62" i="1"/>
  <c r="Q61" i="1"/>
  <c r="Q60" i="1"/>
  <c r="Q59" i="1"/>
  <c r="Q58" i="1"/>
  <c r="H62" i="1"/>
  <c r="H61" i="1"/>
  <c r="H60" i="1"/>
  <c r="H59" i="1"/>
  <c r="H58" i="1"/>
  <c r="Q29" i="1"/>
  <c r="Q28" i="1"/>
  <c r="Q27" i="1"/>
  <c r="Q26" i="1"/>
  <c r="H29" i="1"/>
  <c r="H28" i="1"/>
  <c r="H27" i="1"/>
  <c r="H26" i="1"/>
  <c r="H25" i="1"/>
  <c r="J31" i="1"/>
  <c r="U99" i="1"/>
  <c r="U100" i="1"/>
  <c r="U101" i="1"/>
  <c r="U105" i="1"/>
  <c r="U104" i="1"/>
  <c r="T105" i="1"/>
  <c r="T104" i="1"/>
  <c r="U103" i="1"/>
  <c r="U97" i="1"/>
  <c r="U96" i="1"/>
  <c r="T96" i="1"/>
  <c r="T97" i="1"/>
  <c r="T99" i="1"/>
  <c r="T100" i="1"/>
  <c r="T101" i="1"/>
  <c r="U95" i="1"/>
  <c r="T95" i="1"/>
  <c r="U94" i="1"/>
  <c r="T94" i="1"/>
  <c r="L105" i="1"/>
  <c r="K105" i="1"/>
  <c r="L104" i="1"/>
  <c r="L103" i="1"/>
  <c r="L100" i="1"/>
  <c r="L101" i="1"/>
  <c r="L99" i="1"/>
  <c r="L97" i="1"/>
  <c r="L96" i="1"/>
  <c r="L95" i="1"/>
  <c r="K95" i="1"/>
  <c r="K96" i="1"/>
  <c r="K97" i="1"/>
  <c r="K99" i="1"/>
  <c r="K100" i="1"/>
  <c r="K101" i="1"/>
  <c r="K103" i="1"/>
  <c r="K104" i="1"/>
  <c r="K69" i="1"/>
  <c r="L94" i="1"/>
  <c r="K94" i="1"/>
  <c r="U70" i="1"/>
  <c r="U71" i="1"/>
  <c r="U72" i="1"/>
  <c r="U74" i="1"/>
  <c r="U75" i="1"/>
  <c r="U76" i="1"/>
  <c r="U77" i="1"/>
  <c r="U79" i="1"/>
  <c r="U80" i="1"/>
  <c r="U81" i="1"/>
  <c r="U82" i="1"/>
  <c r="T70" i="1"/>
  <c r="T71" i="1"/>
  <c r="T72" i="1"/>
  <c r="T74" i="1"/>
  <c r="T75" i="1"/>
  <c r="T76" i="1"/>
  <c r="T77" i="1"/>
  <c r="T79" i="1"/>
  <c r="T80" i="1"/>
  <c r="T81" i="1"/>
  <c r="T82" i="1"/>
  <c r="U69" i="1"/>
  <c r="T69" i="1"/>
  <c r="L70" i="1"/>
  <c r="L71" i="1"/>
  <c r="L72" i="1"/>
  <c r="L74" i="1"/>
  <c r="L75" i="1"/>
  <c r="L76" i="1"/>
  <c r="L77" i="1"/>
  <c r="L79" i="1"/>
  <c r="L80" i="1"/>
  <c r="L81" i="1"/>
  <c r="L82" i="1"/>
  <c r="K70" i="1"/>
  <c r="K71" i="1"/>
  <c r="K72" i="1"/>
  <c r="K74" i="1"/>
  <c r="K75" i="1"/>
  <c r="K76" i="1"/>
  <c r="K77" i="1"/>
  <c r="K79" i="1"/>
  <c r="K80" i="1"/>
  <c r="K81" i="1"/>
  <c r="K82" i="1"/>
  <c r="L69" i="1"/>
  <c r="T56" i="1"/>
  <c r="T44" i="1"/>
  <c r="T45" i="1"/>
  <c r="T47" i="1"/>
  <c r="T48" i="1"/>
  <c r="T49" i="1"/>
  <c r="T50" i="1"/>
  <c r="T51" i="1"/>
  <c r="T53" i="1"/>
  <c r="T43" i="1"/>
  <c r="U42" i="1"/>
  <c r="U43" i="1"/>
  <c r="U44" i="1"/>
  <c r="U45" i="1"/>
  <c r="U47" i="1"/>
  <c r="U48" i="1"/>
  <c r="U49" i="1"/>
  <c r="U50" i="1"/>
  <c r="U51" i="1"/>
  <c r="U53" i="1"/>
  <c r="U54" i="1"/>
  <c r="U55" i="1"/>
  <c r="U56" i="1"/>
  <c r="U57" i="1"/>
  <c r="U41" i="1"/>
  <c r="T42" i="1"/>
  <c r="T41" i="1"/>
  <c r="L42" i="1"/>
  <c r="L43" i="1"/>
  <c r="L44" i="1"/>
  <c r="L45" i="1"/>
  <c r="L47" i="1"/>
  <c r="L48" i="1"/>
  <c r="L49" i="1"/>
  <c r="L50" i="1"/>
  <c r="L51" i="1"/>
  <c r="L53" i="1"/>
  <c r="L54" i="1"/>
  <c r="L55" i="1"/>
  <c r="L56" i="1"/>
  <c r="L57" i="1"/>
  <c r="L41" i="1"/>
  <c r="K57" i="1"/>
  <c r="K56" i="1"/>
  <c r="K55" i="1"/>
  <c r="K54" i="1"/>
  <c r="K44" i="1"/>
  <c r="K45" i="1"/>
  <c r="K47" i="1"/>
  <c r="K48" i="1"/>
  <c r="K49" i="1"/>
  <c r="K50" i="1"/>
  <c r="K51" i="1"/>
  <c r="K53" i="1"/>
  <c r="K43" i="1"/>
  <c r="K42" i="1"/>
  <c r="K41" i="1"/>
  <c r="U11" i="1"/>
  <c r="U12" i="1"/>
  <c r="U13" i="1"/>
  <c r="U14" i="1"/>
  <c r="U15" i="1"/>
  <c r="U16" i="1"/>
  <c r="U17" i="1"/>
  <c r="U18" i="1"/>
  <c r="U19" i="1"/>
  <c r="U20" i="1"/>
  <c r="U21" i="1"/>
  <c r="U23" i="1"/>
  <c r="U24" i="1"/>
  <c r="U10" i="1"/>
  <c r="T11" i="1"/>
  <c r="T12" i="1"/>
  <c r="T13" i="1"/>
  <c r="T14" i="1"/>
  <c r="T15" i="1"/>
  <c r="T16" i="1"/>
  <c r="T17" i="1"/>
  <c r="T18" i="1"/>
  <c r="T19" i="1"/>
  <c r="T20" i="1"/>
  <c r="T21" i="1"/>
  <c r="T23" i="1"/>
  <c r="T24" i="1"/>
  <c r="T10" i="1"/>
  <c r="L11" i="1"/>
  <c r="L12" i="1"/>
  <c r="L13" i="1"/>
  <c r="L14" i="1"/>
  <c r="L15" i="1"/>
  <c r="L16" i="1"/>
  <c r="L17" i="1"/>
  <c r="L18" i="1"/>
  <c r="L19" i="1"/>
  <c r="L20" i="1"/>
  <c r="L21" i="1"/>
  <c r="L23" i="1"/>
  <c r="L24" i="1"/>
  <c r="L10" i="1"/>
  <c r="K23" i="1"/>
  <c r="K24" i="1"/>
  <c r="K11" i="1"/>
  <c r="K12" i="1"/>
  <c r="K13" i="1"/>
  <c r="K14" i="1"/>
  <c r="K15" i="1"/>
  <c r="K16" i="1"/>
  <c r="K17" i="1"/>
  <c r="K18" i="1"/>
  <c r="K19" i="1"/>
  <c r="K20" i="1"/>
  <c r="K21" i="1"/>
  <c r="K10" i="1"/>
  <c r="X70" i="1" l="1"/>
  <c r="X42" i="1"/>
  <c r="P59" i="1" l="1"/>
  <c r="R59" i="1"/>
  <c r="P60" i="1"/>
  <c r="R60" i="1"/>
  <c r="P61" i="1"/>
  <c r="R61" i="1"/>
  <c r="P62" i="1"/>
  <c r="R62" i="1"/>
  <c r="P58" i="1"/>
  <c r="R58" i="1"/>
  <c r="P106" i="1"/>
  <c r="R106" i="1"/>
  <c r="P107" i="1"/>
  <c r="R107" i="1"/>
  <c r="P108" i="1"/>
  <c r="R108" i="1"/>
  <c r="P109" i="1"/>
  <c r="R109" i="1"/>
  <c r="P110" i="1"/>
  <c r="R110" i="1"/>
  <c r="I58" i="1"/>
  <c r="AE34" i="1"/>
  <c r="AI27" i="1"/>
  <c r="AH27" i="1"/>
  <c r="AF27" i="1"/>
  <c r="AE27" i="1"/>
  <c r="T103" i="1"/>
  <c r="P84" i="1"/>
  <c r="R84" i="1"/>
  <c r="P85" i="1"/>
  <c r="R85" i="1"/>
  <c r="P86" i="1"/>
  <c r="R86" i="1"/>
  <c r="P87" i="1"/>
  <c r="R87" i="1"/>
  <c r="P83" i="1"/>
  <c r="R83" i="1"/>
  <c r="T55" i="1"/>
  <c r="T54" i="1"/>
  <c r="P26" i="1"/>
  <c r="R26" i="1"/>
  <c r="P27" i="1"/>
  <c r="R27" i="1"/>
  <c r="P28" i="1"/>
  <c r="R28" i="1"/>
  <c r="P29" i="1"/>
  <c r="R29" i="1"/>
  <c r="G107" i="1"/>
  <c r="I107" i="1"/>
  <c r="G108" i="1"/>
  <c r="I108" i="1"/>
  <c r="G109" i="1"/>
  <c r="I109" i="1"/>
  <c r="G110" i="1"/>
  <c r="I110" i="1"/>
  <c r="G106" i="1"/>
  <c r="I106" i="1"/>
  <c r="G84" i="1"/>
  <c r="I84" i="1"/>
  <c r="G85" i="1"/>
  <c r="I85" i="1"/>
  <c r="G86" i="1"/>
  <c r="I86" i="1"/>
  <c r="G87" i="1"/>
  <c r="I87" i="1"/>
  <c r="G83" i="1"/>
  <c r="I83" i="1"/>
  <c r="G26" i="1"/>
  <c r="I26" i="1"/>
  <c r="G27" i="1"/>
  <c r="I27" i="1"/>
  <c r="G28" i="1"/>
  <c r="I28" i="1"/>
  <c r="G29" i="1"/>
  <c r="I29" i="1"/>
  <c r="I59" i="1"/>
  <c r="I60" i="1"/>
  <c r="I61" i="1"/>
  <c r="I62" i="1"/>
  <c r="G62" i="1"/>
  <c r="G61" i="1"/>
  <c r="G60" i="1"/>
  <c r="G59" i="1"/>
  <c r="F59" i="1"/>
  <c r="G58" i="1"/>
  <c r="F58" i="1"/>
  <c r="S94" i="1"/>
  <c r="AI40" i="1"/>
  <c r="AH40" i="1"/>
  <c r="N25" i="1"/>
  <c r="AF40" i="1"/>
  <c r="AE40" i="1"/>
  <c r="AF34" i="1"/>
  <c r="S95" i="1"/>
  <c r="S96" i="1"/>
  <c r="S97" i="1"/>
  <c r="S99" i="1"/>
  <c r="S100" i="1"/>
  <c r="S101" i="1"/>
  <c r="S103" i="1"/>
  <c r="S104" i="1"/>
  <c r="S105" i="1"/>
  <c r="S42" i="1"/>
  <c r="S43" i="1"/>
  <c r="S44" i="1"/>
  <c r="S45" i="1"/>
  <c r="S47" i="1"/>
  <c r="S48" i="1"/>
  <c r="S49" i="1"/>
  <c r="S50" i="1"/>
  <c r="S51" i="1"/>
  <c r="S53" i="1"/>
  <c r="S54" i="1"/>
  <c r="S55" i="1"/>
  <c r="S56" i="1"/>
  <c r="S57" i="1"/>
  <c r="S41" i="1"/>
  <c r="S70" i="1"/>
  <c r="S71" i="1"/>
  <c r="S72" i="1"/>
  <c r="S74" i="1"/>
  <c r="S75" i="1"/>
  <c r="S76" i="1"/>
  <c r="S77" i="1"/>
  <c r="S79" i="1"/>
  <c r="S80" i="1"/>
  <c r="S81" i="1"/>
  <c r="S82" i="1"/>
  <c r="S69" i="1"/>
  <c r="X94" i="1"/>
  <c r="J95" i="1"/>
  <c r="J96" i="1"/>
  <c r="J97" i="1"/>
  <c r="J99" i="1"/>
  <c r="J100" i="1"/>
  <c r="J101" i="1"/>
  <c r="J103" i="1"/>
  <c r="J104" i="1"/>
  <c r="J105" i="1"/>
  <c r="J94" i="1"/>
  <c r="J70" i="1"/>
  <c r="J71" i="1"/>
  <c r="J72" i="1"/>
  <c r="J74" i="1"/>
  <c r="J75" i="1"/>
  <c r="J76" i="1"/>
  <c r="J77" i="1"/>
  <c r="J79" i="1"/>
  <c r="J80" i="1"/>
  <c r="J81" i="1"/>
  <c r="J82" i="1"/>
  <c r="J69" i="1"/>
  <c r="J41" i="1"/>
  <c r="J47" i="1"/>
  <c r="J48" i="1"/>
  <c r="J49" i="1"/>
  <c r="J50" i="1"/>
  <c r="J51" i="1"/>
  <c r="J53" i="1"/>
  <c r="J54" i="1"/>
  <c r="J55" i="1"/>
  <c r="J56" i="1"/>
  <c r="J57" i="1"/>
  <c r="J42" i="1"/>
  <c r="J43" i="1"/>
  <c r="J44" i="1"/>
  <c r="J45" i="1"/>
  <c r="O110" i="1"/>
  <c r="N110" i="1"/>
  <c r="O109" i="1"/>
  <c r="N109" i="1"/>
  <c r="O108" i="1"/>
  <c r="N108" i="1"/>
  <c r="O107" i="1"/>
  <c r="N107" i="1"/>
  <c r="O87" i="1"/>
  <c r="N87" i="1"/>
  <c r="O86" i="1"/>
  <c r="N86" i="1"/>
  <c r="O85" i="1"/>
  <c r="N85" i="1"/>
  <c r="O84" i="1"/>
  <c r="N84" i="1"/>
  <c r="O62" i="1"/>
  <c r="N62" i="1"/>
  <c r="O61" i="1"/>
  <c r="N61" i="1"/>
  <c r="O60" i="1"/>
  <c r="N60" i="1"/>
  <c r="O59" i="1"/>
  <c r="N59" i="1"/>
  <c r="F87" i="1"/>
  <c r="E87" i="1"/>
  <c r="F86" i="1"/>
  <c r="E86" i="1"/>
  <c r="F85" i="1"/>
  <c r="E85" i="1"/>
  <c r="F84" i="1"/>
  <c r="E84" i="1"/>
  <c r="F110" i="1"/>
  <c r="E110" i="1"/>
  <c r="F109" i="1"/>
  <c r="E109" i="1"/>
  <c r="F108" i="1"/>
  <c r="E108" i="1"/>
  <c r="F107" i="1"/>
  <c r="E107" i="1"/>
  <c r="E62" i="1"/>
  <c r="F62" i="1"/>
  <c r="F61" i="1"/>
  <c r="E61" i="1"/>
  <c r="F60" i="1"/>
  <c r="E60" i="1"/>
  <c r="E59" i="1"/>
  <c r="O29" i="1"/>
  <c r="N29" i="1"/>
  <c r="O28" i="1"/>
  <c r="N28" i="1"/>
  <c r="O27" i="1"/>
  <c r="N27" i="1"/>
  <c r="O26" i="1"/>
  <c r="N26" i="1"/>
  <c r="F28" i="1"/>
  <c r="E28" i="1"/>
  <c r="F29" i="1"/>
  <c r="E29" i="1"/>
  <c r="F27" i="1"/>
  <c r="E27" i="1"/>
  <c r="F26" i="1"/>
  <c r="E26" i="1"/>
  <c r="O106" i="1"/>
  <c r="N106" i="1"/>
  <c r="F106" i="1"/>
  <c r="E106" i="1"/>
  <c r="O83" i="1"/>
  <c r="N83" i="1"/>
  <c r="F83" i="1"/>
  <c r="E83" i="1"/>
  <c r="O58" i="1"/>
  <c r="N58" i="1"/>
  <c r="E58" i="1"/>
  <c r="R25" i="1"/>
  <c r="X12" i="1" s="1" a="1"/>
  <c r="X12" i="1" s="1"/>
  <c r="P25" i="1"/>
  <c r="O25" i="1"/>
  <c r="S24" i="1"/>
  <c r="S23" i="1"/>
  <c r="S21" i="1"/>
  <c r="S20" i="1"/>
  <c r="S19" i="1"/>
  <c r="S18" i="1"/>
  <c r="S17" i="1"/>
  <c r="S16" i="1"/>
  <c r="S15" i="1"/>
  <c r="S14" i="1"/>
  <c r="S13" i="1"/>
  <c r="S12" i="1"/>
  <c r="S11" i="1"/>
  <c r="S10" i="1"/>
  <c r="F25" i="1"/>
  <c r="G25" i="1"/>
  <c r="I25" i="1"/>
  <c r="E25" i="1"/>
  <c r="J11" i="1"/>
  <c r="J12" i="1"/>
  <c r="J13" i="1"/>
  <c r="J14" i="1"/>
  <c r="J15" i="1"/>
  <c r="J16" i="1"/>
  <c r="J17" i="1"/>
  <c r="J18" i="1"/>
  <c r="J19" i="1"/>
  <c r="J20" i="1"/>
  <c r="J21" i="1"/>
  <c r="J23" i="1"/>
  <c r="J24" i="1"/>
  <c r="J10" i="1"/>
  <c r="AB27" i="1" l="1" a="1"/>
  <c r="AB27" i="1" s="1"/>
  <c r="AI34" i="1"/>
  <c r="AB33" i="1"/>
  <c r="AB40" i="1" a="1"/>
  <c r="AB40" i="1" s="1"/>
  <c r="AB39" i="1"/>
  <c r="AH34" i="1"/>
  <c r="AB34" i="1" s="1" a="1"/>
  <c r="AB34" i="1" s="1"/>
  <c r="AB31" i="1" s="1"/>
  <c r="X11" i="1" a="1"/>
  <c r="X11" i="1" s="1"/>
  <c r="AB26" i="1"/>
  <c r="X72" i="1" a="1"/>
  <c r="X72" i="1" s="1"/>
  <c r="X96" i="1" a="1"/>
  <c r="X96" i="1" s="1"/>
  <c r="X44" i="1" a="1"/>
  <c r="X44" i="1" s="1"/>
  <c r="X43" i="1" a="1"/>
  <c r="X43" i="1" s="1"/>
  <c r="X71" i="1" a="1"/>
  <c r="X71" i="1" s="1"/>
  <c r="X95" i="1" a="1"/>
  <c r="X95" i="1" s="1"/>
  <c r="Y24" i="1"/>
  <c r="Y23" i="1"/>
  <c r="AB37" i="1" l="1"/>
  <c r="AB24" i="1"/>
  <c r="X93" i="1"/>
  <c r="X41" i="1"/>
  <c r="X69" i="1"/>
  <c r="X9" i="1"/>
  <c r="X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<sst xmlns="http://schemas.openxmlformats.org/spreadsheetml/2006/main" count="269" uniqueCount="109">
  <si>
    <t>Autorregulación</t>
  </si>
  <si>
    <t>Decidí comenzar a usar esta tecnología porque:</t>
  </si>
  <si>
    <t>Competencia percibida</t>
  </si>
  <si>
    <t>Apéndice 1 - Autonomía y competencia en tecnología</t>
  </si>
  <si>
    <t>B</t>
  </si>
  <si>
    <t>A</t>
  </si>
  <si>
    <t>Apéndice 2 - Experiencia de necesidad basada en tecnología</t>
  </si>
  <si>
    <t>Competencia</t>
  </si>
  <si>
    <t>Autonomía</t>
  </si>
  <si>
    <t>Parentesco</t>
  </si>
  <si>
    <t>Apéndice 3 - Experiencia de satisfacción de necesidades basada en tecnología</t>
  </si>
  <si>
    <t>C</t>
  </si>
  <si>
    <t>D</t>
  </si>
  <si>
    <t>Varianzas</t>
  </si>
  <si>
    <t>α (Alfa)=</t>
  </si>
  <si>
    <t>K(Número de ítems)=</t>
  </si>
  <si>
    <t>Vi(Varianza de cada ítem)=</t>
  </si>
  <si>
    <t>Vt(Varianza total)=</t>
  </si>
  <si>
    <t>Alfa de Cronbach </t>
  </si>
  <si>
    <t>ítems</t>
  </si>
  <si>
    <t>Suamtoria de puntajes</t>
  </si>
  <si>
    <t>USUARIOS</t>
  </si>
  <si>
    <t>promedio</t>
  </si>
  <si>
    <t>comportamiento objetivo =</t>
  </si>
  <si>
    <t>AVG (ítems autónomos)</t>
  </si>
  <si>
    <t>AVG (ítems controlados)</t>
  </si>
  <si>
    <t>IRA (índice de Autonomía)=</t>
  </si>
  <si>
    <t>USO DE INTERFAZ VIRTUAL (roblox)</t>
  </si>
  <si>
    <t>Media</t>
  </si>
  <si>
    <t>Mínimo</t>
  </si>
  <si>
    <t>Máximo</t>
  </si>
  <si>
    <t>Dv.Std.</t>
  </si>
  <si>
    <t>Otras personas quieren que lo use</t>
  </si>
  <si>
    <t xml:space="preserve">Esperaba que fuera interesante de usar. </t>
  </si>
  <si>
    <t xml:space="preserve">Creo que podría mejorar mi vida. </t>
  </si>
  <si>
    <t xml:space="preserve">Me ayudará a hacer algo importante para mí. </t>
  </si>
  <si>
    <t xml:space="preserve">Quiero que los demás sepan que lo uso. </t>
  </si>
  <si>
    <t xml:space="preserve">Me sentiré mal conmigo mismo si no lo probé. </t>
  </si>
  <si>
    <t xml:space="preserve">Creo que sería agradable. </t>
  </si>
  <si>
    <t xml:space="preserve">Va a ser valioso para mí en mi vida. </t>
  </si>
  <si>
    <t xml:space="preserve">Estoy obligado a usarlo (por ejemplo, por mi trabajo, escuela, estudio de investigación). </t>
  </si>
  <si>
    <t xml:space="preserve">Será divertido de usar. </t>
  </si>
  <si>
    <t>Me siento presionado a usarlo</t>
  </si>
  <si>
    <t>Se verá bien para los demás si lo uso</t>
  </si>
  <si>
    <t>Estoy seguro de que podré utilizar esta tecnología de forma eficaz</t>
  </si>
  <si>
    <t>Esta tecnología me resultará fácil de usar</t>
  </si>
  <si>
    <t>Me siento muy capaz y eficaz en el uso de esta tecnología</t>
  </si>
  <si>
    <t>Confío en mi capacidad para utilizar esta tecnología</t>
  </si>
  <si>
    <t>Aprender a usar esta tecnología fue difícil</t>
  </si>
  <si>
    <t>Encontré esta interfaz y los controles confusos</t>
  </si>
  <si>
    <t>No fue fácil utilizar esta tecnología</t>
  </si>
  <si>
    <t>Esta tecnología me brinda opciones útiles</t>
  </si>
  <si>
    <t>Puedo conseguir esta tecnología para hacer las cosas que quiero</t>
  </si>
  <si>
    <t>Me siento presionado por esta tecnología</t>
  </si>
  <si>
    <t>Esta tecnología se siente intrusiva</t>
  </si>
  <si>
    <t>Esta tecnología se siente controladora</t>
  </si>
  <si>
    <t>Esta tecnología me ayuda a formar o mantener relaciones satisfactorias</t>
  </si>
  <si>
    <t>Esta tecnología me ayuda a sentirme parte de una comunidad más grande</t>
  </si>
  <si>
    <t>Esta tecnología me hace sentir conectado con otras personas</t>
  </si>
  <si>
    <t>No me siento cercano a otros usuarios de esta tecnología</t>
  </si>
  <si>
    <t>Esta tecnología no admite conexiones significativas con otros</t>
  </si>
  <si>
    <t>Confío en mi capacidad para [realizar esta tarea]</t>
  </si>
  <si>
    <t xml:space="preserve">Es fácil [hacer esta tarea]. </t>
  </si>
  <si>
    <t>Encuentro [hacer esta tarea] demasiado desafiante</t>
  </si>
  <si>
    <t>Encuentro esta tarea demasiado difícil de hacer con regularidad</t>
  </si>
  <si>
    <t xml:space="preserve">Me siento presionado al [hacer esta tarea]. </t>
  </si>
  <si>
    <t>Solo hago esta tarea porque tengo que hacerlo</t>
  </si>
  <si>
    <t>Yo [hago esta tarea] porque otras personas quieren que la haga</t>
  </si>
  <si>
    <t xml:space="preserve">Me sentiré culpable si no [hago esta tarea]. </t>
  </si>
  <si>
    <t>Hacer esta tarea me ayuda a formar o mantener relaciones satisfactorias</t>
  </si>
  <si>
    <t>Hacer esta tarea me ayuda a sentirme parte de una comunidad más grande</t>
  </si>
  <si>
    <t>No me siento cercano a otros usuarios cuando participo en esta tarea</t>
  </si>
  <si>
    <t>Hacer esta tarea no es compatible con conexiones significativas con los demás</t>
  </si>
  <si>
    <t>Ahora que utilizo esta tecnología, me siento presionado a usarla con más frecuencia de la que me gustaría</t>
  </si>
  <si>
    <t>Dedico más tiempo a esta tecnología del que creo que debería</t>
  </si>
  <si>
    <t>Esta tecnología termina obligándome a hacer cosas que no quiero hacer</t>
  </si>
  <si>
    <t>Esta tecnología se entromete en mi vida</t>
  </si>
  <si>
    <t>El uso de esta tecnología me ha hecho sentir inseguro acerca de mis habilidades</t>
  </si>
  <si>
    <t>Usar esta tecnología me ha hecho sentir menos capaz en mi vida</t>
  </si>
  <si>
    <t>El uso de esta tecnología ha reducido mi confianza</t>
  </si>
  <si>
    <t>El uso de esta tecnología me ha ayudado a sentir un mayor sentido de pertenencia a una comunidad más grande</t>
  </si>
  <si>
    <t>El uso de esta tecnología me ha ayudado a sentirme cerca y conectado con otras personas que son importantes para mí</t>
  </si>
  <si>
    <t>Debido a esta tecnología, me siento más cerca de otros</t>
  </si>
  <si>
    <t>Entorno Virtual</t>
  </si>
  <si>
    <t>Entorno Físico</t>
  </si>
  <si>
    <t>Cuestionario de adopción (ACTA)</t>
  </si>
  <si>
    <r>
      <t xml:space="preserve"> - Cuestionario de tareas </t>
    </r>
    <r>
      <rPr>
        <b/>
        <sz val="14"/>
        <color rgb="FF0070C0"/>
        <rFont val="Calibri"/>
        <family val="2"/>
        <scheme val="minor"/>
      </rPr>
      <t>(TENS-Tarea)</t>
    </r>
  </si>
  <si>
    <r>
      <t xml:space="preserve">Satisfacción - Cuestionario de interfaz </t>
    </r>
    <r>
      <rPr>
        <b/>
        <sz val="14"/>
        <color rgb="FF0070C0"/>
        <rFont val="Calibri"/>
        <family val="2"/>
        <scheme val="minor"/>
      </rPr>
      <t xml:space="preserve">(TENS-Interfaz) </t>
    </r>
  </si>
  <si>
    <t>ME</t>
  </si>
  <si>
    <t>DE</t>
  </si>
  <si>
    <t>(externo)</t>
  </si>
  <si>
    <t>(intrínseco)</t>
  </si>
  <si>
    <t>(introyectado)</t>
  </si>
  <si>
    <r>
      <t xml:space="preserve">Apéndice 4: Efectos de la tecnología en la satisfacción de las necesidades en la vida, </t>
    </r>
    <r>
      <rPr>
        <b/>
        <sz val="14"/>
        <color rgb="FFD9D9D9"/>
        <rFont val="Calibri"/>
        <family val="2"/>
        <scheme val="minor"/>
      </rPr>
      <t xml:space="preserve"> </t>
    </r>
    <r>
      <rPr>
        <b/>
        <sz val="14"/>
        <color rgb="FF0070C0"/>
        <rFont val="Calibri"/>
        <family val="2"/>
        <scheme val="minor"/>
      </rPr>
      <t>(TENS-Vida)</t>
    </r>
  </si>
  <si>
    <t>Media Estándar</t>
  </si>
  <si>
    <t>Desviación Estándar</t>
  </si>
  <si>
    <t>M</t>
  </si>
  <si>
    <t>Marla</t>
  </si>
  <si>
    <t>Lupita</t>
  </si>
  <si>
    <t>Dany</t>
  </si>
  <si>
    <t>MC</t>
  </si>
  <si>
    <t>GM</t>
  </si>
  <si>
    <t>DM</t>
  </si>
  <si>
    <t>Adri</t>
  </si>
  <si>
    <t>AG</t>
  </si>
  <si>
    <t>Manu</t>
  </si>
  <si>
    <t>JM</t>
  </si>
  <si>
    <t>E</t>
  </si>
  <si>
    <t>EDAD 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</si>
</sst>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i/>
      <sz val="10"/>
      <color theme="1" tint="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D9D9D9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AA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9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0" fillId="2" borderId="0" xfId="0" applyFill="1" applyAlignment="1">
      <alignment horizontal="center"/>
    </xf>
    <xf numFmtId="0" fontId="10" fillId="2" borderId="0" xfId="0" applyFont="1" applyFill="1"/>
    <xf numFmtId="0" fontId="9" fillId="2" borderId="0" xfId="0" applyFont="1" applyFill="1" applyAlignment="1">
      <alignment horizontal="center"/>
    </xf>
    <xf numFmtId="0" fontId="0" fillId="2" borderId="5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9" xfId="0" applyFill="1" applyBorder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/>
    <xf numFmtId="0" fontId="16" fillId="2" borderId="0" xfId="0" applyFont="1" applyFill="1"/>
    <xf numFmtId="0" fontId="16" fillId="0" borderId="0" xfId="0" applyFont="1"/>
    <xf numFmtId="0" fontId="16" fillId="2" borderId="1" xfId="0" applyFont="1" applyFill="1" applyBorder="1"/>
    <xf numFmtId="0" fontId="7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0" fontId="4" fillId="5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0" fillId="6" borderId="6" xfId="0" applyFill="1" applyBorder="1"/>
    <xf numFmtId="0" fontId="0" fillId="6" borderId="7" xfId="0" applyFill="1" applyBorder="1"/>
    <xf numFmtId="0" fontId="0" fillId="6" borderId="5" xfId="0" applyFill="1" applyBorder="1"/>
    <xf numFmtId="0" fontId="16" fillId="6" borderId="0" xfId="0" applyFont="1" applyFill="1"/>
    <xf numFmtId="0" fontId="16" fillId="6" borderId="1" xfId="0" applyFont="1" applyFill="1" applyBorder="1"/>
    <xf numFmtId="2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6" fillId="7" borderId="0" xfId="0" applyFont="1" applyFill="1"/>
    <xf numFmtId="0" fontId="0" fillId="7" borderId="0" xfId="0" applyFill="1"/>
    <xf numFmtId="0" fontId="0" fillId="6" borderId="0" xfId="0" applyFill="1" applyAlignment="1">
      <alignment horizontal="center"/>
    </xf>
    <xf numFmtId="0" fontId="11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0" fillId="2" borderId="0" xfId="0" applyFill="1" applyAlignment="1">
      <alignment textRotation="45"/>
    </xf>
    <xf numFmtId="0" fontId="8" fillId="9" borderId="5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2" fillId="2" borderId="0" xfId="0" applyFont="1" applyFill="1"/>
    <xf numFmtId="0" fontId="8" fillId="11" borderId="2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2" borderId="0" xfId="0" applyFont="1" applyFill="1"/>
    <xf numFmtId="0" fontId="7" fillId="2" borderId="3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9" fillId="14" borderId="0" xfId="0" applyFont="1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2" fillId="15" borderId="14" xfId="0" applyFont="1" applyFill="1" applyBorder="1" applyAlignment="1">
      <alignment horizontal="center" vertical="center"/>
    </xf>
    <xf numFmtId="0" fontId="7" fillId="15" borderId="15" xfId="0" applyFont="1" applyFill="1" applyBorder="1" applyAlignment="1">
      <alignment horizontal="left" vertical="center"/>
    </xf>
    <xf numFmtId="0" fontId="7" fillId="15" borderId="15" xfId="0" applyFont="1" applyFill="1" applyBorder="1" applyAlignment="1">
      <alignment horizontal="center" vertical="center"/>
    </xf>
    <xf numFmtId="0" fontId="7" fillId="15" borderId="16" xfId="0" applyFont="1" applyFill="1" applyBorder="1" applyAlignment="1">
      <alignment horizontal="center" vertical="center"/>
    </xf>
    <xf numFmtId="0" fontId="12" fillId="15" borderId="17" xfId="0" applyFont="1" applyFill="1" applyBorder="1" applyAlignment="1">
      <alignment horizontal="center" vertical="center"/>
    </xf>
    <xf numFmtId="0" fontId="7" fillId="15" borderId="0" xfId="0" applyFont="1" applyFill="1" applyAlignment="1">
      <alignment horizontal="left" vertical="center"/>
    </xf>
    <xf numFmtId="0" fontId="7" fillId="15" borderId="0" xfId="0" applyFont="1" applyFill="1" applyAlignment="1">
      <alignment horizontal="center" vertical="center"/>
    </xf>
    <xf numFmtId="0" fontId="7" fillId="15" borderId="18" xfId="0" applyFont="1" applyFill="1" applyBorder="1" applyAlignment="1">
      <alignment horizontal="center" vertical="center"/>
    </xf>
    <xf numFmtId="0" fontId="12" fillId="15" borderId="19" xfId="0" applyFont="1" applyFill="1" applyBorder="1" applyAlignment="1">
      <alignment horizontal="center" vertical="center"/>
    </xf>
    <xf numFmtId="0" fontId="7" fillId="15" borderId="20" xfId="0" applyFont="1" applyFill="1" applyBorder="1" applyAlignment="1">
      <alignment horizontal="left" vertical="center"/>
    </xf>
    <xf numFmtId="0" fontId="7" fillId="15" borderId="20" xfId="0" applyFont="1" applyFill="1" applyBorder="1" applyAlignment="1">
      <alignment horizontal="center" vertical="center"/>
    </xf>
    <xf numFmtId="0" fontId="7" fillId="15" borderId="2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8" fillId="16" borderId="5" xfId="0" applyFont="1" applyFill="1" applyBorder="1" applyAlignment="1">
      <alignment horizontal="center" vertical="center"/>
    </xf>
    <xf numFmtId="0" fontId="8" fillId="16" borderId="2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right" vertical="center"/>
    </xf>
    <xf numFmtId="0" fontId="18" fillId="13" borderId="3" xfId="0" applyFont="1" applyFill="1" applyBorder="1" applyAlignment="1">
      <alignment horizontal="center" vertical="center"/>
    </xf>
    <xf numFmtId="0" fontId="18" fillId="13" borderId="0" xfId="0" applyFont="1" applyFill="1" applyAlignment="1">
      <alignment horizontal="center" vertical="center"/>
    </xf>
    <xf numFmtId="0" fontId="18" fillId="13" borderId="10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AAF0"/>
      <color rgb="FFFF33CC"/>
      <color rgb="FF00FF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Media</a:t>
            </a:r>
            <a:r>
              <a:rPr lang="es-MX" baseline="0"/>
              <a:t> GAP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(Sheet1!$E$26:$F$26,Sheet1!$N$26:$O$26)</c:f>
              <c:numCache>
                <c:formatCode>General</c:formatCode>
                <c:ptCount val="4"/>
                <c:pt idx="0">
                  <c:v>3.1666666666666665</c:v>
                </c:pt>
                <c:pt idx="1">
                  <c:v>3.8333333333333335</c:v>
                </c:pt>
                <c:pt idx="2">
                  <c:v>3.4166666666666665</c:v>
                </c:pt>
                <c:pt idx="3">
                  <c:v>3.8333333333333335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1E-4EA9-888F-218FD2A28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2779631"/>
        <c:axId val="982781711"/>
      </c:barChart>
      <c:catAx>
        <c:axId val="98277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82781711"/>
        <c:crosses val="autoZero"/>
        <c:auto val="1"/>
        <c:lblAlgn val="ctr"/>
        <c:lblOffset val="100"/>
        <c:noMultiLvlLbl val="0"/>
      </c:catAx>
      <c:valAx>
        <c:axId val="98278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8277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.xml"/><Relationship Id="rId3" Type="http://schemas.openxmlformats.org/officeDocument/2006/relationships/image" Target="../media/image3.png"/><Relationship Id="rId7" Type="http://schemas.openxmlformats.org/officeDocument/2006/relationships/image" Target="../media/image7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5</xdr:row>
      <xdr:rowOff>202405</xdr:rowOff>
    </xdr:from>
    <xdr:to>
      <xdr:col>2</xdr:col>
      <xdr:colOff>4072404</xdr:colOff>
      <xdr:row>5</xdr:row>
      <xdr:rowOff>500062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72D820-9687-49E2-B0FC-50C7FED554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0416" b="19293"/>
        <a:stretch/>
      </xdr:blipFill>
      <xdr:spPr>
        <a:xfrm>
          <a:off x="583406" y="1476374"/>
          <a:ext cx="3977154" cy="297657"/>
        </a:xfrm>
        <a:prstGeom prst="rect">
          <a:avLst/>
        </a:prstGeom>
      </xdr:spPr>
    </xdr:pic>
    <xdr:clientData/>
  </xdr:twoCellAnchor>
  <xdr:twoCellAnchor editAs="oneCell">
    <xdr:from>
      <xdr:col>2</xdr:col>
      <xdr:colOff>7144</xdr:colOff>
      <xdr:row>37</xdr:row>
      <xdr:rowOff>71436</xdr:rowOff>
    </xdr:from>
    <xdr:to>
      <xdr:col>2</xdr:col>
      <xdr:colOff>3979706</xdr:colOff>
      <xdr:row>38</xdr:row>
      <xdr:rowOff>154781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D4B792-5994-45AD-B874-352B0796F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2681" b="18041"/>
        <a:stretch/>
      </xdr:blipFill>
      <xdr:spPr>
        <a:xfrm>
          <a:off x="495300" y="7953374"/>
          <a:ext cx="3969387" cy="273845"/>
        </a:xfrm>
        <a:prstGeom prst="rect">
          <a:avLst/>
        </a:prstGeom>
      </xdr:spPr>
    </xdr:pic>
    <xdr:clientData/>
  </xdr:twoCellAnchor>
  <xdr:twoCellAnchor editAs="oneCell">
    <xdr:from>
      <xdr:col>1</xdr:col>
      <xdr:colOff>250030</xdr:colOff>
      <xdr:row>65</xdr:row>
      <xdr:rowOff>83343</xdr:rowOff>
    </xdr:from>
    <xdr:to>
      <xdr:col>2</xdr:col>
      <xdr:colOff>4226718</xdr:colOff>
      <xdr:row>66</xdr:row>
      <xdr:rowOff>188118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AD8544-A637-48B8-919C-76B584B539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4815" b="21296"/>
        <a:stretch/>
      </xdr:blipFill>
      <xdr:spPr>
        <a:xfrm>
          <a:off x="488155" y="13454062"/>
          <a:ext cx="4226719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214312</xdr:colOff>
      <xdr:row>90</xdr:row>
      <xdr:rowOff>130969</xdr:rowOff>
    </xdr:from>
    <xdr:to>
      <xdr:col>2</xdr:col>
      <xdr:colOff>4436106</xdr:colOff>
      <xdr:row>92</xdr:row>
      <xdr:rowOff>35719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68F44E2-13A8-4AC1-9B4F-A6E73E7FC3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6667" b="16666"/>
        <a:stretch/>
      </xdr:blipFill>
      <xdr:spPr>
        <a:xfrm>
          <a:off x="452437" y="18371344"/>
          <a:ext cx="4465475" cy="285750"/>
        </a:xfrm>
        <a:prstGeom prst="rect">
          <a:avLst/>
        </a:prstGeom>
      </xdr:spPr>
    </xdr:pic>
    <xdr:clientData/>
  </xdr:twoCellAnchor>
  <xdr:twoCellAnchor editAs="oneCell">
    <xdr:from>
      <xdr:col>22</xdr:col>
      <xdr:colOff>28576</xdr:colOff>
      <xdr:row>5</xdr:row>
      <xdr:rowOff>180975</xdr:rowOff>
    </xdr:from>
    <xdr:to>
      <xdr:col>22</xdr:col>
      <xdr:colOff>1463206</xdr:colOff>
      <xdr:row>6</xdr:row>
      <xdr:rowOff>111124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A1A89BC-BEBC-45C1-A18F-498F0DDCE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6" y="847725"/>
          <a:ext cx="143145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485774</xdr:colOff>
      <xdr:row>12</xdr:row>
      <xdr:rowOff>142874</xdr:rowOff>
    </xdr:from>
    <xdr:to>
      <xdr:col>25</xdr:col>
      <xdr:colOff>4513</xdr:colOff>
      <xdr:row>19</xdr:row>
      <xdr:rowOff>0</xdr:rowOff>
    </xdr:to>
    <xdr:pic>
      <xdr:nvPicPr>
        <xdr:cNvPr id="7" name="Picture 6" descr="Vista de Análisis de confiabilidad y validez de un cuestionario sobre  entornos personales de aprendizaje (PLE) | Revista Ensayos Pedagógicos">
          <a:extLst>
            <a:ext uri="{FF2B5EF4-FFF2-40B4-BE49-F238E27FC236}">
              <a16:creationId xmlns:a16="http://schemas.microsoft.com/office/drawing/2014/main" id="{BC83A201-5E82-4848-B62D-D66AC8439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4" y="2305049"/>
          <a:ext cx="3593927" cy="1190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352879</xdr:colOff>
      <xdr:row>1</xdr:row>
      <xdr:rowOff>49892</xdr:rowOff>
    </xdr:from>
    <xdr:to>
      <xdr:col>31</xdr:col>
      <xdr:colOff>435428</xdr:colOff>
      <xdr:row>8</xdr:row>
      <xdr:rowOff>32928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3F97B566-10F4-4078-85AF-0954E30B823B}"/>
            </a:ext>
          </a:extLst>
        </xdr:cNvPr>
        <xdr:cNvGrpSpPr/>
      </xdr:nvGrpSpPr>
      <xdr:grpSpPr>
        <a:xfrm>
          <a:off x="24114125" y="216353"/>
          <a:ext cx="2156732" cy="2024107"/>
          <a:chOff x="0" y="0"/>
          <a:chExt cx="3597910" cy="4324350"/>
        </a:xfrm>
      </xdr:grpSpPr>
      <xdr:pic>
        <xdr:nvPicPr>
          <xdr:cNvPr id="9" name="Picture 8">
            <a:extLst>
              <a:ext uri="{FF2B5EF4-FFF2-40B4-BE49-F238E27FC236}">
                <a16:creationId xmlns:a16="http://schemas.microsoft.com/office/drawing/2014/main" id="{9F24F679-DF28-45DD-981E-D2A183EBBA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3597910" cy="432435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B7756E47-D62A-4558-AD4F-D6AA0BD4637E}"/>
              </a:ext>
            </a:extLst>
          </xdr:cNvPr>
          <xdr:cNvSpPr/>
        </xdr:nvSpPr>
        <xdr:spPr>
          <a:xfrm>
            <a:off x="993228" y="977462"/>
            <a:ext cx="400050" cy="180975"/>
          </a:xfrm>
          <a:prstGeom prst="ellipse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MX"/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5397C4B2-E6DA-4C05-881F-7C083459602B}"/>
              </a:ext>
            </a:extLst>
          </xdr:cNvPr>
          <xdr:cNvSpPr/>
        </xdr:nvSpPr>
        <xdr:spPr>
          <a:xfrm>
            <a:off x="993228" y="835572"/>
            <a:ext cx="400050" cy="180975"/>
          </a:xfrm>
          <a:prstGeom prst="ellipse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MX"/>
          </a:p>
        </xdr:txBody>
      </xdr:sp>
      <xdr:sp macro="" textlink="">
        <xdr:nvSpPr>
          <xdr:cNvPr id="12" name="Oval 11">
            <a:extLst>
              <a:ext uri="{FF2B5EF4-FFF2-40B4-BE49-F238E27FC236}">
                <a16:creationId xmlns:a16="http://schemas.microsoft.com/office/drawing/2014/main" id="{0DBCFC35-976A-4D18-BB56-C88D9AAF07DD}"/>
              </a:ext>
            </a:extLst>
          </xdr:cNvPr>
          <xdr:cNvSpPr/>
        </xdr:nvSpPr>
        <xdr:spPr>
          <a:xfrm>
            <a:off x="1024759" y="2033751"/>
            <a:ext cx="400050" cy="180975"/>
          </a:xfrm>
          <a:prstGeom prst="ellipse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MX"/>
          </a:p>
        </xdr:txBody>
      </xdr:sp>
      <xdr:sp macro="" textlink="">
        <xdr:nvSpPr>
          <xdr:cNvPr id="13" name="Oval 12">
            <a:extLst>
              <a:ext uri="{FF2B5EF4-FFF2-40B4-BE49-F238E27FC236}">
                <a16:creationId xmlns:a16="http://schemas.microsoft.com/office/drawing/2014/main" id="{555D9E12-273B-4EBF-8FC6-6F6B94E141E4}"/>
              </a:ext>
            </a:extLst>
          </xdr:cNvPr>
          <xdr:cNvSpPr/>
        </xdr:nvSpPr>
        <xdr:spPr>
          <a:xfrm>
            <a:off x="1024759" y="3436882"/>
            <a:ext cx="400050" cy="180975"/>
          </a:xfrm>
          <a:prstGeom prst="ellipse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MX"/>
          </a:p>
        </xdr:txBody>
      </xdr:sp>
      <xdr:sp macro="" textlink="">
        <xdr:nvSpPr>
          <xdr:cNvPr id="14" name="Oval 13">
            <a:extLst>
              <a:ext uri="{FF2B5EF4-FFF2-40B4-BE49-F238E27FC236}">
                <a16:creationId xmlns:a16="http://schemas.microsoft.com/office/drawing/2014/main" id="{2598A24E-6239-4677-A6EC-1536EDF49BBF}"/>
              </a:ext>
            </a:extLst>
          </xdr:cNvPr>
          <xdr:cNvSpPr/>
        </xdr:nvSpPr>
        <xdr:spPr>
          <a:xfrm>
            <a:off x="1024759" y="3783724"/>
            <a:ext cx="400050" cy="180975"/>
          </a:xfrm>
          <a:prstGeom prst="ellipse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MX"/>
          </a:p>
        </xdr:txBody>
      </xdr:sp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E9FF6243-5A38-40B5-B4EB-7AE0EA5E3D06}"/>
              </a:ext>
            </a:extLst>
          </xdr:cNvPr>
          <xdr:cNvSpPr/>
        </xdr:nvSpPr>
        <xdr:spPr>
          <a:xfrm>
            <a:off x="1024759" y="3972910"/>
            <a:ext cx="400050" cy="180975"/>
          </a:xfrm>
          <a:prstGeom prst="ellipse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MX"/>
          </a:p>
        </xdr:txBody>
      </xdr:sp>
      <xdr:sp macro="" textlink="">
        <xdr:nvSpPr>
          <xdr:cNvPr id="16" name="Oval 15">
            <a:extLst>
              <a:ext uri="{FF2B5EF4-FFF2-40B4-BE49-F238E27FC236}">
                <a16:creationId xmlns:a16="http://schemas.microsoft.com/office/drawing/2014/main" id="{D30C2493-3443-4E04-BAF6-3BA07AC8BF6A}"/>
              </a:ext>
            </a:extLst>
          </xdr:cNvPr>
          <xdr:cNvSpPr/>
        </xdr:nvSpPr>
        <xdr:spPr>
          <a:xfrm>
            <a:off x="2396359" y="977462"/>
            <a:ext cx="400050" cy="180975"/>
          </a:xfrm>
          <a:prstGeom prst="ellipse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MX"/>
          </a:p>
        </xdr:txBody>
      </xdr:sp>
      <xdr:sp macro="" textlink="">
        <xdr:nvSpPr>
          <xdr:cNvPr id="17" name="Oval 16">
            <a:extLst>
              <a:ext uri="{FF2B5EF4-FFF2-40B4-BE49-F238E27FC236}">
                <a16:creationId xmlns:a16="http://schemas.microsoft.com/office/drawing/2014/main" id="{81C86DB0-7613-4292-AF2B-0E5E3ACE4DAA}"/>
              </a:ext>
            </a:extLst>
          </xdr:cNvPr>
          <xdr:cNvSpPr/>
        </xdr:nvSpPr>
        <xdr:spPr>
          <a:xfrm>
            <a:off x="2412124" y="3783724"/>
            <a:ext cx="400050" cy="180975"/>
          </a:xfrm>
          <a:prstGeom prst="ellipse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MX"/>
          </a:p>
        </xdr:txBody>
      </xdr:sp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131FA65A-E696-4CB8-826F-A58D70B7E8BF}"/>
              </a:ext>
            </a:extLst>
          </xdr:cNvPr>
          <xdr:cNvSpPr/>
        </xdr:nvSpPr>
        <xdr:spPr>
          <a:xfrm>
            <a:off x="2412124" y="3972910"/>
            <a:ext cx="400050" cy="180975"/>
          </a:xfrm>
          <a:prstGeom prst="ellipse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MX"/>
          </a:p>
        </xdr:txBody>
      </xdr:sp>
      <xdr:sp macro="" textlink="">
        <xdr:nvSpPr>
          <xdr:cNvPr id="19" name="Oval 18">
            <a:extLst>
              <a:ext uri="{FF2B5EF4-FFF2-40B4-BE49-F238E27FC236}">
                <a16:creationId xmlns:a16="http://schemas.microsoft.com/office/drawing/2014/main" id="{BC67D8D6-F175-4853-B812-94DA00233232}"/>
              </a:ext>
            </a:extLst>
          </xdr:cNvPr>
          <xdr:cNvSpPr/>
        </xdr:nvSpPr>
        <xdr:spPr>
          <a:xfrm>
            <a:off x="3042745" y="977462"/>
            <a:ext cx="400050" cy="180975"/>
          </a:xfrm>
          <a:prstGeom prst="ellipse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MX"/>
          </a:p>
        </xdr:txBody>
      </xdr:sp>
      <xdr:sp macro="" textlink="">
        <xdr:nvSpPr>
          <xdr:cNvPr id="20" name="Oval 19">
            <a:extLst>
              <a:ext uri="{FF2B5EF4-FFF2-40B4-BE49-F238E27FC236}">
                <a16:creationId xmlns:a16="http://schemas.microsoft.com/office/drawing/2014/main" id="{F8A4970B-A446-4C25-AE0B-6B4B2F7C1801}"/>
              </a:ext>
            </a:extLst>
          </xdr:cNvPr>
          <xdr:cNvSpPr/>
        </xdr:nvSpPr>
        <xdr:spPr>
          <a:xfrm>
            <a:off x="3074276" y="3752193"/>
            <a:ext cx="400050" cy="180975"/>
          </a:xfrm>
          <a:prstGeom prst="ellipse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MX"/>
          </a:p>
        </xdr:txBody>
      </xdr:sp>
      <xdr:sp macro="" textlink="">
        <xdr:nvSpPr>
          <xdr:cNvPr id="21" name="Oval 20">
            <a:extLst>
              <a:ext uri="{FF2B5EF4-FFF2-40B4-BE49-F238E27FC236}">
                <a16:creationId xmlns:a16="http://schemas.microsoft.com/office/drawing/2014/main" id="{6D9C0C6A-DFD1-47BC-8661-BC446B32D93D}"/>
              </a:ext>
            </a:extLst>
          </xdr:cNvPr>
          <xdr:cNvSpPr/>
        </xdr:nvSpPr>
        <xdr:spPr>
          <a:xfrm>
            <a:off x="3074276" y="3941379"/>
            <a:ext cx="400050" cy="180975"/>
          </a:xfrm>
          <a:prstGeom prst="ellipse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MX"/>
          </a:p>
        </xdr:txBody>
      </xdr:sp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C14B710F-D536-4A93-8E53-476600C2D02A}"/>
              </a:ext>
            </a:extLst>
          </xdr:cNvPr>
          <xdr:cNvGrpSpPr/>
        </xdr:nvGrpSpPr>
        <xdr:grpSpPr>
          <a:xfrm>
            <a:off x="993228" y="1182413"/>
            <a:ext cx="400050" cy="676275"/>
            <a:chOff x="0" y="0"/>
            <a:chExt cx="400050" cy="676275"/>
          </a:xfrm>
        </xdr:grpSpPr>
        <xdr:sp macro="" textlink="">
          <xdr:nvSpPr>
            <xdr:cNvPr id="27" name="Oval 26">
              <a:extLst>
                <a:ext uri="{FF2B5EF4-FFF2-40B4-BE49-F238E27FC236}">
                  <a16:creationId xmlns:a16="http://schemas.microsoft.com/office/drawing/2014/main" id="{171A2B1E-C572-47B8-9AE6-770D0405D56A}"/>
                </a:ext>
              </a:extLst>
            </xdr:cNvPr>
            <xdr:cNvSpPr/>
          </xdr:nvSpPr>
          <xdr:spPr>
            <a:xfrm>
              <a:off x="0" y="0"/>
              <a:ext cx="400050" cy="180975"/>
            </a:xfrm>
            <a:prstGeom prst="ellipse">
              <a:avLst/>
            </a:prstGeom>
            <a:noFill/>
            <a:ln>
              <a:solidFill>
                <a:srgbClr val="FFC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s-MX"/>
            </a:p>
          </xdr:txBody>
        </xdr:sp>
        <xdr:sp macro="" textlink="">
          <xdr:nvSpPr>
            <xdr:cNvPr id="28" name="Oval 27">
              <a:extLst>
                <a:ext uri="{FF2B5EF4-FFF2-40B4-BE49-F238E27FC236}">
                  <a16:creationId xmlns:a16="http://schemas.microsoft.com/office/drawing/2014/main" id="{1432E02E-927B-4D32-AF87-F11B3B00006D}"/>
                </a:ext>
              </a:extLst>
            </xdr:cNvPr>
            <xdr:cNvSpPr/>
          </xdr:nvSpPr>
          <xdr:spPr>
            <a:xfrm>
              <a:off x="0" y="152400"/>
              <a:ext cx="400050" cy="180975"/>
            </a:xfrm>
            <a:prstGeom prst="ellipse">
              <a:avLst/>
            </a:prstGeom>
            <a:noFill/>
            <a:ln>
              <a:solidFill>
                <a:srgbClr val="FFC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s-MX"/>
            </a:p>
          </xdr:txBody>
        </xdr:sp>
        <xdr:sp macro="" textlink="">
          <xdr:nvSpPr>
            <xdr:cNvPr id="29" name="Oval 28">
              <a:extLst>
                <a:ext uri="{FF2B5EF4-FFF2-40B4-BE49-F238E27FC236}">
                  <a16:creationId xmlns:a16="http://schemas.microsoft.com/office/drawing/2014/main" id="{9AC8CA07-BF3E-4881-B27F-79C75E032C4A}"/>
                </a:ext>
              </a:extLst>
            </xdr:cNvPr>
            <xdr:cNvSpPr/>
          </xdr:nvSpPr>
          <xdr:spPr>
            <a:xfrm>
              <a:off x="0" y="495300"/>
              <a:ext cx="400050" cy="180975"/>
            </a:xfrm>
            <a:prstGeom prst="ellipse">
              <a:avLst/>
            </a:prstGeom>
            <a:noFill/>
            <a:ln>
              <a:solidFill>
                <a:srgbClr val="FFC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s-MX"/>
            </a:p>
          </xdr:txBody>
        </xdr:sp>
      </xdr:grpSp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D5AE0718-28E6-4DDC-B8E7-6162F12CCC54}"/>
              </a:ext>
            </a:extLst>
          </xdr:cNvPr>
          <xdr:cNvGrpSpPr/>
        </xdr:nvGrpSpPr>
        <xdr:grpSpPr>
          <a:xfrm>
            <a:off x="2396359" y="1182413"/>
            <a:ext cx="400050" cy="676275"/>
            <a:chOff x="0" y="0"/>
            <a:chExt cx="400050" cy="676275"/>
          </a:xfrm>
        </xdr:grpSpPr>
        <xdr:sp macro="" textlink="">
          <xdr:nvSpPr>
            <xdr:cNvPr id="24" name="Oval 23">
              <a:extLst>
                <a:ext uri="{FF2B5EF4-FFF2-40B4-BE49-F238E27FC236}">
                  <a16:creationId xmlns:a16="http://schemas.microsoft.com/office/drawing/2014/main" id="{3BFB84F0-465A-4BB0-95CC-542AAA7E9761}"/>
                </a:ext>
              </a:extLst>
            </xdr:cNvPr>
            <xdr:cNvSpPr/>
          </xdr:nvSpPr>
          <xdr:spPr>
            <a:xfrm>
              <a:off x="0" y="0"/>
              <a:ext cx="400050" cy="180975"/>
            </a:xfrm>
            <a:prstGeom prst="ellipse">
              <a:avLst/>
            </a:prstGeom>
            <a:noFill/>
            <a:ln>
              <a:solidFill>
                <a:srgbClr val="FFC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s-MX"/>
            </a:p>
          </xdr:txBody>
        </xdr:sp>
        <xdr:sp macro="" textlink="">
          <xdr:nvSpPr>
            <xdr:cNvPr id="25" name="Oval 24">
              <a:extLst>
                <a:ext uri="{FF2B5EF4-FFF2-40B4-BE49-F238E27FC236}">
                  <a16:creationId xmlns:a16="http://schemas.microsoft.com/office/drawing/2014/main" id="{C55EE90C-B7D0-47ED-97FF-3EF7B3BBC2D5}"/>
                </a:ext>
              </a:extLst>
            </xdr:cNvPr>
            <xdr:cNvSpPr/>
          </xdr:nvSpPr>
          <xdr:spPr>
            <a:xfrm>
              <a:off x="0" y="152400"/>
              <a:ext cx="400050" cy="180975"/>
            </a:xfrm>
            <a:prstGeom prst="ellipse">
              <a:avLst/>
            </a:prstGeom>
            <a:noFill/>
            <a:ln>
              <a:solidFill>
                <a:srgbClr val="FFC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s-MX"/>
            </a:p>
          </xdr:txBody>
        </xdr:sp>
        <xdr:sp macro="" textlink="">
          <xdr:nvSpPr>
            <xdr:cNvPr id="26" name="Oval 25">
              <a:extLst>
                <a:ext uri="{FF2B5EF4-FFF2-40B4-BE49-F238E27FC236}">
                  <a16:creationId xmlns:a16="http://schemas.microsoft.com/office/drawing/2014/main" id="{515E7E4B-ACA2-4EC1-9CC1-0E6FF956E86C}"/>
                </a:ext>
              </a:extLst>
            </xdr:cNvPr>
            <xdr:cNvSpPr/>
          </xdr:nvSpPr>
          <xdr:spPr>
            <a:xfrm>
              <a:off x="0" y="495300"/>
              <a:ext cx="400050" cy="180975"/>
            </a:xfrm>
            <a:prstGeom prst="ellipse">
              <a:avLst/>
            </a:prstGeom>
            <a:noFill/>
            <a:ln>
              <a:solidFill>
                <a:srgbClr val="FFC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s-MX"/>
            </a:p>
          </xdr:txBody>
        </xdr:sp>
      </xdr:grpSp>
    </xdr:grpSp>
    <xdr:clientData/>
  </xdr:twoCellAnchor>
  <xdr:twoCellAnchor>
    <xdr:from>
      <xdr:col>29</xdr:col>
      <xdr:colOff>30161</xdr:colOff>
      <xdr:row>10</xdr:row>
      <xdr:rowOff>6956</xdr:rowOff>
    </xdr:from>
    <xdr:to>
      <xdr:col>34</xdr:col>
      <xdr:colOff>39758</xdr:colOff>
      <xdr:row>19</xdr:row>
      <xdr:rowOff>136600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30F579A2-95F0-4B8E-8F27-4F323286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18143</xdr:colOff>
      <xdr:row>1</xdr:row>
      <xdr:rowOff>190500</xdr:rowOff>
    </xdr:from>
    <xdr:to>
      <xdr:col>9</xdr:col>
      <xdr:colOff>127000</xdr:colOff>
      <xdr:row>3</xdr:row>
      <xdr:rowOff>145143</xdr:rowOff>
    </xdr:to>
    <xdr:sp macro="" textlink="">
      <xdr:nvSpPr>
        <xdr:cNvPr id="30" name="Arrow: Down 29">
          <a:extLst>
            <a:ext uri="{FF2B5EF4-FFF2-40B4-BE49-F238E27FC236}">
              <a16:creationId xmlns:a16="http://schemas.microsoft.com/office/drawing/2014/main" id="{9A5959AD-2D76-3652-BD58-EDC11F7BE598}"/>
            </a:ext>
          </a:extLst>
        </xdr:cNvPr>
        <xdr:cNvSpPr/>
      </xdr:nvSpPr>
      <xdr:spPr>
        <a:xfrm>
          <a:off x="7937500" y="353786"/>
          <a:ext cx="2004786" cy="580571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9072</xdr:colOff>
      <xdr:row>1</xdr:row>
      <xdr:rowOff>190500</xdr:rowOff>
    </xdr:from>
    <xdr:to>
      <xdr:col>18</xdr:col>
      <xdr:colOff>112033</xdr:colOff>
      <xdr:row>3</xdr:row>
      <xdr:rowOff>148318</xdr:rowOff>
    </xdr:to>
    <xdr:sp macro="" textlink="">
      <xdr:nvSpPr>
        <xdr:cNvPr id="32" name="Arrow: Down 31">
          <a:extLst>
            <a:ext uri="{FF2B5EF4-FFF2-40B4-BE49-F238E27FC236}">
              <a16:creationId xmlns:a16="http://schemas.microsoft.com/office/drawing/2014/main" id="{51018323-BD7C-29D5-898A-7F733934850F}"/>
            </a:ext>
          </a:extLst>
        </xdr:cNvPr>
        <xdr:cNvSpPr/>
      </xdr:nvSpPr>
      <xdr:spPr>
        <a:xfrm>
          <a:off x="12228286" y="353786"/>
          <a:ext cx="2007961" cy="583746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7493-502C-47F2-BE00-819239EC17E2}">
  <dimension ref="B1:AI110"/>
  <sheetViews>
    <sheetView tabSelected="1" topLeftCell="C1" zoomScale="70" zoomScaleNormal="70" workbookViewId="0">
      <selection activeCell="U105" sqref="U105"/>
    </sheetView>
  </sheetViews>
  <sheetFormatPr defaultRowHeight="15" x14ac:dyDescent="0.25"/>
  <cols>
    <col min="1" max="1" width="3.5703125" style="6" customWidth="1"/>
    <col min="2" max="2" width="3.7109375" style="46" customWidth="1"/>
    <col min="3" max="3" width="106.28515625" style="6" customWidth="1"/>
    <col min="4" max="4" width="5.140625" style="4" customWidth="1"/>
    <col min="5" max="5" width="5.42578125" style="18" customWidth="1"/>
    <col min="6" max="6" width="6.140625" style="5" customWidth="1"/>
    <col min="7" max="9" width="5.5703125" style="6" customWidth="1"/>
    <col min="10" max="12" width="10.28515625" style="6" customWidth="1"/>
    <col min="13" max="13" width="5" style="6" customWidth="1"/>
    <col min="14" max="18" width="5.7109375" style="6" customWidth="1"/>
    <col min="19" max="19" width="10.42578125" style="6" bestFit="1" customWidth="1"/>
    <col min="20" max="20" width="10.28515625" style="6" customWidth="1"/>
    <col min="21" max="21" width="9.42578125" style="6" customWidth="1"/>
    <col min="22" max="22" width="10" style="6" customWidth="1"/>
    <col min="23" max="23" width="31" style="6" customWidth="1"/>
    <col min="24" max="24" width="11" style="24" customWidth="1"/>
    <col min="25" max="26" width="9.140625" style="6"/>
    <col min="27" max="27" width="24.85546875" style="6" bestFit="1" customWidth="1"/>
    <col min="28" max="28" width="9.85546875" style="6" customWidth="1"/>
    <col min="29" max="29" width="9.140625" style="6"/>
    <col min="30" max="30" width="22" style="6" bestFit="1" customWidth="1"/>
    <col min="31" max="16384" width="9.140625" style="6"/>
  </cols>
  <sheetData>
    <row r="1" spans="2:24" ht="12.75" customHeight="1" thickBot="1" x14ac:dyDescent="0.3"/>
    <row r="2" spans="2:24" ht="34.5" customHeight="1" thickBot="1" x14ac:dyDescent="0.3">
      <c r="C2" s="65" t="s">
        <v>27</v>
      </c>
    </row>
    <row r="4" spans="2:24" ht="18.75" x14ac:dyDescent="0.25">
      <c r="C4" s="3" t="s">
        <v>3</v>
      </c>
    </row>
    <row r="5" spans="2:24" ht="18.75" x14ac:dyDescent="0.25">
      <c r="C5" s="3" t="s">
        <v>85</v>
      </c>
      <c r="E5" s="18" t="s">
        <v>100</v>
      </c>
      <c r="F5" s="5" t="s">
        <v>101</v>
      </c>
      <c r="G5" s="46" t="s">
        <v>102</v>
      </c>
      <c r="H5" s="46" t="s">
        <v>106</v>
      </c>
      <c r="I5" s="46" t="s">
        <v>104</v>
      </c>
      <c r="N5" s="18" t="s">
        <v>100</v>
      </c>
      <c r="O5" s="5" t="s">
        <v>101</v>
      </c>
      <c r="P5" s="46" t="s">
        <v>102</v>
      </c>
      <c r="Q5" s="46" t="s">
        <v>106</v>
      </c>
      <c r="R5" s="46" t="s">
        <v>104</v>
      </c>
      <c r="W5" s="21" t="s">
        <v>18</v>
      </c>
    </row>
    <row r="6" spans="2:24" ht="41.25" customHeight="1" x14ac:dyDescent="0.25">
      <c r="C6" s="3"/>
      <c r="E6" s="99" t="s">
        <v>83</v>
      </c>
      <c r="F6" s="100"/>
      <c r="G6" s="100"/>
      <c r="H6" s="100"/>
      <c r="I6" s="101"/>
      <c r="K6" s="68" t="s">
        <v>94</v>
      </c>
      <c r="L6" s="68" t="s">
        <v>95</v>
      </c>
      <c r="N6" s="102" t="s">
        <v>84</v>
      </c>
      <c r="O6" s="103"/>
      <c r="P6" s="103"/>
      <c r="Q6" s="103"/>
      <c r="R6" s="104"/>
    </row>
    <row r="7" spans="2:24" ht="15.75" x14ac:dyDescent="0.25">
      <c r="C7" s="8" t="s">
        <v>0</v>
      </c>
      <c r="D7" s="9" t="s">
        <v>19</v>
      </c>
      <c r="E7" s="45"/>
      <c r="F7" s="10" t="s">
        <v>21</v>
      </c>
      <c r="G7" s="11"/>
      <c r="H7" s="11"/>
      <c r="I7" s="29"/>
      <c r="J7" s="23" t="s">
        <v>13</v>
      </c>
      <c r="K7" s="81" t="s">
        <v>88</v>
      </c>
      <c r="L7" s="81" t="s">
        <v>89</v>
      </c>
      <c r="N7" s="45"/>
      <c r="O7" s="10" t="s">
        <v>21</v>
      </c>
      <c r="P7" s="11"/>
      <c r="Q7" s="11"/>
      <c r="R7" s="29"/>
      <c r="S7" s="23" t="s">
        <v>13</v>
      </c>
      <c r="T7" s="81" t="s">
        <v>88</v>
      </c>
      <c r="U7" s="81" t="s">
        <v>89</v>
      </c>
    </row>
    <row r="8" spans="2:24" ht="15.75" x14ac:dyDescent="0.25">
      <c r="C8" s="74"/>
      <c r="E8" s="75" t="s">
        <v>96</v>
      </c>
      <c r="F8" s="5" t="s">
        <v>96</v>
      </c>
      <c r="G8" s="6" t="s">
        <v>96</v>
      </c>
      <c r="H8" s="6" t="s">
        <v>106</v>
      </c>
      <c r="I8" s="28" t="s">
        <v>104</v>
      </c>
      <c r="J8" s="23"/>
      <c r="K8" s="48"/>
      <c r="L8" s="48"/>
      <c r="N8" s="75" t="s">
        <v>96</v>
      </c>
      <c r="O8" s="5" t="s">
        <v>96</v>
      </c>
      <c r="P8" s="6" t="s">
        <v>96</v>
      </c>
      <c r="Q8" s="6" t="s">
        <v>106</v>
      </c>
      <c r="R8" s="28" t="s">
        <v>104</v>
      </c>
      <c r="S8" s="23"/>
      <c r="T8" s="48"/>
      <c r="U8" s="48"/>
    </row>
    <row r="9" spans="2:24" ht="15.75" x14ac:dyDescent="0.25">
      <c r="C9" s="71" t="s">
        <v>1</v>
      </c>
      <c r="E9" s="69" t="s">
        <v>5</v>
      </c>
      <c r="F9" s="70" t="s">
        <v>4</v>
      </c>
      <c r="G9" s="72" t="s">
        <v>11</v>
      </c>
      <c r="H9" s="96" t="s">
        <v>12</v>
      </c>
      <c r="I9" s="73" t="s">
        <v>107</v>
      </c>
      <c r="N9" s="69" t="s">
        <v>5</v>
      </c>
      <c r="O9" s="70" t="s">
        <v>4</v>
      </c>
      <c r="P9" s="72" t="s">
        <v>11</v>
      </c>
      <c r="Q9" s="97" t="s">
        <v>12</v>
      </c>
      <c r="R9" s="73" t="s">
        <v>107</v>
      </c>
      <c r="W9" s="25" t="s">
        <v>14</v>
      </c>
      <c r="X9" s="26">
        <f>(X10/(X10-1))*(1-X11/X12)</f>
        <v>0.74369747899159655</v>
      </c>
    </row>
    <row r="10" spans="2:24" x14ac:dyDescent="0.25">
      <c r="B10" s="46">
        <v>1</v>
      </c>
      <c r="C10" s="42" t="s">
        <v>32</v>
      </c>
      <c r="D10" s="35">
        <v>1</v>
      </c>
      <c r="E10" s="16">
        <v>1</v>
      </c>
      <c r="F10" s="13">
        <v>5</v>
      </c>
      <c r="G10" s="46">
        <v>4</v>
      </c>
      <c r="H10" s="76">
        <v>5</v>
      </c>
      <c r="I10" s="76">
        <v>1</v>
      </c>
      <c r="J10" s="27">
        <f>_xlfn.VAR.P(E10:I10)</f>
        <v>3.36</v>
      </c>
      <c r="K10" s="24">
        <f>MEDIAN(E10,F10,G10,H10,I10)</f>
        <v>4</v>
      </c>
      <c r="L10" s="47">
        <f>STDEV(E10,F10,G10,H10, I10)</f>
        <v>2.0493901531919194</v>
      </c>
      <c r="N10" s="16">
        <v>2</v>
      </c>
      <c r="O10" s="13">
        <v>4</v>
      </c>
      <c r="P10" s="46">
        <v>4</v>
      </c>
      <c r="Q10" s="79">
        <v>2</v>
      </c>
      <c r="R10" s="76">
        <v>1</v>
      </c>
      <c r="S10" s="27">
        <f>_xlfn.VAR.P(N10:R10)</f>
        <v>1.44</v>
      </c>
      <c r="T10" s="82">
        <f>MEDIAN(N10,O10,P10,Q10,R10)</f>
        <v>2</v>
      </c>
      <c r="U10" s="47">
        <f>STDEV(N10,O10,P10,Q10, R10)</f>
        <v>1.3416407864998741</v>
      </c>
      <c r="W10" s="6" t="s">
        <v>15</v>
      </c>
      <c r="X10" s="24">
        <v>15</v>
      </c>
    </row>
    <row r="11" spans="2:24" x14ac:dyDescent="0.25">
      <c r="B11" s="46">
        <v>2</v>
      </c>
      <c r="C11" s="42" t="s">
        <v>33</v>
      </c>
      <c r="D11" s="33">
        <v>2</v>
      </c>
      <c r="E11" s="16">
        <v>5</v>
      </c>
      <c r="F11" s="13">
        <v>5</v>
      </c>
      <c r="G11" s="46">
        <v>5</v>
      </c>
      <c r="H11" s="76">
        <v>4</v>
      </c>
      <c r="I11" s="76">
        <v>5</v>
      </c>
      <c r="J11" s="19">
        <f t="shared" ref="J11:J24" si="0">_xlfn.VAR.P(E11:I11)</f>
        <v>0.15999999999999998</v>
      </c>
      <c r="K11" s="24">
        <f t="shared" ref="K11:K24" si="1">MEDIAN(E11,F11,G11,H11,I11)</f>
        <v>5</v>
      </c>
      <c r="L11" s="47">
        <f t="shared" ref="L11:L24" si="2">STDEV(E11,F11,G11,H11, I11)</f>
        <v>0.44721359549995793</v>
      </c>
      <c r="N11" s="16">
        <v>5</v>
      </c>
      <c r="O11" s="13">
        <v>4</v>
      </c>
      <c r="P11" s="46">
        <v>5</v>
      </c>
      <c r="Q11" s="79">
        <v>3</v>
      </c>
      <c r="R11" s="76">
        <v>5</v>
      </c>
      <c r="S11" s="19">
        <f t="shared" ref="S11:S21" si="3">_xlfn.VAR.P(N11:R11)</f>
        <v>0.64</v>
      </c>
      <c r="T11" s="82">
        <f t="shared" ref="T11:T24" si="4">MEDIAN(N11,O11,P11,Q11,R11)</f>
        <v>5</v>
      </c>
      <c r="U11" s="47">
        <f t="shared" ref="U11:U24" si="5">STDEV(N11,O11,P11,Q11, R11)</f>
        <v>0.8944271909999163</v>
      </c>
      <c r="W11" s="6" t="s">
        <v>16</v>
      </c>
      <c r="X11" s="24" cm="1">
        <f t="array" ref="X11">SUM((J10:J24)+(S10:S24))</f>
        <v>33.28</v>
      </c>
    </row>
    <row r="12" spans="2:24" x14ac:dyDescent="0.25">
      <c r="B12" s="46">
        <v>3</v>
      </c>
      <c r="C12" s="42" t="s">
        <v>34</v>
      </c>
      <c r="D12" s="4">
        <v>3</v>
      </c>
      <c r="E12" s="16">
        <v>4</v>
      </c>
      <c r="F12" s="13">
        <v>5</v>
      </c>
      <c r="G12" s="46">
        <v>4</v>
      </c>
      <c r="H12" s="76">
        <v>3</v>
      </c>
      <c r="I12" s="76">
        <v>5</v>
      </c>
      <c r="J12" s="19">
        <f t="shared" si="0"/>
        <v>0.56000000000000005</v>
      </c>
      <c r="K12" s="24">
        <f t="shared" si="1"/>
        <v>4</v>
      </c>
      <c r="L12" s="47">
        <f t="shared" si="2"/>
        <v>0.83666002653407512</v>
      </c>
      <c r="N12" s="16">
        <v>4</v>
      </c>
      <c r="O12" s="13">
        <v>5</v>
      </c>
      <c r="P12" s="46">
        <v>2</v>
      </c>
      <c r="Q12" s="79">
        <v>3</v>
      </c>
      <c r="R12" s="76">
        <v>5</v>
      </c>
      <c r="S12" s="19">
        <f t="shared" si="3"/>
        <v>1.36</v>
      </c>
      <c r="T12" s="82">
        <f t="shared" si="4"/>
        <v>4</v>
      </c>
      <c r="U12" s="47">
        <f t="shared" si="5"/>
        <v>1.3038404810405295</v>
      </c>
      <c r="W12" s="6" t="s">
        <v>17</v>
      </c>
      <c r="X12" s="24" cm="1">
        <f t="array" ref="X12">_xlfn.VAR.P((E25:I25)+(N25:R25))</f>
        <v>108.8</v>
      </c>
    </row>
    <row r="13" spans="2:24" x14ac:dyDescent="0.25">
      <c r="B13" s="46">
        <v>4</v>
      </c>
      <c r="C13" s="42" t="s">
        <v>35</v>
      </c>
      <c r="D13" s="4">
        <v>4</v>
      </c>
      <c r="E13" s="16">
        <v>3</v>
      </c>
      <c r="F13" s="13">
        <v>5</v>
      </c>
      <c r="G13" s="46">
        <v>5</v>
      </c>
      <c r="H13" s="76">
        <v>2</v>
      </c>
      <c r="I13" s="76">
        <v>5</v>
      </c>
      <c r="J13" s="19">
        <f t="shared" si="0"/>
        <v>1.6</v>
      </c>
      <c r="K13" s="24">
        <f t="shared" si="1"/>
        <v>5</v>
      </c>
      <c r="L13" s="47">
        <f t="shared" si="2"/>
        <v>1.4142135623730951</v>
      </c>
      <c r="N13" s="16">
        <v>5</v>
      </c>
      <c r="O13" s="13">
        <v>5</v>
      </c>
      <c r="P13" s="46">
        <v>2</v>
      </c>
      <c r="Q13" s="79">
        <v>2</v>
      </c>
      <c r="R13" s="76">
        <v>5</v>
      </c>
      <c r="S13" s="19">
        <f t="shared" si="3"/>
        <v>2.16</v>
      </c>
      <c r="T13" s="82">
        <f t="shared" si="4"/>
        <v>5</v>
      </c>
      <c r="U13" s="47">
        <f t="shared" si="5"/>
        <v>1.6431676725154982</v>
      </c>
    </row>
    <row r="14" spans="2:24" x14ac:dyDescent="0.25">
      <c r="B14" s="46">
        <v>5</v>
      </c>
      <c r="C14" s="42" t="s">
        <v>36</v>
      </c>
      <c r="D14" s="52">
        <v>5</v>
      </c>
      <c r="E14" s="16">
        <v>3</v>
      </c>
      <c r="F14" s="13">
        <v>4</v>
      </c>
      <c r="G14" s="46">
        <v>1</v>
      </c>
      <c r="H14" s="76">
        <v>2</v>
      </c>
      <c r="I14" s="76">
        <v>2</v>
      </c>
      <c r="J14" s="19">
        <f t="shared" si="0"/>
        <v>1.04</v>
      </c>
      <c r="K14" s="24">
        <f t="shared" si="1"/>
        <v>2</v>
      </c>
      <c r="L14" s="47">
        <f t="shared" si="2"/>
        <v>1.1401754250991378</v>
      </c>
      <c r="N14" s="16">
        <v>3</v>
      </c>
      <c r="O14" s="13">
        <v>5</v>
      </c>
      <c r="P14" s="46">
        <v>1</v>
      </c>
      <c r="Q14" s="79">
        <v>3</v>
      </c>
      <c r="R14" s="76">
        <v>3</v>
      </c>
      <c r="S14" s="19">
        <f t="shared" si="3"/>
        <v>1.6</v>
      </c>
      <c r="T14" s="82">
        <f t="shared" si="4"/>
        <v>3</v>
      </c>
      <c r="U14" s="47">
        <f t="shared" si="5"/>
        <v>1.4142135623730951</v>
      </c>
    </row>
    <row r="15" spans="2:24" x14ac:dyDescent="0.25">
      <c r="B15" s="46">
        <v>6</v>
      </c>
      <c r="C15" s="42" t="s">
        <v>37</v>
      </c>
      <c r="D15" s="52">
        <v>6</v>
      </c>
      <c r="E15" s="16">
        <v>3</v>
      </c>
      <c r="F15" s="13">
        <v>1</v>
      </c>
      <c r="G15" s="46">
        <v>1</v>
      </c>
      <c r="H15" s="76">
        <v>2</v>
      </c>
      <c r="I15" s="76">
        <v>1</v>
      </c>
      <c r="J15" s="19">
        <f t="shared" si="0"/>
        <v>0.64</v>
      </c>
      <c r="K15" s="24">
        <f t="shared" si="1"/>
        <v>1</v>
      </c>
      <c r="L15" s="47">
        <f t="shared" si="2"/>
        <v>0.89442719099991574</v>
      </c>
      <c r="N15" s="16">
        <v>3</v>
      </c>
      <c r="O15" s="13">
        <v>2</v>
      </c>
      <c r="P15" s="46">
        <v>2</v>
      </c>
      <c r="Q15" s="79">
        <v>1</v>
      </c>
      <c r="R15" s="76">
        <v>1</v>
      </c>
      <c r="S15" s="19">
        <f t="shared" si="3"/>
        <v>0.56000000000000005</v>
      </c>
      <c r="T15" s="82">
        <f t="shared" si="4"/>
        <v>2</v>
      </c>
      <c r="U15" s="47">
        <f t="shared" si="5"/>
        <v>0.83666002653407567</v>
      </c>
    </row>
    <row r="16" spans="2:24" x14ac:dyDescent="0.25">
      <c r="B16" s="46">
        <v>7</v>
      </c>
      <c r="C16" s="43" t="s">
        <v>38</v>
      </c>
      <c r="D16" s="33">
        <v>7</v>
      </c>
      <c r="E16" s="16">
        <v>5</v>
      </c>
      <c r="F16" s="13">
        <v>5</v>
      </c>
      <c r="G16" s="46">
        <v>5</v>
      </c>
      <c r="H16" s="76">
        <v>3</v>
      </c>
      <c r="I16" s="76">
        <v>5</v>
      </c>
      <c r="J16" s="19">
        <f t="shared" si="0"/>
        <v>0.64</v>
      </c>
      <c r="K16" s="24">
        <f t="shared" si="1"/>
        <v>5</v>
      </c>
      <c r="L16" s="47">
        <f t="shared" si="2"/>
        <v>0.8944271909999163</v>
      </c>
      <c r="N16" s="16">
        <v>5</v>
      </c>
      <c r="O16" s="13">
        <v>5</v>
      </c>
      <c r="P16" s="46">
        <v>5</v>
      </c>
      <c r="Q16" s="79">
        <v>2</v>
      </c>
      <c r="R16" s="76">
        <v>5</v>
      </c>
      <c r="S16" s="19">
        <f t="shared" si="3"/>
        <v>1.44</v>
      </c>
      <c r="T16" s="82">
        <f t="shared" si="4"/>
        <v>5</v>
      </c>
      <c r="U16" s="47">
        <f t="shared" si="5"/>
        <v>1.3416407864998741</v>
      </c>
    </row>
    <row r="17" spans="2:35" x14ac:dyDescent="0.25">
      <c r="B17" s="46">
        <v>8</v>
      </c>
      <c r="C17" s="42" t="s">
        <v>40</v>
      </c>
      <c r="D17" s="35">
        <v>8</v>
      </c>
      <c r="E17" s="16">
        <v>1</v>
      </c>
      <c r="F17" s="13">
        <v>1</v>
      </c>
      <c r="G17" s="46">
        <v>5</v>
      </c>
      <c r="H17" s="76">
        <v>1</v>
      </c>
      <c r="I17" s="76">
        <v>1</v>
      </c>
      <c r="J17" s="19">
        <f t="shared" si="0"/>
        <v>2.56</v>
      </c>
      <c r="K17" s="24">
        <f t="shared" si="1"/>
        <v>1</v>
      </c>
      <c r="L17" s="47">
        <f t="shared" si="2"/>
        <v>1.7888543819998317</v>
      </c>
      <c r="N17" s="16">
        <v>1</v>
      </c>
      <c r="O17" s="13">
        <v>1</v>
      </c>
      <c r="P17" s="46">
        <v>5</v>
      </c>
      <c r="Q17" s="79">
        <v>1</v>
      </c>
      <c r="R17" s="76">
        <v>1</v>
      </c>
      <c r="S17" s="19">
        <f t="shared" si="3"/>
        <v>2.56</v>
      </c>
      <c r="T17" s="82">
        <f t="shared" si="4"/>
        <v>1</v>
      </c>
      <c r="U17" s="47">
        <f t="shared" si="5"/>
        <v>1.7888543819998317</v>
      </c>
    </row>
    <row r="18" spans="2:35" x14ac:dyDescent="0.25">
      <c r="B18" s="46">
        <v>9</v>
      </c>
      <c r="C18" s="42" t="s">
        <v>39</v>
      </c>
      <c r="D18" s="4">
        <v>9</v>
      </c>
      <c r="E18" s="16">
        <v>4</v>
      </c>
      <c r="F18" s="13">
        <v>5</v>
      </c>
      <c r="G18" s="46">
        <v>5</v>
      </c>
      <c r="H18" s="76">
        <v>2</v>
      </c>
      <c r="I18" s="76">
        <v>5</v>
      </c>
      <c r="J18" s="19">
        <f t="shared" si="0"/>
        <v>1.36</v>
      </c>
      <c r="K18" s="24">
        <f t="shared" si="1"/>
        <v>5</v>
      </c>
      <c r="L18" s="47">
        <f t="shared" si="2"/>
        <v>1.3038404810405295</v>
      </c>
      <c r="N18" s="16">
        <v>5</v>
      </c>
      <c r="O18" s="13">
        <v>5</v>
      </c>
      <c r="P18" s="46">
        <v>5</v>
      </c>
      <c r="Q18" s="79">
        <v>2</v>
      </c>
      <c r="R18" s="76">
        <v>4</v>
      </c>
      <c r="S18" s="19">
        <f t="shared" si="3"/>
        <v>1.36</v>
      </c>
      <c r="T18" s="82">
        <f t="shared" si="4"/>
        <v>5</v>
      </c>
      <c r="U18" s="47">
        <f t="shared" si="5"/>
        <v>1.3038404810405295</v>
      </c>
    </row>
    <row r="19" spans="2:35" x14ac:dyDescent="0.25">
      <c r="B19" s="46">
        <v>10</v>
      </c>
      <c r="C19" s="43" t="s">
        <v>41</v>
      </c>
      <c r="D19" s="33">
        <v>10</v>
      </c>
      <c r="E19" s="16">
        <v>5</v>
      </c>
      <c r="F19" s="13">
        <v>5</v>
      </c>
      <c r="G19" s="46">
        <v>5</v>
      </c>
      <c r="H19" s="76">
        <v>2</v>
      </c>
      <c r="I19" s="76">
        <v>5</v>
      </c>
      <c r="J19" s="19">
        <f t="shared" si="0"/>
        <v>1.44</v>
      </c>
      <c r="K19" s="24">
        <f t="shared" si="1"/>
        <v>5</v>
      </c>
      <c r="L19" s="47">
        <f t="shared" si="2"/>
        <v>1.3416407864998741</v>
      </c>
      <c r="N19" s="16">
        <v>5</v>
      </c>
      <c r="O19" s="13">
        <v>5</v>
      </c>
      <c r="P19" s="46">
        <v>5</v>
      </c>
      <c r="Q19" s="79">
        <v>3</v>
      </c>
      <c r="R19" s="76">
        <v>5</v>
      </c>
      <c r="S19" s="19">
        <f t="shared" si="3"/>
        <v>0.64</v>
      </c>
      <c r="T19" s="82">
        <f t="shared" si="4"/>
        <v>5</v>
      </c>
      <c r="U19" s="47">
        <f t="shared" si="5"/>
        <v>0.8944271909999163</v>
      </c>
    </row>
    <row r="20" spans="2:35" x14ac:dyDescent="0.25">
      <c r="B20" s="46">
        <v>11</v>
      </c>
      <c r="C20" s="42" t="s">
        <v>42</v>
      </c>
      <c r="D20" s="35">
        <v>11</v>
      </c>
      <c r="E20" s="16">
        <v>1</v>
      </c>
      <c r="F20" s="13">
        <v>2</v>
      </c>
      <c r="G20" s="46">
        <v>1</v>
      </c>
      <c r="H20" s="76">
        <v>4</v>
      </c>
      <c r="I20" s="76">
        <v>4</v>
      </c>
      <c r="J20" s="19">
        <f t="shared" si="0"/>
        <v>1.84</v>
      </c>
      <c r="K20" s="24">
        <f t="shared" si="1"/>
        <v>2</v>
      </c>
      <c r="L20" s="47">
        <f t="shared" si="2"/>
        <v>1.51657508881031</v>
      </c>
      <c r="N20" s="16">
        <v>1</v>
      </c>
      <c r="O20" s="13">
        <v>1</v>
      </c>
      <c r="P20" s="46">
        <v>1</v>
      </c>
      <c r="Q20" s="79">
        <v>3</v>
      </c>
      <c r="R20" s="76">
        <v>1</v>
      </c>
      <c r="S20" s="19">
        <f t="shared" si="3"/>
        <v>0.64</v>
      </c>
      <c r="T20" s="82">
        <f t="shared" si="4"/>
        <v>1</v>
      </c>
      <c r="U20" s="47">
        <f t="shared" si="5"/>
        <v>0.89442719099991574</v>
      </c>
    </row>
    <row r="21" spans="2:35" x14ac:dyDescent="0.25">
      <c r="B21" s="46">
        <v>12</v>
      </c>
      <c r="C21" s="44" t="s">
        <v>43</v>
      </c>
      <c r="D21" s="53">
        <v>12</v>
      </c>
      <c r="E21" s="17">
        <v>3</v>
      </c>
      <c r="F21" s="14">
        <v>3</v>
      </c>
      <c r="G21" s="78">
        <v>1</v>
      </c>
      <c r="H21" s="77">
        <v>4</v>
      </c>
      <c r="I21" s="77">
        <v>3</v>
      </c>
      <c r="J21" s="20">
        <f t="shared" si="0"/>
        <v>0.96</v>
      </c>
      <c r="K21" s="24">
        <f t="shared" si="1"/>
        <v>3</v>
      </c>
      <c r="L21" s="47">
        <f t="shared" si="2"/>
        <v>1.0954451150103319</v>
      </c>
      <c r="N21" s="17">
        <v>2</v>
      </c>
      <c r="O21" s="14">
        <v>4</v>
      </c>
      <c r="P21" s="78">
        <v>1</v>
      </c>
      <c r="Q21" s="78">
        <v>3</v>
      </c>
      <c r="R21" s="77">
        <v>5</v>
      </c>
      <c r="S21" s="20">
        <f t="shared" si="3"/>
        <v>2</v>
      </c>
      <c r="T21" s="82">
        <f t="shared" si="4"/>
        <v>3</v>
      </c>
      <c r="U21" s="47">
        <f t="shared" si="5"/>
        <v>1.5811388300841898</v>
      </c>
      <c r="W21" t="s">
        <v>23</v>
      </c>
    </row>
    <row r="22" spans="2:35" ht="16.5" customHeight="1" x14ac:dyDescent="0.25">
      <c r="C22" s="7" t="s">
        <v>2</v>
      </c>
      <c r="E22" s="16"/>
      <c r="F22" s="13"/>
      <c r="G22" s="46"/>
      <c r="H22" s="76"/>
      <c r="I22" s="76"/>
      <c r="J22" s="27"/>
      <c r="K22" s="24"/>
      <c r="L22" s="47"/>
      <c r="N22" s="16"/>
      <c r="O22" s="13"/>
      <c r="P22" s="46"/>
      <c r="Q22" s="79"/>
      <c r="R22" s="76"/>
      <c r="S22" s="27"/>
      <c r="T22" s="82"/>
      <c r="U22" s="47"/>
    </row>
    <row r="23" spans="2:35" x14ac:dyDescent="0.25">
      <c r="B23" s="46">
        <v>13</v>
      </c>
      <c r="C23" s="42" t="s">
        <v>44</v>
      </c>
      <c r="D23" s="4">
        <v>13</v>
      </c>
      <c r="E23" s="16">
        <v>5</v>
      </c>
      <c r="F23" s="13">
        <v>5</v>
      </c>
      <c r="G23" s="46">
        <v>5</v>
      </c>
      <c r="H23" s="76">
        <v>4</v>
      </c>
      <c r="I23" s="76">
        <v>4</v>
      </c>
      <c r="J23" s="19">
        <f t="shared" si="0"/>
        <v>0.24</v>
      </c>
      <c r="K23" s="24">
        <f t="shared" si="1"/>
        <v>5</v>
      </c>
      <c r="L23" s="47">
        <f t="shared" si="2"/>
        <v>0.54772255750516674</v>
      </c>
      <c r="N23" s="16">
        <v>5</v>
      </c>
      <c r="O23" s="13">
        <v>4</v>
      </c>
      <c r="P23" s="46">
        <v>5</v>
      </c>
      <c r="Q23" s="79">
        <v>4</v>
      </c>
      <c r="R23" s="76">
        <v>5</v>
      </c>
      <c r="S23" s="19">
        <f t="shared" ref="S23:S24" si="6">_xlfn.VAR.P(N23:R23)</f>
        <v>0.24</v>
      </c>
      <c r="T23" s="82">
        <f t="shared" si="4"/>
        <v>5</v>
      </c>
      <c r="U23" s="47">
        <f t="shared" si="5"/>
        <v>0.54772255750516674</v>
      </c>
      <c r="W23" s="6" t="s">
        <v>24</v>
      </c>
      <c r="X23" s="32" t="s">
        <v>22</v>
      </c>
      <c r="Y23" s="6">
        <f>AVERAGE(J11:J13,J16,J18:J19)</f>
        <v>0.96</v>
      </c>
      <c r="AA23" s="49" t="s">
        <v>90</v>
      </c>
    </row>
    <row r="24" spans="2:35" x14ac:dyDescent="0.25">
      <c r="B24" s="46">
        <v>14</v>
      </c>
      <c r="C24" s="44" t="s">
        <v>45</v>
      </c>
      <c r="D24" s="9">
        <v>14</v>
      </c>
      <c r="E24" s="17">
        <v>5</v>
      </c>
      <c r="F24" s="14">
        <v>5</v>
      </c>
      <c r="G24" s="78">
        <v>5</v>
      </c>
      <c r="H24" s="77">
        <v>4</v>
      </c>
      <c r="I24" s="77">
        <v>4</v>
      </c>
      <c r="J24" s="20">
        <f t="shared" si="0"/>
        <v>0.24</v>
      </c>
      <c r="K24" s="24">
        <f t="shared" si="1"/>
        <v>5</v>
      </c>
      <c r="L24" s="47">
        <f t="shared" si="2"/>
        <v>0.54772255750516674</v>
      </c>
      <c r="N24" s="17">
        <v>5</v>
      </c>
      <c r="O24" s="14">
        <v>5</v>
      </c>
      <c r="P24" s="78">
        <v>5</v>
      </c>
      <c r="Q24" s="78">
        <v>5</v>
      </c>
      <c r="R24" s="77">
        <v>5</v>
      </c>
      <c r="S24" s="20">
        <f t="shared" si="6"/>
        <v>0</v>
      </c>
      <c r="T24" s="82">
        <f t="shared" si="4"/>
        <v>5</v>
      </c>
      <c r="U24" s="47">
        <f t="shared" si="5"/>
        <v>0</v>
      </c>
      <c r="W24" s="6" t="s">
        <v>25</v>
      </c>
      <c r="X24" s="34" t="s">
        <v>22</v>
      </c>
      <c r="Y24" s="6">
        <f>AVERAGE(J10,J14:J15,J17,J20:J21)</f>
        <v>1.7333333333333332</v>
      </c>
      <c r="AA24" s="25" t="s">
        <v>14</v>
      </c>
      <c r="AB24" s="26">
        <f>(AB25/(AB25-1))*(1-AB26/AB27)</f>
        <v>-1.8367346938775397E-2</v>
      </c>
    </row>
    <row r="25" spans="2:35" x14ac:dyDescent="0.25">
      <c r="C25" s="22" t="s">
        <v>20</v>
      </c>
      <c r="E25" s="36">
        <f>SUM(E10:E24)</f>
        <v>48</v>
      </c>
      <c r="F25" s="37">
        <f t="shared" ref="F25:I25" si="7">SUM(F10:F24)</f>
        <v>56</v>
      </c>
      <c r="G25" s="36">
        <f t="shared" si="7"/>
        <v>52</v>
      </c>
      <c r="H25" s="36">
        <f t="shared" si="7"/>
        <v>42</v>
      </c>
      <c r="I25" s="37">
        <f t="shared" si="7"/>
        <v>50</v>
      </c>
      <c r="J25" s="30"/>
      <c r="N25" s="36">
        <f>SUM(N10:N24)</f>
        <v>51</v>
      </c>
      <c r="O25" s="37">
        <f t="shared" ref="O25:R25" si="8">SUM(O10:O24)</f>
        <v>55</v>
      </c>
      <c r="P25" s="36">
        <f t="shared" si="8"/>
        <v>48</v>
      </c>
      <c r="Q25" s="36">
        <f t="shared" si="8"/>
        <v>37</v>
      </c>
      <c r="R25" s="37">
        <f t="shared" si="8"/>
        <v>51</v>
      </c>
      <c r="S25" s="30"/>
      <c r="W25" s="21" t="s">
        <v>26</v>
      </c>
      <c r="X25" s="26">
        <f>Y24-Y23</f>
        <v>0.77333333333333321</v>
      </c>
      <c r="AA25" s="6" t="s">
        <v>15</v>
      </c>
      <c r="AB25" s="24">
        <v>3</v>
      </c>
    </row>
    <row r="26" spans="2:35" x14ac:dyDescent="0.25">
      <c r="C26" s="22" t="s">
        <v>28</v>
      </c>
      <c r="E26" s="39">
        <f>AVERAGE(E10:E21)</f>
        <v>3.1666666666666665</v>
      </c>
      <c r="F26" s="39">
        <f>AVERAGE(F10:F21)</f>
        <v>3.8333333333333335</v>
      </c>
      <c r="G26" s="39">
        <f t="shared" ref="G26:I26" si="9">AVERAGE(G10:G21)</f>
        <v>3.5</v>
      </c>
      <c r="H26" s="39">
        <f t="shared" si="9"/>
        <v>2.8333333333333335</v>
      </c>
      <c r="I26" s="39">
        <f t="shared" si="9"/>
        <v>3.5</v>
      </c>
      <c r="N26" s="39">
        <f>AVERAGE(N10:N21)</f>
        <v>3.4166666666666665</v>
      </c>
      <c r="O26" s="39">
        <f>AVERAGE(O10:O21)</f>
        <v>3.8333333333333335</v>
      </c>
      <c r="P26" s="39">
        <f t="shared" ref="P26:R26" si="10">AVERAGE(P10:P21)</f>
        <v>3.1666666666666665</v>
      </c>
      <c r="Q26" s="39">
        <f t="shared" si="10"/>
        <v>2.3333333333333335</v>
      </c>
      <c r="R26" s="39">
        <f t="shared" si="10"/>
        <v>3.4166666666666665</v>
      </c>
      <c r="W26" s="21"/>
      <c r="X26" s="26"/>
      <c r="AA26" s="6" t="s">
        <v>16</v>
      </c>
      <c r="AB26" s="24">
        <f>SUM((J10)+(J17)+(J20)+(S10)+(S17)+(S20))</f>
        <v>12.4</v>
      </c>
    </row>
    <row r="27" spans="2:35" x14ac:dyDescent="0.25">
      <c r="C27" s="22" t="s">
        <v>29</v>
      </c>
      <c r="E27" s="39">
        <f>MIN(E10:E21)</f>
        <v>1</v>
      </c>
      <c r="F27" s="39">
        <f>MIN(F10:F21)</f>
        <v>1</v>
      </c>
      <c r="G27" s="39">
        <f t="shared" ref="G27:I27" si="11">MIN(G10:G21)</f>
        <v>1</v>
      </c>
      <c r="H27" s="39">
        <f t="shared" si="11"/>
        <v>1</v>
      </c>
      <c r="I27" s="39">
        <f t="shared" si="11"/>
        <v>1</v>
      </c>
      <c r="N27" s="39">
        <f>MIN(N10:N21)</f>
        <v>1</v>
      </c>
      <c r="O27" s="39">
        <f>MIN(O10:O21)</f>
        <v>1</v>
      </c>
      <c r="P27" s="39">
        <f t="shared" ref="P27:R27" si="12">MIN(P10:P21)</f>
        <v>1</v>
      </c>
      <c r="Q27" s="39">
        <f t="shared" si="12"/>
        <v>1</v>
      </c>
      <c r="R27" s="39">
        <f t="shared" si="12"/>
        <v>1</v>
      </c>
      <c r="W27" s="21"/>
      <c r="X27" s="26"/>
      <c r="AA27" s="6" t="s">
        <v>17</v>
      </c>
      <c r="AB27" s="24" cm="1">
        <f t="array" ref="AB27">_xlfn.VAR.P((AE27:AF27)+(AH27:AI27))</f>
        <v>12.25</v>
      </c>
      <c r="AD27" s="54" t="s">
        <v>20</v>
      </c>
      <c r="AE27" s="36">
        <f>SUM((E10)+(E17)+(E20))</f>
        <v>3</v>
      </c>
      <c r="AF27" s="37">
        <f>SUM((F10)+(F17)+(F20))</f>
        <v>8</v>
      </c>
      <c r="AH27" s="36">
        <f>SUM((N10)+(N17)+(N20))</f>
        <v>4</v>
      </c>
      <c r="AI27" s="37">
        <f>SUM((O10)+(O17)+(O20))</f>
        <v>6</v>
      </c>
    </row>
    <row r="28" spans="2:35" x14ac:dyDescent="0.25">
      <c r="C28" s="22" t="s">
        <v>30</v>
      </c>
      <c r="E28" s="39">
        <f>MAX(E10:E21)</f>
        <v>5</v>
      </c>
      <c r="F28" s="39">
        <f>MAX(F10:F21)</f>
        <v>5</v>
      </c>
      <c r="G28" s="39">
        <f t="shared" ref="G28:I28" si="13">MAX(G10:G21)</f>
        <v>5</v>
      </c>
      <c r="H28" s="39">
        <f t="shared" si="13"/>
        <v>5</v>
      </c>
      <c r="I28" s="39">
        <f t="shared" si="13"/>
        <v>5</v>
      </c>
      <c r="N28" s="39">
        <f>MAX(N10:N21)</f>
        <v>5</v>
      </c>
      <c r="O28" s="39">
        <f>MAX(O10:O21)</f>
        <v>5</v>
      </c>
      <c r="P28" s="39">
        <f t="shared" ref="P28:R28" si="14">MAX(P10:P21)</f>
        <v>5</v>
      </c>
      <c r="Q28" s="39">
        <f t="shared" si="14"/>
        <v>3</v>
      </c>
      <c r="R28" s="39">
        <f t="shared" si="14"/>
        <v>5</v>
      </c>
      <c r="W28" s="21"/>
      <c r="X28" s="26"/>
    </row>
    <row r="29" spans="2:35" x14ac:dyDescent="0.25">
      <c r="C29" s="22" t="s">
        <v>31</v>
      </c>
      <c r="E29" s="39">
        <f>STDEV(E10:E21)</f>
        <v>1.5275252316519468</v>
      </c>
      <c r="F29" s="39">
        <f>STDEV(F10:F21)</f>
        <v>1.6422453217986939</v>
      </c>
      <c r="G29" s="39">
        <f t="shared" ref="G29:I29" si="15">STDEV(G10:G21)</f>
        <v>1.8829377433825436</v>
      </c>
      <c r="H29" s="39">
        <f t="shared" si="15"/>
        <v>1.1934162828797104</v>
      </c>
      <c r="I29" s="39">
        <f t="shared" si="15"/>
        <v>1.7837651700316894</v>
      </c>
      <c r="N29" s="39">
        <f>STDEV(N10:N21)</f>
        <v>1.6213537179739275</v>
      </c>
      <c r="O29" s="39">
        <f>STDEV(O10:O21)</f>
        <v>1.585922922197518</v>
      </c>
      <c r="P29" s="39">
        <f t="shared" ref="P29:R29" si="16">STDEV(P10:P21)</f>
        <v>1.80067327475704</v>
      </c>
      <c r="Q29" s="39">
        <f t="shared" si="16"/>
        <v>0.77849894416152332</v>
      </c>
      <c r="R29" s="39">
        <f t="shared" si="16"/>
        <v>1.8809249819912508</v>
      </c>
      <c r="W29" s="21"/>
      <c r="X29" s="26"/>
    </row>
    <row r="30" spans="2:35" ht="15.75" thickBot="1" x14ac:dyDescent="0.3">
      <c r="C30" s="22"/>
      <c r="F30" s="18"/>
      <c r="G30" s="18"/>
      <c r="H30" s="18"/>
      <c r="I30" s="18"/>
      <c r="N30" s="18"/>
      <c r="O30" s="18"/>
      <c r="P30" s="18"/>
      <c r="Q30" s="18"/>
      <c r="R30" s="18"/>
      <c r="W30" s="21"/>
      <c r="X30" s="26"/>
      <c r="AA30" s="50" t="s">
        <v>91</v>
      </c>
    </row>
    <row r="31" spans="2:35" x14ac:dyDescent="0.25">
      <c r="C31" s="22"/>
      <c r="D31" s="83" t="s">
        <v>5</v>
      </c>
      <c r="E31" s="84" t="s">
        <v>97</v>
      </c>
      <c r="F31" s="85"/>
      <c r="G31" s="86">
        <v>24</v>
      </c>
      <c r="H31" s="18"/>
      <c r="I31" s="98" t="s">
        <v>108</v>
      </c>
      <c r="J31" s="46">
        <f>AVERAGE(G31:G35)</f>
        <v>26</v>
      </c>
      <c r="N31" s="18"/>
      <c r="O31" s="18"/>
      <c r="P31" s="18"/>
      <c r="Q31" s="18"/>
      <c r="R31" s="18"/>
      <c r="W31" s="21"/>
      <c r="X31" s="26"/>
      <c r="AA31" s="25" t="s">
        <v>14</v>
      </c>
      <c r="AB31" s="26">
        <f>(AB32/(AB32-1))*(1-AB33/AB34)</f>
        <v>-127.66666666666836</v>
      </c>
    </row>
    <row r="32" spans="2:35" x14ac:dyDescent="0.25">
      <c r="C32" s="22"/>
      <c r="D32" s="87" t="s">
        <v>4</v>
      </c>
      <c r="E32" s="88" t="s">
        <v>98</v>
      </c>
      <c r="F32" s="89"/>
      <c r="G32" s="90">
        <v>33</v>
      </c>
      <c r="H32" s="18"/>
      <c r="I32" s="18"/>
      <c r="N32" s="18"/>
      <c r="O32" s="18"/>
      <c r="P32" s="18"/>
      <c r="Q32" s="18"/>
      <c r="R32" s="18"/>
      <c r="W32" s="21"/>
      <c r="X32" s="26"/>
      <c r="AA32" s="6" t="s">
        <v>15</v>
      </c>
      <c r="AB32" s="24">
        <v>3</v>
      </c>
    </row>
    <row r="33" spans="2:35" x14ac:dyDescent="0.25">
      <c r="C33" s="22"/>
      <c r="D33" s="87" t="s">
        <v>11</v>
      </c>
      <c r="E33" s="88" t="s">
        <v>99</v>
      </c>
      <c r="F33" s="89"/>
      <c r="G33" s="90">
        <v>25</v>
      </c>
      <c r="H33" s="18"/>
      <c r="I33" s="18"/>
      <c r="N33" s="18"/>
      <c r="O33" s="18"/>
      <c r="P33" s="18"/>
      <c r="Q33" s="18"/>
      <c r="R33" s="18"/>
      <c r="W33" s="21"/>
      <c r="X33" s="26"/>
      <c r="AA33" s="6" t="s">
        <v>16</v>
      </c>
      <c r="AB33" s="24">
        <f>SUM((J11)+(J16)+(J19)+(S11)+(S16)+(S19))</f>
        <v>4.96</v>
      </c>
    </row>
    <row r="34" spans="2:35" x14ac:dyDescent="0.25">
      <c r="C34" s="22"/>
      <c r="D34" s="87" t="s">
        <v>12</v>
      </c>
      <c r="E34" s="88" t="s">
        <v>105</v>
      </c>
      <c r="F34" s="89"/>
      <c r="G34" s="90">
        <v>24</v>
      </c>
      <c r="H34" s="18"/>
      <c r="I34" s="18"/>
      <c r="N34" s="18"/>
      <c r="O34" s="18"/>
      <c r="P34" s="18"/>
      <c r="Q34" s="18"/>
      <c r="R34" s="18"/>
      <c r="W34" s="21"/>
      <c r="X34" s="26"/>
      <c r="AA34" s="6" t="s">
        <v>17</v>
      </c>
      <c r="AB34" s="24" cm="1">
        <f t="array" ref="AB34">_xlfn.VAR.P((AE34:AF34)+(AH34:AI34))</f>
        <v>5.7599999999999249E-2</v>
      </c>
      <c r="AD34" s="54" t="s">
        <v>20</v>
      </c>
      <c r="AE34" s="36">
        <f>SUM((E11)+(E16)+(E19))</f>
        <v>15</v>
      </c>
      <c r="AF34" s="37">
        <f>SUM((F11)+(F16)+(F19))</f>
        <v>15</v>
      </c>
      <c r="AH34" s="36">
        <f>SUM((J11)+(J16)+(J19))</f>
        <v>2.2400000000000002</v>
      </c>
      <c r="AI34" s="37">
        <f>SUM((S11)+(S16)+(S19))</f>
        <v>2.72</v>
      </c>
    </row>
    <row r="35" spans="2:35" ht="15.75" thickBot="1" x14ac:dyDescent="0.3">
      <c r="C35" s="22"/>
      <c r="D35" s="91" t="s">
        <v>107</v>
      </c>
      <c r="E35" s="92" t="s">
        <v>103</v>
      </c>
      <c r="F35" s="93"/>
      <c r="G35" s="94">
        <v>24</v>
      </c>
      <c r="H35" s="18"/>
      <c r="I35" s="18"/>
    </row>
    <row r="36" spans="2:35" ht="19.5" thickBot="1" x14ac:dyDescent="0.3">
      <c r="C36" s="66" t="s">
        <v>6</v>
      </c>
      <c r="AA36" s="51" t="s">
        <v>92</v>
      </c>
    </row>
    <row r="37" spans="2:35" ht="18.75" x14ac:dyDescent="0.25">
      <c r="C37" s="3" t="s">
        <v>87</v>
      </c>
      <c r="AA37" s="25" t="s">
        <v>14</v>
      </c>
      <c r="AB37" s="26">
        <f>(AB38/(AB38-1))*(1-AB39/AB40)</f>
        <v>-8.7000000000000011</v>
      </c>
    </row>
    <row r="38" spans="2:35" x14ac:dyDescent="0.25">
      <c r="E38" s="99" t="s">
        <v>83</v>
      </c>
      <c r="F38" s="100"/>
      <c r="G38" s="100"/>
      <c r="H38" s="100"/>
      <c r="I38" s="101"/>
      <c r="N38" s="102" t="s">
        <v>84</v>
      </c>
      <c r="O38" s="103"/>
      <c r="P38" s="103"/>
      <c r="Q38" s="103"/>
      <c r="R38" s="104"/>
      <c r="AA38" s="6" t="s">
        <v>15</v>
      </c>
      <c r="AB38" s="24">
        <v>3</v>
      </c>
    </row>
    <row r="39" spans="2:35" x14ac:dyDescent="0.25">
      <c r="E39" s="18" t="s">
        <v>100</v>
      </c>
      <c r="F39" s="5" t="s">
        <v>101</v>
      </c>
      <c r="G39" s="46" t="s">
        <v>102</v>
      </c>
      <c r="H39" s="46" t="s">
        <v>106</v>
      </c>
      <c r="I39" s="6" t="s">
        <v>104</v>
      </c>
      <c r="N39" s="18" t="s">
        <v>100</v>
      </c>
      <c r="O39" s="5" t="s">
        <v>101</v>
      </c>
      <c r="P39" s="46" t="s">
        <v>102</v>
      </c>
      <c r="Q39" s="46" t="s">
        <v>106</v>
      </c>
      <c r="R39" s="6" t="s">
        <v>104</v>
      </c>
      <c r="AA39" s="6" t="s">
        <v>16</v>
      </c>
      <c r="AB39" s="24">
        <f>SUM((J14)+(J15)+(J21)+(S14)+(S15)+(S21))</f>
        <v>6.8000000000000007</v>
      </c>
    </row>
    <row r="40" spans="2:35" ht="15.75" x14ac:dyDescent="0.25">
      <c r="C40" s="12" t="s">
        <v>7</v>
      </c>
      <c r="E40" s="69" t="s">
        <v>5</v>
      </c>
      <c r="F40" s="70" t="s">
        <v>4</v>
      </c>
      <c r="G40" s="72" t="s">
        <v>11</v>
      </c>
      <c r="H40" s="96" t="s">
        <v>12</v>
      </c>
      <c r="I40" s="73" t="s">
        <v>107</v>
      </c>
      <c r="J40" s="23" t="s">
        <v>13</v>
      </c>
      <c r="K40" s="81" t="s">
        <v>88</v>
      </c>
      <c r="L40" s="81" t="s">
        <v>89</v>
      </c>
      <c r="N40" s="69" t="s">
        <v>5</v>
      </c>
      <c r="O40" s="70" t="s">
        <v>4</v>
      </c>
      <c r="P40" s="72" t="s">
        <v>11</v>
      </c>
      <c r="Q40" s="97" t="s">
        <v>12</v>
      </c>
      <c r="R40" s="73" t="s">
        <v>107</v>
      </c>
      <c r="T40" s="81" t="s">
        <v>88</v>
      </c>
      <c r="U40" s="81" t="s">
        <v>89</v>
      </c>
      <c r="AA40" s="6" t="s">
        <v>17</v>
      </c>
      <c r="AB40" s="24" cm="1">
        <f t="array" ref="AB40">_xlfn.VAR.P((AE40:AF40)+(AH40:AI40))</f>
        <v>1</v>
      </c>
      <c r="AD40" s="54" t="s">
        <v>20</v>
      </c>
      <c r="AE40" s="36">
        <f>SUM((E14)+(E15)+(E21))</f>
        <v>9</v>
      </c>
      <c r="AF40" s="37">
        <f>SUM((F14)+(F15)+(F21))</f>
        <v>8</v>
      </c>
      <c r="AH40" s="36">
        <f>SUM((N14)+(N15)+(N21))</f>
        <v>8</v>
      </c>
      <c r="AI40" s="37">
        <f>SUM((O14)+(O15)+(O21))</f>
        <v>11</v>
      </c>
    </row>
    <row r="41" spans="2:35" x14ac:dyDescent="0.25">
      <c r="B41" s="46">
        <v>1</v>
      </c>
      <c r="C41" s="62" t="s">
        <v>46</v>
      </c>
      <c r="D41" s="4">
        <v>1</v>
      </c>
      <c r="E41" s="16">
        <v>5</v>
      </c>
      <c r="F41" s="13">
        <v>5</v>
      </c>
      <c r="G41" s="76">
        <v>5</v>
      </c>
      <c r="H41" s="79">
        <v>5</v>
      </c>
      <c r="I41" s="79">
        <v>4</v>
      </c>
      <c r="J41" s="19">
        <f>_xlfn.VAR.P(E41:I41)</f>
        <v>0.15999999999999998</v>
      </c>
      <c r="K41" s="61">
        <f>MEDIAN(E41,F41,G41,H41,I41)</f>
        <v>5</v>
      </c>
      <c r="L41" s="47">
        <f>STDEV(E41,F41,G41,H41,I41)</f>
        <v>0.44721359549995793</v>
      </c>
      <c r="N41" s="16">
        <v>5</v>
      </c>
      <c r="O41" s="13">
        <v>5</v>
      </c>
      <c r="P41" s="76">
        <v>5</v>
      </c>
      <c r="Q41" s="76">
        <v>2</v>
      </c>
      <c r="R41" s="76">
        <v>5</v>
      </c>
      <c r="S41" s="27">
        <f>_xlfn.VAR.P(N41:R41)</f>
        <v>1.44</v>
      </c>
      <c r="T41" s="61">
        <f>MEDIAN(N41,O41,P41,Q41,R41)</f>
        <v>5</v>
      </c>
      <c r="U41" s="47">
        <f>STDEV(N41,O41,P41,Q41,R41)</f>
        <v>1.3416407864998741</v>
      </c>
      <c r="W41" s="25" t="s">
        <v>14</v>
      </c>
      <c r="X41" s="26">
        <f>(X42/(X42-1))*(1-X43/X44)</f>
        <v>-3.6737142857142855</v>
      </c>
    </row>
    <row r="42" spans="2:35" x14ac:dyDescent="0.25">
      <c r="B42" s="46">
        <v>2</v>
      </c>
      <c r="C42" s="62" t="s">
        <v>47</v>
      </c>
      <c r="D42" s="4">
        <v>2</v>
      </c>
      <c r="E42" s="16">
        <v>5</v>
      </c>
      <c r="F42" s="13">
        <v>5</v>
      </c>
      <c r="G42" s="76">
        <v>5</v>
      </c>
      <c r="H42" s="79">
        <v>5</v>
      </c>
      <c r="I42" s="79">
        <v>5</v>
      </c>
      <c r="J42" s="19">
        <f t="shared" ref="J42:J57" si="17">_xlfn.VAR.P(E42:I42)</f>
        <v>0</v>
      </c>
      <c r="K42" s="61">
        <f>MEDIAN(E42,F42,G42,H42,I42)</f>
        <v>5</v>
      </c>
      <c r="L42" s="47">
        <f t="shared" ref="L42:L57" si="18">STDEV(E42,F42,G42,H42,I42)</f>
        <v>0</v>
      </c>
      <c r="N42" s="16">
        <v>5</v>
      </c>
      <c r="O42" s="13">
        <v>5</v>
      </c>
      <c r="P42" s="76">
        <v>5</v>
      </c>
      <c r="Q42" s="76">
        <v>4</v>
      </c>
      <c r="R42" s="76">
        <v>5</v>
      </c>
      <c r="S42" s="27">
        <f t="shared" ref="S42:S57" si="19">_xlfn.VAR.P(N42:R42)</f>
        <v>0.15999999999999998</v>
      </c>
      <c r="T42" s="61">
        <f>MEDIAN(N42,O42,P42,Q42,R42)</f>
        <v>5</v>
      </c>
      <c r="U42" s="47">
        <f t="shared" ref="U42:U57" si="20">STDEV(N42,O42,P42,Q42,R42)</f>
        <v>0.44721359549995793</v>
      </c>
      <c r="W42" s="6" t="s">
        <v>15</v>
      </c>
      <c r="X42" s="24">
        <f>B57</f>
        <v>15</v>
      </c>
    </row>
    <row r="43" spans="2:35" x14ac:dyDescent="0.25">
      <c r="B43" s="46">
        <v>3</v>
      </c>
      <c r="C43" s="42" t="s">
        <v>48</v>
      </c>
      <c r="D43" s="4">
        <v>3</v>
      </c>
      <c r="E43" s="16">
        <v>1</v>
      </c>
      <c r="F43" s="13">
        <v>1</v>
      </c>
      <c r="G43" s="76">
        <v>1</v>
      </c>
      <c r="H43" s="79">
        <v>1</v>
      </c>
      <c r="I43" s="79">
        <v>1</v>
      </c>
      <c r="J43" s="19">
        <f t="shared" si="17"/>
        <v>0</v>
      </c>
      <c r="K43" s="24">
        <f>MEDIAN(E43,F43,G43,H43,I43)</f>
        <v>1</v>
      </c>
      <c r="L43" s="47">
        <f t="shared" si="18"/>
        <v>0</v>
      </c>
      <c r="N43" s="16">
        <v>1</v>
      </c>
      <c r="O43" s="13">
        <v>1</v>
      </c>
      <c r="P43" s="76">
        <v>1</v>
      </c>
      <c r="Q43" s="76">
        <v>1</v>
      </c>
      <c r="R43" s="76">
        <v>1</v>
      </c>
      <c r="S43" s="27">
        <f t="shared" si="19"/>
        <v>0</v>
      </c>
      <c r="T43" s="24">
        <f>MEDIAN(N43,O43,P43,Q43,R43)</f>
        <v>1</v>
      </c>
      <c r="U43" s="47">
        <f t="shared" si="20"/>
        <v>0</v>
      </c>
      <c r="W43" s="6" t="s">
        <v>16</v>
      </c>
      <c r="X43" s="24" cm="1">
        <f t="array" ref="X43">SUM((J41:J57)+(S41:S57))</f>
        <v>27.68</v>
      </c>
    </row>
    <row r="44" spans="2:35" x14ac:dyDescent="0.25">
      <c r="B44" s="46">
        <v>4</v>
      </c>
      <c r="C44" s="42" t="s">
        <v>49</v>
      </c>
      <c r="D44" s="4">
        <v>4</v>
      </c>
      <c r="E44" s="16">
        <v>1</v>
      </c>
      <c r="F44" s="13">
        <v>1</v>
      </c>
      <c r="G44" s="76">
        <v>1</v>
      </c>
      <c r="H44" s="79">
        <v>1</v>
      </c>
      <c r="I44" s="79">
        <v>3</v>
      </c>
      <c r="J44" s="19">
        <f t="shared" si="17"/>
        <v>0.64</v>
      </c>
      <c r="K44" s="24">
        <f t="shared" ref="K44:K57" si="21">MEDIAN(E44,F44,G44,H44,I44)</f>
        <v>1</v>
      </c>
      <c r="L44" s="47">
        <f t="shared" si="18"/>
        <v>0.89442719099991574</v>
      </c>
      <c r="N44" s="16">
        <v>5</v>
      </c>
      <c r="O44" s="13">
        <v>1</v>
      </c>
      <c r="P44" s="76">
        <v>1</v>
      </c>
      <c r="Q44" s="76">
        <v>2</v>
      </c>
      <c r="R44" s="76">
        <v>1</v>
      </c>
      <c r="S44" s="27">
        <f t="shared" si="19"/>
        <v>2.4</v>
      </c>
      <c r="T44" s="24">
        <f t="shared" ref="T44:T53" si="22">MEDIAN(N44,O44,P44,Q44,R44)</f>
        <v>1</v>
      </c>
      <c r="U44" s="47">
        <f t="shared" si="20"/>
        <v>1.7320508075688772</v>
      </c>
      <c r="W44" s="6" t="s">
        <v>17</v>
      </c>
      <c r="X44" s="24" cm="1">
        <f t="array" ref="X44">_xlfn.VAR.P((E58:F58)+(N58:O58))</f>
        <v>6.25</v>
      </c>
    </row>
    <row r="45" spans="2:35" x14ac:dyDescent="0.25">
      <c r="B45" s="46">
        <v>5</v>
      </c>
      <c r="C45" s="44" t="s">
        <v>50</v>
      </c>
      <c r="D45" s="9">
        <v>5</v>
      </c>
      <c r="E45" s="17">
        <v>1</v>
      </c>
      <c r="F45" s="14">
        <v>1</v>
      </c>
      <c r="G45" s="77">
        <v>1</v>
      </c>
      <c r="H45" s="78">
        <v>1</v>
      </c>
      <c r="I45" s="78">
        <v>1</v>
      </c>
      <c r="J45" s="20">
        <f t="shared" si="17"/>
        <v>0</v>
      </c>
      <c r="K45" s="24">
        <f t="shared" si="21"/>
        <v>1</v>
      </c>
      <c r="L45" s="47">
        <f t="shared" si="18"/>
        <v>0</v>
      </c>
      <c r="N45" s="17">
        <v>1</v>
      </c>
      <c r="O45" s="14">
        <v>1</v>
      </c>
      <c r="P45" s="77">
        <v>1</v>
      </c>
      <c r="Q45" s="77">
        <v>1</v>
      </c>
      <c r="R45" s="77">
        <v>1</v>
      </c>
      <c r="S45" s="27">
        <f t="shared" si="19"/>
        <v>0</v>
      </c>
      <c r="T45" s="24">
        <f t="shared" si="22"/>
        <v>1</v>
      </c>
      <c r="U45" s="47">
        <f t="shared" si="20"/>
        <v>0</v>
      </c>
    </row>
    <row r="46" spans="2:35" ht="15.75" x14ac:dyDescent="0.25">
      <c r="C46" s="12" t="s">
        <v>8</v>
      </c>
      <c r="E46" s="16"/>
      <c r="F46" s="13"/>
      <c r="G46" s="76"/>
      <c r="H46" s="79"/>
      <c r="I46" s="79"/>
      <c r="J46" s="19"/>
      <c r="K46" s="24"/>
      <c r="L46" s="47"/>
      <c r="N46" s="16"/>
      <c r="O46" s="13"/>
      <c r="P46" s="76"/>
      <c r="Q46" s="76"/>
      <c r="R46" s="76"/>
      <c r="S46" s="27"/>
      <c r="T46" s="24"/>
      <c r="U46" s="47"/>
    </row>
    <row r="47" spans="2:35" x14ac:dyDescent="0.25">
      <c r="B47" s="46">
        <v>6</v>
      </c>
      <c r="C47" s="63" t="s">
        <v>51</v>
      </c>
      <c r="D47" s="4">
        <v>6</v>
      </c>
      <c r="E47" s="16">
        <v>4</v>
      </c>
      <c r="F47" s="13">
        <v>5</v>
      </c>
      <c r="G47" s="76">
        <v>3</v>
      </c>
      <c r="H47" s="79">
        <v>3</v>
      </c>
      <c r="I47" s="79">
        <v>5</v>
      </c>
      <c r="J47" s="19">
        <f t="shared" si="17"/>
        <v>0.8</v>
      </c>
      <c r="K47" s="24">
        <f t="shared" si="21"/>
        <v>4</v>
      </c>
      <c r="L47" s="47">
        <f t="shared" si="18"/>
        <v>1</v>
      </c>
      <c r="N47" s="16">
        <v>3</v>
      </c>
      <c r="O47" s="13">
        <v>4</v>
      </c>
      <c r="P47" s="76">
        <v>4</v>
      </c>
      <c r="Q47" s="76">
        <v>2</v>
      </c>
      <c r="R47" s="76">
        <v>5</v>
      </c>
      <c r="S47" s="27">
        <f t="shared" si="19"/>
        <v>1.04</v>
      </c>
      <c r="T47" s="24">
        <f t="shared" si="22"/>
        <v>4</v>
      </c>
      <c r="U47" s="47">
        <f t="shared" si="20"/>
        <v>1.1401754250991383</v>
      </c>
    </row>
    <row r="48" spans="2:35" x14ac:dyDescent="0.25">
      <c r="B48" s="46">
        <v>7</v>
      </c>
      <c r="C48" s="6" t="s">
        <v>52</v>
      </c>
      <c r="D48" s="4">
        <v>7</v>
      </c>
      <c r="E48" s="16">
        <v>4</v>
      </c>
      <c r="F48" s="13">
        <v>5</v>
      </c>
      <c r="G48" s="76">
        <v>5</v>
      </c>
      <c r="H48" s="79">
        <v>3</v>
      </c>
      <c r="I48" s="79">
        <v>5</v>
      </c>
      <c r="J48" s="19">
        <f t="shared" si="17"/>
        <v>0.64</v>
      </c>
      <c r="K48" s="24">
        <f t="shared" si="21"/>
        <v>5</v>
      </c>
      <c r="L48" s="47">
        <f t="shared" si="18"/>
        <v>0.8944271909999163</v>
      </c>
      <c r="N48" s="16">
        <v>5</v>
      </c>
      <c r="O48" s="13">
        <v>5</v>
      </c>
      <c r="P48" s="76">
        <v>5</v>
      </c>
      <c r="Q48" s="76">
        <v>2</v>
      </c>
      <c r="R48" s="76">
        <v>5</v>
      </c>
      <c r="S48" s="27">
        <f t="shared" si="19"/>
        <v>1.44</v>
      </c>
      <c r="T48" s="24">
        <f t="shared" si="22"/>
        <v>5</v>
      </c>
      <c r="U48" s="47">
        <f t="shared" si="20"/>
        <v>1.3416407864998741</v>
      </c>
    </row>
    <row r="49" spans="2:21" x14ac:dyDescent="0.25">
      <c r="B49" s="46">
        <v>8</v>
      </c>
      <c r="C49" s="6" t="s">
        <v>53</v>
      </c>
      <c r="D49" s="4">
        <v>8</v>
      </c>
      <c r="E49" s="16">
        <v>1</v>
      </c>
      <c r="F49" s="13">
        <v>1</v>
      </c>
      <c r="G49" s="76">
        <v>1</v>
      </c>
      <c r="H49" s="79">
        <v>2</v>
      </c>
      <c r="I49" s="79">
        <v>4</v>
      </c>
      <c r="J49" s="19">
        <f t="shared" si="17"/>
        <v>1.36</v>
      </c>
      <c r="K49" s="24">
        <f t="shared" si="21"/>
        <v>1</v>
      </c>
      <c r="L49" s="47">
        <f t="shared" si="18"/>
        <v>1.3038404810405297</v>
      </c>
      <c r="N49" s="16">
        <v>1</v>
      </c>
      <c r="O49" s="13">
        <v>1</v>
      </c>
      <c r="P49" s="76">
        <v>1</v>
      </c>
      <c r="Q49" s="76">
        <v>3</v>
      </c>
      <c r="R49" s="76">
        <v>2</v>
      </c>
      <c r="S49" s="27">
        <f t="shared" si="19"/>
        <v>0.64</v>
      </c>
      <c r="T49" s="24">
        <f t="shared" si="22"/>
        <v>1</v>
      </c>
      <c r="U49" s="47">
        <f t="shared" si="20"/>
        <v>0.89442719099991574</v>
      </c>
    </row>
    <row r="50" spans="2:21" x14ac:dyDescent="0.25">
      <c r="B50" s="46">
        <v>9</v>
      </c>
      <c r="C50" s="6" t="s">
        <v>54</v>
      </c>
      <c r="D50" s="4">
        <v>9</v>
      </c>
      <c r="E50" s="16">
        <v>1</v>
      </c>
      <c r="F50" s="13">
        <v>1</v>
      </c>
      <c r="G50" s="76">
        <v>1</v>
      </c>
      <c r="H50" s="79">
        <v>3</v>
      </c>
      <c r="I50" s="79">
        <v>1</v>
      </c>
      <c r="J50" s="19">
        <f t="shared" si="17"/>
        <v>0.64</v>
      </c>
      <c r="K50" s="24">
        <f t="shared" si="21"/>
        <v>1</v>
      </c>
      <c r="L50" s="47">
        <f t="shared" si="18"/>
        <v>0.89442719099991574</v>
      </c>
      <c r="N50" s="16">
        <v>3</v>
      </c>
      <c r="O50" s="13">
        <v>1</v>
      </c>
      <c r="P50" s="76">
        <v>1</v>
      </c>
      <c r="Q50" s="76">
        <v>4</v>
      </c>
      <c r="R50" s="76">
        <v>3</v>
      </c>
      <c r="S50" s="27">
        <f t="shared" si="19"/>
        <v>1.44</v>
      </c>
      <c r="T50" s="24">
        <f t="shared" si="22"/>
        <v>3</v>
      </c>
      <c r="U50" s="47">
        <f t="shared" si="20"/>
        <v>1.3416407864998738</v>
      </c>
    </row>
    <row r="51" spans="2:21" x14ac:dyDescent="0.25">
      <c r="B51" s="46">
        <v>10</v>
      </c>
      <c r="C51" s="11" t="s">
        <v>55</v>
      </c>
      <c r="D51" s="9">
        <v>10</v>
      </c>
      <c r="E51" s="17">
        <v>1</v>
      </c>
      <c r="F51" s="14">
        <v>1</v>
      </c>
      <c r="G51" s="77">
        <v>1</v>
      </c>
      <c r="H51" s="78">
        <v>4</v>
      </c>
      <c r="I51" s="78">
        <v>1</v>
      </c>
      <c r="J51" s="20">
        <f t="shared" si="17"/>
        <v>1.44</v>
      </c>
      <c r="K51" s="24">
        <f t="shared" si="21"/>
        <v>1</v>
      </c>
      <c r="L51" s="47">
        <f t="shared" si="18"/>
        <v>1.3416407864998738</v>
      </c>
      <c r="N51" s="17">
        <v>3</v>
      </c>
      <c r="O51" s="14">
        <v>2</v>
      </c>
      <c r="P51" s="77">
        <v>1</v>
      </c>
      <c r="Q51" s="77">
        <v>5</v>
      </c>
      <c r="R51" s="77">
        <v>2</v>
      </c>
      <c r="S51" s="27">
        <f t="shared" si="19"/>
        <v>1.84</v>
      </c>
      <c r="T51" s="24">
        <f t="shared" si="22"/>
        <v>2</v>
      </c>
      <c r="U51" s="47">
        <f t="shared" si="20"/>
        <v>1.5165750888103104</v>
      </c>
    </row>
    <row r="52" spans="2:21" ht="15.75" x14ac:dyDescent="0.25">
      <c r="C52" s="12" t="s">
        <v>9</v>
      </c>
      <c r="E52" s="16"/>
      <c r="F52" s="13"/>
      <c r="G52" s="76"/>
      <c r="H52" s="79"/>
      <c r="I52" s="79"/>
      <c r="J52" s="19"/>
      <c r="K52" s="24"/>
      <c r="L52" s="47"/>
      <c r="N52" s="16"/>
      <c r="O52" s="13"/>
      <c r="P52" s="76"/>
      <c r="Q52" s="76"/>
      <c r="R52" s="76"/>
      <c r="S52" s="27"/>
      <c r="T52" s="24"/>
      <c r="U52" s="47"/>
    </row>
    <row r="53" spans="2:21" x14ac:dyDescent="0.25">
      <c r="B53" s="46">
        <v>11</v>
      </c>
      <c r="C53" s="6" t="s">
        <v>56</v>
      </c>
      <c r="D53" s="4">
        <v>11</v>
      </c>
      <c r="E53" s="16">
        <v>1</v>
      </c>
      <c r="F53" s="13">
        <v>2</v>
      </c>
      <c r="G53" s="76">
        <v>1</v>
      </c>
      <c r="H53" s="79">
        <v>1</v>
      </c>
      <c r="I53" s="79">
        <v>3</v>
      </c>
      <c r="J53" s="19">
        <f t="shared" si="17"/>
        <v>0.64</v>
      </c>
      <c r="K53" s="24">
        <f t="shared" si="21"/>
        <v>1</v>
      </c>
      <c r="L53" s="47">
        <f t="shared" si="18"/>
        <v>0.89442719099991574</v>
      </c>
      <c r="N53" s="16">
        <v>4</v>
      </c>
      <c r="O53" s="13">
        <v>3</v>
      </c>
      <c r="P53" s="76">
        <v>1</v>
      </c>
      <c r="Q53" s="76">
        <v>2</v>
      </c>
      <c r="R53" s="76">
        <v>1</v>
      </c>
      <c r="S53" s="27">
        <f t="shared" si="19"/>
        <v>1.36</v>
      </c>
      <c r="T53" s="24">
        <f t="shared" si="22"/>
        <v>2</v>
      </c>
      <c r="U53" s="47">
        <f t="shared" si="20"/>
        <v>1.3038404810405297</v>
      </c>
    </row>
    <row r="54" spans="2:21" x14ac:dyDescent="0.25">
      <c r="B54" s="46">
        <v>12</v>
      </c>
      <c r="C54" s="63" t="s">
        <v>57</v>
      </c>
      <c r="D54" s="4">
        <v>12</v>
      </c>
      <c r="E54" s="16">
        <v>3</v>
      </c>
      <c r="F54" s="13">
        <v>2</v>
      </c>
      <c r="G54" s="76">
        <v>3</v>
      </c>
      <c r="H54" s="79">
        <v>3</v>
      </c>
      <c r="I54" s="79">
        <v>4</v>
      </c>
      <c r="J54" s="19">
        <f t="shared" si="17"/>
        <v>0.4</v>
      </c>
      <c r="K54" s="64">
        <f t="shared" si="21"/>
        <v>3</v>
      </c>
      <c r="L54" s="47">
        <f t="shared" si="18"/>
        <v>0.70710678118654757</v>
      </c>
      <c r="N54" s="16">
        <v>4</v>
      </c>
      <c r="O54" s="13">
        <v>3</v>
      </c>
      <c r="P54" s="76">
        <v>2</v>
      </c>
      <c r="Q54" s="76">
        <v>1</v>
      </c>
      <c r="R54" s="76">
        <v>1</v>
      </c>
      <c r="S54" s="27">
        <f t="shared" si="19"/>
        <v>1.36</v>
      </c>
      <c r="T54" s="64">
        <f t="shared" ref="T54:T55" si="23">MEDIAN(N54,O54,P54,R54)</f>
        <v>2.5</v>
      </c>
      <c r="U54" s="47">
        <f t="shared" si="20"/>
        <v>1.3038404810405297</v>
      </c>
    </row>
    <row r="55" spans="2:21" x14ac:dyDescent="0.25">
      <c r="B55" s="46">
        <v>13</v>
      </c>
      <c r="C55" s="63" t="s">
        <v>58</v>
      </c>
      <c r="D55" s="4">
        <v>13</v>
      </c>
      <c r="E55" s="16">
        <v>5</v>
      </c>
      <c r="F55" s="13">
        <v>2</v>
      </c>
      <c r="G55" s="76">
        <v>3</v>
      </c>
      <c r="H55" s="79">
        <v>3</v>
      </c>
      <c r="I55" s="79">
        <v>3</v>
      </c>
      <c r="J55" s="19">
        <f t="shared" si="17"/>
        <v>0.96</v>
      </c>
      <c r="K55" s="61">
        <f t="shared" si="21"/>
        <v>3</v>
      </c>
      <c r="L55" s="47">
        <f t="shared" si="18"/>
        <v>1.0954451150103319</v>
      </c>
      <c r="N55" s="16">
        <v>5</v>
      </c>
      <c r="O55" s="13">
        <v>3</v>
      </c>
      <c r="P55" s="76">
        <v>4</v>
      </c>
      <c r="Q55" s="76">
        <v>1</v>
      </c>
      <c r="R55" s="76">
        <v>1</v>
      </c>
      <c r="S55" s="27">
        <f t="shared" si="19"/>
        <v>2.56</v>
      </c>
      <c r="T55" s="61">
        <f t="shared" si="23"/>
        <v>3.5</v>
      </c>
      <c r="U55" s="47">
        <f t="shared" si="20"/>
        <v>1.7888543819998315</v>
      </c>
    </row>
    <row r="56" spans="2:21" x14ac:dyDescent="0.25">
      <c r="B56" s="46">
        <v>14</v>
      </c>
      <c r="C56" s="6" t="s">
        <v>59</v>
      </c>
      <c r="D56" s="4">
        <v>14</v>
      </c>
      <c r="E56" s="16">
        <v>1</v>
      </c>
      <c r="F56" s="13">
        <v>2</v>
      </c>
      <c r="G56" s="76">
        <v>2</v>
      </c>
      <c r="H56" s="79">
        <v>2</v>
      </c>
      <c r="I56" s="79">
        <v>2</v>
      </c>
      <c r="J56" s="19">
        <f t="shared" si="17"/>
        <v>0.16</v>
      </c>
      <c r="K56" s="24">
        <f t="shared" si="21"/>
        <v>2</v>
      </c>
      <c r="L56" s="47">
        <f t="shared" si="18"/>
        <v>0.44721359549995815</v>
      </c>
      <c r="N56" s="16">
        <v>1</v>
      </c>
      <c r="O56" s="13">
        <v>5</v>
      </c>
      <c r="P56" s="76">
        <v>2</v>
      </c>
      <c r="Q56" s="76">
        <v>2</v>
      </c>
      <c r="R56" s="76">
        <v>3</v>
      </c>
      <c r="S56" s="27">
        <f t="shared" si="19"/>
        <v>1.84</v>
      </c>
      <c r="T56" s="24">
        <f>MEDIAN(N57,O57,P57,Q57,R57)</f>
        <v>2</v>
      </c>
      <c r="U56" s="47">
        <f t="shared" si="20"/>
        <v>1.5165750888103104</v>
      </c>
    </row>
    <row r="57" spans="2:21" x14ac:dyDescent="0.25">
      <c r="B57" s="46">
        <v>15</v>
      </c>
      <c r="C57" s="11" t="s">
        <v>60</v>
      </c>
      <c r="D57" s="9">
        <v>15</v>
      </c>
      <c r="E57" s="17">
        <v>1</v>
      </c>
      <c r="F57" s="14">
        <v>2</v>
      </c>
      <c r="G57" s="77">
        <v>4</v>
      </c>
      <c r="H57" s="78">
        <v>2</v>
      </c>
      <c r="I57" s="78">
        <v>2</v>
      </c>
      <c r="J57" s="20">
        <f t="shared" si="17"/>
        <v>0.96</v>
      </c>
      <c r="K57" s="24">
        <f t="shared" si="21"/>
        <v>2</v>
      </c>
      <c r="L57" s="47">
        <f t="shared" si="18"/>
        <v>1.0954451150103324</v>
      </c>
      <c r="N57" s="16">
        <v>1</v>
      </c>
      <c r="O57" s="13">
        <v>1</v>
      </c>
      <c r="P57" s="76">
        <v>4</v>
      </c>
      <c r="Q57" s="76">
        <v>2</v>
      </c>
      <c r="R57" s="76">
        <v>3</v>
      </c>
      <c r="S57" s="27">
        <f t="shared" si="19"/>
        <v>1.36</v>
      </c>
      <c r="T57" s="24">
        <f>MEDIAN(N57,O57,P57,Q57,R57)</f>
        <v>2</v>
      </c>
      <c r="U57" s="47">
        <f t="shared" si="20"/>
        <v>1.3038404810405297</v>
      </c>
    </row>
    <row r="58" spans="2:21" x14ac:dyDescent="0.25">
      <c r="C58" s="22" t="s">
        <v>20</v>
      </c>
      <c r="E58" s="37">
        <f>SUM(E41:E57)</f>
        <v>35</v>
      </c>
      <c r="F58" s="38">
        <f>SUM(F41:F57)</f>
        <v>36</v>
      </c>
      <c r="G58" s="38">
        <f>SUM(G41:G57)</f>
        <v>37</v>
      </c>
      <c r="H58" s="38">
        <f>SUM(H41:H57)</f>
        <v>39</v>
      </c>
      <c r="I58" s="38">
        <f>SUM(I41:I57)</f>
        <v>44</v>
      </c>
      <c r="J58" s="20"/>
      <c r="N58" s="80">
        <f>SUM(N41:N57)</f>
        <v>47</v>
      </c>
      <c r="O58" s="80">
        <f>SUM(O41:O57)</f>
        <v>41</v>
      </c>
      <c r="P58" s="80">
        <f t="shared" ref="P58:R58" si="24">SUM(P41:P57)</f>
        <v>38</v>
      </c>
      <c r="Q58" s="80">
        <f t="shared" si="24"/>
        <v>34</v>
      </c>
      <c r="R58" s="80">
        <f t="shared" si="24"/>
        <v>39</v>
      </c>
      <c r="S58" s="31"/>
    </row>
    <row r="59" spans="2:21" x14ac:dyDescent="0.25">
      <c r="C59" s="22" t="s">
        <v>28</v>
      </c>
      <c r="E59" s="39">
        <f>AVERAGE(E41:E57)</f>
        <v>2.3333333333333335</v>
      </c>
      <c r="F59" s="39">
        <f>AVERAGE(F41:F57)</f>
        <v>2.4</v>
      </c>
      <c r="G59" s="39">
        <f>AVERAGE(G41:G57)</f>
        <v>2.4666666666666668</v>
      </c>
      <c r="H59" s="39">
        <f>AVERAGE(H41:H57)</f>
        <v>2.6</v>
      </c>
      <c r="I59" s="39">
        <f>AVERAGE(I41:I57)</f>
        <v>2.9333333333333331</v>
      </c>
      <c r="N59" s="39">
        <f>AVERAGE(N41:N57)</f>
        <v>3.1333333333333333</v>
      </c>
      <c r="O59" s="39">
        <f>AVERAGE(O41:O57)</f>
        <v>2.7333333333333334</v>
      </c>
      <c r="P59" s="39">
        <f t="shared" ref="P59:R59" si="25">AVERAGE(P41:P57)</f>
        <v>2.5333333333333332</v>
      </c>
      <c r="Q59" s="39">
        <f t="shared" si="25"/>
        <v>2.2666666666666666</v>
      </c>
      <c r="R59" s="39">
        <f t="shared" si="25"/>
        <v>2.6</v>
      </c>
    </row>
    <row r="60" spans="2:21" x14ac:dyDescent="0.25">
      <c r="C60" s="22" t="s">
        <v>29</v>
      </c>
      <c r="E60" s="39">
        <f>MIN(E41:E57)</f>
        <v>1</v>
      </c>
      <c r="F60" s="39">
        <f>MIN(F41:F57)</f>
        <v>1</v>
      </c>
      <c r="G60" s="39">
        <f>MIN(G41:G57)</f>
        <v>1</v>
      </c>
      <c r="H60" s="39">
        <f>MIN(H41:H57)</f>
        <v>1</v>
      </c>
      <c r="I60" s="39">
        <f>MIN(I41:I57)</f>
        <v>1</v>
      </c>
      <c r="N60" s="39">
        <f>MIN(N41:N57)</f>
        <v>1</v>
      </c>
      <c r="O60" s="39">
        <f>MIN(O41:O57)</f>
        <v>1</v>
      </c>
      <c r="P60" s="39">
        <f t="shared" ref="P60:R60" si="26">MIN(P41:P57)</f>
        <v>1</v>
      </c>
      <c r="Q60" s="39">
        <f t="shared" si="26"/>
        <v>1</v>
      </c>
      <c r="R60" s="39">
        <f t="shared" si="26"/>
        <v>1</v>
      </c>
    </row>
    <row r="61" spans="2:21" x14ac:dyDescent="0.25">
      <c r="C61" s="22" t="s">
        <v>30</v>
      </c>
      <c r="E61" s="39">
        <f>MAX(E41:E57)</f>
        <v>5</v>
      </c>
      <c r="F61" s="39">
        <f>MAX(F41:F57)</f>
        <v>5</v>
      </c>
      <c r="G61" s="39">
        <f>MAX(G41:G57)</f>
        <v>5</v>
      </c>
      <c r="H61" s="39">
        <f>MAX(H41:H57)</f>
        <v>5</v>
      </c>
      <c r="I61" s="39">
        <f>MAX(I41:I57)</f>
        <v>5</v>
      </c>
      <c r="N61" s="39">
        <f>MAX(N41:N57)</f>
        <v>5</v>
      </c>
      <c r="O61" s="39">
        <f>MAX(O41:O57)</f>
        <v>5</v>
      </c>
      <c r="P61" s="39">
        <f t="shared" ref="P61:R61" si="27">MAX(P41:P57)</f>
        <v>5</v>
      </c>
      <c r="Q61" s="39">
        <f t="shared" si="27"/>
        <v>5</v>
      </c>
      <c r="R61" s="39">
        <f t="shared" si="27"/>
        <v>5</v>
      </c>
    </row>
    <row r="62" spans="2:21" x14ac:dyDescent="0.25">
      <c r="C62" s="22" t="s">
        <v>31</v>
      </c>
      <c r="E62" s="39">
        <f>STDEV(E41:E57)</f>
        <v>1.7593288763724919</v>
      </c>
      <c r="F62" s="39">
        <f>STDEV(F41:F57)</f>
        <v>1.6818357317441641</v>
      </c>
      <c r="G62" s="39">
        <f>STDEV(G41:G57)</f>
        <v>1.6417180315870614</v>
      </c>
      <c r="H62" s="39">
        <f>STDEV(H41:H57)</f>
        <v>1.3522468075656264</v>
      </c>
      <c r="I62" s="39">
        <f>STDEV(I41:I57)</f>
        <v>1.5337473561121311</v>
      </c>
      <c r="N62" s="39">
        <f>STDEV(N41:N57)</f>
        <v>1.7265434778633233</v>
      </c>
      <c r="O62" s="39">
        <f>STDEV(O41:O57)</f>
        <v>1.7099150633319551</v>
      </c>
      <c r="P62" s="39">
        <f t="shared" ref="P62:R62" si="28">STDEV(P41:P57)</f>
        <v>1.7265434778633235</v>
      </c>
      <c r="Q62" s="39">
        <f t="shared" si="28"/>
        <v>1.2227992865708155</v>
      </c>
      <c r="R62" s="39">
        <f t="shared" si="28"/>
        <v>1.6818357317441641</v>
      </c>
    </row>
    <row r="63" spans="2:21" ht="15.75" thickBot="1" x14ac:dyDescent="0.3"/>
    <row r="64" spans="2:21" ht="19.5" thickBot="1" x14ac:dyDescent="0.3">
      <c r="C64" s="67" t="s">
        <v>10</v>
      </c>
    </row>
    <row r="65" spans="2:24" ht="18.75" x14ac:dyDescent="0.25">
      <c r="C65" s="2" t="s">
        <v>86</v>
      </c>
    </row>
    <row r="66" spans="2:24" x14ac:dyDescent="0.25">
      <c r="E66" s="99" t="s">
        <v>83</v>
      </c>
      <c r="F66" s="100"/>
      <c r="G66" s="100"/>
      <c r="H66" s="100"/>
      <c r="I66" s="101"/>
      <c r="N66" s="102" t="s">
        <v>84</v>
      </c>
      <c r="O66" s="103"/>
      <c r="P66" s="103"/>
      <c r="Q66" s="103"/>
      <c r="R66" s="104"/>
    </row>
    <row r="67" spans="2:24" x14ac:dyDescent="0.25">
      <c r="E67" s="18" t="s">
        <v>100</v>
      </c>
      <c r="F67" s="5" t="s">
        <v>101</v>
      </c>
      <c r="G67" s="46" t="s">
        <v>102</v>
      </c>
      <c r="H67" s="46" t="s">
        <v>106</v>
      </c>
      <c r="I67" s="6" t="s">
        <v>104</v>
      </c>
      <c r="J67" s="28"/>
      <c r="N67" s="18" t="s">
        <v>100</v>
      </c>
      <c r="O67" s="5" t="s">
        <v>101</v>
      </c>
      <c r="P67" s="46" t="s">
        <v>102</v>
      </c>
      <c r="Q67" s="46" t="s">
        <v>106</v>
      </c>
      <c r="R67" s="6" t="s">
        <v>104</v>
      </c>
    </row>
    <row r="68" spans="2:24" ht="15.75" x14ac:dyDescent="0.25">
      <c r="C68" s="12" t="s">
        <v>7</v>
      </c>
      <c r="E68" s="69" t="s">
        <v>5</v>
      </c>
      <c r="F68" s="70" t="s">
        <v>4</v>
      </c>
      <c r="G68" s="72" t="s">
        <v>11</v>
      </c>
      <c r="H68" s="96" t="s">
        <v>12</v>
      </c>
      <c r="I68" s="73" t="s">
        <v>107</v>
      </c>
      <c r="J68" s="23" t="s">
        <v>13</v>
      </c>
      <c r="K68" s="81" t="s">
        <v>88</v>
      </c>
      <c r="L68" s="81" t="s">
        <v>89</v>
      </c>
      <c r="N68" s="69" t="s">
        <v>5</v>
      </c>
      <c r="O68" s="70" t="s">
        <v>4</v>
      </c>
      <c r="P68" s="72" t="s">
        <v>11</v>
      </c>
      <c r="Q68" s="97" t="s">
        <v>12</v>
      </c>
      <c r="R68" s="73" t="s">
        <v>107</v>
      </c>
      <c r="S68" s="23" t="s">
        <v>13</v>
      </c>
      <c r="T68" s="81" t="s">
        <v>88</v>
      </c>
      <c r="U68" s="81" t="s">
        <v>89</v>
      </c>
    </row>
    <row r="69" spans="2:24" x14ac:dyDescent="0.25">
      <c r="B69" s="46">
        <v>1</v>
      </c>
      <c r="C69" s="42" t="s">
        <v>61</v>
      </c>
      <c r="D69" s="4">
        <v>1</v>
      </c>
      <c r="E69" s="16">
        <v>5</v>
      </c>
      <c r="F69" s="13">
        <v>5</v>
      </c>
      <c r="G69" s="46">
        <v>5</v>
      </c>
      <c r="H69" s="76">
        <v>4</v>
      </c>
      <c r="I69" s="76">
        <v>5</v>
      </c>
      <c r="J69" s="19">
        <f>_xlfn.VAR.P(E69:I69)</f>
        <v>0.15999999999999998</v>
      </c>
      <c r="K69" s="24">
        <f>MEDIAN(E69,F69,G69,H69,I69)</f>
        <v>5</v>
      </c>
      <c r="L69" s="47">
        <f>STDEV(E69,F69,G69,H69,I69)</f>
        <v>0.44721359549995793</v>
      </c>
      <c r="N69" s="16">
        <v>5</v>
      </c>
      <c r="O69" s="13">
        <v>5</v>
      </c>
      <c r="P69" s="46">
        <v>5</v>
      </c>
      <c r="Q69" s="79">
        <v>5</v>
      </c>
      <c r="R69" s="79">
        <v>5</v>
      </c>
      <c r="S69" s="19">
        <f>_xlfn.VAR.P(N69:R69)</f>
        <v>0</v>
      </c>
      <c r="T69" s="24">
        <f>MEDIAN(N69,O69,P69,Q69,R69)</f>
        <v>5</v>
      </c>
      <c r="U69" s="47">
        <f>STDEV(N69,O69,P69,Q69,R69)</f>
        <v>0</v>
      </c>
      <c r="W69" s="25" t="s">
        <v>14</v>
      </c>
      <c r="X69" s="26">
        <f>(X70/(X70-1))*(1-X71/X72)</f>
        <v>0.70263450834879393</v>
      </c>
    </row>
    <row r="70" spans="2:24" x14ac:dyDescent="0.25">
      <c r="B70" s="46">
        <v>2</v>
      </c>
      <c r="C70" s="42" t="s">
        <v>62</v>
      </c>
      <c r="D70" s="4">
        <v>2</v>
      </c>
      <c r="E70" s="16">
        <v>5</v>
      </c>
      <c r="F70" s="13">
        <v>5</v>
      </c>
      <c r="G70" s="46">
        <v>5</v>
      </c>
      <c r="H70" s="76">
        <v>5</v>
      </c>
      <c r="I70" s="76">
        <v>5</v>
      </c>
      <c r="J70" s="19">
        <f t="shared" ref="J70:J82" si="29">_xlfn.VAR.P(E70:I70)</f>
        <v>0</v>
      </c>
      <c r="K70" s="24">
        <f t="shared" ref="K70:K82" si="30">MEDIAN(E70,F70,G70,H70,I70)</f>
        <v>5</v>
      </c>
      <c r="L70" s="47">
        <f t="shared" ref="L70:L82" si="31">STDEV(E70,F70,G70,H70,I70)</f>
        <v>0</v>
      </c>
      <c r="N70" s="16">
        <v>5</v>
      </c>
      <c r="O70" s="13">
        <v>5</v>
      </c>
      <c r="P70" s="46">
        <v>5</v>
      </c>
      <c r="Q70" s="79">
        <v>5</v>
      </c>
      <c r="R70" s="79">
        <v>5</v>
      </c>
      <c r="S70" s="19">
        <f t="shared" ref="S70:S82" si="32">_xlfn.VAR.P(N70:R70)</f>
        <v>0</v>
      </c>
      <c r="T70" s="24">
        <f t="shared" ref="T70:T82" si="33">MEDIAN(N70,O70,P70,Q70,R70)</f>
        <v>5</v>
      </c>
      <c r="U70" s="47">
        <f t="shared" ref="U70:U82" si="34">STDEV(N70,O70,P70,Q70,R70)</f>
        <v>0</v>
      </c>
      <c r="W70" s="6" t="s">
        <v>15</v>
      </c>
      <c r="X70" s="24">
        <f>B82</f>
        <v>12</v>
      </c>
    </row>
    <row r="71" spans="2:24" x14ac:dyDescent="0.25">
      <c r="B71" s="46">
        <v>3</v>
      </c>
      <c r="C71" s="42" t="s">
        <v>63</v>
      </c>
      <c r="D71" s="4">
        <v>3</v>
      </c>
      <c r="E71" s="16">
        <v>1</v>
      </c>
      <c r="F71" s="13">
        <v>1</v>
      </c>
      <c r="G71" s="46">
        <v>1</v>
      </c>
      <c r="H71" s="76">
        <v>2</v>
      </c>
      <c r="I71" s="76">
        <v>1</v>
      </c>
      <c r="J71" s="19">
        <f t="shared" si="29"/>
        <v>0.16</v>
      </c>
      <c r="K71" s="24">
        <f t="shared" si="30"/>
        <v>1</v>
      </c>
      <c r="L71" s="47">
        <f t="shared" si="31"/>
        <v>0.44721359549995787</v>
      </c>
      <c r="N71" s="16">
        <v>1</v>
      </c>
      <c r="O71" s="13">
        <v>1</v>
      </c>
      <c r="P71" s="46">
        <v>1</v>
      </c>
      <c r="Q71" s="79">
        <v>2</v>
      </c>
      <c r="R71" s="79">
        <v>1</v>
      </c>
      <c r="S71" s="19">
        <f t="shared" si="32"/>
        <v>0.16</v>
      </c>
      <c r="T71" s="24">
        <f t="shared" si="33"/>
        <v>1</v>
      </c>
      <c r="U71" s="47">
        <f t="shared" si="34"/>
        <v>0.44721359549995787</v>
      </c>
      <c r="W71" s="6" t="s">
        <v>16</v>
      </c>
      <c r="X71" s="24" cm="1">
        <f t="array" ref="X71">SUM((J69:J82)+(S69:S82))</f>
        <v>17.440000000000001</v>
      </c>
    </row>
    <row r="72" spans="2:24" x14ac:dyDescent="0.25">
      <c r="B72" s="46">
        <v>4</v>
      </c>
      <c r="C72" s="44" t="s">
        <v>64</v>
      </c>
      <c r="D72" s="9">
        <v>4</v>
      </c>
      <c r="E72" s="17">
        <v>1</v>
      </c>
      <c r="F72" s="14">
        <v>1</v>
      </c>
      <c r="G72" s="78">
        <v>1</v>
      </c>
      <c r="H72" s="77">
        <v>2</v>
      </c>
      <c r="I72" s="77">
        <v>1</v>
      </c>
      <c r="J72" s="20">
        <f t="shared" si="29"/>
        <v>0.16</v>
      </c>
      <c r="K72" s="24">
        <f t="shared" si="30"/>
        <v>1</v>
      </c>
      <c r="L72" s="47">
        <f t="shared" si="31"/>
        <v>0.44721359549995787</v>
      </c>
      <c r="N72" s="17">
        <v>1</v>
      </c>
      <c r="O72" s="14">
        <v>2</v>
      </c>
      <c r="P72" s="78">
        <v>1</v>
      </c>
      <c r="Q72" s="78">
        <v>4</v>
      </c>
      <c r="R72" s="78">
        <v>1</v>
      </c>
      <c r="S72" s="20">
        <f t="shared" si="32"/>
        <v>1.36</v>
      </c>
      <c r="T72" s="24">
        <f t="shared" si="33"/>
        <v>1</v>
      </c>
      <c r="U72" s="47">
        <f t="shared" si="34"/>
        <v>1.3038404810405297</v>
      </c>
      <c r="W72" s="6" t="s">
        <v>17</v>
      </c>
      <c r="X72" s="24" cm="1">
        <f t="array" ref="X72">_xlfn.VAR.P((E83:F83)+(N83:O83))</f>
        <v>49</v>
      </c>
    </row>
    <row r="73" spans="2:24" ht="15.75" x14ac:dyDescent="0.25">
      <c r="C73" s="12" t="s">
        <v>8</v>
      </c>
      <c r="E73" s="16"/>
      <c r="F73" s="13"/>
      <c r="G73" s="46"/>
      <c r="H73" s="76"/>
      <c r="I73" s="76"/>
      <c r="J73" s="19"/>
      <c r="K73" s="24"/>
      <c r="L73" s="47"/>
      <c r="N73" s="16"/>
      <c r="O73" s="13"/>
      <c r="P73" s="46"/>
      <c r="Q73" s="79"/>
      <c r="R73" s="79"/>
      <c r="S73" s="19"/>
      <c r="T73" s="24"/>
      <c r="U73" s="47"/>
    </row>
    <row r="74" spans="2:24" x14ac:dyDescent="0.25">
      <c r="B74" s="46">
        <v>5</v>
      </c>
      <c r="C74" s="42" t="s">
        <v>65</v>
      </c>
      <c r="D74" s="4">
        <v>5</v>
      </c>
      <c r="E74" s="16">
        <v>1</v>
      </c>
      <c r="F74" s="13">
        <v>1</v>
      </c>
      <c r="G74" s="46">
        <v>2</v>
      </c>
      <c r="H74" s="76">
        <v>1</v>
      </c>
      <c r="I74" s="76">
        <v>1</v>
      </c>
      <c r="J74" s="19">
        <f t="shared" si="29"/>
        <v>0.16</v>
      </c>
      <c r="K74" s="24">
        <f t="shared" si="30"/>
        <v>1</v>
      </c>
      <c r="L74" s="47">
        <f t="shared" si="31"/>
        <v>0.44721359549995787</v>
      </c>
      <c r="N74" s="16">
        <v>1</v>
      </c>
      <c r="O74" s="13">
        <v>1</v>
      </c>
      <c r="P74" s="46">
        <v>1</v>
      </c>
      <c r="Q74" s="79">
        <v>4</v>
      </c>
      <c r="R74" s="79">
        <v>1</v>
      </c>
      <c r="S74" s="19">
        <f t="shared" si="32"/>
        <v>1.44</v>
      </c>
      <c r="T74" s="24">
        <f t="shared" si="33"/>
        <v>1</v>
      </c>
      <c r="U74" s="47">
        <f t="shared" si="34"/>
        <v>1.3416407864998738</v>
      </c>
    </row>
    <row r="75" spans="2:24" x14ac:dyDescent="0.25">
      <c r="B75" s="46">
        <v>6</v>
      </c>
      <c r="C75" s="42" t="s">
        <v>66</v>
      </c>
      <c r="D75" s="4">
        <v>6</v>
      </c>
      <c r="E75" s="16">
        <v>1</v>
      </c>
      <c r="F75" s="13">
        <v>1</v>
      </c>
      <c r="G75" s="46">
        <v>3</v>
      </c>
      <c r="H75" s="76">
        <v>1</v>
      </c>
      <c r="I75" s="76">
        <v>1</v>
      </c>
      <c r="J75" s="19">
        <f t="shared" si="29"/>
        <v>0.64</v>
      </c>
      <c r="K75" s="24">
        <f t="shared" si="30"/>
        <v>1</v>
      </c>
      <c r="L75" s="47">
        <f t="shared" si="31"/>
        <v>0.89442719099991574</v>
      </c>
      <c r="N75" s="16">
        <v>0</v>
      </c>
      <c r="O75" s="13">
        <v>1</v>
      </c>
      <c r="P75" s="46">
        <v>3</v>
      </c>
      <c r="Q75" s="79">
        <v>2</v>
      </c>
      <c r="R75" s="79">
        <v>1</v>
      </c>
      <c r="S75" s="19">
        <f t="shared" si="32"/>
        <v>1.04</v>
      </c>
      <c r="T75" s="24">
        <f t="shared" si="33"/>
        <v>1</v>
      </c>
      <c r="U75" s="47">
        <f t="shared" si="34"/>
        <v>1.1401754250991378</v>
      </c>
    </row>
    <row r="76" spans="2:24" x14ac:dyDescent="0.25">
      <c r="B76" s="46">
        <v>7</v>
      </c>
      <c r="C76" s="42" t="s">
        <v>67</v>
      </c>
      <c r="D76" s="4">
        <v>7</v>
      </c>
      <c r="E76" s="16">
        <v>1</v>
      </c>
      <c r="F76" s="13">
        <v>1</v>
      </c>
      <c r="G76" s="46">
        <v>2</v>
      </c>
      <c r="H76" s="76">
        <v>1</v>
      </c>
      <c r="I76" s="76">
        <v>1</v>
      </c>
      <c r="J76" s="19">
        <f t="shared" si="29"/>
        <v>0.16</v>
      </c>
      <c r="K76" s="24">
        <f t="shared" si="30"/>
        <v>1</v>
      </c>
      <c r="L76" s="47">
        <f t="shared" si="31"/>
        <v>0.44721359549995787</v>
      </c>
      <c r="N76" s="16">
        <v>2</v>
      </c>
      <c r="O76" s="13">
        <v>1</v>
      </c>
      <c r="P76" s="46">
        <v>3</v>
      </c>
      <c r="Q76" s="79">
        <v>4</v>
      </c>
      <c r="R76" s="79">
        <v>1</v>
      </c>
      <c r="S76" s="19">
        <f t="shared" si="32"/>
        <v>1.36</v>
      </c>
      <c r="T76" s="24">
        <f t="shared" si="33"/>
        <v>2</v>
      </c>
      <c r="U76" s="47">
        <f t="shared" si="34"/>
        <v>1.3038404810405297</v>
      </c>
    </row>
    <row r="77" spans="2:24" x14ac:dyDescent="0.25">
      <c r="B77" s="46">
        <v>8</v>
      </c>
      <c r="C77" s="44" t="s">
        <v>68</v>
      </c>
      <c r="D77" s="9">
        <v>8</v>
      </c>
      <c r="E77" s="17">
        <v>3</v>
      </c>
      <c r="F77" s="14">
        <v>1</v>
      </c>
      <c r="G77" s="78">
        <v>1</v>
      </c>
      <c r="H77" s="77">
        <v>1</v>
      </c>
      <c r="I77" s="77">
        <v>1</v>
      </c>
      <c r="J77" s="20">
        <f t="shared" si="29"/>
        <v>0.64</v>
      </c>
      <c r="K77" s="24">
        <f t="shared" si="30"/>
        <v>1</v>
      </c>
      <c r="L77" s="47">
        <f t="shared" si="31"/>
        <v>0.89442719099991574</v>
      </c>
      <c r="N77" s="17">
        <v>2</v>
      </c>
      <c r="O77" s="14">
        <v>1</v>
      </c>
      <c r="P77" s="78">
        <v>1</v>
      </c>
      <c r="Q77" s="78">
        <v>1</v>
      </c>
      <c r="R77" s="78">
        <v>1</v>
      </c>
      <c r="S77" s="20">
        <f t="shared" si="32"/>
        <v>0.16</v>
      </c>
      <c r="T77" s="24">
        <f t="shared" si="33"/>
        <v>1</v>
      </c>
      <c r="U77" s="47">
        <f t="shared" si="34"/>
        <v>0.44721359549995787</v>
      </c>
    </row>
    <row r="78" spans="2:24" ht="15.75" x14ac:dyDescent="0.25">
      <c r="C78" s="1" t="s">
        <v>9</v>
      </c>
      <c r="E78" s="16"/>
      <c r="F78" s="13"/>
      <c r="G78" s="46"/>
      <c r="H78" s="76"/>
      <c r="I78" s="76"/>
      <c r="J78" s="19"/>
      <c r="K78" s="24"/>
      <c r="L78" s="47"/>
      <c r="N78" s="16"/>
      <c r="O78" s="13"/>
      <c r="P78" s="46"/>
      <c r="Q78" s="79"/>
      <c r="R78" s="79"/>
      <c r="S78" s="19"/>
      <c r="T78" s="24"/>
      <c r="U78" s="47"/>
    </row>
    <row r="79" spans="2:24" x14ac:dyDescent="0.25">
      <c r="B79" s="46">
        <v>9</v>
      </c>
      <c r="C79" s="42" t="s">
        <v>69</v>
      </c>
      <c r="D79" s="4">
        <v>9</v>
      </c>
      <c r="E79" s="16">
        <v>3</v>
      </c>
      <c r="F79" s="13">
        <v>1</v>
      </c>
      <c r="G79" s="46">
        <v>1</v>
      </c>
      <c r="H79" s="76">
        <v>2</v>
      </c>
      <c r="I79" s="76">
        <v>2</v>
      </c>
      <c r="J79" s="19">
        <f t="shared" si="29"/>
        <v>0.56000000000000005</v>
      </c>
      <c r="K79" s="24">
        <f t="shared" si="30"/>
        <v>2</v>
      </c>
      <c r="L79" s="47">
        <f t="shared" si="31"/>
        <v>0.83666002653407567</v>
      </c>
      <c r="N79" s="16">
        <v>4</v>
      </c>
      <c r="O79" s="13">
        <v>1</v>
      </c>
      <c r="P79" s="46">
        <v>1</v>
      </c>
      <c r="Q79" s="79">
        <v>2</v>
      </c>
      <c r="R79" s="79">
        <v>1</v>
      </c>
      <c r="S79" s="19">
        <f t="shared" si="32"/>
        <v>1.36</v>
      </c>
      <c r="T79" s="24">
        <f t="shared" si="33"/>
        <v>1</v>
      </c>
      <c r="U79" s="47">
        <f t="shared" si="34"/>
        <v>1.3038404810405297</v>
      </c>
    </row>
    <row r="80" spans="2:24" x14ac:dyDescent="0.25">
      <c r="B80" s="46">
        <v>10</v>
      </c>
      <c r="C80" s="42" t="s">
        <v>70</v>
      </c>
      <c r="D80" s="4">
        <v>10</v>
      </c>
      <c r="E80" s="16">
        <v>4</v>
      </c>
      <c r="F80" s="13">
        <v>1</v>
      </c>
      <c r="G80" s="46">
        <v>1</v>
      </c>
      <c r="H80" s="76">
        <v>2</v>
      </c>
      <c r="I80" s="76">
        <v>2</v>
      </c>
      <c r="J80" s="19">
        <f t="shared" si="29"/>
        <v>1.2</v>
      </c>
      <c r="K80" s="24">
        <f t="shared" si="30"/>
        <v>2</v>
      </c>
      <c r="L80" s="47">
        <f t="shared" si="31"/>
        <v>1.2247448713915889</v>
      </c>
      <c r="N80" s="16">
        <v>5</v>
      </c>
      <c r="O80" s="13">
        <v>1</v>
      </c>
      <c r="P80" s="46">
        <v>1</v>
      </c>
      <c r="Q80" s="79">
        <v>2</v>
      </c>
      <c r="R80" s="79">
        <v>1</v>
      </c>
      <c r="S80" s="19">
        <f t="shared" si="32"/>
        <v>2.4</v>
      </c>
      <c r="T80" s="24">
        <f t="shared" si="33"/>
        <v>1</v>
      </c>
      <c r="U80" s="47">
        <f t="shared" si="34"/>
        <v>1.7320508075688772</v>
      </c>
    </row>
    <row r="81" spans="2:24" x14ac:dyDescent="0.25">
      <c r="B81" s="46">
        <v>11</v>
      </c>
      <c r="C81" s="42" t="s">
        <v>71</v>
      </c>
      <c r="D81" s="4">
        <v>11</v>
      </c>
      <c r="E81" s="16">
        <v>1</v>
      </c>
      <c r="F81" s="13">
        <v>1</v>
      </c>
      <c r="G81" s="46">
        <v>1</v>
      </c>
      <c r="H81" s="76">
        <v>4</v>
      </c>
      <c r="I81" s="76">
        <v>3</v>
      </c>
      <c r="J81" s="19">
        <f t="shared" si="29"/>
        <v>1.6</v>
      </c>
      <c r="K81" s="24">
        <f t="shared" si="30"/>
        <v>1</v>
      </c>
      <c r="L81" s="47">
        <f t="shared" si="31"/>
        <v>1.4142135623730951</v>
      </c>
      <c r="N81" s="16">
        <v>1</v>
      </c>
      <c r="O81" s="13">
        <v>1</v>
      </c>
      <c r="P81" s="46">
        <v>3</v>
      </c>
      <c r="Q81" s="79">
        <v>1</v>
      </c>
      <c r="R81" s="79">
        <v>4</v>
      </c>
      <c r="S81" s="19">
        <f t="shared" si="32"/>
        <v>1.6</v>
      </c>
      <c r="T81" s="24">
        <f t="shared" si="33"/>
        <v>1</v>
      </c>
      <c r="U81" s="47">
        <f t="shared" si="34"/>
        <v>1.4142135623730951</v>
      </c>
    </row>
    <row r="82" spans="2:24" x14ac:dyDescent="0.25">
      <c r="B82" s="46">
        <v>12</v>
      </c>
      <c r="C82" s="44" t="s">
        <v>72</v>
      </c>
      <c r="D82" s="9">
        <v>12</v>
      </c>
      <c r="E82" s="17">
        <v>1</v>
      </c>
      <c r="F82" s="14">
        <v>1</v>
      </c>
      <c r="G82" s="78">
        <v>1</v>
      </c>
      <c r="H82" s="77">
        <v>1</v>
      </c>
      <c r="I82" s="77">
        <v>2</v>
      </c>
      <c r="J82" s="19">
        <f t="shared" si="29"/>
        <v>0.16</v>
      </c>
      <c r="K82" s="24">
        <f t="shared" si="30"/>
        <v>1</v>
      </c>
      <c r="L82" s="47">
        <f t="shared" si="31"/>
        <v>0.44721359549995787</v>
      </c>
      <c r="N82" s="17">
        <v>1</v>
      </c>
      <c r="O82" s="14">
        <v>1</v>
      </c>
      <c r="P82" s="78">
        <v>3</v>
      </c>
      <c r="Q82" s="78">
        <v>1</v>
      </c>
      <c r="R82" s="78">
        <v>3</v>
      </c>
      <c r="S82" s="20">
        <f t="shared" si="32"/>
        <v>0.96</v>
      </c>
      <c r="T82" s="24">
        <f t="shared" si="33"/>
        <v>1</v>
      </c>
      <c r="U82" s="47">
        <f t="shared" si="34"/>
        <v>1.0954451150103324</v>
      </c>
    </row>
    <row r="83" spans="2:24" x14ac:dyDescent="0.25">
      <c r="C83" s="22" t="s">
        <v>20</v>
      </c>
      <c r="E83" s="37">
        <f>SUM(E69:E82)</f>
        <v>27</v>
      </c>
      <c r="F83" s="38">
        <f>SUM(F69:F82)</f>
        <v>20</v>
      </c>
      <c r="G83" s="95">
        <f t="shared" ref="G83:I83" si="35">SUM(G69:G82)</f>
        <v>24</v>
      </c>
      <c r="H83" s="95">
        <f t="shared" si="35"/>
        <v>26</v>
      </c>
      <c r="I83" s="38">
        <f t="shared" si="35"/>
        <v>25</v>
      </c>
      <c r="J83" s="31"/>
      <c r="N83" s="37">
        <f>SUM(N69:N82)</f>
        <v>28</v>
      </c>
      <c r="O83" s="38">
        <f>SUM(O69:O82)</f>
        <v>21</v>
      </c>
      <c r="P83" s="95">
        <f t="shared" ref="P83:R83" si="36">SUM(P69:P82)</f>
        <v>28</v>
      </c>
      <c r="Q83" s="95">
        <f t="shared" si="36"/>
        <v>33</v>
      </c>
      <c r="R83" s="38">
        <f t="shared" si="36"/>
        <v>25</v>
      </c>
      <c r="S83" s="20"/>
    </row>
    <row r="84" spans="2:24" x14ac:dyDescent="0.25">
      <c r="C84" s="22" t="s">
        <v>28</v>
      </c>
      <c r="E84" s="39">
        <f>AVERAGE(E69:E82)</f>
        <v>2.25</v>
      </c>
      <c r="F84" s="39">
        <f>AVERAGE(F69:F82)</f>
        <v>1.6666666666666667</v>
      </c>
      <c r="G84" s="39">
        <f t="shared" ref="G84:I84" si="37">AVERAGE(G69:G82)</f>
        <v>2</v>
      </c>
      <c r="H84" s="39">
        <f t="shared" si="37"/>
        <v>2.1666666666666665</v>
      </c>
      <c r="I84" s="39">
        <f t="shared" si="37"/>
        <v>2.0833333333333335</v>
      </c>
      <c r="N84" s="39">
        <f>AVERAGE(N69:N82)</f>
        <v>2.3333333333333335</v>
      </c>
      <c r="O84" s="39">
        <f>AVERAGE(O69:O82)</f>
        <v>1.75</v>
      </c>
      <c r="P84" s="39">
        <f t="shared" ref="P84:R84" si="38">AVERAGE(P69:P82)</f>
        <v>2.3333333333333335</v>
      </c>
      <c r="Q84" s="39">
        <f t="shared" si="38"/>
        <v>2.75</v>
      </c>
      <c r="R84" s="39">
        <f t="shared" si="38"/>
        <v>2.0833333333333335</v>
      </c>
    </row>
    <row r="85" spans="2:24" x14ac:dyDescent="0.25">
      <c r="C85" s="22" t="s">
        <v>29</v>
      </c>
      <c r="E85" s="39">
        <f>MIN(E69:E82)</f>
        <v>1</v>
      </c>
      <c r="F85" s="39">
        <f>MIN(F69:F82)</f>
        <v>1</v>
      </c>
      <c r="G85" s="39">
        <f t="shared" ref="G85:I85" si="39">MIN(G69:G82)</f>
        <v>1</v>
      </c>
      <c r="H85" s="39">
        <f t="shared" si="39"/>
        <v>1</v>
      </c>
      <c r="I85" s="39">
        <f t="shared" si="39"/>
        <v>1</v>
      </c>
      <c r="N85" s="39">
        <f>MIN(N69:N82)</f>
        <v>0</v>
      </c>
      <c r="O85" s="39">
        <f>MIN(O69:O82)</f>
        <v>1</v>
      </c>
      <c r="P85" s="39">
        <f t="shared" ref="P85:R85" si="40">MIN(P69:P82)</f>
        <v>1</v>
      </c>
      <c r="Q85" s="39">
        <f t="shared" si="40"/>
        <v>1</v>
      </c>
      <c r="R85" s="39">
        <f t="shared" si="40"/>
        <v>1</v>
      </c>
    </row>
    <row r="86" spans="2:24" x14ac:dyDescent="0.25">
      <c r="C86" s="22" t="s">
        <v>30</v>
      </c>
      <c r="E86" s="39">
        <f>MAX(E69:E82)</f>
        <v>5</v>
      </c>
      <c r="F86" s="39">
        <f>MAX(F69:F82)</f>
        <v>5</v>
      </c>
      <c r="G86" s="39">
        <f t="shared" ref="G86:I86" si="41">MAX(G69:G82)</f>
        <v>5</v>
      </c>
      <c r="H86" s="39">
        <f t="shared" si="41"/>
        <v>5</v>
      </c>
      <c r="I86" s="39">
        <f t="shared" si="41"/>
        <v>5</v>
      </c>
      <c r="N86" s="39">
        <f>MAX(N69:N82)</f>
        <v>5</v>
      </c>
      <c r="O86" s="39">
        <f>MAX(O69:O82)</f>
        <v>5</v>
      </c>
      <c r="P86" s="39">
        <f t="shared" ref="P86:R86" si="42">MAX(P69:P82)</f>
        <v>5</v>
      </c>
      <c r="Q86" s="39">
        <f t="shared" si="42"/>
        <v>5</v>
      </c>
      <c r="R86" s="39">
        <f t="shared" si="42"/>
        <v>5</v>
      </c>
    </row>
    <row r="87" spans="2:24" x14ac:dyDescent="0.25">
      <c r="C87" s="22" t="s">
        <v>31</v>
      </c>
      <c r="E87" s="39">
        <f>STDEV(E69:E82)</f>
        <v>1.6583123951776999</v>
      </c>
      <c r="F87" s="39">
        <f>STDEV(F69:F82)</f>
        <v>1.5569978883230458</v>
      </c>
      <c r="G87" s="39">
        <f t="shared" ref="G87:I87" si="43">STDEV(G69:G82)</f>
        <v>1.5374122295716148</v>
      </c>
      <c r="H87" s="39">
        <f t="shared" si="43"/>
        <v>1.403458930534474</v>
      </c>
      <c r="I87" s="39">
        <f t="shared" si="43"/>
        <v>1.5050420310248864</v>
      </c>
      <c r="N87" s="39">
        <f>STDEV(N69:N82)</f>
        <v>1.8748737331221843</v>
      </c>
      <c r="O87" s="39">
        <f>STDEV(O69:O82)</f>
        <v>1.5447859516333116</v>
      </c>
      <c r="P87" s="39">
        <f t="shared" ref="P87:R87" si="44">STDEV(P69:P82)</f>
        <v>1.5569978883230462</v>
      </c>
      <c r="Q87" s="39">
        <f t="shared" si="44"/>
        <v>1.5447859516333116</v>
      </c>
      <c r="R87" s="39">
        <f t="shared" si="44"/>
        <v>1.6764862244009227</v>
      </c>
    </row>
    <row r="88" spans="2:24" x14ac:dyDescent="0.25">
      <c r="C88" s="22"/>
      <c r="E88" s="39"/>
      <c r="F88" s="40"/>
      <c r="G88" s="41"/>
      <c r="H88" s="41"/>
      <c r="I88" s="41"/>
      <c r="N88" s="39"/>
      <c r="O88" s="40"/>
      <c r="P88" s="41"/>
      <c r="Q88" s="41"/>
      <c r="R88" s="41"/>
    </row>
    <row r="89" spans="2:24" ht="15.75" thickBot="1" x14ac:dyDescent="0.3"/>
    <row r="90" spans="2:24" ht="19.5" thickBot="1" x14ac:dyDescent="0.3">
      <c r="C90" s="67" t="s">
        <v>93</v>
      </c>
    </row>
    <row r="91" spans="2:24" x14ac:dyDescent="0.25">
      <c r="E91" s="18" t="s">
        <v>100</v>
      </c>
      <c r="F91" s="5" t="s">
        <v>101</v>
      </c>
      <c r="G91" s="46" t="s">
        <v>102</v>
      </c>
      <c r="H91" s="46" t="s">
        <v>106</v>
      </c>
      <c r="I91" s="6" t="s">
        <v>104</v>
      </c>
      <c r="N91" s="18" t="s">
        <v>100</v>
      </c>
      <c r="O91" s="5" t="s">
        <v>101</v>
      </c>
      <c r="P91" s="46" t="s">
        <v>102</v>
      </c>
      <c r="Q91" s="46" t="s">
        <v>106</v>
      </c>
      <c r="R91" s="6" t="s">
        <v>104</v>
      </c>
    </row>
    <row r="92" spans="2:24" x14ac:dyDescent="0.25">
      <c r="E92" s="99" t="s">
        <v>83</v>
      </c>
      <c r="F92" s="100"/>
      <c r="G92" s="100"/>
      <c r="H92" s="100"/>
      <c r="I92" s="101"/>
      <c r="N92" s="102" t="s">
        <v>84</v>
      </c>
      <c r="O92" s="103"/>
      <c r="P92" s="103"/>
      <c r="Q92" s="103"/>
      <c r="R92" s="104"/>
    </row>
    <row r="93" spans="2:24" ht="19.5" customHeight="1" x14ac:dyDescent="0.25">
      <c r="C93" s="12" t="s">
        <v>8</v>
      </c>
      <c r="E93" s="69" t="s">
        <v>5</v>
      </c>
      <c r="F93" s="70" t="s">
        <v>4</v>
      </c>
      <c r="G93" s="72" t="s">
        <v>11</v>
      </c>
      <c r="H93" s="96" t="s">
        <v>12</v>
      </c>
      <c r="I93" s="73" t="s">
        <v>107</v>
      </c>
      <c r="J93" s="23" t="s">
        <v>13</v>
      </c>
      <c r="K93" s="81" t="s">
        <v>88</v>
      </c>
      <c r="L93" s="81" t="s">
        <v>89</v>
      </c>
      <c r="N93" s="69" t="s">
        <v>5</v>
      </c>
      <c r="O93" s="70" t="s">
        <v>4</v>
      </c>
      <c r="P93" s="72" t="s">
        <v>11</v>
      </c>
      <c r="Q93" s="97" t="s">
        <v>12</v>
      </c>
      <c r="R93" s="73" t="s">
        <v>107</v>
      </c>
      <c r="S93" s="23" t="s">
        <v>13</v>
      </c>
      <c r="T93" s="81" t="s">
        <v>88</v>
      </c>
      <c r="U93" s="81" t="s">
        <v>89</v>
      </c>
      <c r="W93" s="25" t="s">
        <v>14</v>
      </c>
      <c r="X93" s="26">
        <f>(X94/(X94-1))*(1-X95/X96)</f>
        <v>0.91277399848828422</v>
      </c>
    </row>
    <row r="94" spans="2:24" x14ac:dyDescent="0.25">
      <c r="B94" s="46">
        <v>1</v>
      </c>
      <c r="C94" s="58" t="s">
        <v>73</v>
      </c>
      <c r="D94" s="4">
        <v>1</v>
      </c>
      <c r="E94" s="16">
        <v>1</v>
      </c>
      <c r="F94" s="5">
        <v>2</v>
      </c>
      <c r="G94" s="79">
        <v>1</v>
      </c>
      <c r="H94" s="79">
        <v>1</v>
      </c>
      <c r="I94" s="76">
        <v>5</v>
      </c>
      <c r="J94" s="55">
        <f>_xlfn.VAR.P(E94:I94)</f>
        <v>2.4</v>
      </c>
      <c r="K94" s="24">
        <f>MEDIAN(E94,F94,G94,H94,I94)</f>
        <v>1</v>
      </c>
      <c r="L94" s="60">
        <f>STDEV(E94,F94,G94,H94,I94)</f>
        <v>1.7320508075688772</v>
      </c>
      <c r="N94" s="16">
        <v>1</v>
      </c>
      <c r="O94" s="5">
        <v>1</v>
      </c>
      <c r="P94" s="79">
        <v>1</v>
      </c>
      <c r="Q94" s="79">
        <v>2</v>
      </c>
      <c r="R94" s="76">
        <v>1</v>
      </c>
      <c r="S94" s="57">
        <f>_xlfn.VAR.P(N94:R94)</f>
        <v>0.16</v>
      </c>
      <c r="T94" s="61">
        <f>MEDIAN(N94,O94,P94,Q94,R94)</f>
        <v>1</v>
      </c>
      <c r="U94" s="60">
        <f>STDEV(N94,O94,P94,Q94,R94)</f>
        <v>0.44721359549995787</v>
      </c>
      <c r="W94" s="6" t="s">
        <v>15</v>
      </c>
      <c r="X94" s="24">
        <f>B105</f>
        <v>10</v>
      </c>
    </row>
    <row r="95" spans="2:24" x14ac:dyDescent="0.25">
      <c r="B95" s="46">
        <v>2</v>
      </c>
      <c r="C95" s="42" t="s">
        <v>74</v>
      </c>
      <c r="D95" s="4">
        <v>2</v>
      </c>
      <c r="E95" s="16">
        <v>4</v>
      </c>
      <c r="F95" s="5">
        <v>2</v>
      </c>
      <c r="G95" s="79">
        <v>1</v>
      </c>
      <c r="H95" s="79">
        <v>3</v>
      </c>
      <c r="I95" s="76">
        <v>1</v>
      </c>
      <c r="J95" s="19">
        <f t="shared" ref="J95:J105" si="45">_xlfn.VAR.P(E95:I95)</f>
        <v>1.36</v>
      </c>
      <c r="K95" s="24">
        <f t="shared" ref="K95:K105" si="46">MEDIAN(E95,F95,G95,H95,I95)</f>
        <v>2</v>
      </c>
      <c r="L95" s="47">
        <f>STDEV(E95,F95,G95,H95,I95)</f>
        <v>1.3038404810405297</v>
      </c>
      <c r="N95" s="16">
        <v>3</v>
      </c>
      <c r="O95" s="5">
        <v>1</v>
      </c>
      <c r="P95" s="79">
        <v>1</v>
      </c>
      <c r="Q95" s="79">
        <v>2</v>
      </c>
      <c r="R95" s="76">
        <v>3</v>
      </c>
      <c r="S95" s="27">
        <f t="shared" ref="S95:S105" si="47">_xlfn.VAR.P(N95:R95)</f>
        <v>0.8</v>
      </c>
      <c r="T95" s="24">
        <f>MEDIAN(N95,O95,P95,Q95,R95)</f>
        <v>2</v>
      </c>
      <c r="U95" s="47">
        <f>STDEV(N95,O95,P95,Q95,R95)</f>
        <v>1</v>
      </c>
      <c r="W95" s="6" t="s">
        <v>16</v>
      </c>
      <c r="X95" s="24" cm="1">
        <f t="array" ref="X95">SUM((J94:J105)+(S94:S105))</f>
        <v>19.68</v>
      </c>
    </row>
    <row r="96" spans="2:24" x14ac:dyDescent="0.25">
      <c r="B96" s="46">
        <v>3</v>
      </c>
      <c r="C96" s="42" t="s">
        <v>75</v>
      </c>
      <c r="D96" s="4">
        <v>3</v>
      </c>
      <c r="E96" s="16">
        <v>1</v>
      </c>
      <c r="F96" s="5">
        <v>1</v>
      </c>
      <c r="G96" s="79">
        <v>1</v>
      </c>
      <c r="H96" s="79">
        <v>3</v>
      </c>
      <c r="I96" s="76">
        <v>1</v>
      </c>
      <c r="J96" s="19">
        <f t="shared" si="45"/>
        <v>0.64</v>
      </c>
      <c r="K96" s="24">
        <f t="shared" si="46"/>
        <v>1</v>
      </c>
      <c r="L96" s="47">
        <f>STDEV(E96,F96,G96,H96,I96)</f>
        <v>0.89442719099991574</v>
      </c>
      <c r="N96" s="16">
        <v>1</v>
      </c>
      <c r="O96" s="5">
        <v>1</v>
      </c>
      <c r="P96" s="79">
        <v>1</v>
      </c>
      <c r="Q96" s="79">
        <v>2</v>
      </c>
      <c r="R96" s="76">
        <v>1</v>
      </c>
      <c r="S96" s="27">
        <f t="shared" si="47"/>
        <v>0.16</v>
      </c>
      <c r="T96" s="24">
        <f t="shared" ref="T96:T101" si="48">MEDIAN(N96,O96,P96,Q96,R96)</f>
        <v>1</v>
      </c>
      <c r="U96" s="47">
        <f>STDEV(N96,O96,P96,Q96,R96)</f>
        <v>0.44721359549995787</v>
      </c>
      <c r="W96" s="6" t="s">
        <v>17</v>
      </c>
      <c r="X96" s="24" cm="1">
        <f t="array" ref="X96">_xlfn.VAR.P((E106:F106)+(N106:O106))</f>
        <v>110.25</v>
      </c>
    </row>
    <row r="97" spans="2:21" x14ac:dyDescent="0.25">
      <c r="B97" s="46">
        <v>4</v>
      </c>
      <c r="C97" s="59" t="s">
        <v>76</v>
      </c>
      <c r="D97" s="9">
        <v>4</v>
      </c>
      <c r="E97" s="17">
        <v>1</v>
      </c>
      <c r="F97" s="10">
        <v>1</v>
      </c>
      <c r="G97" s="78">
        <v>1</v>
      </c>
      <c r="H97" s="78">
        <v>2</v>
      </c>
      <c r="I97" s="77">
        <v>1</v>
      </c>
      <c r="J97" s="56">
        <f t="shared" si="45"/>
        <v>0.16</v>
      </c>
      <c r="K97" s="24">
        <f t="shared" si="46"/>
        <v>1</v>
      </c>
      <c r="L97" s="60">
        <f>STDEV(E97,F97,G97,H97,I97)</f>
        <v>0.44721359549995787</v>
      </c>
      <c r="N97" s="17">
        <v>2</v>
      </c>
      <c r="O97" s="10">
        <v>1</v>
      </c>
      <c r="P97" s="78">
        <v>1</v>
      </c>
      <c r="Q97" s="78">
        <v>3</v>
      </c>
      <c r="R97" s="77">
        <v>1</v>
      </c>
      <c r="S97" s="57">
        <f t="shared" si="47"/>
        <v>0.64</v>
      </c>
      <c r="T97" s="24">
        <f t="shared" si="48"/>
        <v>1</v>
      </c>
      <c r="U97" s="60">
        <f>STDEV(N97,O97,P97,Q97,R97)</f>
        <v>0.89442719099991574</v>
      </c>
    </row>
    <row r="98" spans="2:21" ht="15.75" x14ac:dyDescent="0.25">
      <c r="C98" s="12" t="s">
        <v>7</v>
      </c>
      <c r="E98" s="16"/>
      <c r="G98" s="79"/>
      <c r="H98" s="79"/>
      <c r="I98" s="76"/>
      <c r="J98" s="19"/>
      <c r="K98" s="24"/>
      <c r="L98" s="47"/>
      <c r="N98" s="16"/>
      <c r="O98" s="5"/>
      <c r="P98" s="79"/>
      <c r="Q98" s="79"/>
      <c r="R98" s="76"/>
      <c r="S98" s="27"/>
      <c r="T98" s="24"/>
      <c r="U98" s="47"/>
    </row>
    <row r="99" spans="2:21" x14ac:dyDescent="0.25">
      <c r="B99" s="46">
        <v>5</v>
      </c>
      <c r="C99" s="42" t="s">
        <v>77</v>
      </c>
      <c r="D99" s="4">
        <v>5</v>
      </c>
      <c r="E99" s="16">
        <v>1</v>
      </c>
      <c r="F99" s="5">
        <v>1</v>
      </c>
      <c r="G99" s="79">
        <v>1</v>
      </c>
      <c r="H99" s="79">
        <v>4</v>
      </c>
      <c r="I99" s="76">
        <v>1</v>
      </c>
      <c r="J99" s="19">
        <f t="shared" si="45"/>
        <v>1.44</v>
      </c>
      <c r="K99" s="24">
        <f t="shared" si="46"/>
        <v>1</v>
      </c>
      <c r="L99" s="47">
        <f>STDEV(E99,F99,G99,H99,I99)</f>
        <v>1.3416407864998738</v>
      </c>
      <c r="N99" s="16">
        <v>1</v>
      </c>
      <c r="O99" s="5">
        <v>1</v>
      </c>
      <c r="P99" s="79">
        <v>1</v>
      </c>
      <c r="Q99" s="79">
        <v>3</v>
      </c>
      <c r="R99" s="76">
        <v>2</v>
      </c>
      <c r="S99" s="27">
        <f t="shared" si="47"/>
        <v>0.64</v>
      </c>
      <c r="T99" s="24">
        <f t="shared" si="48"/>
        <v>1</v>
      </c>
      <c r="U99" s="47">
        <f>STDEV(N99,O99,P99,Q99,R99)</f>
        <v>0.89442719099991574</v>
      </c>
    </row>
    <row r="100" spans="2:21" x14ac:dyDescent="0.25">
      <c r="B100" s="46">
        <v>6</v>
      </c>
      <c r="C100" s="42" t="s">
        <v>78</v>
      </c>
      <c r="D100" s="4">
        <v>6</v>
      </c>
      <c r="E100" s="16">
        <v>1</v>
      </c>
      <c r="F100" s="5">
        <v>1</v>
      </c>
      <c r="G100" s="79">
        <v>1</v>
      </c>
      <c r="H100" s="79">
        <v>3</v>
      </c>
      <c r="I100" s="76">
        <v>1</v>
      </c>
      <c r="J100" s="19">
        <f t="shared" si="45"/>
        <v>0.64</v>
      </c>
      <c r="K100" s="24">
        <f t="shared" si="46"/>
        <v>1</v>
      </c>
      <c r="L100" s="47">
        <f t="shared" ref="L100:L101" si="49">STDEV(E100,F100,G100,H100,I100)</f>
        <v>0.89442719099991574</v>
      </c>
      <c r="N100" s="16">
        <v>3</v>
      </c>
      <c r="O100" s="5">
        <v>1</v>
      </c>
      <c r="P100" s="79">
        <v>3</v>
      </c>
      <c r="Q100" s="79">
        <v>3</v>
      </c>
      <c r="R100" s="76">
        <v>1</v>
      </c>
      <c r="S100" s="27">
        <f t="shared" si="47"/>
        <v>0.96</v>
      </c>
      <c r="T100" s="24">
        <f t="shared" si="48"/>
        <v>3</v>
      </c>
      <c r="U100" s="47">
        <f>STDEV(N100,O100,P100,Q100,R100)</f>
        <v>1.0954451150103324</v>
      </c>
    </row>
    <row r="101" spans="2:21" x14ac:dyDescent="0.25">
      <c r="B101" s="46">
        <v>7</v>
      </c>
      <c r="C101" s="44" t="s">
        <v>79</v>
      </c>
      <c r="D101" s="9">
        <v>7</v>
      </c>
      <c r="E101" s="17">
        <v>1</v>
      </c>
      <c r="F101" s="10">
        <v>1</v>
      </c>
      <c r="G101" s="78">
        <v>1</v>
      </c>
      <c r="H101" s="78">
        <v>4</v>
      </c>
      <c r="I101" s="77">
        <v>1</v>
      </c>
      <c r="J101" s="20">
        <f t="shared" si="45"/>
        <v>1.44</v>
      </c>
      <c r="K101" s="24">
        <f t="shared" si="46"/>
        <v>1</v>
      </c>
      <c r="L101" s="47">
        <f t="shared" si="49"/>
        <v>1.3416407864998738</v>
      </c>
      <c r="N101" s="17">
        <v>1</v>
      </c>
      <c r="O101" s="10">
        <v>1</v>
      </c>
      <c r="P101" s="78">
        <v>1</v>
      </c>
      <c r="Q101" s="78">
        <v>3</v>
      </c>
      <c r="R101" s="77">
        <v>2</v>
      </c>
      <c r="S101" s="27">
        <f t="shared" si="47"/>
        <v>0.64</v>
      </c>
      <c r="T101" s="24">
        <f t="shared" si="48"/>
        <v>1</v>
      </c>
      <c r="U101" s="47">
        <f>STDEV(N101,O101,P101,Q101,R101)</f>
        <v>0.89442719099991574</v>
      </c>
    </row>
    <row r="102" spans="2:21" ht="15.75" x14ac:dyDescent="0.25">
      <c r="C102" s="12" t="s">
        <v>9</v>
      </c>
      <c r="E102" s="16"/>
      <c r="G102" s="79"/>
      <c r="H102" s="79"/>
      <c r="I102" s="76"/>
      <c r="J102" s="19"/>
      <c r="K102" s="24"/>
      <c r="L102" s="47"/>
      <c r="N102" s="16"/>
      <c r="O102" s="5"/>
      <c r="P102" s="79"/>
      <c r="Q102" s="79"/>
      <c r="R102" s="76"/>
      <c r="S102" s="27"/>
      <c r="T102" s="24"/>
      <c r="U102" s="47"/>
    </row>
    <row r="103" spans="2:21" x14ac:dyDescent="0.25">
      <c r="B103" s="46">
        <v>8</v>
      </c>
      <c r="C103" s="58" t="s">
        <v>80</v>
      </c>
      <c r="D103" s="4">
        <v>8</v>
      </c>
      <c r="E103" s="16">
        <v>4</v>
      </c>
      <c r="F103" s="5">
        <v>1</v>
      </c>
      <c r="G103" s="79">
        <v>1</v>
      </c>
      <c r="H103" s="79">
        <v>2</v>
      </c>
      <c r="I103" s="76">
        <v>4</v>
      </c>
      <c r="J103" s="55">
        <f t="shared" si="45"/>
        <v>1.84</v>
      </c>
      <c r="K103" s="24">
        <f t="shared" si="46"/>
        <v>2</v>
      </c>
      <c r="L103" s="60">
        <f>STDEV(E103,F103,G103,H103,I103)</f>
        <v>1.51657508881031</v>
      </c>
      <c r="N103" s="16">
        <v>4</v>
      </c>
      <c r="O103" s="5">
        <v>2</v>
      </c>
      <c r="P103" s="79">
        <v>4</v>
      </c>
      <c r="Q103" s="79">
        <v>2</v>
      </c>
      <c r="R103" s="76">
        <v>2</v>
      </c>
      <c r="S103" s="57">
        <f t="shared" si="47"/>
        <v>0.96</v>
      </c>
      <c r="T103" s="61">
        <f>MEDIAN(N103,O103,P103,R103)</f>
        <v>3</v>
      </c>
      <c r="U103" s="60">
        <f>STDEV(N103,O103,P103,Q103,R103)</f>
        <v>1.0954451150103319</v>
      </c>
    </row>
    <row r="104" spans="2:21" x14ac:dyDescent="0.25">
      <c r="B104" s="46">
        <v>9</v>
      </c>
      <c r="C104" s="42" t="s">
        <v>81</v>
      </c>
      <c r="D104" s="4">
        <v>9</v>
      </c>
      <c r="E104" s="16">
        <v>4</v>
      </c>
      <c r="F104" s="5">
        <v>1</v>
      </c>
      <c r="G104" s="79">
        <v>1</v>
      </c>
      <c r="H104" s="79">
        <v>2</v>
      </c>
      <c r="I104" s="76">
        <v>3</v>
      </c>
      <c r="J104" s="19">
        <f t="shared" si="45"/>
        <v>1.36</v>
      </c>
      <c r="K104" s="24">
        <f t="shared" si="46"/>
        <v>2</v>
      </c>
      <c r="L104" s="47">
        <f>STDEV(E104,F104,G104,H104,I104)</f>
        <v>1.3038404810405297</v>
      </c>
      <c r="N104" s="16">
        <v>4</v>
      </c>
      <c r="O104" s="5">
        <v>1</v>
      </c>
      <c r="P104" s="79">
        <v>2</v>
      </c>
      <c r="Q104" s="79">
        <v>1</v>
      </c>
      <c r="R104" s="76">
        <v>1</v>
      </c>
      <c r="S104" s="27">
        <f t="shared" si="47"/>
        <v>1.36</v>
      </c>
      <c r="T104" s="24">
        <f>MEDIAN(N104,O104,P104,Q104,R104)</f>
        <v>1</v>
      </c>
      <c r="U104" s="47">
        <f>STDEV(N104,O104,P104,Q104,R104)</f>
        <v>1.3038404810405297</v>
      </c>
    </row>
    <row r="105" spans="2:21" x14ac:dyDescent="0.25">
      <c r="B105" s="46">
        <v>10</v>
      </c>
      <c r="C105" s="44" t="s">
        <v>82</v>
      </c>
      <c r="D105" s="9">
        <v>10</v>
      </c>
      <c r="E105" s="17">
        <v>4</v>
      </c>
      <c r="F105" s="15">
        <v>1</v>
      </c>
      <c r="G105" s="77">
        <v>2</v>
      </c>
      <c r="H105" s="77">
        <v>2</v>
      </c>
      <c r="I105" s="77">
        <v>4</v>
      </c>
      <c r="J105" s="19">
        <f t="shared" si="45"/>
        <v>1.44</v>
      </c>
      <c r="K105" s="24">
        <f t="shared" si="46"/>
        <v>2</v>
      </c>
      <c r="L105" s="47">
        <f>STDEV(E105,F105,G105,H105,I105)</f>
        <v>1.3416407864998741</v>
      </c>
      <c r="N105" s="17">
        <v>3</v>
      </c>
      <c r="O105" s="15">
        <v>2</v>
      </c>
      <c r="P105" s="77">
        <v>1</v>
      </c>
      <c r="Q105" s="77">
        <v>1</v>
      </c>
      <c r="R105" s="77">
        <v>1</v>
      </c>
      <c r="S105" s="27">
        <f t="shared" si="47"/>
        <v>0.64</v>
      </c>
      <c r="T105" s="24">
        <f>MEDIAN(N105,O105,P105,Q105,R105)</f>
        <v>1</v>
      </c>
      <c r="U105" s="47">
        <f>STDEV(N105,O105,P105,Q105,R105)</f>
        <v>0.89442719099991574</v>
      </c>
    </row>
    <row r="106" spans="2:21" x14ac:dyDescent="0.25">
      <c r="C106" s="22" t="s">
        <v>20</v>
      </c>
      <c r="E106" s="37">
        <f>SUM(E94:E105)</f>
        <v>22</v>
      </c>
      <c r="F106" s="38">
        <f>SUM(F94:F105)</f>
        <v>12</v>
      </c>
      <c r="G106" s="38">
        <f t="shared" ref="G106:I106" si="50">SUM(G94:G105)</f>
        <v>11</v>
      </c>
      <c r="H106" s="38">
        <f t="shared" si="50"/>
        <v>26</v>
      </c>
      <c r="I106" s="38">
        <f t="shared" si="50"/>
        <v>22</v>
      </c>
      <c r="J106" s="31"/>
      <c r="N106" s="37">
        <f>SUM(N94:N105)</f>
        <v>23</v>
      </c>
      <c r="O106" s="38">
        <f>SUM(O94:O105)</f>
        <v>12</v>
      </c>
      <c r="P106" s="38">
        <f t="shared" ref="P106:R106" si="51">SUM(P94:P105)</f>
        <v>16</v>
      </c>
      <c r="Q106" s="38">
        <f t="shared" si="51"/>
        <v>22</v>
      </c>
      <c r="R106" s="38">
        <f t="shared" si="51"/>
        <v>15</v>
      </c>
      <c r="S106" s="31"/>
    </row>
    <row r="107" spans="2:21" x14ac:dyDescent="0.25">
      <c r="C107" s="22" t="s">
        <v>28</v>
      </c>
      <c r="E107" s="39">
        <f>AVERAGE(E94:E105)</f>
        <v>2.2000000000000002</v>
      </c>
      <c r="F107" s="39">
        <f>AVERAGE(F94:F105)</f>
        <v>1.2</v>
      </c>
      <c r="G107" s="39">
        <f t="shared" ref="G107:I107" si="52">AVERAGE(G94:G105)</f>
        <v>1.1000000000000001</v>
      </c>
      <c r="H107" s="39">
        <f t="shared" si="52"/>
        <v>2.6</v>
      </c>
      <c r="I107" s="39">
        <f t="shared" si="52"/>
        <v>2.2000000000000002</v>
      </c>
      <c r="N107" s="39">
        <f>AVERAGE(N94:N105)</f>
        <v>2.2999999999999998</v>
      </c>
      <c r="O107" s="39">
        <f>AVERAGE(O94:O105)</f>
        <v>1.2</v>
      </c>
      <c r="P107" s="39">
        <f t="shared" ref="P107:R107" si="53">AVERAGE(P94:P105)</f>
        <v>1.6</v>
      </c>
      <c r="Q107" s="39">
        <f t="shared" si="53"/>
        <v>2.2000000000000002</v>
      </c>
      <c r="R107" s="39">
        <f t="shared" si="53"/>
        <v>1.5</v>
      </c>
    </row>
    <row r="108" spans="2:21" x14ac:dyDescent="0.25">
      <c r="C108" s="22" t="s">
        <v>29</v>
      </c>
      <c r="E108" s="39">
        <f>MIN(E94:E105)</f>
        <v>1</v>
      </c>
      <c r="F108" s="39">
        <f>MIN(F94:F105)</f>
        <v>1</v>
      </c>
      <c r="G108" s="39">
        <f t="shared" ref="G108:I108" si="54">MIN(G94:G105)</f>
        <v>1</v>
      </c>
      <c r="H108" s="39">
        <f t="shared" si="54"/>
        <v>1</v>
      </c>
      <c r="I108" s="39">
        <f t="shared" si="54"/>
        <v>1</v>
      </c>
      <c r="N108" s="39">
        <f>MIN(N94:N105)</f>
        <v>1</v>
      </c>
      <c r="O108" s="39">
        <f>MIN(O94:O105)</f>
        <v>1</v>
      </c>
      <c r="P108" s="39">
        <f t="shared" ref="P108:R108" si="55">MIN(P94:P105)</f>
        <v>1</v>
      </c>
      <c r="Q108" s="39">
        <f t="shared" si="55"/>
        <v>1</v>
      </c>
      <c r="R108" s="39">
        <f t="shared" si="55"/>
        <v>1</v>
      </c>
    </row>
    <row r="109" spans="2:21" x14ac:dyDescent="0.25">
      <c r="C109" s="22" t="s">
        <v>30</v>
      </c>
      <c r="E109" s="39">
        <f>MAX(E94:E105)</f>
        <v>4</v>
      </c>
      <c r="F109" s="39">
        <f>MAX(F94:F105)</f>
        <v>2</v>
      </c>
      <c r="G109" s="39">
        <f t="shared" ref="G109:I109" si="56">MAX(G94:G105)</f>
        <v>2</v>
      </c>
      <c r="H109" s="39">
        <f t="shared" si="56"/>
        <v>4</v>
      </c>
      <c r="I109" s="39">
        <f t="shared" si="56"/>
        <v>5</v>
      </c>
      <c r="N109" s="39">
        <f>MAX(N94:N105)</f>
        <v>4</v>
      </c>
      <c r="O109" s="39">
        <f>MAX(O94:O105)</f>
        <v>2</v>
      </c>
      <c r="P109" s="39">
        <f t="shared" ref="P109:R109" si="57">MAX(P94:P105)</f>
        <v>4</v>
      </c>
      <c r="Q109" s="39">
        <f t="shared" si="57"/>
        <v>3</v>
      </c>
      <c r="R109" s="39">
        <f t="shared" si="57"/>
        <v>3</v>
      </c>
    </row>
    <row r="110" spans="2:21" x14ac:dyDescent="0.25">
      <c r="C110" s="22" t="s">
        <v>31</v>
      </c>
      <c r="E110" s="39">
        <f>STDEV(E94:E105)</f>
        <v>1.5491933384829668</v>
      </c>
      <c r="F110" s="39">
        <f>STDEV(F94:F105)</f>
        <v>0.42163702135578385</v>
      </c>
      <c r="G110" s="39">
        <f t="shared" ref="G110:I110" si="58">STDEV(G94:G105)</f>
        <v>0.316227766016838</v>
      </c>
      <c r="H110" s="39">
        <f t="shared" si="58"/>
        <v>0.96609178307929622</v>
      </c>
      <c r="I110" s="39">
        <f t="shared" si="58"/>
        <v>1.6193277068654826</v>
      </c>
      <c r="N110" s="39">
        <f>STDEV(N94:N105)</f>
        <v>1.2516655570345725</v>
      </c>
      <c r="O110" s="39">
        <f>STDEV(O94:O105)</f>
        <v>0.42163702135578385</v>
      </c>
      <c r="P110" s="39">
        <f t="shared" ref="P110:R110" si="59">STDEV(P94:P105)</f>
        <v>1.0749676997731399</v>
      </c>
      <c r="Q110" s="39">
        <f t="shared" si="59"/>
        <v>0.78881063774661553</v>
      </c>
      <c r="R110" s="39">
        <f t="shared" si="59"/>
        <v>0.70710678118654757</v>
      </c>
    </row>
  </sheetData>
  <mergeCells count="8">
    <mergeCell ref="E6:I6"/>
    <mergeCell ref="N6:R6"/>
    <mergeCell ref="E38:I38"/>
    <mergeCell ref="E66:I66"/>
    <mergeCell ref="E92:I92"/>
    <mergeCell ref="N38:R38"/>
    <mergeCell ref="N66:R66"/>
    <mergeCell ref="N92:R9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ramos</dc:creator>
  <cp:lastModifiedBy>Juan José Ramos Alvarez</cp:lastModifiedBy>
  <dcterms:created xsi:type="dcterms:W3CDTF">2021-11-24T02:51:45Z</dcterms:created>
  <dcterms:modified xsi:type="dcterms:W3CDTF">2023-10-14T18:41:39Z</dcterms:modified>
</cp:coreProperties>
</file>