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arlo\Desktop\VIDEOS AFOROS\GUADALUPE VICTORIA\"/>
    </mc:Choice>
  </mc:AlternateContent>
  <xr:revisionPtr revIDLastSave="0" documentId="13_ncr:1_{ACD2448D-0431-48C3-8B6E-8A1BF5CB518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Guadalupe V" sheetId="1" r:id="rId1"/>
    <sheet name="HOJA 2" sheetId="2" r:id="rId2"/>
  </sheets>
  <calcPr calcId="191029"/>
  <extLst>
    <ext uri="GoogleSheetsCustomDataVersion2">
      <go:sheetsCustomData xmlns:go="http://customooxmlschemas.google.com/" r:id="rId5" roundtripDataChecksum="FsEjccQt3kWIAIPBaIN9Wnv9VZWqagYojxt5Aw/jPdE="/>
    </ext>
  </extLst>
</workbook>
</file>

<file path=xl/calcChain.xml><?xml version="1.0" encoding="utf-8"?>
<calcChain xmlns="http://schemas.openxmlformats.org/spreadsheetml/2006/main">
  <c r="U52" i="1" l="1"/>
  <c r="U40" i="1"/>
  <c r="U32" i="1"/>
  <c r="S56" i="1"/>
  <c r="S52" i="1"/>
  <c r="S44" i="1"/>
  <c r="S48" i="1"/>
  <c r="S40" i="1"/>
  <c r="S36" i="1"/>
  <c r="S32" i="1"/>
  <c r="T52" i="1"/>
  <c r="T40" i="1"/>
  <c r="T32" i="1"/>
  <c r="E12" i="2"/>
  <c r="D12" i="2"/>
  <c r="D11" i="2"/>
  <c r="E11" i="2" s="1"/>
  <c r="E10" i="2"/>
  <c r="D10" i="2"/>
  <c r="D9" i="2"/>
  <c r="E9" i="2" s="1"/>
  <c r="E8" i="2"/>
  <c r="D8" i="2"/>
  <c r="E7" i="2"/>
  <c r="D7" i="2"/>
  <c r="D6" i="2"/>
  <c r="E6" i="2" s="1"/>
  <c r="J7" i="2" s="1"/>
  <c r="S5" i="2" s="1"/>
  <c r="R60" i="1"/>
  <c r="O60" i="1"/>
  <c r="N60" i="1"/>
  <c r="M60" i="1"/>
  <c r="L60" i="1"/>
  <c r="K60" i="1"/>
  <c r="J60" i="1"/>
  <c r="I60" i="1"/>
  <c r="H60" i="1"/>
  <c r="G60" i="1"/>
  <c r="F60" i="1"/>
  <c r="E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Q56" i="1" l="1"/>
  <c r="Q52" i="1"/>
  <c r="Q48" i="1"/>
  <c r="Q44" i="1"/>
  <c r="Q40" i="1"/>
  <c r="Q36" i="1"/>
  <c r="Q32" i="1"/>
  <c r="P60" i="1"/>
  <c r="Q60" i="1" l="1"/>
  <c r="Q62" i="1"/>
  <c r="Q63" i="1" s="1"/>
  <c r="O61" i="1" l="1"/>
  <c r="L61" i="1"/>
  <c r="J61" i="1"/>
  <c r="K61" i="1"/>
  <c r="N61" i="1"/>
  <c r="F61" i="1"/>
  <c r="E61" i="1"/>
  <c r="M61" i="1"/>
  <c r="G61" i="1"/>
  <c r="Q61" i="1"/>
  <c r="I61" i="1"/>
  <c r="H61" i="1"/>
  <c r="P61" i="1" l="1"/>
</calcChain>
</file>

<file path=xl/sharedStrings.xml><?xml version="1.0" encoding="utf-8"?>
<sst xmlns="http://schemas.openxmlformats.org/spreadsheetml/2006/main" count="43" uniqueCount="41">
  <si>
    <t>Guadalupe Victoria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</si>
  <si>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</si>
  <si>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</si>
  <si>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</si>
  <si>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</si>
  <si>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</si>
  <si>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</si>
  <si>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</si>
  <si>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</si>
  <si>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</si>
  <si>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</si>
  <si>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</si>
  <si>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</si>
  <si>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</si>
  <si>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</si>
  <si>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PEATONES</t>
  </si>
  <si>
    <t>NBS</t>
  </si>
  <si>
    <t>NBL</t>
  </si>
  <si>
    <t>EBS</t>
  </si>
  <si>
    <t>EBL</t>
  </si>
  <si>
    <t>EBR</t>
  </si>
  <si>
    <t>WBS</t>
  </si>
  <si>
    <t>WBL</t>
  </si>
  <si>
    <t>Suma</t>
  </si>
  <si>
    <t>Porcentaje</t>
  </si>
  <si>
    <t>Tránsito por hora</t>
  </si>
  <si>
    <t>Tránsito por dia</t>
  </si>
  <si>
    <t>FHMD=</t>
  </si>
  <si>
    <t>FHMD= 4042.5</t>
  </si>
  <si>
    <t>FHMD= 567</t>
  </si>
  <si>
    <t>FHMD=1506.5</t>
  </si>
  <si>
    <t>FHMD=77</t>
  </si>
  <si>
    <t>FHMD=190</t>
  </si>
  <si>
    <t>FHMD=3856</t>
  </si>
  <si>
    <t>FHMD= 12644.5</t>
  </si>
  <si>
    <t xml:space="preserve"> FHMD= </t>
  </si>
  <si>
    <t>VHMD= 1184</t>
  </si>
  <si>
    <t>TASA DE FLUJO MAXIMA     =</t>
  </si>
  <si>
    <t>VHDMD/FHMD = 0.0517403</t>
  </si>
  <si>
    <t>BRAULIO NOEL GONZALEZ</t>
  </si>
  <si>
    <t>SECCION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</si>
</sst>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21" fontId="3" fillId="0" borderId="7" xfId="0" applyNumberFormat="1" applyFont="1" applyBorder="1" applyAlignment="1">
      <alignment horizontal="center"/>
    </xf>
    <xf numFmtId="21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/>
    <xf numFmtId="21" fontId="3" fillId="0" borderId="14" xfId="0" applyNumberFormat="1" applyFont="1" applyBorder="1" applyAlignment="1">
      <alignment horizontal="center"/>
    </xf>
    <xf numFmtId="21" fontId="3" fillId="0" borderId="15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21" fontId="3" fillId="0" borderId="18" xfId="0" applyNumberFormat="1" applyFont="1" applyBorder="1" applyAlignment="1">
      <alignment horizontal="center"/>
    </xf>
    <xf numFmtId="21" fontId="3" fillId="0" borderId="19" xfId="0" applyNumberFormat="1" applyFont="1" applyBorder="1" applyAlignment="1">
      <alignment horizontal="center"/>
    </xf>
    <xf numFmtId="21" fontId="3" fillId="0" borderId="21" xfId="0" applyNumberFormat="1" applyFont="1" applyBorder="1" applyAlignment="1">
      <alignment horizontal="center"/>
    </xf>
    <xf numFmtId="21" fontId="3" fillId="0" borderId="22" xfId="0" applyNumberFormat="1" applyFont="1" applyBorder="1" applyAlignment="1">
      <alignment horizontal="center"/>
    </xf>
    <xf numFmtId="0" fontId="3" fillId="0" borderId="12" xfId="0" applyFont="1" applyBorder="1"/>
    <xf numFmtId="1" fontId="3" fillId="0" borderId="23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9" fontId="3" fillId="0" borderId="25" xfId="0" applyNumberFormat="1" applyFont="1" applyBorder="1" applyAlignment="1">
      <alignment horizontal="center" vertical="center"/>
    </xf>
    <xf numFmtId="9" fontId="3" fillId="0" borderId="26" xfId="0" applyNumberFormat="1" applyFont="1" applyBorder="1" applyAlignment="1">
      <alignment horizontal="center" vertical="center"/>
    </xf>
    <xf numFmtId="9" fontId="3" fillId="0" borderId="27" xfId="0" applyNumberFormat="1" applyFont="1" applyBorder="1" applyAlignment="1">
      <alignment horizontal="center" vertical="center"/>
    </xf>
    <xf numFmtId="9" fontId="3" fillId="0" borderId="28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5" xfId="0" applyFont="1" applyBorder="1" applyAlignment="1">
      <alignment horizontal="center" vertical="center"/>
    </xf>
    <xf numFmtId="9" fontId="0" fillId="0" borderId="29" xfId="1" applyFont="1" applyBorder="1" applyAlignment="1">
      <alignment horizontal="center"/>
    </xf>
    <xf numFmtId="9" fontId="0" fillId="0" borderId="30" xfId="1" applyFont="1" applyBorder="1" applyAlignment="1">
      <alignment horizontal="center"/>
    </xf>
    <xf numFmtId="9" fontId="3" fillId="0" borderId="6" xfId="1" applyFont="1" applyBorder="1" applyAlignment="1">
      <alignment horizontal="center" vertical="center"/>
    </xf>
    <xf numFmtId="9" fontId="2" fillId="0" borderId="13" xfId="1" applyFont="1" applyBorder="1"/>
    <xf numFmtId="9" fontId="2" fillId="0" borderId="20" xfId="1" applyFont="1" applyBorder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3" fillId="0" borderId="6" xfId="0" applyFont="1" applyBorder="1" applyAlignment="1">
      <alignment horizontal="center" vertical="center"/>
    </xf>
    <xf numFmtId="0" fontId="2" fillId="0" borderId="13" xfId="0" applyFont="1" applyBorder="1"/>
    <xf numFmtId="0" fontId="2" fillId="0" borderId="20" xfId="0" applyFont="1" applyBorder="1"/>
    <xf numFmtId="0" fontId="3" fillId="0" borderId="1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333375</xdr:colOff>
      <xdr:row>9</xdr:row>
      <xdr:rowOff>123825</xdr:rowOff>
    </xdr:from>
    <xdr:ext cx="762000" cy="2190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709432" y="1691368"/>
          <a:ext cx="762000" cy="219075"/>
          <a:chOff x="4988813" y="3694275"/>
          <a:chExt cx="714375" cy="1714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rot="10800000" flipH="1">
            <a:off x="4988813" y="3694275"/>
            <a:ext cx="714375" cy="171450"/>
          </a:xfrm>
          <a:prstGeom prst="straightConnector1">
            <a:avLst/>
          </a:prstGeom>
          <a:noFill/>
          <a:ln w="57150" cap="flat" cmpd="sng">
            <a:solidFill>
              <a:schemeClr val="l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133350</xdr:colOff>
      <xdr:row>6</xdr:row>
      <xdr:rowOff>0</xdr:rowOff>
    </xdr:from>
    <xdr:ext cx="762000" cy="63817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509407" y="1045029"/>
          <a:ext cx="762000" cy="638175"/>
          <a:chOff x="5007863" y="3513300"/>
          <a:chExt cx="676275" cy="533400"/>
        </a:xfrm>
      </xdr:grpSpPr>
      <xdr:grpSp>
        <xdr:nvGrp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 rot="-602222">
            <a:off x="5007863" y="3513300"/>
            <a:ext cx="676275" cy="533400"/>
            <a:chOff x="6143625" y="409575"/>
            <a:chExt cx="1266825" cy="466725"/>
          </a:xfrm>
        </xdr:grpSpPr>
        <xdr:sp macro="" textlink="">
          <xdr:nvSpPr>
            <xdr:cNvPr id="6" name="Shap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8" name="Shap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704850</xdr:colOff>
      <xdr:row>7</xdr:row>
      <xdr:rowOff>76200</xdr:rowOff>
    </xdr:from>
    <xdr:ext cx="1495425" cy="600075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EBL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438150</xdr:colOff>
      <xdr:row>11</xdr:row>
      <xdr:rowOff>57150</xdr:rowOff>
    </xdr:from>
    <xdr:ext cx="733425" cy="5048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4814207" y="1973036"/>
          <a:ext cx="733425" cy="504825"/>
          <a:chOff x="5007863" y="3584738"/>
          <a:chExt cx="676275" cy="390525"/>
        </a:xfrm>
      </xdr:grpSpPr>
      <xdr:grpSp>
        <xdr:nvGrpSpPr>
          <xdr:cNvPr id="11" name="Shape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 rot="10197778" flipH="1">
            <a:off x="5007863" y="3584738"/>
            <a:ext cx="676275" cy="390525"/>
            <a:chOff x="6143625" y="409575"/>
            <a:chExt cx="1266825" cy="466725"/>
          </a:xfrm>
        </xdr:grpSpPr>
        <xdr:sp macro="" textlink="">
          <xdr:nvSpPr>
            <xdr:cNvPr id="12" name="Shape 5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" name="Shape 10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14" name="Shape 11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5</xdr:col>
      <xdr:colOff>104775</xdr:colOff>
      <xdr:row>9</xdr:row>
      <xdr:rowOff>0</xdr:rowOff>
    </xdr:from>
    <xdr:ext cx="1495425" cy="600075"/>
    <xdr:sp macro="" textlink="">
      <xdr:nvSpPr>
        <xdr:cNvPr id="15" name="Shape 1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EBS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228600</xdr:colOff>
      <xdr:row>11</xdr:row>
      <xdr:rowOff>57150</xdr:rowOff>
    </xdr:from>
    <xdr:ext cx="1495425" cy="600075"/>
    <xdr:sp macro="" textlink="">
      <xdr:nvSpPr>
        <xdr:cNvPr id="16" name="Shape 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EBR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7</xdr:col>
      <xdr:colOff>409575</xdr:colOff>
      <xdr:row>3</xdr:row>
      <xdr:rowOff>-9525</xdr:rowOff>
    </xdr:from>
    <xdr:ext cx="476250" cy="8382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5514975" y="512989"/>
          <a:ext cx="476250" cy="838200"/>
          <a:chOff x="4965000" y="3694275"/>
          <a:chExt cx="762000" cy="171450"/>
        </a:xfrm>
      </xdr:grpSpPr>
      <xdr:cxnSp macro="">
        <xdr:nvCxnSpPr>
          <xdr:cNvPr id="18" name="Shape 14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 rot="-6558018" flipH="1">
            <a:off x="4965000" y="3694275"/>
            <a:ext cx="762000" cy="171450"/>
          </a:xfrm>
          <a:prstGeom prst="straightConnector1">
            <a:avLst/>
          </a:prstGeom>
          <a:noFill/>
          <a:ln w="57150" cap="flat" cmpd="sng">
            <a:solidFill>
              <a:schemeClr val="l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-66675</xdr:colOff>
      <xdr:row>1</xdr:row>
      <xdr:rowOff>66675</xdr:rowOff>
    </xdr:from>
    <xdr:ext cx="828675" cy="904875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5768068" y="240846"/>
          <a:ext cx="828675" cy="904875"/>
          <a:chOff x="4979288" y="3513300"/>
          <a:chExt cx="733425" cy="533400"/>
        </a:xfrm>
      </xdr:grpSpPr>
      <xdr:grpSp>
        <xdr:nvGrpSpPr>
          <xdr:cNvPr id="20" name="Shape 15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pSpPr/>
        </xdr:nvGrpSpPr>
        <xdr:grpSpPr>
          <a:xfrm rot="3639760">
            <a:off x="4979288" y="3513300"/>
            <a:ext cx="733425" cy="533400"/>
            <a:chOff x="6143625" y="409575"/>
            <a:chExt cx="1266825" cy="466725"/>
          </a:xfrm>
        </xdr:grpSpPr>
        <xdr:sp macro="" textlink="">
          <xdr:nvSpPr>
            <xdr:cNvPr id="21" name="Shape 5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2" name="Shape 16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17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6</xdr:col>
      <xdr:colOff>304800</xdr:colOff>
      <xdr:row>0</xdr:row>
      <xdr:rowOff>85725</xdr:rowOff>
    </xdr:from>
    <xdr:ext cx="1495425" cy="600075"/>
    <xdr:sp macro="" textlink="">
      <xdr:nvSpPr>
        <xdr:cNvPr id="24" name="Shape 1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NBS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7</xdr:col>
      <xdr:colOff>342900</xdr:colOff>
      <xdr:row>0</xdr:row>
      <xdr:rowOff>28575</xdr:rowOff>
    </xdr:from>
    <xdr:ext cx="1495425" cy="600075"/>
    <xdr:sp macro="" textlink="">
      <xdr:nvSpPr>
        <xdr:cNvPr id="25" name="Shape 1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NBL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12</xdr:col>
      <xdr:colOff>762000</xdr:colOff>
      <xdr:row>5</xdr:row>
      <xdr:rowOff>76200</xdr:rowOff>
    </xdr:from>
    <xdr:ext cx="704850" cy="5715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9483634" y="947057"/>
          <a:ext cx="704850" cy="57150"/>
          <a:chOff x="4993575" y="3770475"/>
          <a:chExt cx="704850" cy="19050"/>
        </a:xfrm>
      </xdr:grpSpPr>
      <xdr:cxnSp macro="">
        <xdr:nvCxnSpPr>
          <xdr:cNvPr id="27" name="Shape 2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/>
        </xdr:nvCxnSpPr>
        <xdr:spPr>
          <a:xfrm flipH="1">
            <a:off x="4993575" y="3770475"/>
            <a:ext cx="704850" cy="19050"/>
          </a:xfrm>
          <a:prstGeom prst="straightConnector1">
            <a:avLst/>
          </a:prstGeom>
          <a:noFill/>
          <a:ln w="57150" cap="flat" cmpd="sng">
            <a:solidFill>
              <a:schemeClr val="l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257175</xdr:colOff>
      <xdr:row>7</xdr:row>
      <xdr:rowOff>-57150</xdr:rowOff>
    </xdr:from>
    <xdr:ext cx="828675" cy="752475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9738632" y="1162050"/>
          <a:ext cx="828675" cy="752475"/>
          <a:chOff x="5007863" y="3513300"/>
          <a:chExt cx="676275" cy="533400"/>
        </a:xfrm>
      </xdr:grpSpPr>
      <xdr:grpSp>
        <xdr:nvGrpSpPr>
          <xdr:cNvPr id="29" name="Shape 2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 rot="9369400">
            <a:off x="5007863" y="3513300"/>
            <a:ext cx="676275" cy="533400"/>
            <a:chOff x="6143625" y="409575"/>
            <a:chExt cx="1266825" cy="466725"/>
          </a:xfrm>
        </xdr:grpSpPr>
        <xdr:sp macro="" textlink="">
          <xdr:nvSpPr>
            <xdr:cNvPr id="30" name="Shape 5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1" name="Shape 22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32" name="Shape 23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11</xdr:col>
      <xdr:colOff>581025</xdr:colOff>
      <xdr:row>2</xdr:row>
      <xdr:rowOff>171450</xdr:rowOff>
    </xdr:from>
    <xdr:ext cx="1495425" cy="600075"/>
    <xdr:sp macro="" textlink="">
      <xdr:nvSpPr>
        <xdr:cNvPr id="33" name="Shape 2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WBS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13</xdr:col>
      <xdr:colOff>409575</xdr:colOff>
      <xdr:row>6</xdr:row>
      <xdr:rowOff>76200</xdr:rowOff>
    </xdr:from>
    <xdr:ext cx="1495425" cy="600075"/>
    <xdr:sp macro="" textlink="">
      <xdr:nvSpPr>
        <xdr:cNvPr id="34" name="Shape 2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WBL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228600</xdr:colOff>
      <xdr:row>0</xdr:row>
      <xdr:rowOff>142875</xdr:rowOff>
    </xdr:from>
    <xdr:ext cx="8382000" cy="4781550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6</xdr:col>
      <xdr:colOff>591292</xdr:colOff>
      <xdr:row>10</xdr:row>
      <xdr:rowOff>43640</xdr:rowOff>
    </xdr:from>
    <xdr:to>
      <xdr:col>7</xdr:col>
      <xdr:colOff>644731</xdr:colOff>
      <xdr:row>11</xdr:row>
      <xdr:rowOff>38591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D166A504-522A-42D4-B384-323538B0D801}"/>
            </a:ext>
          </a:extLst>
        </xdr:cNvPr>
        <xdr:cNvCxnSpPr/>
      </xdr:nvCxnSpPr>
      <xdr:spPr>
        <a:xfrm flipV="1">
          <a:off x="4985162" y="1824939"/>
          <a:ext cx="785751" cy="173081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404528</xdr:colOff>
      <xdr:row>6</xdr:row>
      <xdr:rowOff>110117</xdr:rowOff>
    </xdr:from>
    <xdr:to>
      <xdr:col>7</xdr:col>
      <xdr:colOff>428116</xdr:colOff>
      <xdr:row>9</xdr:row>
      <xdr:rowOff>113287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8787D28C-8C69-485E-962A-991736FAFD7F}"/>
            </a:ext>
          </a:extLst>
        </xdr:cNvPr>
        <xdr:cNvGrpSpPr/>
      </xdr:nvGrpSpPr>
      <xdr:grpSpPr>
        <a:xfrm rot="20997778">
          <a:off x="4780585" y="1155146"/>
          <a:ext cx="752931" cy="525684"/>
          <a:chOff x="6143625" y="409575"/>
          <a:chExt cx="1266825" cy="466725"/>
        </a:xfrm>
      </xdr:grpSpPr>
      <xdr:cxnSp macro="">
        <xdr:nvCxnSpPr>
          <xdr:cNvPr id="38" name="Conector recto de flecha 37">
            <a:extLst>
              <a:ext uri="{FF2B5EF4-FFF2-40B4-BE49-F238E27FC236}">
                <a16:creationId xmlns:a16="http://schemas.microsoft.com/office/drawing/2014/main" id="{2988FEAD-EFD7-CADC-B973-A7E1E6D4721F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recto 38">
            <a:extLst>
              <a:ext uri="{FF2B5EF4-FFF2-40B4-BE49-F238E27FC236}">
                <a16:creationId xmlns:a16="http://schemas.microsoft.com/office/drawing/2014/main" id="{109EAF15-9E5C-DB28-A0CB-16D201B0CD37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5</xdr:col>
      <xdr:colOff>79169</xdr:colOff>
      <xdr:row>7</xdr:row>
      <xdr:rowOff>141514</xdr:rowOff>
    </xdr:from>
    <xdr:ext cx="1491932" cy="593304"/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F67E847C-499E-4C6B-B89F-5F5EE1A236BB}"/>
            </a:ext>
          </a:extLst>
        </xdr:cNvPr>
        <xdr:cNvSpPr/>
      </xdr:nvSpPr>
      <xdr:spPr>
        <a:xfrm>
          <a:off x="3740727" y="1388423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6</xdr:col>
      <xdr:colOff>692977</xdr:colOff>
      <xdr:row>12</xdr:row>
      <xdr:rowOff>28930</xdr:rowOff>
    </xdr:from>
    <xdr:to>
      <xdr:col>7</xdr:col>
      <xdr:colOff>716565</xdr:colOff>
      <xdr:row>14</xdr:row>
      <xdr:rowOff>71756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21224133-A7DB-4000-877D-EB815F089C5F}"/>
            </a:ext>
          </a:extLst>
        </xdr:cNvPr>
        <xdr:cNvGrpSpPr/>
      </xdr:nvGrpSpPr>
      <xdr:grpSpPr>
        <a:xfrm rot="20997778" flipV="1">
          <a:off x="5069034" y="2118987"/>
          <a:ext cx="752931" cy="391169"/>
          <a:chOff x="6143625" y="409575"/>
          <a:chExt cx="1266825" cy="466725"/>
        </a:xfrm>
      </xdr:grpSpPr>
      <xdr:cxnSp macro="">
        <xdr:nvCxnSpPr>
          <xdr:cNvPr id="42" name="Conector recto de flecha 41">
            <a:extLst>
              <a:ext uri="{FF2B5EF4-FFF2-40B4-BE49-F238E27FC236}">
                <a16:creationId xmlns:a16="http://schemas.microsoft.com/office/drawing/2014/main" id="{58B1E984-7B5A-25D6-E4B8-6C411F0A0385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Conector recto 42">
            <a:extLst>
              <a:ext uri="{FF2B5EF4-FFF2-40B4-BE49-F238E27FC236}">
                <a16:creationId xmlns:a16="http://schemas.microsoft.com/office/drawing/2014/main" id="{B0AD13E4-DEB9-E6CB-4043-7EF06926AC7A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5</xdr:col>
      <xdr:colOff>275112</xdr:colOff>
      <xdr:row>9</xdr:row>
      <xdr:rowOff>79168</xdr:rowOff>
    </xdr:from>
    <xdr:ext cx="1491932" cy="593304"/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7F9898E4-C29F-4255-8F11-635E0AD1033E}"/>
            </a:ext>
          </a:extLst>
        </xdr:cNvPr>
        <xdr:cNvSpPr/>
      </xdr:nvSpPr>
      <xdr:spPr>
        <a:xfrm>
          <a:off x="3936670" y="1682337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5</xdr:col>
      <xdr:colOff>394855</xdr:colOff>
      <xdr:row>11</xdr:row>
      <xdr:rowOff>147451</xdr:rowOff>
    </xdr:from>
    <xdr:ext cx="1491932" cy="593304"/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539863A9-8718-4681-BE2F-7B9450C0766D}"/>
            </a:ext>
          </a:extLst>
        </xdr:cNvPr>
        <xdr:cNvSpPr/>
      </xdr:nvSpPr>
      <xdr:spPr>
        <a:xfrm>
          <a:off x="4056413" y="2106880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8</xdr:col>
      <xdr:colOff>118803</xdr:colOff>
      <xdr:row>3</xdr:row>
      <xdr:rowOff>48043</xdr:rowOff>
    </xdr:from>
    <xdr:to>
      <xdr:col>8</xdr:col>
      <xdr:colOff>291884</xdr:colOff>
      <xdr:row>7</xdr:row>
      <xdr:rowOff>121275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F2EFBAFC-6EA7-4E50-B01F-1650F5FE4B42}"/>
            </a:ext>
          </a:extLst>
        </xdr:cNvPr>
        <xdr:cNvCxnSpPr/>
      </xdr:nvCxnSpPr>
      <xdr:spPr>
        <a:xfrm rot="4241982" flipV="1">
          <a:off x="5670962" y="888768"/>
          <a:ext cx="785751" cy="173081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420674</xdr:colOff>
      <xdr:row>1</xdr:row>
      <xdr:rowOff>173139</xdr:rowOff>
    </xdr:from>
    <xdr:to>
      <xdr:col>9</xdr:col>
      <xdr:colOff>225923</xdr:colOff>
      <xdr:row>6</xdr:row>
      <xdr:rowOff>38390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7A8FA49B-3EF9-402F-BF98-F4345CC0FC62}"/>
            </a:ext>
          </a:extLst>
        </xdr:cNvPr>
        <xdr:cNvGrpSpPr/>
      </xdr:nvGrpSpPr>
      <xdr:grpSpPr>
        <a:xfrm rot="3639760">
          <a:off x="6154658" y="448069"/>
          <a:ext cx="736109" cy="534592"/>
          <a:chOff x="6143625" y="409575"/>
          <a:chExt cx="1266825" cy="466725"/>
        </a:xfrm>
      </xdr:grpSpPr>
      <xdr:cxnSp macro="">
        <xdr:nvCxnSpPr>
          <xdr:cNvPr id="48" name="Conector recto de flecha 47">
            <a:extLst>
              <a:ext uri="{FF2B5EF4-FFF2-40B4-BE49-F238E27FC236}">
                <a16:creationId xmlns:a16="http://schemas.microsoft.com/office/drawing/2014/main" id="{C82830D3-14DB-45D9-3E0D-E6545D7930FC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Conector recto 48">
            <a:extLst>
              <a:ext uri="{FF2B5EF4-FFF2-40B4-BE49-F238E27FC236}">
                <a16:creationId xmlns:a16="http://schemas.microsoft.com/office/drawing/2014/main" id="{FBB209E0-816C-D710-488E-889995897288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533400</xdr:colOff>
      <xdr:row>0</xdr:row>
      <xdr:rowOff>103909</xdr:rowOff>
    </xdr:from>
    <xdr:ext cx="1491932" cy="593304"/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BF87D326-405E-47A4-B3CD-FD4B68784CEC}"/>
            </a:ext>
          </a:extLst>
        </xdr:cNvPr>
        <xdr:cNvSpPr/>
      </xdr:nvSpPr>
      <xdr:spPr>
        <a:xfrm>
          <a:off x="4927270" y="103909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639288</xdr:colOff>
      <xdr:row>0</xdr:row>
      <xdr:rowOff>49481</xdr:rowOff>
    </xdr:from>
    <xdr:ext cx="1491932" cy="593304"/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73E287F-E3E3-47C7-80BD-3F6A8C2EB680}"/>
            </a:ext>
          </a:extLst>
        </xdr:cNvPr>
        <xdr:cNvSpPr/>
      </xdr:nvSpPr>
      <xdr:spPr>
        <a:xfrm>
          <a:off x="5765470" y="49481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13</xdr:col>
      <xdr:colOff>626919</xdr:colOff>
      <xdr:row>5</xdr:row>
      <xdr:rowOff>146349</xdr:rowOff>
    </xdr:from>
    <xdr:to>
      <xdr:col>15</xdr:col>
      <xdr:colOff>22921</xdr:colOff>
      <xdr:row>5</xdr:row>
      <xdr:rowOff>172290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8503487C-50CF-4360-8187-AE58FE460D01}"/>
            </a:ext>
          </a:extLst>
        </xdr:cNvPr>
        <xdr:cNvCxnSpPr/>
      </xdr:nvCxnSpPr>
      <xdr:spPr>
        <a:xfrm flipH="1">
          <a:off x="10146971" y="1036998"/>
          <a:ext cx="860625" cy="25941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271919</xdr:colOff>
      <xdr:row>7</xdr:row>
      <xdr:rowOff>106160</xdr:rowOff>
    </xdr:from>
    <xdr:to>
      <xdr:col>15</xdr:col>
      <xdr:colOff>295508</xdr:colOff>
      <xdr:row>10</xdr:row>
      <xdr:rowOff>109330</xdr:rowOff>
    </xdr:to>
    <xdr:grpSp>
      <xdr:nvGrpSpPr>
        <xdr:cNvPr id="53" name="Grupo 52">
          <a:extLst>
            <a:ext uri="{FF2B5EF4-FFF2-40B4-BE49-F238E27FC236}">
              <a16:creationId xmlns:a16="http://schemas.microsoft.com/office/drawing/2014/main" id="{ECD5ADC7-1F1C-4CCF-B75D-492629C96B53}"/>
            </a:ext>
          </a:extLst>
        </xdr:cNvPr>
        <xdr:cNvGrpSpPr/>
      </xdr:nvGrpSpPr>
      <xdr:grpSpPr>
        <a:xfrm rot="9369400">
          <a:off x="10482719" y="1325360"/>
          <a:ext cx="752932" cy="525684"/>
          <a:chOff x="6143625" y="409575"/>
          <a:chExt cx="1266825" cy="466725"/>
        </a:xfrm>
      </xdr:grpSpPr>
      <xdr:cxnSp macro="">
        <xdr:nvCxnSpPr>
          <xdr:cNvPr id="54" name="Conector recto de flecha 53">
            <a:extLst>
              <a:ext uri="{FF2B5EF4-FFF2-40B4-BE49-F238E27FC236}">
                <a16:creationId xmlns:a16="http://schemas.microsoft.com/office/drawing/2014/main" id="{1BA3E7CE-82E5-365A-45B1-66D6093002A2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Conector recto 54">
            <a:extLst>
              <a:ext uri="{FF2B5EF4-FFF2-40B4-BE49-F238E27FC236}">
                <a16:creationId xmlns:a16="http://schemas.microsoft.com/office/drawing/2014/main" id="{25B36BDE-80CF-C28D-1669-DC7E07143326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12</xdr:col>
      <xdr:colOff>395844</xdr:colOff>
      <xdr:row>3</xdr:row>
      <xdr:rowOff>26720</xdr:rowOff>
    </xdr:from>
    <xdr:ext cx="1491932" cy="593304"/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5E657D00-FF17-4F91-80B3-E8693323D27B}"/>
            </a:ext>
          </a:extLst>
        </xdr:cNvPr>
        <xdr:cNvSpPr/>
      </xdr:nvSpPr>
      <xdr:spPr>
        <a:xfrm>
          <a:off x="9183584" y="561110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WBS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14</xdr:col>
      <xdr:colOff>346362</xdr:colOff>
      <xdr:row>6</xdr:row>
      <xdr:rowOff>134588</xdr:rowOff>
    </xdr:from>
    <xdr:ext cx="1491932" cy="593304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C07D45CA-424B-4F58-8053-AE292D95626C}"/>
            </a:ext>
          </a:extLst>
        </xdr:cNvPr>
        <xdr:cNvSpPr/>
      </xdr:nvSpPr>
      <xdr:spPr>
        <a:xfrm>
          <a:off x="10598726" y="1203367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WBL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0"/>
  <sheetViews>
    <sheetView tabSelected="1" topLeftCell="I1" zoomScale="70" zoomScaleNormal="70" workbookViewId="0">
      <selection activeCell="T12" sqref="T12"/>
    </sheetView>
  </sheetViews>
  <sheetFormatPr baseColWidth="10" defaultColWidth="14.44140625" defaultRowHeight="15" customHeight="1" x14ac:dyDescent="0.3"/>
  <cols>
    <col min="1" max="18" width="10.6640625" customWidth="1"/>
    <col min="19" max="19" width="21.88671875" customWidth="1"/>
    <col min="20" max="20" width="10.6640625" customWidth="1"/>
    <col min="21" max="21" width="14.6640625" customWidth="1"/>
    <col min="22" max="26" width="10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spans="2:21" ht="14.25" customHeight="1" x14ac:dyDescent="0.3"/>
    <row r="18" spans="2:21" ht="14.25" customHeight="1" x14ac:dyDescent="0.3"/>
    <row r="19" spans="2:21" ht="14.25" customHeight="1" x14ac:dyDescent="0.3"/>
    <row r="20" spans="2:21" ht="14.25" customHeight="1" x14ac:dyDescent="0.3"/>
    <row r="21" spans="2:21" ht="14.25" customHeight="1" x14ac:dyDescent="0.3"/>
    <row r="22" spans="2:21" ht="14.25" customHeight="1" x14ac:dyDescent="0.3"/>
    <row r="23" spans="2:21" ht="14.25" customHeight="1" x14ac:dyDescent="0.3"/>
    <row r="24" spans="2:21" ht="14.25" customHeight="1" x14ac:dyDescent="0.3"/>
    <row r="25" spans="2:21" ht="14.25" customHeight="1" x14ac:dyDescent="0.3"/>
    <row r="26" spans="2:21" ht="14.25" customHeight="1" x14ac:dyDescent="0.3">
      <c r="S26" t="s">
        <v>39</v>
      </c>
    </row>
    <row r="27" spans="2:21" ht="14.25" customHeight="1" x14ac:dyDescent="0.3">
      <c r="S27" t="s">
        <v>40</v>
      </c>
    </row>
    <row r="28" spans="2:21" ht="14.25" customHeight="1" x14ac:dyDescent="0.3"/>
    <row r="29" spans="2:21" ht="14.25" customHeight="1" x14ac:dyDescent="0.3"/>
    <row r="30" spans="2:21" ht="14.25" customHeight="1" x14ac:dyDescent="0.3">
      <c r="C30" s="38" t="s">
        <v>0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7"/>
    </row>
    <row r="31" spans="2:21" ht="14.25" customHeight="1" thickBot="1" x14ac:dyDescent="0.35">
      <c r="C31" s="39" t="s">
        <v>1</v>
      </c>
      <c r="D31" s="40"/>
      <c r="E31" s="1" t="s">
        <v>2</v>
      </c>
      <c r="F31" s="1" t="s">
        <v>3</v>
      </c>
      <c r="G31" s="1" t="s">
        <v>4</v>
      </c>
      <c r="H31" s="1" t="s">
        <v>5</v>
      </c>
      <c r="I31" s="1" t="s">
        <v>6</v>
      </c>
      <c r="J31" s="1" t="s">
        <v>7</v>
      </c>
      <c r="K31" s="1" t="s">
        <v>8</v>
      </c>
      <c r="L31" s="1" t="s">
        <v>9</v>
      </c>
      <c r="M31" s="1" t="s">
        <v>10</v>
      </c>
      <c r="N31" s="1" t="s">
        <v>11</v>
      </c>
      <c r="O31" s="1" t="s">
        <v>12</v>
      </c>
      <c r="P31" s="1" t="s">
        <v>13</v>
      </c>
      <c r="Q31" s="1" t="s">
        <v>14</v>
      </c>
      <c r="R31" s="1" t="s">
        <v>15</v>
      </c>
    </row>
    <row r="32" spans="2:21" ht="14.25" customHeight="1" x14ac:dyDescent="0.3">
      <c r="B32" s="41" t="s">
        <v>16</v>
      </c>
      <c r="C32" s="2">
        <v>0.5</v>
      </c>
      <c r="D32" s="3">
        <v>0.51041666666666663</v>
      </c>
      <c r="E32" s="4">
        <v>6</v>
      </c>
      <c r="F32" s="4">
        <v>35</v>
      </c>
      <c r="G32" s="4">
        <v>19</v>
      </c>
      <c r="H32" s="4">
        <v>5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5">
        <v>0</v>
      </c>
      <c r="P32" s="6">
        <f t="shared" ref="P32:P61" si="0">SUM(E32:O32)</f>
        <v>65</v>
      </c>
      <c r="Q32" s="41">
        <f>SUM(P32:P35)</f>
        <v>245</v>
      </c>
      <c r="R32" s="7">
        <v>4</v>
      </c>
      <c r="S32" s="30">
        <f>+Q32/$T$32</f>
        <v>0.75153374233128833</v>
      </c>
      <c r="T32" s="33">
        <f>+Q32+Q36</f>
        <v>326</v>
      </c>
      <c r="U32" s="28">
        <f>+T32/Q60</f>
        <v>0.27533783783783783</v>
      </c>
    </row>
    <row r="33" spans="2:21" ht="14.25" customHeight="1" x14ac:dyDescent="0.3">
      <c r="B33" s="42"/>
      <c r="C33" s="8">
        <v>0.51041666666666663</v>
      </c>
      <c r="D33" s="9">
        <v>0.52083333333333337</v>
      </c>
      <c r="E33" s="10">
        <v>7</v>
      </c>
      <c r="F33" s="10">
        <v>42</v>
      </c>
      <c r="G33" s="10">
        <v>14</v>
      </c>
      <c r="H33" s="4">
        <v>3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0</v>
      </c>
      <c r="P33" s="12">
        <f t="shared" si="0"/>
        <v>66</v>
      </c>
      <c r="Q33" s="42"/>
      <c r="R33" s="7">
        <v>2</v>
      </c>
      <c r="S33" s="31"/>
      <c r="T33" s="34"/>
      <c r="U33" s="29"/>
    </row>
    <row r="34" spans="2:21" ht="14.25" customHeight="1" x14ac:dyDescent="0.3">
      <c r="B34" s="42"/>
      <c r="C34" s="13">
        <v>0.52083333333333337</v>
      </c>
      <c r="D34" s="14">
        <v>0.53125</v>
      </c>
      <c r="E34" s="10">
        <v>7</v>
      </c>
      <c r="F34" s="10">
        <v>33</v>
      </c>
      <c r="G34" s="10">
        <v>18</v>
      </c>
      <c r="H34" s="4">
        <v>7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0</v>
      </c>
      <c r="P34" s="12">
        <f t="shared" si="0"/>
        <v>65</v>
      </c>
      <c r="Q34" s="42"/>
      <c r="R34" s="7">
        <v>4</v>
      </c>
      <c r="S34" s="31"/>
      <c r="T34" s="34"/>
      <c r="U34" s="29"/>
    </row>
    <row r="35" spans="2:21" ht="14.25" customHeight="1" thickBot="1" x14ac:dyDescent="0.35">
      <c r="B35" s="43"/>
      <c r="C35" s="15">
        <v>0.53125</v>
      </c>
      <c r="D35" s="16">
        <v>0.54166666666666663</v>
      </c>
      <c r="E35" s="10">
        <v>4</v>
      </c>
      <c r="F35" s="10">
        <v>30</v>
      </c>
      <c r="G35" s="10">
        <v>11</v>
      </c>
      <c r="H35" s="4">
        <v>4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0</v>
      </c>
      <c r="P35" s="12">
        <f t="shared" si="0"/>
        <v>49</v>
      </c>
      <c r="Q35" s="43"/>
      <c r="R35" s="7">
        <v>5</v>
      </c>
      <c r="S35" s="32"/>
      <c r="T35" s="34"/>
      <c r="U35" s="29"/>
    </row>
    <row r="36" spans="2:21" ht="14.25" customHeight="1" x14ac:dyDescent="0.3">
      <c r="B36" s="44" t="s">
        <v>17</v>
      </c>
      <c r="C36" s="2">
        <v>0.5</v>
      </c>
      <c r="D36" s="3">
        <v>0.51041666666666663</v>
      </c>
      <c r="E36" s="10">
        <v>1</v>
      </c>
      <c r="F36" s="10">
        <v>17</v>
      </c>
      <c r="G36" s="10">
        <v>3</v>
      </c>
      <c r="H36" s="4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1">
        <v>0</v>
      </c>
      <c r="P36" s="12">
        <f t="shared" si="0"/>
        <v>21</v>
      </c>
      <c r="Q36" s="41">
        <f>SUM(P36:P39)</f>
        <v>81</v>
      </c>
      <c r="R36" s="17">
        <v>20</v>
      </c>
      <c r="S36" s="30">
        <f>+Q36/$T$32</f>
        <v>0.24846625766871167</v>
      </c>
      <c r="T36" s="34"/>
      <c r="U36" s="29"/>
    </row>
    <row r="37" spans="2:21" ht="14.25" customHeight="1" x14ac:dyDescent="0.3">
      <c r="B37" s="42"/>
      <c r="C37" s="8">
        <v>0.51041666666666663</v>
      </c>
      <c r="D37" s="9">
        <v>0.52083333333333337</v>
      </c>
      <c r="E37" s="10">
        <v>4</v>
      </c>
      <c r="F37" s="10">
        <v>18</v>
      </c>
      <c r="G37" s="10">
        <v>4</v>
      </c>
      <c r="H37" s="10">
        <v>2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1">
        <v>0</v>
      </c>
      <c r="P37" s="12">
        <f t="shared" si="0"/>
        <v>28</v>
      </c>
      <c r="Q37" s="42"/>
      <c r="R37" s="17">
        <v>3</v>
      </c>
      <c r="S37" s="31"/>
      <c r="T37" s="34"/>
      <c r="U37" s="29"/>
    </row>
    <row r="38" spans="2:21" ht="14.25" customHeight="1" x14ac:dyDescent="0.3">
      <c r="B38" s="42"/>
      <c r="C38" s="13">
        <v>0.52083333333333337</v>
      </c>
      <c r="D38" s="14">
        <v>0.53125</v>
      </c>
      <c r="E38" s="10">
        <v>0</v>
      </c>
      <c r="F38" s="10">
        <v>19</v>
      </c>
      <c r="G38" s="10">
        <v>1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1">
        <v>0</v>
      </c>
      <c r="P38" s="12">
        <f t="shared" si="0"/>
        <v>20</v>
      </c>
      <c r="Q38" s="42"/>
      <c r="R38" s="17">
        <v>15</v>
      </c>
      <c r="S38" s="31"/>
      <c r="T38" s="34"/>
      <c r="U38" s="29"/>
    </row>
    <row r="39" spans="2:21" ht="14.25" customHeight="1" thickBot="1" x14ac:dyDescent="0.35">
      <c r="B39" s="42"/>
      <c r="C39" s="15">
        <v>0.53125</v>
      </c>
      <c r="D39" s="16">
        <v>0.54166666666666663</v>
      </c>
      <c r="E39" s="10">
        <v>4</v>
      </c>
      <c r="F39" s="10">
        <v>7</v>
      </c>
      <c r="G39" s="10">
        <v>1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1">
        <v>0</v>
      </c>
      <c r="P39" s="12">
        <f t="shared" si="0"/>
        <v>12</v>
      </c>
      <c r="Q39" s="43"/>
      <c r="R39" s="17">
        <v>9</v>
      </c>
      <c r="S39" s="32"/>
      <c r="T39" s="34"/>
      <c r="U39" s="29"/>
    </row>
    <row r="40" spans="2:21" ht="14.25" customHeight="1" x14ac:dyDescent="0.3">
      <c r="B40" s="41" t="s">
        <v>18</v>
      </c>
      <c r="C40" s="2">
        <v>0.5</v>
      </c>
      <c r="D40" s="3">
        <v>0.51041666666666663</v>
      </c>
      <c r="E40" s="10">
        <v>10</v>
      </c>
      <c r="F40" s="10">
        <v>20</v>
      </c>
      <c r="G40" s="10">
        <v>6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1">
        <v>0</v>
      </c>
      <c r="P40" s="12">
        <f t="shared" si="0"/>
        <v>36</v>
      </c>
      <c r="Q40" s="41">
        <f>SUM(P40:P43)</f>
        <v>131</v>
      </c>
      <c r="R40" s="17">
        <v>10</v>
      </c>
      <c r="S40" s="30">
        <f>+Q40/$T$40</f>
        <v>0.65829145728643212</v>
      </c>
      <c r="T40" s="34">
        <f>+Q40+Q44+Q48</f>
        <v>199</v>
      </c>
      <c r="U40" s="29">
        <f>+T40/Q60</f>
        <v>0.16807432432432431</v>
      </c>
    </row>
    <row r="41" spans="2:21" ht="14.25" customHeight="1" x14ac:dyDescent="0.3">
      <c r="B41" s="42"/>
      <c r="C41" s="8">
        <v>0.51041666666666663</v>
      </c>
      <c r="D41" s="9">
        <v>0.52083333333333337</v>
      </c>
      <c r="E41" s="10">
        <v>8</v>
      </c>
      <c r="F41" s="10">
        <v>13</v>
      </c>
      <c r="G41" s="10">
        <v>4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1">
        <v>0</v>
      </c>
      <c r="P41" s="12">
        <f t="shared" si="0"/>
        <v>25</v>
      </c>
      <c r="Q41" s="42"/>
      <c r="R41" s="17">
        <v>6</v>
      </c>
      <c r="S41" s="31"/>
      <c r="T41" s="34"/>
      <c r="U41" s="29"/>
    </row>
    <row r="42" spans="2:21" ht="14.25" customHeight="1" x14ac:dyDescent="0.3">
      <c r="B42" s="42"/>
      <c r="C42" s="13">
        <v>0.52083333333333337</v>
      </c>
      <c r="D42" s="14">
        <v>0.53125</v>
      </c>
      <c r="E42" s="10">
        <v>9</v>
      </c>
      <c r="F42" s="10">
        <v>32</v>
      </c>
      <c r="G42" s="10">
        <v>5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1">
        <v>0</v>
      </c>
      <c r="P42" s="12">
        <f t="shared" si="0"/>
        <v>46</v>
      </c>
      <c r="Q42" s="42"/>
      <c r="R42" s="17">
        <v>17</v>
      </c>
      <c r="S42" s="31"/>
      <c r="T42" s="34"/>
      <c r="U42" s="29"/>
    </row>
    <row r="43" spans="2:21" ht="14.25" customHeight="1" thickBot="1" x14ac:dyDescent="0.35">
      <c r="B43" s="43"/>
      <c r="C43" s="15">
        <v>0.53125</v>
      </c>
      <c r="D43" s="16">
        <v>0.54166666666666663</v>
      </c>
      <c r="E43" s="10">
        <v>5</v>
      </c>
      <c r="F43" s="10">
        <v>18</v>
      </c>
      <c r="G43" s="10">
        <v>1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f t="shared" si="0"/>
        <v>24</v>
      </c>
      <c r="Q43" s="43"/>
      <c r="R43" s="17">
        <v>9</v>
      </c>
      <c r="S43" s="32"/>
      <c r="T43" s="34"/>
      <c r="U43" s="29"/>
    </row>
    <row r="44" spans="2:21" ht="14.25" customHeight="1" x14ac:dyDescent="0.3">
      <c r="B44" s="44" t="s">
        <v>19</v>
      </c>
      <c r="C44" s="2">
        <v>0.5</v>
      </c>
      <c r="D44" s="3">
        <v>0.51041666666666663</v>
      </c>
      <c r="E44" s="10">
        <v>0</v>
      </c>
      <c r="F44" s="10">
        <v>4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f t="shared" si="0"/>
        <v>4</v>
      </c>
      <c r="Q44" s="41">
        <f>SUM(P44:P47)</f>
        <v>28</v>
      </c>
      <c r="R44" s="17">
        <v>16</v>
      </c>
      <c r="S44" s="30">
        <f t="shared" ref="S44" si="1">+Q44/$T$40</f>
        <v>0.1407035175879397</v>
      </c>
      <c r="T44" s="34"/>
      <c r="U44" s="29"/>
    </row>
    <row r="45" spans="2:21" ht="14.25" customHeight="1" x14ac:dyDescent="0.3">
      <c r="B45" s="42"/>
      <c r="C45" s="8">
        <v>0.51041666666666663</v>
      </c>
      <c r="D45" s="9">
        <v>0.52083333333333337</v>
      </c>
      <c r="E45" s="10">
        <v>2</v>
      </c>
      <c r="F45" s="10">
        <v>5</v>
      </c>
      <c r="G45" s="10">
        <v>1</v>
      </c>
      <c r="H45" s="10">
        <v>1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f t="shared" si="0"/>
        <v>9</v>
      </c>
      <c r="Q45" s="42"/>
      <c r="R45" s="17">
        <v>8</v>
      </c>
      <c r="S45" s="31"/>
      <c r="T45" s="34"/>
      <c r="U45" s="29"/>
    </row>
    <row r="46" spans="2:21" ht="14.25" customHeight="1" x14ac:dyDescent="0.3">
      <c r="B46" s="42"/>
      <c r="C46" s="13">
        <v>0.52083333333333337</v>
      </c>
      <c r="D46" s="14">
        <v>0.53125</v>
      </c>
      <c r="E46" s="10">
        <v>1</v>
      </c>
      <c r="F46" s="10">
        <v>8</v>
      </c>
      <c r="G46" s="10">
        <v>2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f t="shared" si="0"/>
        <v>11</v>
      </c>
      <c r="Q46" s="42"/>
      <c r="R46" s="17">
        <v>2</v>
      </c>
      <c r="S46" s="31"/>
      <c r="T46" s="34"/>
      <c r="U46" s="29"/>
    </row>
    <row r="47" spans="2:21" ht="14.25" customHeight="1" thickBot="1" x14ac:dyDescent="0.35">
      <c r="B47" s="42"/>
      <c r="C47" s="15">
        <v>0.53125</v>
      </c>
      <c r="D47" s="16">
        <v>0.54166666666666663</v>
      </c>
      <c r="E47" s="10">
        <v>0</v>
      </c>
      <c r="F47" s="10">
        <v>4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f t="shared" si="0"/>
        <v>4</v>
      </c>
      <c r="Q47" s="43"/>
      <c r="R47" s="17">
        <v>0</v>
      </c>
      <c r="S47" s="32"/>
      <c r="T47" s="34"/>
      <c r="U47" s="29"/>
    </row>
    <row r="48" spans="2:21" ht="14.25" customHeight="1" x14ac:dyDescent="0.3">
      <c r="B48" s="41" t="s">
        <v>20</v>
      </c>
      <c r="C48" s="2">
        <v>0.5</v>
      </c>
      <c r="D48" s="3">
        <v>0.51041666666666663</v>
      </c>
      <c r="E48" s="10">
        <v>1</v>
      </c>
      <c r="F48" s="10">
        <v>5</v>
      </c>
      <c r="G48" s="10">
        <v>1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f t="shared" si="0"/>
        <v>7</v>
      </c>
      <c r="Q48" s="41">
        <f>SUM(P48:P51)</f>
        <v>40</v>
      </c>
      <c r="R48" s="17">
        <v>11</v>
      </c>
      <c r="S48" s="30">
        <f t="shared" ref="S48" si="2">+Q48/$T$40</f>
        <v>0.20100502512562815</v>
      </c>
      <c r="T48" s="34"/>
      <c r="U48" s="29"/>
    </row>
    <row r="49" spans="2:21" ht="14.25" customHeight="1" x14ac:dyDescent="0.3">
      <c r="B49" s="42"/>
      <c r="C49" s="8">
        <v>0.51041666666666663</v>
      </c>
      <c r="D49" s="9">
        <v>0.52083333333333337</v>
      </c>
      <c r="E49" s="10">
        <v>4</v>
      </c>
      <c r="F49" s="10">
        <v>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f t="shared" si="0"/>
        <v>8</v>
      </c>
      <c r="Q49" s="42"/>
      <c r="R49" s="17">
        <v>3</v>
      </c>
      <c r="S49" s="31"/>
      <c r="T49" s="34"/>
      <c r="U49" s="29"/>
    </row>
    <row r="50" spans="2:21" ht="14.25" customHeight="1" x14ac:dyDescent="0.3">
      <c r="B50" s="42"/>
      <c r="C50" s="13">
        <v>0.52083333333333337</v>
      </c>
      <c r="D50" s="14">
        <v>0.53125</v>
      </c>
      <c r="E50" s="10">
        <v>9</v>
      </c>
      <c r="F50" s="10">
        <v>10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f t="shared" si="0"/>
        <v>19</v>
      </c>
      <c r="Q50" s="42"/>
      <c r="R50" s="17">
        <v>1</v>
      </c>
      <c r="S50" s="31"/>
      <c r="T50" s="34"/>
      <c r="U50" s="29"/>
    </row>
    <row r="51" spans="2:21" ht="14.25" customHeight="1" thickBot="1" x14ac:dyDescent="0.35">
      <c r="B51" s="43"/>
      <c r="C51" s="15">
        <v>0.53125</v>
      </c>
      <c r="D51" s="16">
        <v>0.54166666666666663</v>
      </c>
      <c r="E51" s="10">
        <v>3</v>
      </c>
      <c r="F51" s="10">
        <v>3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f t="shared" si="0"/>
        <v>6</v>
      </c>
      <c r="Q51" s="43"/>
      <c r="R51" s="17">
        <v>8</v>
      </c>
      <c r="S51" s="32"/>
      <c r="T51" s="34"/>
      <c r="U51" s="29"/>
    </row>
    <row r="52" spans="2:21" ht="14.25" customHeight="1" x14ac:dyDescent="0.3">
      <c r="B52" s="41" t="s">
        <v>21</v>
      </c>
      <c r="C52" s="2">
        <v>0.5</v>
      </c>
      <c r="D52" s="3">
        <v>0.51041666666666663</v>
      </c>
      <c r="E52" s="10">
        <v>6</v>
      </c>
      <c r="F52" s="10">
        <v>45</v>
      </c>
      <c r="G52" s="10">
        <v>9</v>
      </c>
      <c r="H52" s="10">
        <v>2</v>
      </c>
      <c r="I52" s="10">
        <v>0</v>
      </c>
      <c r="J52" s="10">
        <v>1</v>
      </c>
      <c r="K52" s="10">
        <v>1</v>
      </c>
      <c r="L52" s="10">
        <v>0</v>
      </c>
      <c r="M52" s="10">
        <v>0</v>
      </c>
      <c r="N52" s="10">
        <v>0</v>
      </c>
      <c r="O52" s="10">
        <v>0</v>
      </c>
      <c r="P52" s="10">
        <f t="shared" si="0"/>
        <v>64</v>
      </c>
      <c r="Q52" s="41">
        <f>SUM(P52:P55)</f>
        <v>241</v>
      </c>
      <c r="R52" s="17">
        <v>29</v>
      </c>
      <c r="S52" s="30">
        <f>+Q52/$T$52</f>
        <v>0.36570561456752654</v>
      </c>
      <c r="T52" s="34">
        <f>+Q52+Q56</f>
        <v>659</v>
      </c>
      <c r="U52" s="29">
        <f>+T52/Q60</f>
        <v>0.55658783783783783</v>
      </c>
    </row>
    <row r="53" spans="2:21" ht="14.25" customHeight="1" x14ac:dyDescent="0.3">
      <c r="B53" s="42"/>
      <c r="C53" s="8">
        <v>0.51041666666666663</v>
      </c>
      <c r="D53" s="9">
        <v>0.52083333333333337</v>
      </c>
      <c r="E53" s="10">
        <v>6</v>
      </c>
      <c r="F53" s="10">
        <v>40</v>
      </c>
      <c r="G53" s="10">
        <v>7</v>
      </c>
      <c r="H53" s="10">
        <v>1</v>
      </c>
      <c r="I53" s="10">
        <v>0</v>
      </c>
      <c r="J53" s="10">
        <v>1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f t="shared" si="0"/>
        <v>55</v>
      </c>
      <c r="Q53" s="42"/>
      <c r="R53" s="17">
        <v>12</v>
      </c>
      <c r="S53" s="31"/>
      <c r="T53" s="34"/>
      <c r="U53" s="29"/>
    </row>
    <row r="54" spans="2:21" ht="14.25" customHeight="1" x14ac:dyDescent="0.3">
      <c r="B54" s="42"/>
      <c r="C54" s="13">
        <v>0.52083333333333337</v>
      </c>
      <c r="D54" s="14">
        <v>0.53125</v>
      </c>
      <c r="E54" s="10">
        <v>10</v>
      </c>
      <c r="F54" s="10">
        <v>39</v>
      </c>
      <c r="G54" s="10">
        <v>7</v>
      </c>
      <c r="H54" s="10">
        <v>1</v>
      </c>
      <c r="I54" s="10">
        <v>0</v>
      </c>
      <c r="J54" s="10">
        <v>1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f t="shared" si="0"/>
        <v>58</v>
      </c>
      <c r="Q54" s="42"/>
      <c r="R54" s="17">
        <v>25</v>
      </c>
      <c r="S54" s="31"/>
      <c r="T54" s="34"/>
      <c r="U54" s="29"/>
    </row>
    <row r="55" spans="2:21" ht="14.25" customHeight="1" thickBot="1" x14ac:dyDescent="0.35">
      <c r="B55" s="43"/>
      <c r="C55" s="15">
        <v>0.53125</v>
      </c>
      <c r="D55" s="16">
        <v>0.54166666666666663</v>
      </c>
      <c r="E55" s="10">
        <v>12</v>
      </c>
      <c r="F55" s="10">
        <v>42</v>
      </c>
      <c r="G55" s="10">
        <v>8</v>
      </c>
      <c r="H55" s="10">
        <v>1</v>
      </c>
      <c r="I55" s="10">
        <v>0</v>
      </c>
      <c r="J55" s="10">
        <v>1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f t="shared" si="0"/>
        <v>64</v>
      </c>
      <c r="Q55" s="43"/>
      <c r="R55" s="17">
        <v>15</v>
      </c>
      <c r="S55" s="32"/>
      <c r="T55" s="34"/>
      <c r="U55" s="29"/>
    </row>
    <row r="56" spans="2:21" ht="14.25" customHeight="1" x14ac:dyDescent="0.3">
      <c r="B56" s="41" t="s">
        <v>22</v>
      </c>
      <c r="C56" s="2">
        <v>0.5</v>
      </c>
      <c r="D56" s="3">
        <v>0.51041666666666663</v>
      </c>
      <c r="E56" s="10">
        <v>19</v>
      </c>
      <c r="F56" s="10">
        <v>64</v>
      </c>
      <c r="G56" s="10">
        <v>33</v>
      </c>
      <c r="H56" s="10">
        <v>5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f t="shared" si="0"/>
        <v>121</v>
      </c>
      <c r="Q56" s="41">
        <f>SUM(P56:P59)</f>
        <v>418</v>
      </c>
      <c r="R56" s="17">
        <v>0</v>
      </c>
      <c r="S56" s="30">
        <f>+Q56/$T$52</f>
        <v>0.63429438543247341</v>
      </c>
      <c r="T56" s="34"/>
      <c r="U56" s="29"/>
    </row>
    <row r="57" spans="2:21" ht="14.25" customHeight="1" x14ac:dyDescent="0.3">
      <c r="B57" s="42"/>
      <c r="C57" s="8">
        <v>0.51041666666666663</v>
      </c>
      <c r="D57" s="9">
        <v>0.52083333333333337</v>
      </c>
      <c r="E57" s="10">
        <v>14</v>
      </c>
      <c r="F57" s="10">
        <v>54</v>
      </c>
      <c r="G57" s="10">
        <v>34</v>
      </c>
      <c r="H57" s="10">
        <v>5</v>
      </c>
      <c r="I57" s="10">
        <v>0</v>
      </c>
      <c r="J57" s="10">
        <v>1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f t="shared" si="0"/>
        <v>108</v>
      </c>
      <c r="Q57" s="42"/>
      <c r="R57" s="17">
        <v>0</v>
      </c>
      <c r="S57" s="31"/>
      <c r="T57" s="34"/>
      <c r="U57" s="29"/>
    </row>
    <row r="58" spans="2:21" ht="14.25" customHeight="1" x14ac:dyDescent="0.3">
      <c r="B58" s="42"/>
      <c r="C58" s="13">
        <v>0.52083333333333337</v>
      </c>
      <c r="D58" s="14">
        <v>0.53125</v>
      </c>
      <c r="E58" s="10">
        <v>18</v>
      </c>
      <c r="F58" s="10">
        <v>55</v>
      </c>
      <c r="G58" s="10">
        <v>36</v>
      </c>
      <c r="H58" s="10">
        <v>5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f t="shared" si="0"/>
        <v>114</v>
      </c>
      <c r="Q58" s="42"/>
      <c r="R58" s="17">
        <v>2</v>
      </c>
      <c r="S58" s="31"/>
      <c r="T58" s="34"/>
      <c r="U58" s="29"/>
    </row>
    <row r="59" spans="2:21" ht="14.25" customHeight="1" thickBot="1" x14ac:dyDescent="0.35">
      <c r="B59" s="43"/>
      <c r="C59" s="15">
        <v>0.53125</v>
      </c>
      <c r="D59" s="16">
        <v>0.54166666666666663</v>
      </c>
      <c r="E59" s="10">
        <v>20</v>
      </c>
      <c r="F59" s="10">
        <v>38</v>
      </c>
      <c r="G59" s="10">
        <v>13</v>
      </c>
      <c r="H59" s="10">
        <v>3</v>
      </c>
      <c r="I59" s="10">
        <v>0</v>
      </c>
      <c r="J59" s="10">
        <v>1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f t="shared" si="0"/>
        <v>75</v>
      </c>
      <c r="Q59" s="43"/>
      <c r="R59" s="17">
        <v>1</v>
      </c>
      <c r="S59" s="32"/>
      <c r="T59" s="34"/>
      <c r="U59" s="29"/>
    </row>
    <row r="60" spans="2:21" ht="14.25" customHeight="1" thickBot="1" x14ac:dyDescent="0.35">
      <c r="C60" s="45" t="s">
        <v>23</v>
      </c>
      <c r="D60" s="37"/>
      <c r="E60" s="18">
        <f t="shared" ref="E60:O60" si="3">SUM(E32:E59)</f>
        <v>190</v>
      </c>
      <c r="F60" s="18">
        <f t="shared" si="3"/>
        <v>704</v>
      </c>
      <c r="G60" s="18">
        <f t="shared" si="3"/>
        <v>238</v>
      </c>
      <c r="H60" s="18">
        <f t="shared" si="3"/>
        <v>45</v>
      </c>
      <c r="I60" s="18">
        <f t="shared" si="3"/>
        <v>0</v>
      </c>
      <c r="J60" s="18">
        <f t="shared" si="3"/>
        <v>6</v>
      </c>
      <c r="K60" s="18">
        <f t="shared" si="3"/>
        <v>1</v>
      </c>
      <c r="L60" s="18">
        <f t="shared" si="3"/>
        <v>0</v>
      </c>
      <c r="M60" s="18">
        <f t="shared" si="3"/>
        <v>0</v>
      </c>
      <c r="N60" s="18">
        <f t="shared" si="3"/>
        <v>0</v>
      </c>
      <c r="O60" s="18">
        <f t="shared" si="3"/>
        <v>0</v>
      </c>
      <c r="P60" s="19">
        <f t="shared" si="0"/>
        <v>1184</v>
      </c>
      <c r="Q60" s="20">
        <f t="shared" ref="Q60:R60" si="4">SUM(Q32:Q59)</f>
        <v>1184</v>
      </c>
      <c r="R60" s="20">
        <f t="shared" si="4"/>
        <v>237</v>
      </c>
    </row>
    <row r="61" spans="2:21" ht="14.25" customHeight="1" x14ac:dyDescent="0.3">
      <c r="C61" s="45" t="s">
        <v>24</v>
      </c>
      <c r="D61" s="37"/>
      <c r="E61" s="21">
        <f t="shared" ref="E61:O61" si="5">E60/$Q$60</f>
        <v>0.16047297297297297</v>
      </c>
      <c r="F61" s="22">
        <f t="shared" si="5"/>
        <v>0.59459459459459463</v>
      </c>
      <c r="G61" s="22">
        <f t="shared" si="5"/>
        <v>0.20101351351351351</v>
      </c>
      <c r="H61" s="22">
        <f t="shared" si="5"/>
        <v>3.8006756756756757E-2</v>
      </c>
      <c r="I61" s="22">
        <f t="shared" si="5"/>
        <v>0</v>
      </c>
      <c r="J61" s="22">
        <f t="shared" si="5"/>
        <v>5.0675675675675678E-3</v>
      </c>
      <c r="K61" s="22">
        <f t="shared" si="5"/>
        <v>8.4459459459459464E-4</v>
      </c>
      <c r="L61" s="22">
        <f t="shared" si="5"/>
        <v>0</v>
      </c>
      <c r="M61" s="22">
        <f t="shared" si="5"/>
        <v>0</v>
      </c>
      <c r="N61" s="22">
        <f t="shared" si="5"/>
        <v>0</v>
      </c>
      <c r="O61" s="23">
        <f t="shared" si="5"/>
        <v>0</v>
      </c>
      <c r="P61" s="24">
        <f t="shared" si="0"/>
        <v>1</v>
      </c>
      <c r="Q61" s="25">
        <f>Q60/$Q$60</f>
        <v>1</v>
      </c>
    </row>
    <row r="62" spans="2:21" ht="14.25" customHeight="1" x14ac:dyDescent="0.3">
      <c r="C62" s="26"/>
      <c r="D62" s="26"/>
      <c r="N62" s="35" t="s">
        <v>25</v>
      </c>
      <c r="O62" s="36"/>
      <c r="P62" s="37"/>
      <c r="Q62" s="20">
        <f>AVERAGE(Q32:Q43)</f>
        <v>152.33333333333334</v>
      </c>
    </row>
    <row r="63" spans="2:21" ht="14.25" customHeight="1" x14ac:dyDescent="0.3">
      <c r="C63" s="26"/>
      <c r="D63" s="26"/>
      <c r="N63" s="35" t="s">
        <v>26</v>
      </c>
      <c r="O63" s="36"/>
      <c r="P63" s="37"/>
      <c r="Q63" s="27">
        <f>Q62*12</f>
        <v>1828</v>
      </c>
    </row>
    <row r="64" spans="2:2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3">
    <mergeCell ref="B48:B51"/>
    <mergeCell ref="B52:B55"/>
    <mergeCell ref="B56:B59"/>
    <mergeCell ref="N62:P62"/>
    <mergeCell ref="N63:P63"/>
    <mergeCell ref="C30:R30"/>
    <mergeCell ref="C31:D31"/>
    <mergeCell ref="B32:B35"/>
    <mergeCell ref="Q32:Q35"/>
    <mergeCell ref="B36:B39"/>
    <mergeCell ref="Q36:Q39"/>
    <mergeCell ref="Q40:Q43"/>
    <mergeCell ref="C60:D60"/>
    <mergeCell ref="C61:D61"/>
    <mergeCell ref="Q44:Q47"/>
    <mergeCell ref="Q48:Q51"/>
    <mergeCell ref="Q52:Q55"/>
    <mergeCell ref="Q56:Q59"/>
    <mergeCell ref="B40:B43"/>
    <mergeCell ref="B44:B47"/>
    <mergeCell ref="U32:U39"/>
    <mergeCell ref="U40:U51"/>
    <mergeCell ref="U52:U59"/>
    <mergeCell ref="S52:S55"/>
    <mergeCell ref="S56:S59"/>
    <mergeCell ref="T32:T39"/>
    <mergeCell ref="T40:T51"/>
    <mergeCell ref="T52:T59"/>
    <mergeCell ref="S32:S35"/>
    <mergeCell ref="S36:S39"/>
    <mergeCell ref="S40:S43"/>
    <mergeCell ref="S44:S47"/>
    <mergeCell ref="S48:S5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5C7E-F36C-427A-A1AC-7A2CD82771A3}">
  <dimension ref="A2:S12"/>
  <sheetViews>
    <sheetView topLeftCell="C1" workbookViewId="0">
      <selection activeCell="A4" sqref="A4"/>
    </sheetView>
  </sheetViews>
  <sheetFormatPr baseColWidth="10" defaultRowHeight="14.4" x14ac:dyDescent="0.3"/>
  <cols>
    <col min="1" max="1" width="23.109375" customWidth="1"/>
  </cols>
  <sheetData>
    <row r="2" spans="1:19" x14ac:dyDescent="0.3">
      <c r="A2" t="s">
        <v>39</v>
      </c>
    </row>
    <row r="3" spans="1:19" x14ac:dyDescent="0.3">
      <c r="A3" t="s">
        <v>40</v>
      </c>
    </row>
    <row r="5" spans="1:19" x14ac:dyDescent="0.3">
      <c r="N5" t="s">
        <v>36</v>
      </c>
      <c r="Q5" t="s">
        <v>37</v>
      </c>
      <c r="S5">
        <f>'Guadalupe V'!Q60/J7</f>
        <v>5.1740336923984533E-2</v>
      </c>
    </row>
    <row r="6" spans="1:19" x14ac:dyDescent="0.3">
      <c r="C6" t="s">
        <v>35</v>
      </c>
      <c r="D6">
        <f>'Guadalupe V'!Q32/4</f>
        <v>61.25</v>
      </c>
      <c r="E6">
        <f>D6*66</f>
        <v>4042.5</v>
      </c>
      <c r="G6" t="s">
        <v>28</v>
      </c>
    </row>
    <row r="7" spans="1:19" x14ac:dyDescent="0.3">
      <c r="D7">
        <f>'Guadalupe V'!Q36/4</f>
        <v>20.25</v>
      </c>
      <c r="E7">
        <f>D7*28</f>
        <v>567</v>
      </c>
      <c r="G7" t="s">
        <v>29</v>
      </c>
      <c r="I7" t="s">
        <v>27</v>
      </c>
      <c r="J7">
        <f>E6+E7+E8+E9+E10+E11+E12</f>
        <v>22883.5</v>
      </c>
      <c r="Q7" t="s">
        <v>38</v>
      </c>
    </row>
    <row r="8" spans="1:19" x14ac:dyDescent="0.3">
      <c r="D8">
        <f>'Guadalupe V'!Q40/4</f>
        <v>32.75</v>
      </c>
      <c r="E8">
        <f>D8*46</f>
        <v>1506.5</v>
      </c>
      <c r="G8" t="s">
        <v>30</v>
      </c>
    </row>
    <row r="9" spans="1:19" x14ac:dyDescent="0.3">
      <c r="D9">
        <f>'Guadalupe V'!Q44/4</f>
        <v>7</v>
      </c>
      <c r="E9">
        <f>D9*'Guadalupe V'!P46</f>
        <v>77</v>
      </c>
      <c r="G9" t="s">
        <v>31</v>
      </c>
    </row>
    <row r="10" spans="1:19" x14ac:dyDescent="0.3">
      <c r="D10">
        <f>'Guadalupe V'!Q48/4</f>
        <v>10</v>
      </c>
      <c r="E10">
        <f>D10*'Guadalupe V'!P50</f>
        <v>190</v>
      </c>
      <c r="G10" t="s">
        <v>32</v>
      </c>
    </row>
    <row r="11" spans="1:19" x14ac:dyDescent="0.3">
      <c r="D11">
        <f>'Guadalupe V'!Q52/4</f>
        <v>60.25</v>
      </c>
      <c r="E11">
        <f>D11*'Guadalupe V'!P55</f>
        <v>3856</v>
      </c>
      <c r="G11" t="s">
        <v>33</v>
      </c>
    </row>
    <row r="12" spans="1:19" x14ac:dyDescent="0.3">
      <c r="D12">
        <f>'Guadalupe V'!Q56/4</f>
        <v>104.5</v>
      </c>
      <c r="E12">
        <f>D12*'Guadalupe V'!P56</f>
        <v>12644.5</v>
      </c>
      <c r="G12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234A64-72BA-40E2-BD98-B1B840343E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Guadalupe V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2023-11-07T02:00:55Z</dcterms:created>
  <dcterms:modified xsi:type="dcterms:W3CDTF">2024-01-21T18:50:03Z</dcterms:modified>
</cp:coreProperties>
</file>