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carloswertcarvajal/Documents/Carlos/TFG/Project/"/>
    </mc:Choice>
  </mc:AlternateContent>
  <xr:revisionPtr revIDLastSave="0" documentId="13_ncr:1_{887C78A3-87C5-EC43-831F-DC6C775BBA61}" xr6:coauthVersionLast="43" xr6:coauthVersionMax="43" xr10:uidLastSave="{00000000-0000-0000-0000-000000000000}"/>
  <bookViews>
    <workbookView xWindow="380" yWindow="460" windowWidth="28040" windowHeight="16200" activeTab="2" xr2:uid="{1FED61C5-DC28-1D43-A2F3-B1BDCB8BBF43}"/>
  </bookViews>
  <sheets>
    <sheet name="Hoja1" sheetId="1" r:id="rId1"/>
    <sheet name="Hoja2" sheetId="2" r:id="rId2"/>
    <sheet name="Hoja3"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3" l="1"/>
  <c r="F36" i="3" l="1"/>
  <c r="I28" i="3"/>
  <c r="F32" i="3" s="1"/>
  <c r="F38" i="3" s="1"/>
  <c r="H14" i="3"/>
  <c r="H13" i="3"/>
  <c r="I23" i="3"/>
  <c r="I20" i="3"/>
  <c r="I19" i="3"/>
  <c r="I18" i="3"/>
  <c r="H9" i="3"/>
  <c r="H10" i="3"/>
  <c r="H8" i="3"/>
  <c r="G14" i="2"/>
  <c r="G15" i="2"/>
  <c r="G16" i="2"/>
  <c r="G17" i="2"/>
  <c r="G18" i="2"/>
  <c r="G19" i="2"/>
  <c r="G20" i="2"/>
  <c r="G21" i="2"/>
  <c r="G22" i="2"/>
  <c r="G13" i="2"/>
  <c r="N25" i="1"/>
  <c r="N26" i="1"/>
  <c r="N24" i="1"/>
  <c r="N23" i="1"/>
  <c r="F37" i="3" l="1"/>
  <c r="F39" i="3" s="1"/>
  <c r="F40" i="3" s="1"/>
</calcChain>
</file>

<file path=xl/sharedStrings.xml><?xml version="1.0" encoding="utf-8"?>
<sst xmlns="http://schemas.openxmlformats.org/spreadsheetml/2006/main" count="147" uniqueCount="97">
  <si>
    <t>#LSTM</t>
  </si>
  <si>
    <t>Output</t>
  </si>
  <si>
    <t>Precision</t>
  </si>
  <si>
    <t>ACC</t>
  </si>
  <si>
    <t>Sensitivity</t>
  </si>
  <si>
    <t>Specificity</t>
  </si>
  <si>
    <t>F-1</t>
  </si>
  <si>
    <t>AUC</t>
  </si>
  <si>
    <t>0.9937</t>
  </si>
  <si>
    <t>0.9724</t>
  </si>
  <si>
    <t>0.9544</t>
  </si>
  <si>
    <t>0.9931</t>
  </si>
  <si>
    <t>0.9985</t>
  </si>
  <si>
    <t>0.9782</t>
  </si>
  <si>
    <t>1.0</t>
  </si>
  <si>
    <t>0.9951</t>
  </si>
  <si>
    <t>0.9969</t>
  </si>
  <si>
    <t>0.9955</t>
  </si>
  <si>
    <t>0.9989</t>
  </si>
  <si>
    <t>0.9938</t>
  </si>
  <si>
    <t>0.9837</t>
  </si>
  <si>
    <t>0.9757</t>
  </si>
  <si>
    <t>0.9930</t>
  </si>
  <si>
    <t>0.9847</t>
  </si>
  <si>
    <t>0.9995</t>
  </si>
  <si>
    <t>Activation</t>
  </si>
  <si>
    <t>Relu</t>
  </si>
  <si>
    <t>Dense</t>
  </si>
  <si>
    <t>Tanh</t>
  </si>
  <si>
    <t>0.9998</t>
  </si>
  <si>
    <t>0.9997</t>
  </si>
  <si>
    <t>k</t>
  </si>
  <si>
    <t>0.7633</t>
  </si>
  <si>
    <t>0.7657</t>
  </si>
  <si>
    <t>0.7673</t>
  </si>
  <si>
    <t>0.8381</t>
  </si>
  <si>
    <t>0.7735</t>
  </si>
  <si>
    <t>0.6890</t>
  </si>
  <si>
    <t>0.7256</t>
  </si>
  <si>
    <t>0.7962</t>
  </si>
  <si>
    <t>0.7365</t>
  </si>
  <si>
    <t>0.8177</t>
  </si>
  <si>
    <t>0.7006</t>
  </si>
  <si>
    <t>0.7180</t>
  </si>
  <si>
    <t>0.6684</t>
  </si>
  <si>
    <t>0.7111</t>
  </si>
  <si>
    <t>0.7543</t>
  </si>
  <si>
    <t>0.8255</t>
  </si>
  <si>
    <t>0.7557</t>
  </si>
  <si>
    <t>0.5934</t>
  </si>
  <si>
    <t>0.7130</t>
  </si>
  <si>
    <t>Human Resources</t>
  </si>
  <si>
    <t>Category</t>
  </si>
  <si>
    <t>Cost (€/hour)</t>
  </si>
  <si>
    <t>Time investment (hours)</t>
  </si>
  <si>
    <t>Cost (€)</t>
  </si>
  <si>
    <t>Student</t>
  </si>
  <si>
    <t>PhD Student</t>
  </si>
  <si>
    <t>Tutor</t>
  </si>
  <si>
    <t>Materials</t>
  </si>
  <si>
    <t>Description</t>
  </si>
  <si>
    <t>Months used</t>
  </si>
  <si>
    <t>Amortization (€)</t>
  </si>
  <si>
    <t>Element</t>
  </si>
  <si>
    <t>T-Series SP Intel Xeon</t>
  </si>
  <si>
    <t>1x Chasis Lian Li E-ATX
1x Motherboard Asus WS C621E 
1x F.A. 2000W 80+ Platinum
2x Intel Xeon Silver 4116 2.10 GHz 12C
2x Disipator Noctua NH-U12S
12x Samsung DDR4 S4610 480Gb 2.5 SATA
1X Intel SSD DC S4610 480Gb 2.5 SATA 3D2
1x SSD Samsung 970 PRO 1TB
4x HD Seagate 12TB SATA 3.5 7200 256MB
4x Nvidia Geforce RTX 2080Ti Blower
1x Kit Logitech Keyboard+Mouse
1x Kit connectivity HD/SSD
1x Linux Installation
1x Integation and testing
1x Service and 3 yr warranty</t>
  </si>
  <si>
    <t>Screen IIYAMA PrLoite</t>
  </si>
  <si>
    <t>27'' IPS-panel, FreeSync, USB-HUB (x2)</t>
  </si>
  <si>
    <t>MacBook Pro</t>
  </si>
  <si>
    <t>13'' version 2017
1x Intel Core i5 2.3GHz
1x 256Gb Disk SSD
1x Intel Iris Plus Graphics 640
1x 8 Gb RAM SSD</t>
  </si>
  <si>
    <t>Sample Quality Control</t>
  </si>
  <si>
    <t>RNA-Seq service at CRG</t>
  </si>
  <si>
    <t>-</t>
  </si>
  <si>
    <t>Library preparation</t>
  </si>
  <si>
    <t>For stranded mRNA per sample, RNA-Seq service at CRG</t>
  </si>
  <si>
    <t>Sequencing lane</t>
  </si>
  <si>
    <t>HS2000, 2x75 per lane. RNA-Seq service at CRG</t>
  </si>
  <si>
    <t>B16 Tumor Samples</t>
  </si>
  <si>
    <t xml:space="preserve">From Sigma Aldrich. Medium of DMEM 10% included </t>
  </si>
  <si>
    <t>RPMI-1640 Medium</t>
  </si>
  <si>
    <t>500 mL of advance medium by ThermoFisher</t>
  </si>
  <si>
    <t>Ethanol</t>
  </si>
  <si>
    <t>For laboratory usage</t>
  </si>
  <si>
    <t>Maxwell RSC simplyRNA Tissue Kit</t>
  </si>
  <si>
    <t>For 48 preparations. Automated RNA Purification from Tissues. Purifies a total RNA of 20mg</t>
  </si>
  <si>
    <t>IDIBELL Researcher</t>
  </si>
  <si>
    <t>Cost (€/month)</t>
  </si>
  <si>
    <t>Indirect costs</t>
  </si>
  <si>
    <t>Human resources and materials</t>
  </si>
  <si>
    <t>A) Human resources</t>
  </si>
  <si>
    <t>B) External human resources</t>
  </si>
  <si>
    <t>C) Materials</t>
  </si>
  <si>
    <t>D)Indirect costs</t>
  </si>
  <si>
    <t>E) Summary</t>
  </si>
  <si>
    <t>Total</t>
  </si>
  <si>
    <t>Total without VAT</t>
  </si>
  <si>
    <t>VAT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</si>
</sst>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8" formatCode="_-* #,##0.00\ [$€-C0A]_-;\-* #,##0.00\ [$€-C0A]_-;_-* &quot;-&quot;??\ [$€-C0A]_-;_-@_-"/>
  </numFmts>
  <fonts count="8" x14ac:knownFonts="1">
    <font>
      <sz val="12"/>
      <color theme="1"/>
      <name val="Calibri"/>
      <family val="2"/>
      <scheme val="minor"/>
    </font>
    <font>
      <b/>
      <sz val="10.5"/>
      <color theme="1"/>
      <name val="Arial"/>
      <family val="2"/>
    </font>
    <font>
      <sz val="11"/>
      <color theme="1"/>
      <name val="Arial"/>
      <family val="2"/>
    </font>
    <font>
      <sz val="11"/>
      <color rgb="FF000000"/>
      <name val="Arial"/>
      <family val="2"/>
    </font>
    <font>
      <sz val="14"/>
      <color rgb="FF000000"/>
      <name val="Courier New"/>
      <family val="1"/>
    </font>
    <font>
      <sz val="12"/>
      <color theme="1"/>
      <name val="Calibri"/>
      <family val="2"/>
      <scheme val="minor"/>
    </font>
    <font>
      <sz val="11"/>
      <color theme="1"/>
      <name val="Calibri"/>
      <family val="2"/>
      <scheme val="minor"/>
    </font>
    <font>
      <b/>
      <sz val="11"/>
      <color theme="1"/>
      <name val="Arial"/>
      <family val="2"/>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44" fontId="5"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0" fontId="2" fillId="0" borderId="3" xfId="0" applyFont="1" applyBorder="1" applyAlignment="1">
      <alignment vertical="center" wrapText="1"/>
    </xf>
    <xf numFmtId="0" fontId="2" fillId="0" borderId="4" xfId="0" applyFont="1" applyBorder="1" applyAlignment="1">
      <alignment vertical="center" wrapText="1"/>
    </xf>
    <xf numFmtId="0" fontId="3" fillId="0" borderId="4" xfId="0" applyFont="1" applyBorder="1" applyAlignment="1">
      <alignment vertical="center"/>
    </xf>
    <xf numFmtId="0" fontId="4" fillId="0" borderId="0" xfId="0" applyFont="1"/>
    <xf numFmtId="0" fontId="7" fillId="0" borderId="1" xfId="0" applyFont="1" applyBorder="1" applyAlignment="1">
      <alignment vertical="center" wrapText="1"/>
    </xf>
    <xf numFmtId="0" fontId="7" fillId="0" borderId="2" xfId="0" applyFont="1" applyBorder="1" applyAlignment="1">
      <alignment vertical="center" wrapText="1"/>
    </xf>
    <xf numFmtId="2" fontId="2" fillId="0" borderId="4" xfId="0" applyNumberFormat="1" applyFont="1" applyBorder="1" applyAlignment="1">
      <alignment vertical="center" wrapText="1"/>
    </xf>
    <xf numFmtId="2" fontId="2" fillId="0" borderId="3" xfId="0" applyNumberFormat="1" applyFont="1" applyBorder="1" applyAlignment="1">
      <alignment vertical="center" wrapText="1"/>
    </xf>
    <xf numFmtId="2" fontId="6" fillId="0" borderId="3" xfId="0" applyNumberFormat="1" applyFont="1" applyBorder="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0" fillId="0" borderId="0" xfId="0" applyAlignment="1">
      <alignment horizontal="center"/>
    </xf>
    <xf numFmtId="0" fontId="0" fillId="0" borderId="0" xfId="0" applyAlignment="1"/>
    <xf numFmtId="168" fontId="0" fillId="0" borderId="0" xfId="0" applyNumberFormat="1"/>
    <xf numFmtId="44" fontId="0" fillId="0" borderId="0" xfId="1" applyFont="1"/>
    <xf numFmtId="0" fontId="0" fillId="0" borderId="0" xfId="0" applyAlignment="1">
      <alignment wrapText="1"/>
    </xf>
    <xf numFmtId="0" fontId="0" fillId="0" borderId="0" xfId="0" applyNumberFormat="1"/>
    <xf numFmtId="44" fontId="0" fillId="0" borderId="0" xfId="0" applyNumberFormat="1"/>
    <xf numFmtId="168" fontId="0" fillId="0" borderId="0" xfId="1" applyNumberFormat="1" applyFont="1"/>
    <xf numFmtId="9" fontId="0" fillId="0" borderId="0" xfId="0" applyNumberForma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45890-FF86-C64D-8079-4790CAAD1808}">
  <dimension ref="F5:Q26"/>
  <sheetViews>
    <sheetView topLeftCell="B2" workbookViewId="0">
      <selection activeCell="N23" sqref="N23"/>
    </sheetView>
  </sheetViews>
  <sheetFormatPr baseColWidth="10" defaultRowHeight="16" x14ac:dyDescent="0.2"/>
  <sheetData>
    <row r="5" spans="6:17" ht="17" thickBot="1" x14ac:dyDescent="0.25"/>
    <row r="6" spans="6:17" ht="17" thickBot="1" x14ac:dyDescent="0.25">
      <c r="F6" s="1" t="s">
        <v>0</v>
      </c>
      <c r="G6" s="2" t="s">
        <v>1</v>
      </c>
      <c r="H6" s="2" t="s">
        <v>2</v>
      </c>
      <c r="I6" s="2" t="s">
        <v>3</v>
      </c>
      <c r="J6" s="2" t="s">
        <v>4</v>
      </c>
      <c r="K6" s="2" t="s">
        <v>5</v>
      </c>
      <c r="L6" s="2" t="s">
        <v>6</v>
      </c>
      <c r="M6" s="2" t="s">
        <v>7</v>
      </c>
    </row>
    <row r="7" spans="6:17" ht="17" thickBot="1" x14ac:dyDescent="0.25">
      <c r="F7" s="3">
        <v>1</v>
      </c>
      <c r="G7" s="4">
        <v>10</v>
      </c>
      <c r="H7" s="5" t="s">
        <v>8</v>
      </c>
      <c r="I7" s="5" t="s">
        <v>9</v>
      </c>
      <c r="J7" s="5" t="s">
        <v>10</v>
      </c>
      <c r="K7" s="5" t="s">
        <v>11</v>
      </c>
      <c r="L7" s="4" t="s">
        <v>12</v>
      </c>
      <c r="M7" s="5" t="s">
        <v>13</v>
      </c>
    </row>
    <row r="8" spans="6:17" ht="17" thickBot="1" x14ac:dyDescent="0.25">
      <c r="F8" s="6">
        <v>2</v>
      </c>
      <c r="G8" s="7">
        <v>5</v>
      </c>
      <c r="H8" s="7" t="s">
        <v>14</v>
      </c>
      <c r="I8" s="7" t="s">
        <v>15</v>
      </c>
      <c r="J8" s="8" t="s">
        <v>16</v>
      </c>
      <c r="K8" s="8" t="s">
        <v>11</v>
      </c>
      <c r="L8" s="7" t="s">
        <v>17</v>
      </c>
      <c r="M8" s="7" t="s">
        <v>18</v>
      </c>
    </row>
    <row r="9" spans="6:17" ht="17" thickBot="1" x14ac:dyDescent="0.25">
      <c r="F9" s="6">
        <v>3</v>
      </c>
      <c r="G9" s="7">
        <v>5</v>
      </c>
      <c r="H9" s="7" t="s">
        <v>19</v>
      </c>
      <c r="I9" s="7" t="s">
        <v>20</v>
      </c>
      <c r="J9" s="8" t="s">
        <v>21</v>
      </c>
      <c r="K9" s="8" t="s">
        <v>22</v>
      </c>
      <c r="L9" s="7" t="s">
        <v>23</v>
      </c>
      <c r="M9" s="7" t="s">
        <v>24</v>
      </c>
    </row>
    <row r="10" spans="6:17" ht="17" thickBot="1" x14ac:dyDescent="0.25">
      <c r="P10" s="15" t="s">
        <v>2</v>
      </c>
      <c r="Q10" s="16" t="s">
        <v>4</v>
      </c>
    </row>
    <row r="11" spans="6:17" ht="17" thickBot="1" x14ac:dyDescent="0.25">
      <c r="P11" s="6" t="s">
        <v>32</v>
      </c>
      <c r="Q11" s="7" t="s">
        <v>33</v>
      </c>
    </row>
    <row r="12" spans="6:17" ht="17" thickBot="1" x14ac:dyDescent="0.25">
      <c r="P12" s="6" t="s">
        <v>34</v>
      </c>
      <c r="Q12" s="7" t="s">
        <v>35</v>
      </c>
    </row>
    <row r="13" spans="6:17" ht="17" thickBot="1" x14ac:dyDescent="0.25">
      <c r="P13" s="6" t="s">
        <v>36</v>
      </c>
      <c r="Q13" s="7" t="s">
        <v>37</v>
      </c>
    </row>
    <row r="14" spans="6:17" ht="17" thickBot="1" x14ac:dyDescent="0.25">
      <c r="F14" s="1" t="s">
        <v>27</v>
      </c>
      <c r="G14" s="2" t="s">
        <v>25</v>
      </c>
      <c r="H14" s="2" t="s">
        <v>2</v>
      </c>
      <c r="I14" s="2" t="s">
        <v>3</v>
      </c>
      <c r="J14" s="2" t="s">
        <v>4</v>
      </c>
      <c r="K14" s="2" t="s">
        <v>5</v>
      </c>
      <c r="L14" s="2" t="s">
        <v>6</v>
      </c>
      <c r="M14" s="2" t="s">
        <v>7</v>
      </c>
      <c r="P14" s="6" t="s">
        <v>38</v>
      </c>
      <c r="Q14" s="7" t="s">
        <v>39</v>
      </c>
    </row>
    <row r="15" spans="6:17" ht="17" thickBot="1" x14ac:dyDescent="0.25">
      <c r="F15" s="3">
        <v>1</v>
      </c>
      <c r="G15" s="4" t="s">
        <v>26</v>
      </c>
      <c r="H15" s="5" t="s">
        <v>8</v>
      </c>
      <c r="I15" s="5" t="s">
        <v>9</v>
      </c>
      <c r="J15" s="5" t="s">
        <v>10</v>
      </c>
      <c r="K15" s="5" t="s">
        <v>11</v>
      </c>
      <c r="L15" s="4" t="s">
        <v>12</v>
      </c>
      <c r="M15" s="5" t="s">
        <v>13</v>
      </c>
      <c r="P15" s="6" t="s">
        <v>40</v>
      </c>
      <c r="Q15" s="7" t="s">
        <v>41</v>
      </c>
    </row>
    <row r="16" spans="6:17" ht="17" thickBot="1" x14ac:dyDescent="0.25">
      <c r="F16" s="6">
        <v>2</v>
      </c>
      <c r="G16" s="7" t="s">
        <v>28</v>
      </c>
      <c r="H16" s="7" t="s">
        <v>14</v>
      </c>
      <c r="I16" s="7" t="s">
        <v>15</v>
      </c>
      <c r="J16" s="8" t="s">
        <v>16</v>
      </c>
      <c r="K16" s="8" t="s">
        <v>11</v>
      </c>
      <c r="L16" s="7" t="s">
        <v>17</v>
      </c>
      <c r="M16" s="7" t="s">
        <v>18</v>
      </c>
      <c r="P16" s="6" t="s">
        <v>42</v>
      </c>
      <c r="Q16" s="7" t="s">
        <v>43</v>
      </c>
    </row>
    <row r="17" spans="6:17" ht="17" thickBot="1" x14ac:dyDescent="0.25">
      <c r="F17" s="6">
        <v>3</v>
      </c>
      <c r="G17" s="7">
        <v>5</v>
      </c>
      <c r="H17" s="7" t="s">
        <v>19</v>
      </c>
      <c r="I17" s="7" t="s">
        <v>20</v>
      </c>
      <c r="J17" s="8" t="s">
        <v>21</v>
      </c>
      <c r="K17" s="8" t="s">
        <v>22</v>
      </c>
      <c r="L17" s="7" t="s">
        <v>23</v>
      </c>
      <c r="M17" s="7" t="s">
        <v>24</v>
      </c>
      <c r="P17" s="6" t="s">
        <v>44</v>
      </c>
      <c r="Q17" s="7" t="s">
        <v>45</v>
      </c>
    </row>
    <row r="18" spans="6:17" ht="17" thickBot="1" x14ac:dyDescent="0.25">
      <c r="P18" s="6" t="s">
        <v>46</v>
      </c>
      <c r="Q18" s="7" t="s">
        <v>47</v>
      </c>
    </row>
    <row r="19" spans="6:17" ht="17" thickBot="1" x14ac:dyDescent="0.25">
      <c r="P19" s="6" t="s">
        <v>48</v>
      </c>
      <c r="Q19" s="7" t="s">
        <v>49</v>
      </c>
    </row>
    <row r="20" spans="6:17" ht="17" thickBot="1" x14ac:dyDescent="0.25">
      <c r="P20" s="6" t="s">
        <v>50</v>
      </c>
      <c r="Q20" s="7" t="s">
        <v>50</v>
      </c>
    </row>
    <row r="21" spans="6:17" ht="17" thickBot="1" x14ac:dyDescent="0.25">
      <c r="F21" s="1" t="s">
        <v>27</v>
      </c>
      <c r="G21" s="2" t="s">
        <v>25</v>
      </c>
      <c r="H21" s="2" t="s">
        <v>7</v>
      </c>
      <c r="I21" s="2"/>
    </row>
    <row r="22" spans="6:17" ht="20" thickBot="1" x14ac:dyDescent="0.3">
      <c r="F22" s="3">
        <v>5</v>
      </c>
      <c r="G22" s="4" t="s">
        <v>26</v>
      </c>
      <c r="H22" s="9" t="s">
        <v>29</v>
      </c>
      <c r="I22" s="5"/>
      <c r="K22" s="10" t="s">
        <v>2</v>
      </c>
      <c r="L22" s="11" t="s">
        <v>4</v>
      </c>
    </row>
    <row r="23" spans="6:17" ht="20" thickBot="1" x14ac:dyDescent="0.3">
      <c r="F23" s="6">
        <v>10</v>
      </c>
      <c r="G23" s="7" t="s">
        <v>26</v>
      </c>
      <c r="H23" s="9" t="s">
        <v>30</v>
      </c>
      <c r="I23" s="7"/>
      <c r="K23" s="14">
        <v>6656</v>
      </c>
      <c r="L23" s="12">
        <v>0.75380000000000003</v>
      </c>
      <c r="M23">
        <v>0.66559999999999997</v>
      </c>
      <c r="N23">
        <f>(M23*L23*2)/(L23+M23)</f>
        <v>0.70695967310131036</v>
      </c>
    </row>
    <row r="24" spans="6:17" ht="17" thickBot="1" x14ac:dyDescent="0.25">
      <c r="F24" s="6">
        <v>30</v>
      </c>
      <c r="G24" s="7" t="s">
        <v>26</v>
      </c>
      <c r="H24" s="7" t="s">
        <v>14</v>
      </c>
      <c r="I24" s="7"/>
      <c r="K24" s="13">
        <v>0.76659999999999995</v>
      </c>
      <c r="L24" s="12">
        <v>0.83460000000000001</v>
      </c>
      <c r="N24">
        <f>(K24*L24*2)/(L24+K24)</f>
        <v>0.79915608293779661</v>
      </c>
      <c r="O24" t="s">
        <v>31</v>
      </c>
    </row>
    <row r="25" spans="6:17" ht="17" thickBot="1" x14ac:dyDescent="0.25">
      <c r="K25" s="13">
        <v>0.81620000000000004</v>
      </c>
      <c r="L25" s="12">
        <v>0.82509999999999994</v>
      </c>
      <c r="N25">
        <f t="shared" ref="N25:N26" si="0">(K25*L25*2)/(L25+K25)</f>
        <v>0.82062586973740326</v>
      </c>
    </row>
    <row r="26" spans="6:17" ht="17" thickBot="1" x14ac:dyDescent="0.25">
      <c r="K26" s="13">
        <v>0.72370000000000001</v>
      </c>
      <c r="L26" s="12">
        <v>0.74109999999999998</v>
      </c>
      <c r="N26">
        <f t="shared" si="0"/>
        <v>0.73229665483342443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89A97-B0B6-B94E-940F-9C21D4BDF77D}">
  <dimension ref="E11:G22"/>
  <sheetViews>
    <sheetView workbookViewId="0">
      <selection activeCell="G13" sqref="G13:G22"/>
    </sheetView>
  </sheetViews>
  <sheetFormatPr baseColWidth="10" defaultRowHeight="16" x14ac:dyDescent="0.2"/>
  <sheetData>
    <row r="11" spans="5:7" ht="17" thickBot="1" x14ac:dyDescent="0.25"/>
    <row r="12" spans="5:7" ht="17" thickBot="1" x14ac:dyDescent="0.25">
      <c r="E12" s="15" t="s">
        <v>2</v>
      </c>
      <c r="F12" s="16" t="s">
        <v>4</v>
      </c>
    </row>
    <row r="13" spans="5:7" ht="17" thickBot="1" x14ac:dyDescent="0.25">
      <c r="E13" s="6">
        <v>0.76329999999999998</v>
      </c>
      <c r="F13" s="7">
        <v>0.76570000000000005</v>
      </c>
      <c r="G13">
        <f>(2*E13*F13)/(E13+F13)</f>
        <v>0.76449811641595822</v>
      </c>
    </row>
    <row r="14" spans="5:7" ht="17" thickBot="1" x14ac:dyDescent="0.25">
      <c r="E14" s="6">
        <v>0.76729999999999998</v>
      </c>
      <c r="F14" s="7">
        <v>0.83809999999999996</v>
      </c>
      <c r="G14">
        <f t="shared" ref="G14:G22" si="0">(2*E14*F14)/(E14+F14)</f>
        <v>0.80113881898592243</v>
      </c>
    </row>
    <row r="15" spans="5:7" ht="17" thickBot="1" x14ac:dyDescent="0.25">
      <c r="E15" s="6">
        <v>0.77349999999999997</v>
      </c>
      <c r="F15" s="7">
        <v>0.68899999999999995</v>
      </c>
      <c r="G15">
        <f t="shared" si="0"/>
        <v>0.72880888888888884</v>
      </c>
    </row>
    <row r="16" spans="5:7" ht="17" thickBot="1" x14ac:dyDescent="0.25">
      <c r="E16" s="6">
        <v>0.72560000000000002</v>
      </c>
      <c r="F16" s="7">
        <v>0.79620000000000002</v>
      </c>
      <c r="G16">
        <f t="shared" si="0"/>
        <v>0.75926234722039687</v>
      </c>
    </row>
    <row r="17" spans="5:7" ht="17" thickBot="1" x14ac:dyDescent="0.25">
      <c r="E17" s="6">
        <v>0.73650000000000004</v>
      </c>
      <c r="F17" s="7">
        <v>0.81769999999999998</v>
      </c>
      <c r="G17">
        <f t="shared" si="0"/>
        <v>0.77497883155321068</v>
      </c>
    </row>
    <row r="18" spans="5:7" ht="17" thickBot="1" x14ac:dyDescent="0.25">
      <c r="E18" s="6">
        <v>0.7006</v>
      </c>
      <c r="F18" s="7">
        <v>0.71799999999999997</v>
      </c>
      <c r="G18">
        <f t="shared" si="0"/>
        <v>0.70919328915832502</v>
      </c>
    </row>
    <row r="19" spans="5:7" ht="17" thickBot="1" x14ac:dyDescent="0.25">
      <c r="E19" s="6">
        <v>0.66839999999999999</v>
      </c>
      <c r="F19" s="7">
        <v>0.71109999999999995</v>
      </c>
      <c r="G19">
        <f t="shared" si="0"/>
        <v>0.68908914824211664</v>
      </c>
    </row>
    <row r="20" spans="5:7" ht="17" thickBot="1" x14ac:dyDescent="0.25">
      <c r="E20" s="6">
        <v>0.75429999999999997</v>
      </c>
      <c r="F20" s="7">
        <v>0.82550000000000001</v>
      </c>
      <c r="G20">
        <f t="shared" si="0"/>
        <v>0.78829554373971389</v>
      </c>
    </row>
    <row r="21" spans="5:7" ht="17" thickBot="1" x14ac:dyDescent="0.25">
      <c r="E21" s="6">
        <v>0.75570000000000004</v>
      </c>
      <c r="F21" s="7">
        <v>0.59340000000000004</v>
      </c>
      <c r="G21">
        <f t="shared" si="0"/>
        <v>0.6647874583055372</v>
      </c>
    </row>
    <row r="22" spans="5:7" ht="17" thickBot="1" x14ac:dyDescent="0.25">
      <c r="E22" s="6">
        <v>0.71299999999999997</v>
      </c>
      <c r="F22" s="7">
        <v>0.71299999999999997</v>
      </c>
      <c r="G22">
        <f t="shared" si="0"/>
        <v>0.71299999999999997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AEDF-27EA-3547-A110-114B70732D6A}">
  <dimension ref="B6:I41"/>
  <sheetViews>
    <sheetView tabSelected="1" topLeftCell="A18" zoomScale="84" zoomScaleNormal="84" workbookViewId="0">
      <selection activeCell="E34" sqref="E34:F41"/>
    </sheetView>
  </sheetViews>
  <sheetFormatPr baseColWidth="10" defaultRowHeight="16" x14ac:dyDescent="0.2"/>
  <cols>
    <col min="6" max="7" width="20.33203125" customWidth="1"/>
    <col min="8" max="8" width="21" customWidth="1"/>
    <col min="9" max="9" width="15.6640625" customWidth="1"/>
  </cols>
  <sheetData>
    <row r="6" spans="2:9" x14ac:dyDescent="0.2">
      <c r="B6" s="18"/>
      <c r="C6" s="18"/>
      <c r="D6" s="18"/>
      <c r="E6" s="17" t="s">
        <v>89</v>
      </c>
      <c r="F6" s="17"/>
      <c r="G6" s="17"/>
      <c r="H6" s="17"/>
    </row>
    <row r="7" spans="2:9" x14ac:dyDescent="0.2">
      <c r="B7" s="17"/>
      <c r="C7" s="17"/>
      <c r="E7" t="s">
        <v>52</v>
      </c>
      <c r="F7" t="s">
        <v>53</v>
      </c>
      <c r="G7" t="s">
        <v>54</v>
      </c>
      <c r="H7" t="s">
        <v>55</v>
      </c>
    </row>
    <row r="8" spans="2:9" x14ac:dyDescent="0.2">
      <c r="E8" t="s">
        <v>56</v>
      </c>
      <c r="F8" s="19">
        <v>20</v>
      </c>
      <c r="G8">
        <v>400</v>
      </c>
      <c r="H8" s="19">
        <f>F8*G8</f>
        <v>8000</v>
      </c>
    </row>
    <row r="9" spans="2:9" x14ac:dyDescent="0.2">
      <c r="E9" t="s">
        <v>57</v>
      </c>
      <c r="F9" s="19">
        <v>30</v>
      </c>
      <c r="G9">
        <v>100</v>
      </c>
      <c r="H9" s="19">
        <f t="shared" ref="H9:H10" si="0">F9*G9</f>
        <v>3000</v>
      </c>
    </row>
    <row r="10" spans="2:9" x14ac:dyDescent="0.2">
      <c r="E10" t="s">
        <v>58</v>
      </c>
      <c r="F10" s="19">
        <v>55</v>
      </c>
      <c r="G10">
        <v>200</v>
      </c>
      <c r="H10" s="19">
        <f t="shared" si="0"/>
        <v>11000</v>
      </c>
    </row>
    <row r="11" spans="2:9" x14ac:dyDescent="0.2">
      <c r="E11" s="17" t="s">
        <v>90</v>
      </c>
      <c r="F11" s="17"/>
      <c r="G11" s="17"/>
      <c r="H11" s="17"/>
    </row>
    <row r="12" spans="2:9" x14ac:dyDescent="0.2">
      <c r="E12" t="s">
        <v>52</v>
      </c>
      <c r="F12" t="s">
        <v>86</v>
      </c>
      <c r="G12" t="s">
        <v>54</v>
      </c>
      <c r="H12" t="s">
        <v>55</v>
      </c>
    </row>
    <row r="13" spans="2:9" x14ac:dyDescent="0.2">
      <c r="E13" t="s">
        <v>85</v>
      </c>
      <c r="F13" s="19">
        <v>2700</v>
      </c>
      <c r="G13" s="22">
        <v>20</v>
      </c>
      <c r="H13" s="19">
        <f>F13*G13/400</f>
        <v>135</v>
      </c>
    </row>
    <row r="14" spans="2:9" x14ac:dyDescent="0.2">
      <c r="H14" s="19">
        <f>SUM(H8:H10,H13)</f>
        <v>22135</v>
      </c>
    </row>
    <row r="16" spans="2:9" x14ac:dyDescent="0.2">
      <c r="E16" s="17" t="s">
        <v>91</v>
      </c>
      <c r="F16" s="17"/>
      <c r="G16" s="17"/>
      <c r="H16" s="17"/>
      <c r="I16" s="17"/>
    </row>
    <row r="17" spans="5:9" x14ac:dyDescent="0.2">
      <c r="E17" t="s">
        <v>63</v>
      </c>
      <c r="F17" t="s">
        <v>60</v>
      </c>
      <c r="G17" t="s">
        <v>55</v>
      </c>
      <c r="H17" t="s">
        <v>61</v>
      </c>
      <c r="I17" t="s">
        <v>62</v>
      </c>
    </row>
    <row r="18" spans="5:9" ht="409.6" x14ac:dyDescent="0.2">
      <c r="E18" t="s">
        <v>64</v>
      </c>
      <c r="F18" s="21" t="s">
        <v>65</v>
      </c>
      <c r="G18" s="24">
        <v>14391.3</v>
      </c>
      <c r="H18">
        <v>4</v>
      </c>
      <c r="I18" s="20">
        <f>G18/H18</f>
        <v>3597.8249999999998</v>
      </c>
    </row>
    <row r="19" spans="5:9" x14ac:dyDescent="0.2">
      <c r="E19" t="s">
        <v>66</v>
      </c>
      <c r="F19" t="s">
        <v>67</v>
      </c>
      <c r="G19" s="20">
        <v>271.7</v>
      </c>
      <c r="H19">
        <v>4</v>
      </c>
      <c r="I19" s="20">
        <f>G19/H19</f>
        <v>67.924999999999997</v>
      </c>
    </row>
    <row r="20" spans="5:9" ht="102" x14ac:dyDescent="0.2">
      <c r="E20" t="s">
        <v>68</v>
      </c>
      <c r="F20" s="21" t="s">
        <v>69</v>
      </c>
      <c r="G20" s="20">
        <v>1505.59</v>
      </c>
      <c r="H20">
        <v>4</v>
      </c>
      <c r="I20" s="20">
        <f>G20/H20</f>
        <v>376.39749999999998</v>
      </c>
    </row>
    <row r="21" spans="5:9" x14ac:dyDescent="0.2">
      <c r="E21" t="s">
        <v>70</v>
      </c>
      <c r="F21" t="s">
        <v>71</v>
      </c>
      <c r="G21" s="20">
        <v>5.55</v>
      </c>
      <c r="H21" t="s">
        <v>72</v>
      </c>
      <c r="I21" s="20">
        <v>5.55</v>
      </c>
    </row>
    <row r="22" spans="5:9" x14ac:dyDescent="0.2">
      <c r="E22" t="s">
        <v>73</v>
      </c>
      <c r="F22" t="s">
        <v>74</v>
      </c>
      <c r="G22" s="20">
        <v>94.73</v>
      </c>
      <c r="H22" t="s">
        <v>72</v>
      </c>
      <c r="I22" s="20">
        <v>94.73</v>
      </c>
    </row>
    <row r="23" spans="5:9" x14ac:dyDescent="0.2">
      <c r="E23" t="s">
        <v>75</v>
      </c>
      <c r="F23" t="s">
        <v>76</v>
      </c>
      <c r="G23" s="20">
        <v>1169.5</v>
      </c>
      <c r="H23" t="s">
        <v>72</v>
      </c>
      <c r="I23" s="20">
        <f>G23</f>
        <v>1169.5</v>
      </c>
    </row>
    <row r="24" spans="5:9" x14ac:dyDescent="0.2">
      <c r="E24" t="s">
        <v>77</v>
      </c>
      <c r="F24" t="s">
        <v>78</v>
      </c>
      <c r="G24" s="20">
        <v>630</v>
      </c>
      <c r="H24" t="s">
        <v>72</v>
      </c>
      <c r="I24">
        <v>630</v>
      </c>
    </row>
    <row r="25" spans="5:9" x14ac:dyDescent="0.2">
      <c r="E25" t="s">
        <v>79</v>
      </c>
      <c r="F25" t="s">
        <v>80</v>
      </c>
      <c r="G25" s="20">
        <v>29.61</v>
      </c>
      <c r="H25" t="s">
        <v>72</v>
      </c>
      <c r="I25" s="20">
        <v>29.61</v>
      </c>
    </row>
    <row r="26" spans="5:9" x14ac:dyDescent="0.2">
      <c r="E26" t="s">
        <v>81</v>
      </c>
      <c r="F26" t="s">
        <v>82</v>
      </c>
      <c r="G26" s="20">
        <v>54.5</v>
      </c>
      <c r="H26" t="s">
        <v>72</v>
      </c>
      <c r="I26" s="20">
        <v>54.5</v>
      </c>
    </row>
    <row r="27" spans="5:9" x14ac:dyDescent="0.2">
      <c r="E27" t="s">
        <v>83</v>
      </c>
      <c r="F27" t="s">
        <v>84</v>
      </c>
      <c r="G27" s="20">
        <v>324</v>
      </c>
      <c r="I27" s="20">
        <v>324</v>
      </c>
    </row>
    <row r="28" spans="5:9" x14ac:dyDescent="0.2">
      <c r="G28" s="20"/>
      <c r="I28" s="23">
        <f>SUM(I18:I27)</f>
        <v>6350.0374999999995</v>
      </c>
    </row>
    <row r="31" spans="5:9" x14ac:dyDescent="0.2">
      <c r="E31" s="17" t="s">
        <v>92</v>
      </c>
      <c r="F31" s="17"/>
      <c r="G31" s="17"/>
    </row>
    <row r="32" spans="5:9" x14ac:dyDescent="0.2">
      <c r="E32" t="s">
        <v>88</v>
      </c>
      <c r="F32" s="23">
        <f>(I28+I19)*G32</f>
        <v>1026.874</v>
      </c>
      <c r="G32" s="25">
        <v>0.16</v>
      </c>
    </row>
    <row r="34" spans="5:7" x14ac:dyDescent="0.2">
      <c r="E34" s="17" t="s">
        <v>93</v>
      </c>
      <c r="F34" s="17"/>
      <c r="G34" s="18"/>
    </row>
    <row r="35" spans="5:7" x14ac:dyDescent="0.2">
      <c r="E35" t="s">
        <v>63</v>
      </c>
      <c r="F35" t="s">
        <v>94</v>
      </c>
    </row>
    <row r="36" spans="5:7" x14ac:dyDescent="0.2">
      <c r="E36" t="s">
        <v>51</v>
      </c>
      <c r="F36" s="19">
        <f>H14</f>
        <v>22135</v>
      </c>
    </row>
    <row r="37" spans="5:7" x14ac:dyDescent="0.2">
      <c r="E37" t="s">
        <v>59</v>
      </c>
      <c r="F37" s="23">
        <f>I28</f>
        <v>6350.0374999999995</v>
      </c>
    </row>
    <row r="38" spans="5:7" x14ac:dyDescent="0.2">
      <c r="E38" t="s">
        <v>87</v>
      </c>
      <c r="F38" s="23">
        <f>F32</f>
        <v>1026.874</v>
      </c>
    </row>
    <row r="39" spans="5:7" x14ac:dyDescent="0.2">
      <c r="E39" t="s">
        <v>95</v>
      </c>
      <c r="F39" s="19">
        <f>SUM(F36:F38)</f>
        <v>29511.911499999998</v>
      </c>
    </row>
    <row r="40" spans="5:7" x14ac:dyDescent="0.2">
      <c r="E40" t="s">
        <v>96</v>
      </c>
      <c r="F40" s="19">
        <f>F39*0.21</f>
        <v>6197.5014149999997</v>
      </c>
    </row>
    <row r="41" spans="5:7" x14ac:dyDescent="0.2">
      <c r="E41" t="s">
        <v>94</v>
      </c>
      <c r="F41" s="19">
        <f>F39+F40</f>
        <v>35709.412915000001</v>
      </c>
    </row>
  </sheetData>
  <mergeCells count="6">
    <mergeCell ref="E31:G31"/>
    <mergeCell ref="E34:F34"/>
    <mergeCell ref="B7:C7"/>
    <mergeCell ref="E6:H6"/>
    <mergeCell ref="E11:H11"/>
    <mergeCell ref="E16:I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Wert Carvajal</dc:creator>
  <cp:lastModifiedBy>Carlos Wert Carvajal</cp:lastModifiedBy>
  <dcterms:created xsi:type="dcterms:W3CDTF">2019-05-24T17:40:00Z</dcterms:created>
  <dcterms:modified xsi:type="dcterms:W3CDTF">2019-06-02T21:02:41Z</dcterms:modified>
</cp:coreProperties>
</file>