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úl Gómez Calero\Documents\gps-up-11\"/>
    </mc:Choice>
  </mc:AlternateContent>
  <bookViews>
    <workbookView xWindow="0" yWindow="120" windowWidth="10035" windowHeight="6210" firstSheet="1" activeTab="4"/>
  </bookViews>
  <sheets>
    <sheet name="PdS-1.1. Estimació de l'esforç" sheetId="3" r:id="rId1"/>
    <sheet name="PdS-1.2. Estimació de Cost" sheetId="1" r:id="rId2"/>
    <sheet name="PdS-2. PLA DE FASES (A)" sheetId="2" r:id="rId3"/>
    <sheet name="PdS-2. B - INFO. FASES" sheetId="4" r:id="rId4"/>
    <sheet name="Previsió Financiera" sheetId="6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E29" i="6" l="1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D10" i="6"/>
  <c r="D9" i="6"/>
  <c r="D8" i="6"/>
  <c r="D7" i="6"/>
  <c r="D6" i="6"/>
  <c r="D5" i="6"/>
  <c r="G10" i="1"/>
  <c r="G45" i="2"/>
  <c r="G43" i="2"/>
  <c r="G41" i="2"/>
  <c r="G13" i="1"/>
  <c r="E52" i="1" s="1"/>
  <c r="J14" i="3"/>
  <c r="J15" i="3"/>
  <c r="J16" i="3"/>
  <c r="J17" i="3"/>
  <c r="J18" i="3"/>
  <c r="J6" i="3"/>
  <c r="J7" i="3"/>
  <c r="J8" i="3"/>
  <c r="J9" i="3"/>
  <c r="J10" i="3"/>
  <c r="J11" i="3"/>
  <c r="J12" i="3"/>
  <c r="J13" i="3"/>
  <c r="J26" i="3"/>
  <c r="J27" i="3"/>
  <c r="J28" i="3"/>
  <c r="J29" i="3"/>
  <c r="J30" i="3"/>
  <c r="J31" i="3"/>
  <c r="J32" i="3"/>
  <c r="J33" i="3"/>
  <c r="E49" i="1"/>
  <c r="C12" i="3"/>
  <c r="C48" i="3"/>
  <c r="K57" i="1"/>
  <c r="G17" i="1"/>
  <c r="E56" i="1" s="1"/>
  <c r="G16" i="1"/>
  <c r="E55" i="1" s="1"/>
  <c r="G15" i="1"/>
  <c r="E54" i="1" s="1"/>
  <c r="G14" i="1"/>
  <c r="E53" i="1" s="1"/>
  <c r="G12" i="1"/>
  <c r="E51" i="1" s="1"/>
  <c r="G11" i="1"/>
  <c r="E50" i="1" s="1"/>
  <c r="D57" i="1"/>
  <c r="C57" i="1"/>
  <c r="D18" i="1"/>
  <c r="E18" i="1"/>
  <c r="F18" i="1"/>
  <c r="C18" i="1"/>
  <c r="G18" i="1" l="1"/>
  <c r="J34" i="3"/>
  <c r="J35" i="3" s="1"/>
  <c r="J19" i="3"/>
  <c r="J20" i="3" s="1"/>
  <c r="E57" i="1"/>
  <c r="G40" i="3" l="1"/>
  <c r="G44" i="3" s="1"/>
  <c r="C36" i="1" l="1"/>
  <c r="C23" i="1"/>
  <c r="F26" i="1"/>
  <c r="F39" i="1" s="1"/>
  <c r="C26" i="1"/>
  <c r="D26" i="1"/>
  <c r="D39" i="1" s="1"/>
  <c r="E26" i="1"/>
  <c r="E39" i="1" s="1"/>
  <c r="C30" i="1"/>
  <c r="C43" i="1" s="1"/>
  <c r="F23" i="1"/>
  <c r="F36" i="1" s="1"/>
  <c r="F24" i="1"/>
  <c r="F37" i="1" s="1"/>
  <c r="D27" i="1"/>
  <c r="D40" i="1" s="1"/>
  <c r="D25" i="1"/>
  <c r="D38" i="1" s="1"/>
  <c r="D24" i="1"/>
  <c r="D37" i="1" s="1"/>
  <c r="F27" i="1"/>
  <c r="F40" i="1" s="1"/>
  <c r="C24" i="1"/>
  <c r="C37" i="1" s="1"/>
  <c r="F29" i="1"/>
  <c r="F42" i="1" s="1"/>
  <c r="D28" i="1"/>
  <c r="D41" i="1" s="1"/>
  <c r="F25" i="1"/>
  <c r="F38" i="1" s="1"/>
  <c r="E28" i="1"/>
  <c r="E41" i="1" s="1"/>
  <c r="E29" i="1"/>
  <c r="E42" i="1" s="1"/>
  <c r="C28" i="1"/>
  <c r="C41" i="1" s="1"/>
  <c r="E25" i="1"/>
  <c r="E38" i="1" s="1"/>
  <c r="E24" i="1"/>
  <c r="E37" i="1" s="1"/>
  <c r="C29" i="1"/>
  <c r="F30" i="1"/>
  <c r="F43" i="1" s="1"/>
  <c r="F28" i="1"/>
  <c r="F41" i="1" s="1"/>
  <c r="C27" i="1"/>
  <c r="D29" i="1"/>
  <c r="D42" i="1" s="1"/>
  <c r="D30" i="1"/>
  <c r="D43" i="1" s="1"/>
  <c r="E23" i="1"/>
  <c r="E36" i="1" s="1"/>
  <c r="E30" i="1"/>
  <c r="E43" i="1" s="1"/>
  <c r="C25" i="1"/>
  <c r="D23" i="1"/>
  <c r="D36" i="1" s="1"/>
  <c r="E27" i="1"/>
  <c r="E40" i="1" s="1"/>
  <c r="C40" i="1"/>
  <c r="G26" i="1" l="1"/>
  <c r="F52" i="1" s="1"/>
  <c r="H52" i="1" s="1"/>
  <c r="C39" i="1"/>
  <c r="G39" i="1" s="1"/>
  <c r="G52" i="1" s="1"/>
  <c r="I52" i="1" s="1"/>
  <c r="G41" i="1"/>
  <c r="G54" i="1" s="1"/>
  <c r="I54" i="1" s="1"/>
  <c r="J54" i="1" s="1"/>
  <c r="C66" i="1" s="1"/>
  <c r="E44" i="1"/>
  <c r="E31" i="1"/>
  <c r="G24" i="1"/>
  <c r="F50" i="1" s="1"/>
  <c r="H50" i="1" s="1"/>
  <c r="G37" i="1"/>
  <c r="G50" i="1" s="1"/>
  <c r="I50" i="1" s="1"/>
  <c r="G30" i="1"/>
  <c r="F56" i="1" s="1"/>
  <c r="H56" i="1" s="1"/>
  <c r="G28" i="1"/>
  <c r="F54" i="1" s="1"/>
  <c r="H54" i="1" s="1"/>
  <c r="C31" i="1"/>
  <c r="G29" i="1"/>
  <c r="F55" i="1" s="1"/>
  <c r="H55" i="1" s="1"/>
  <c r="G43" i="1"/>
  <c r="G56" i="1" s="1"/>
  <c r="I56" i="1" s="1"/>
  <c r="J56" i="1" s="1"/>
  <c r="C68" i="1" s="1"/>
  <c r="D44" i="1"/>
  <c r="F44" i="1"/>
  <c r="C38" i="1"/>
  <c r="G38" i="1" s="1"/>
  <c r="G51" i="1" s="1"/>
  <c r="I51" i="1" s="1"/>
  <c r="J51" i="1" s="1"/>
  <c r="C63" i="1" s="1"/>
  <c r="G40" i="1"/>
  <c r="G53" i="1" s="1"/>
  <c r="I53" i="1" s="1"/>
  <c r="J53" i="1" s="1"/>
  <c r="C65" i="1" s="1"/>
  <c r="F31" i="1"/>
  <c r="G25" i="1"/>
  <c r="F51" i="1" s="1"/>
  <c r="H51" i="1" s="1"/>
  <c r="C42" i="1"/>
  <c r="G42" i="1" s="1"/>
  <c r="G55" i="1" s="1"/>
  <c r="I55" i="1" s="1"/>
  <c r="J55" i="1" s="1"/>
  <c r="C67" i="1" s="1"/>
  <c r="G36" i="1"/>
  <c r="D31" i="1"/>
  <c r="G27" i="1"/>
  <c r="F53" i="1" s="1"/>
  <c r="H53" i="1" s="1"/>
  <c r="G23" i="1"/>
  <c r="F44" i="2" l="1"/>
  <c r="F21" i="4"/>
  <c r="C44" i="2"/>
  <c r="F3" i="4"/>
  <c r="C62" i="1"/>
  <c r="D62" i="1" s="1"/>
  <c r="E62" i="1" s="1"/>
  <c r="F62" i="1" s="1"/>
  <c r="J50" i="1"/>
  <c r="D44" i="2"/>
  <c r="F10" i="4"/>
  <c r="E44" i="2"/>
  <c r="F15" i="4"/>
  <c r="J52" i="1"/>
  <c r="C64" i="1" s="1"/>
  <c r="F49" i="1"/>
  <c r="G31" i="1"/>
  <c r="G49" i="1"/>
  <c r="G44" i="1"/>
  <c r="C44" i="1"/>
  <c r="D67" i="1"/>
  <c r="E67" i="1" s="1"/>
  <c r="F67" i="1" s="1"/>
  <c r="D63" i="1"/>
  <c r="E63" i="1" s="1"/>
  <c r="F63" i="1" s="1"/>
  <c r="D65" i="1"/>
  <c r="E65" i="1" s="1"/>
  <c r="F65" i="1" s="1"/>
  <c r="D68" i="1"/>
  <c r="E68" i="1" s="1"/>
  <c r="F68" i="1" s="1"/>
  <c r="D66" i="1"/>
  <c r="E66" i="1" s="1"/>
  <c r="F66" i="1" s="1"/>
  <c r="G44" i="2" l="1"/>
  <c r="D46" i="2" s="1"/>
  <c r="I49" i="1"/>
  <c r="I57" i="1" s="1"/>
  <c r="H49" i="1"/>
  <c r="H57" i="1" s="1"/>
  <c r="D64" i="1"/>
  <c r="E64" i="1" s="1"/>
  <c r="F64" i="1" s="1"/>
  <c r="G57" i="1"/>
  <c r="F57" i="1"/>
  <c r="J49" i="1" l="1"/>
  <c r="C61" i="1" s="1"/>
  <c r="C69" i="1" s="1"/>
  <c r="E46" i="2"/>
  <c r="C46" i="2"/>
  <c r="F46" i="2"/>
  <c r="D61" i="1" l="1"/>
  <c r="J57" i="1"/>
  <c r="G46" i="2"/>
  <c r="E61" i="1" l="1"/>
  <c r="E69" i="1" s="1"/>
  <c r="D69" i="1"/>
  <c r="F61" i="1" l="1"/>
  <c r="F69" i="1" s="1"/>
  <c r="F72" i="1" s="1"/>
  <c r="F73" i="1"/>
  <c r="F75" i="1" l="1"/>
</calcChain>
</file>

<file path=xl/sharedStrings.xml><?xml version="1.0" encoding="utf-8"?>
<sst xmlns="http://schemas.openxmlformats.org/spreadsheetml/2006/main" count="394" uniqueCount="224">
  <si>
    <t>Pes</t>
  </si>
  <si>
    <t>Estudiant Local</t>
  </si>
  <si>
    <t>Estudiant Erasmus</t>
  </si>
  <si>
    <t>Google Calendar</t>
  </si>
  <si>
    <t>CASOS D'US</t>
  </si>
  <si>
    <t>Registrar-se</t>
  </si>
  <si>
    <t>Gestionar Dades</t>
  </si>
  <si>
    <t>Crear Esdeveniments Oberts</t>
  </si>
  <si>
    <t>Crear Esdeveniments Tancats</t>
  </si>
  <si>
    <t>Personalitzar Xat</t>
  </si>
  <si>
    <t>Crear Xat Predefinit</t>
  </si>
  <si>
    <t>Gestionar Xat Predefinit</t>
  </si>
  <si>
    <t>Sortir d'un Xat</t>
  </si>
  <si>
    <t>Technical Factor</t>
  </si>
  <si>
    <t>Description</t>
  </si>
  <si>
    <t>Weight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</si>
  <si>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</si>
  <si>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</si>
  <si>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</si>
  <si>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</si>
  <si>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</si>
  <si>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</si>
  <si>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</si>
  <si>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</si>
  <si>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</si>
  <si>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</si>
  <si>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</si>
  <si>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</si>
  <si>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</si>
  <si>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Distributed System</t>
  </si>
  <si>
    <t>Performance</t>
  </si>
  <si>
    <t>End User Efficiency</t>
  </si>
  <si>
    <t>Complex Internal Processing</t>
  </si>
  <si>
    <t>Reusability</t>
  </si>
  <si>
    <t>Easy to Install</t>
  </si>
  <si>
    <t>Easy to Use</t>
  </si>
  <si>
    <t>Portability</t>
  </si>
  <si>
    <t>Easy to Change</t>
  </si>
  <si>
    <t>Concurrency</t>
  </si>
  <si>
    <t>Special Security Features</t>
  </si>
  <si>
    <t>Provides Direct Access for Third Parties</t>
  </si>
  <si>
    <t>Special User Training Facilities Are Required</t>
  </si>
  <si>
    <t>Environmental Factor</t>
  </si>
  <si>
    <t>E1</t>
  </si>
  <si>
    <t>E2</t>
  </si>
  <si>
    <t>E3</t>
  </si>
  <si>
    <t>E4</t>
  </si>
  <si>
    <t>E5</t>
  </si>
  <si>
    <t>E6</t>
  </si>
  <si>
    <t>E7</t>
  </si>
  <si>
    <t>E8</t>
  </si>
  <si>
    <t>Familiarity With UML</t>
  </si>
  <si>
    <t>Part-Time Workers</t>
  </si>
  <si>
    <t>Analyst Capability</t>
  </si>
  <si>
    <t>Application Experience</t>
  </si>
  <si>
    <t>Object-Oriented Experience</t>
  </si>
  <si>
    <t>Motivation</t>
  </si>
  <si>
    <t>Difficult Programming Language</t>
  </si>
  <si>
    <t>Stable Requirements</t>
  </si>
  <si>
    <t>Google Drive</t>
  </si>
  <si>
    <t>UUCW</t>
  </si>
  <si>
    <t>UAW</t>
  </si>
  <si>
    <t>Priority</t>
  </si>
  <si>
    <t>UCP</t>
  </si>
  <si>
    <t>TCF</t>
  </si>
  <si>
    <t>CALCULO</t>
  </si>
  <si>
    <t>ECF</t>
  </si>
  <si>
    <t>EF</t>
  </si>
  <si>
    <t>TF</t>
  </si>
  <si>
    <t>Administrador</t>
  </si>
  <si>
    <t>Acceptar Sol·licitud</t>
  </si>
  <si>
    <t>Rebutjar Sol·licitud</t>
  </si>
  <si>
    <t>Unir-se a un Esdeveniment</t>
  </si>
  <si>
    <t>Compartir Imatges</t>
  </si>
  <si>
    <t>Crear Xats</t>
  </si>
  <si>
    <t>Gestionar usuaris d'un xat</t>
  </si>
  <si>
    <t>Cancel·lar assistencia a Esdeveniment</t>
  </si>
  <si>
    <t>Gestionar Comptes</t>
  </si>
  <si>
    <t>Tester</t>
  </si>
  <si>
    <t>Cap de projecte</t>
  </si>
  <si>
    <t>Analista Senior</t>
  </si>
  <si>
    <t>Programador Júnior</t>
  </si>
  <si>
    <t>EST. DEL TEMPS</t>
  </si>
  <si>
    <t>Estudiant</t>
  </si>
  <si>
    <t>Programadors Front-end</t>
  </si>
  <si>
    <t>Programadors Back-end</t>
  </si>
  <si>
    <t>INCEPTION</t>
  </si>
  <si>
    <t>ELABORATION</t>
  </si>
  <si>
    <t>TRANSITION</t>
  </si>
  <si>
    <t>CONSTRUCTION</t>
  </si>
  <si>
    <t>Enviar Sol·licitud</t>
  </si>
  <si>
    <t>Afegir-se a un Xat</t>
  </si>
  <si>
    <t>Effort</t>
  </si>
  <si>
    <t>Schedule</t>
  </si>
  <si>
    <t>Arquitecte Software</t>
  </si>
  <si>
    <t>Sou (cost/hora)</t>
  </si>
  <si>
    <t>PERSONAL</t>
  </si>
  <si>
    <t>Esforç</t>
  </si>
  <si>
    <t>ESFORÇ TOTAL</t>
  </si>
  <si>
    <t>Hores/Carrec</t>
  </si>
  <si>
    <t>TOTAL</t>
  </si>
  <si>
    <t>Hores/Persona</t>
  </si>
  <si>
    <t>RESUM</t>
  </si>
  <si>
    <t>Cost Persona</t>
  </si>
  <si>
    <t>Cost Carrec</t>
  </si>
  <si>
    <t>SS</t>
  </si>
  <si>
    <t>Euros Fixes</t>
  </si>
  <si>
    <t>SS + C/Pers + E.Fixes</t>
  </si>
  <si>
    <t>Desp. Estructurals (15%)</t>
  </si>
  <si>
    <t>Total Brut/Persona</t>
  </si>
  <si>
    <t>Total Brut/Carrec</t>
  </si>
  <si>
    <t>BENEFICI (50%)</t>
  </si>
  <si>
    <t>Contingencies (10%)</t>
  </si>
  <si>
    <t>Gestionar Dades Personals</t>
  </si>
  <si>
    <t>Acceptar Sol·licitud d'amistad</t>
  </si>
  <si>
    <t>Rebutjar Sol·licitud d'amistad</t>
  </si>
  <si>
    <t>Enviar Sol·licitud d'amistad</t>
  </si>
  <si>
    <t>Complet</t>
  </si>
  <si>
    <t>Esbossat</t>
  </si>
  <si>
    <t>Refinat</t>
  </si>
  <si>
    <t>Identificat</t>
  </si>
  <si>
    <t>Crear Esdeveniment Obert</t>
  </si>
  <si>
    <t>Crear Esdeveniment Tancat</t>
  </si>
  <si>
    <t>Cancel·lar assistencia a un Esdeveniment</t>
  </si>
  <si>
    <t>Crear Xat</t>
  </si>
  <si>
    <t>Gestionar Usuaris d'un Xat</t>
  </si>
  <si>
    <t>ESTAT CASOS D'US</t>
  </si>
  <si>
    <t>Dies Laborables</t>
  </si>
  <si>
    <t>Data Límit</t>
  </si>
  <si>
    <t>Effort (%)</t>
  </si>
  <si>
    <t>Effort (Hores)</t>
  </si>
  <si>
    <t>Schedule (%)</t>
  </si>
  <si>
    <t>Schedule (Hores)</t>
  </si>
  <si>
    <t>Data d'inici</t>
  </si>
  <si>
    <t>Horari Laboral</t>
  </si>
  <si>
    <t>8h dia / 40 setmana</t>
  </si>
  <si>
    <t>CÀLCUL DEL TEMPS NECESARI PER REALITZAR EL PROJECTE</t>
  </si>
  <si>
    <t>TOTAL x PERSONA</t>
  </si>
  <si>
    <t>TOTAL x FASE</t>
  </si>
  <si>
    <t>TOTAL x CARREC</t>
  </si>
  <si>
    <t>ACTORS</t>
  </si>
  <si>
    <t>Criteri</t>
  </si>
  <si>
    <t>Complexitat</t>
  </si>
  <si>
    <t>Simple</t>
  </si>
  <si>
    <t>Mig</t>
  </si>
  <si>
    <t>Complex</t>
  </si>
  <si>
    <t>Interaccio humana</t>
  </si>
  <si>
    <t>Altre sistema API</t>
  </si>
  <si>
    <t>Altre sistema diferent comunicació</t>
  </si>
  <si>
    <t>LLEGENDA ACTORS</t>
  </si>
  <si>
    <t>ACTOR</t>
  </si>
  <si>
    <t>LLEGENDA CASOS D'US</t>
  </si>
  <si>
    <t>Numero d'esdeveniments externs</t>
  </si>
  <si>
    <t>&lt;= 3</t>
  </si>
  <si>
    <t>&gt; 3 &amp; &lt; 7</t>
  </si>
  <si>
    <t>&gt;= 7</t>
  </si>
  <si>
    <t>TECHNICAL FACTOR</t>
  </si>
  <si>
    <t>ENVIROMENTAL FACTOR</t>
  </si>
  <si>
    <t>PF</t>
  </si>
  <si>
    <t>LLEGENDA ENVIROMENTAL FACTOR</t>
  </si>
  <si>
    <t>Avaluació</t>
  </si>
  <si>
    <t>Tipus</t>
  </si>
  <si>
    <t>Familiaritat amb UP</t>
  </si>
  <si>
    <t>Motivació de l'equip</t>
  </si>
  <si>
    <t>Estabilitat dels Requisits</t>
  </si>
  <si>
    <t>Plantilla dedicació parcial</t>
  </si>
  <si>
    <t>Tipus Pes</t>
  </si>
  <si>
    <t>Baix</t>
  </si>
  <si>
    <t>Alt</t>
  </si>
  <si>
    <t>Tipus Prioritat</t>
  </si>
  <si>
    <t>Prioritat</t>
  </si>
  <si>
    <t>LLEGENDA TECHNICAL FACTOR</t>
  </si>
  <si>
    <t>FORMULA UCP</t>
  </si>
  <si>
    <t>(UUCW+UAW)*ECF*TCF</t>
  </si>
  <si>
    <t>FORMULA EST. TEMPS</t>
  </si>
  <si>
    <t>UCP*PF</t>
  </si>
  <si>
    <t>DEDICACIÓ PREVISTA PELS ROLS</t>
  </si>
  <si>
    <t>HORES PREVISTES PER ROLS</t>
  </si>
  <si>
    <t>HORES PREVISTES PER PERSONA</t>
  </si>
  <si>
    <t>Dissenyador Gràfic</t>
  </si>
  <si>
    <t>Data Fi</t>
  </si>
  <si>
    <t>Definir la visió del producte (Usuaris que hi participen i funcionalitats bàsiques)</t>
  </si>
  <si>
    <t>Crear el cas de negoci</t>
  </si>
  <si>
    <t>Crear el pla general de projecte</t>
  </si>
  <si>
    <t>Determinar el seu abast (Nombre d'usuaris finals aproximat)</t>
  </si>
  <si>
    <t>Detallar els requisits</t>
  </si>
  <si>
    <t>Definir l'arquitectura idònea per al sistema</t>
  </si>
  <si>
    <t>Crear el pla de desenvolupament de software</t>
  </si>
  <si>
    <t>Fase</t>
  </si>
  <si>
    <t>Iteracions</t>
  </si>
  <si>
    <t>Objectius Principals</t>
  </si>
  <si>
    <t xml:space="preserve">Dates </t>
  </si>
  <si>
    <t>Staff</t>
  </si>
  <si>
    <t>I1</t>
  </si>
  <si>
    <t>-</t>
  </si>
  <si>
    <t>Instalació i proves de l'arquitectura</t>
  </si>
  <si>
    <t>Validació dels detalls dels requisits</t>
  </si>
  <si>
    <t>Implementar els casos d'ús principals</t>
  </si>
  <si>
    <t>Reduïr els possibles riscos de l'arquitectura</t>
  </si>
  <si>
    <t>Detallar i refinar els casos d'ús depenents directament dels principals implementats</t>
  </si>
  <si>
    <t>10 de Gener</t>
  </si>
  <si>
    <t>23 de Gener</t>
  </si>
  <si>
    <t>24 de Gener</t>
  </si>
  <si>
    <t>14 de Febrer</t>
  </si>
  <si>
    <t>Refinar tots els casos d'ús restants</t>
  </si>
  <si>
    <t>Implementar els casos d'ús</t>
  </si>
  <si>
    <t>Validació dels casos d'ús implementats</t>
  </si>
  <si>
    <t>Integrar el producte i validar l'estat</t>
  </si>
  <si>
    <t>C1</t>
  </si>
  <si>
    <t>C2</t>
  </si>
  <si>
    <t>Planificar la versió beta i el suport al usuari</t>
  </si>
  <si>
    <t>C3</t>
  </si>
  <si>
    <t>15 de Febrer</t>
  </si>
  <si>
    <t>10 de Abril</t>
  </si>
  <si>
    <t>Desplegar la beta en els clients</t>
  </si>
  <si>
    <t>Obtenir i processar feedback</t>
  </si>
  <si>
    <t>Finalitzar el suport a l'usuari</t>
  </si>
  <si>
    <t>Sortida al mercat</t>
  </si>
  <si>
    <t>11 de Abril</t>
  </si>
  <si>
    <t>11 de Maig</t>
  </si>
  <si>
    <t>Mes</t>
  </si>
  <si>
    <t>Cost acumulat</t>
  </si>
  <si>
    <t>Beneficis acumulat</t>
  </si>
  <si>
    <t>Objectiu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</si>
</sst>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&quot;€&quot;"/>
    <numFmt numFmtId="165" formatCode="_-* #,##0.00\ [$€-C0A]_-;\-* #,##0.00\ [$€-C0A]_-;_-* &quot;-&quot;??\ [$€-C0A]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Fill="1" applyBorder="1"/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/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2" fontId="0" fillId="0" borderId="0" xfId="0" applyNumberFormat="1" applyFill="1"/>
    <xf numFmtId="0" fontId="0" fillId="0" borderId="13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0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7" borderId="41" xfId="0" applyNumberForma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11" borderId="1" xfId="3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2" fontId="8" fillId="11" borderId="1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9" fontId="0" fillId="0" borderId="12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9" fontId="0" fillId="0" borderId="6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10" fontId="0" fillId="0" borderId="12" xfId="2" applyNumberFormat="1" applyFont="1" applyBorder="1" applyAlignment="1">
      <alignment horizontal="center" vertical="center"/>
    </xf>
    <xf numFmtId="10" fontId="0" fillId="0" borderId="22" xfId="2" applyNumberFormat="1" applyFon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10" fontId="0" fillId="0" borderId="21" xfId="2" applyNumberFormat="1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2" applyNumberFormat="1" applyFont="1" applyBorder="1" applyAlignment="1">
      <alignment horizontal="center" vertical="center"/>
    </xf>
    <xf numFmtId="10" fontId="0" fillId="0" borderId="23" xfId="2" applyNumberFormat="1" applyFon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10" fontId="0" fillId="0" borderId="1" xfId="0" applyNumberFormat="1" applyBorder="1" applyAlignment="1">
      <alignment horizontal="center" vertical="center"/>
    </xf>
    <xf numFmtId="10" fontId="4" fillId="8" borderId="1" xfId="0" applyNumberFormat="1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2" fontId="0" fillId="0" borderId="12" xfId="2" applyNumberFormat="1" applyFont="1" applyBorder="1" applyAlignment="1">
      <alignment horizontal="center" vertical="center"/>
    </xf>
    <xf numFmtId="2" fontId="0" fillId="0" borderId="10" xfId="2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8" xfId="2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2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3" fillId="8" borderId="1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17" xfId="0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10" fontId="0" fillId="0" borderId="5" xfId="0" applyNumberFormat="1" applyFont="1" applyBorder="1" applyAlignment="1">
      <alignment horizontal="center" vertical="center"/>
    </xf>
    <xf numFmtId="4" fontId="12" fillId="0" borderId="0" xfId="0" applyNumberFormat="1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10" fontId="0" fillId="0" borderId="4" xfId="2" applyNumberFormat="1" applyFont="1" applyBorder="1" applyAlignment="1">
      <alignment horizontal="center" vertical="center"/>
    </xf>
    <xf numFmtId="10" fontId="0" fillId="0" borderId="7" xfId="2" applyNumberFormat="1" applyFont="1" applyBorder="1" applyAlignment="1">
      <alignment horizontal="center" vertical="center"/>
    </xf>
    <xf numFmtId="10" fontId="0" fillId="0" borderId="8" xfId="2" applyNumberFormat="1" applyFont="1" applyBorder="1" applyAlignment="1">
      <alignment horizontal="center" vertical="center"/>
    </xf>
    <xf numFmtId="0" fontId="0" fillId="3" borderId="28" xfId="0" applyFill="1" applyBorder="1" applyAlignment="1">
      <alignment vertical="center"/>
    </xf>
    <xf numFmtId="10" fontId="0" fillId="0" borderId="25" xfId="2" applyNumberFormat="1" applyFont="1" applyFill="1" applyBorder="1" applyAlignment="1">
      <alignment horizontal="center" vertical="center"/>
    </xf>
    <xf numFmtId="10" fontId="0" fillId="0" borderId="26" xfId="2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10" fontId="0" fillId="0" borderId="29" xfId="2" applyNumberFormat="1" applyFont="1" applyFill="1" applyBorder="1" applyAlignment="1">
      <alignment horizontal="center" vertical="center"/>
    </xf>
    <xf numFmtId="10" fontId="0" fillId="0" borderId="13" xfId="2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0" fontId="0" fillId="0" borderId="0" xfId="2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1" fontId="0" fillId="0" borderId="4" xfId="2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9" fontId="0" fillId="0" borderId="26" xfId="0" applyNumberFormat="1" applyBorder="1" applyAlignment="1">
      <alignment horizontal="center" vertical="center"/>
    </xf>
    <xf numFmtId="0" fontId="0" fillId="3" borderId="17" xfId="0" applyFill="1" applyBorder="1" applyAlignment="1">
      <alignment horizontal="left" vertical="center"/>
    </xf>
    <xf numFmtId="2" fontId="0" fillId="0" borderId="17" xfId="0" applyNumberFormat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14" fontId="0" fillId="13" borderId="30" xfId="0" applyNumberFormat="1" applyFill="1" applyBorder="1" applyAlignment="1">
      <alignment horizontal="center" vertical="center"/>
    </xf>
    <xf numFmtId="16" fontId="0" fillId="13" borderId="30" xfId="0" applyNumberFormat="1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0" borderId="4" xfId="2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34" xfId="2" applyNumberFormat="1" applyFon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2" fontId="0" fillId="7" borderId="44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" xfId="0" applyBorder="1"/>
    <xf numFmtId="0" fontId="0" fillId="0" borderId="26" xfId="0" applyBorder="1"/>
    <xf numFmtId="0" fontId="0" fillId="0" borderId="19" xfId="0" applyBorder="1"/>
    <xf numFmtId="0" fontId="0" fillId="0" borderId="26" xfId="0" applyBorder="1" applyAlignment="1">
      <alignment horizontal="center"/>
    </xf>
    <xf numFmtId="0" fontId="0" fillId="0" borderId="13" xfId="0" applyBorder="1"/>
    <xf numFmtId="0" fontId="6" fillId="14" borderId="1" xfId="0" applyFont="1" applyFill="1" applyBorder="1" applyAlignment="1">
      <alignment horizontal="center" vertical="center"/>
    </xf>
    <xf numFmtId="0" fontId="6" fillId="14" borderId="2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44" fontId="0" fillId="0" borderId="47" xfId="1" applyFont="1" applyBorder="1" applyAlignment="1">
      <alignment horizontal="center" vertical="center"/>
    </xf>
    <xf numFmtId="165" fontId="0" fillId="0" borderId="47" xfId="0" applyNumberFormat="1" applyBorder="1" applyAlignment="1">
      <alignment horizontal="center"/>
    </xf>
    <xf numFmtId="44" fontId="0" fillId="0" borderId="48" xfId="1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4" fontId="0" fillId="0" borderId="41" xfId="1" applyFont="1" applyBorder="1" applyAlignment="1">
      <alignment horizontal="center" vertical="center"/>
    </xf>
    <xf numFmtId="165" fontId="0" fillId="0" borderId="41" xfId="0" applyNumberFormat="1" applyBorder="1" applyAlignment="1">
      <alignment horizontal="center"/>
    </xf>
    <xf numFmtId="44" fontId="0" fillId="0" borderId="49" xfId="1" applyFont="1" applyBorder="1" applyAlignment="1">
      <alignment horizontal="center" vertical="center"/>
    </xf>
    <xf numFmtId="44" fontId="0" fillId="0" borderId="44" xfId="1" applyFont="1" applyBorder="1" applyAlignment="1">
      <alignment horizontal="center" vertical="center"/>
    </xf>
    <xf numFmtId="165" fontId="0" fillId="0" borderId="44" xfId="0" applyNumberFormat="1" applyBorder="1" applyAlignment="1">
      <alignment horizontal="center"/>
    </xf>
    <xf numFmtId="44" fontId="0" fillId="0" borderId="50" xfId="1" applyFont="1" applyBorder="1" applyAlignment="1">
      <alignment horizontal="center" vertic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Costos del desenvolupament del projecte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Cost Acumulat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[1]Hoja1!$C$4:$C$28</c:f>
              <c:numCache>
                <c:formatCode>General</c:formatCode>
                <c:ptCount val="25"/>
                <c:pt idx="0">
                  <c:v>90479.3</c:v>
                </c:pt>
                <c:pt idx="1">
                  <c:v>90620.3</c:v>
                </c:pt>
                <c:pt idx="2">
                  <c:v>90761.3</c:v>
                </c:pt>
                <c:pt idx="3">
                  <c:v>90902.3</c:v>
                </c:pt>
                <c:pt idx="4">
                  <c:v>91043.3</c:v>
                </c:pt>
                <c:pt idx="5">
                  <c:v>91184.3</c:v>
                </c:pt>
                <c:pt idx="6">
                  <c:v>91325.3</c:v>
                </c:pt>
                <c:pt idx="7">
                  <c:v>91466.3</c:v>
                </c:pt>
                <c:pt idx="8">
                  <c:v>91607.3</c:v>
                </c:pt>
                <c:pt idx="9">
                  <c:v>91748.3</c:v>
                </c:pt>
                <c:pt idx="10">
                  <c:v>91889.3</c:v>
                </c:pt>
                <c:pt idx="11">
                  <c:v>92030.3</c:v>
                </c:pt>
                <c:pt idx="12">
                  <c:v>92171.3</c:v>
                </c:pt>
                <c:pt idx="13">
                  <c:v>92312.3</c:v>
                </c:pt>
                <c:pt idx="14">
                  <c:v>92453.3</c:v>
                </c:pt>
                <c:pt idx="15">
                  <c:v>92594.3</c:v>
                </c:pt>
                <c:pt idx="16">
                  <c:v>92735.3</c:v>
                </c:pt>
                <c:pt idx="17">
                  <c:v>92876.3</c:v>
                </c:pt>
                <c:pt idx="18">
                  <c:v>93017.3</c:v>
                </c:pt>
                <c:pt idx="19">
                  <c:v>93158.3</c:v>
                </c:pt>
                <c:pt idx="20">
                  <c:v>93299.3</c:v>
                </c:pt>
                <c:pt idx="21">
                  <c:v>93440.3</c:v>
                </c:pt>
                <c:pt idx="22">
                  <c:v>93581.3</c:v>
                </c:pt>
                <c:pt idx="23">
                  <c:v>93722.3</c:v>
                </c:pt>
                <c:pt idx="24">
                  <c:v>93863.3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6-4F9C-8563-E128CD6808F8}"/>
            </c:ext>
          </c:extLst>
        </c:ser>
        <c:ser>
          <c:idx val="2"/>
          <c:order val="2"/>
          <c:tx>
            <c:v>Beneficis acumulats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[1]Hoja1!$D$4:$D$28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20000</c:v>
                </c:pt>
                <c:pt idx="8">
                  <c:v>30000</c:v>
                </c:pt>
                <c:pt idx="9">
                  <c:v>40000</c:v>
                </c:pt>
                <c:pt idx="10">
                  <c:v>50000</c:v>
                </c:pt>
                <c:pt idx="11">
                  <c:v>60000</c:v>
                </c:pt>
                <c:pt idx="12">
                  <c:v>70000</c:v>
                </c:pt>
                <c:pt idx="13">
                  <c:v>80000</c:v>
                </c:pt>
                <c:pt idx="14">
                  <c:v>90000</c:v>
                </c:pt>
                <c:pt idx="15">
                  <c:v>100000</c:v>
                </c:pt>
                <c:pt idx="16">
                  <c:v>110000</c:v>
                </c:pt>
                <c:pt idx="17">
                  <c:v>120000</c:v>
                </c:pt>
                <c:pt idx="18">
                  <c:v>130000</c:v>
                </c:pt>
                <c:pt idx="19">
                  <c:v>140000</c:v>
                </c:pt>
                <c:pt idx="20">
                  <c:v>150000</c:v>
                </c:pt>
                <c:pt idx="21">
                  <c:v>160000</c:v>
                </c:pt>
                <c:pt idx="22">
                  <c:v>170000</c:v>
                </c:pt>
                <c:pt idx="23">
                  <c:v>180000</c:v>
                </c:pt>
                <c:pt idx="24">
                  <c:v>190000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6-4F9C-8563-E128CD6808F8}"/>
            </c:ext>
          </c:extLst>
        </c:ser>
        <c:ser>
          <c:idx val="3"/>
          <c:order val="3"/>
          <c:tx>
            <c:v>Objectiu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[1]Hoja1!$E$4:$E$28</c:f>
              <c:numCache>
                <c:formatCode>General</c:formatCode>
                <c:ptCount val="25"/>
                <c:pt idx="0">
                  <c:v>143638.88</c:v>
                </c:pt>
                <c:pt idx="1">
                  <c:v>143638.88</c:v>
                </c:pt>
                <c:pt idx="2">
                  <c:v>143638.88</c:v>
                </c:pt>
                <c:pt idx="3">
                  <c:v>143638.88</c:v>
                </c:pt>
                <c:pt idx="4">
                  <c:v>143638.88</c:v>
                </c:pt>
                <c:pt idx="5">
                  <c:v>143638.88</c:v>
                </c:pt>
                <c:pt idx="6">
                  <c:v>143638.88</c:v>
                </c:pt>
                <c:pt idx="7">
                  <c:v>143638.88</c:v>
                </c:pt>
                <c:pt idx="8">
                  <c:v>143638.88</c:v>
                </c:pt>
                <c:pt idx="9">
                  <c:v>143638.88</c:v>
                </c:pt>
                <c:pt idx="10">
                  <c:v>143638.88</c:v>
                </c:pt>
                <c:pt idx="11">
                  <c:v>143638.88</c:v>
                </c:pt>
                <c:pt idx="12">
                  <c:v>143638.88</c:v>
                </c:pt>
                <c:pt idx="13">
                  <c:v>143638.88</c:v>
                </c:pt>
                <c:pt idx="14">
                  <c:v>143638.88</c:v>
                </c:pt>
                <c:pt idx="15">
                  <c:v>143638.88</c:v>
                </c:pt>
                <c:pt idx="16">
                  <c:v>143638.88</c:v>
                </c:pt>
                <c:pt idx="17">
                  <c:v>143638.88</c:v>
                </c:pt>
                <c:pt idx="18">
                  <c:v>143638.88</c:v>
                </c:pt>
                <c:pt idx="19">
                  <c:v>143638.88</c:v>
                </c:pt>
                <c:pt idx="20">
                  <c:v>143638.88</c:v>
                </c:pt>
                <c:pt idx="21">
                  <c:v>143638.88</c:v>
                </c:pt>
                <c:pt idx="22">
                  <c:v>143638.88</c:v>
                </c:pt>
                <c:pt idx="23">
                  <c:v>143638.88</c:v>
                </c:pt>
                <c:pt idx="24">
                  <c:v>143638.88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6-4F9C-8563-E128CD68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269472"/>
        <c:axId val="291269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[1]Hoja1!$B$4:$B$22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C6-4F9C-8563-E128CD6808F8}"/>
                  </c:ext>
                </c:extLst>
              </c15:ser>
            </c15:filteredLineSeries>
          </c:ext>
        </c:extLst>
      </c:lineChart>
      <c:catAx>
        <c:axId val="29126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1269800"/>
        <c:crosses val="autoZero"/>
        <c:auto val="1"/>
        <c:lblAlgn val="ctr"/>
        <c:lblOffset val="100"/>
        <c:noMultiLvlLbl val="0"/>
      </c:catAx>
      <c:valAx>
        <c:axId val="29126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euros</a:t>
                </a:r>
                <a:r>
                  <a:rPr lang="es-ES" baseline="0"/>
                  <a:t> (€)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126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3</xdr:row>
      <xdr:rowOff>38098</xdr:rowOff>
    </xdr:from>
    <xdr:to>
      <xdr:col>16</xdr:col>
      <xdr:colOff>238125</xdr:colOff>
      <xdr:row>28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4B1F7A-C146-4E54-98C5-0F1875A2A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">
          <cell r="B4">
            <v>0</v>
          </cell>
          <cell r="C4">
            <v>90479.3</v>
          </cell>
          <cell r="D4">
            <v>0</v>
          </cell>
          <cell r="E4">
            <v>143638.88</v>
          </cell>
        </row>
        <row r="5">
          <cell r="B5">
            <v>1</v>
          </cell>
          <cell r="C5">
            <v>90620.3</v>
          </cell>
          <cell r="D5">
            <v>0</v>
          </cell>
          <cell r="E5">
            <v>143638.88</v>
          </cell>
        </row>
        <row r="6">
          <cell r="B6">
            <v>2</v>
          </cell>
          <cell r="C6">
            <v>90761.3</v>
          </cell>
          <cell r="D6">
            <v>0</v>
          </cell>
          <cell r="E6">
            <v>143638.88</v>
          </cell>
        </row>
        <row r="7">
          <cell r="B7">
            <v>3</v>
          </cell>
          <cell r="C7">
            <v>90902.3</v>
          </cell>
          <cell r="D7">
            <v>0</v>
          </cell>
          <cell r="E7">
            <v>143638.88</v>
          </cell>
        </row>
        <row r="8">
          <cell r="B8">
            <v>4</v>
          </cell>
          <cell r="C8">
            <v>91043.3</v>
          </cell>
          <cell r="D8">
            <v>0</v>
          </cell>
          <cell r="E8">
            <v>143638.88</v>
          </cell>
        </row>
        <row r="9">
          <cell r="B9">
            <v>5</v>
          </cell>
          <cell r="C9">
            <v>91184.3</v>
          </cell>
          <cell r="D9">
            <v>0</v>
          </cell>
          <cell r="E9">
            <v>143638.88</v>
          </cell>
        </row>
        <row r="10">
          <cell r="B10">
            <v>6</v>
          </cell>
          <cell r="C10">
            <v>91325.3</v>
          </cell>
          <cell r="D10">
            <v>10000</v>
          </cell>
          <cell r="E10">
            <v>143638.88</v>
          </cell>
        </row>
        <row r="11">
          <cell r="B11">
            <v>7</v>
          </cell>
          <cell r="C11">
            <v>91466.3</v>
          </cell>
          <cell r="D11">
            <v>20000</v>
          </cell>
          <cell r="E11">
            <v>143638.88</v>
          </cell>
        </row>
        <row r="12">
          <cell r="B12">
            <v>8</v>
          </cell>
          <cell r="C12">
            <v>91607.3</v>
          </cell>
          <cell r="D12">
            <v>30000</v>
          </cell>
          <cell r="E12">
            <v>143638.88</v>
          </cell>
        </row>
        <row r="13">
          <cell r="B13">
            <v>9</v>
          </cell>
          <cell r="C13">
            <v>91748.3</v>
          </cell>
          <cell r="D13">
            <v>40000</v>
          </cell>
          <cell r="E13">
            <v>143638.88</v>
          </cell>
        </row>
        <row r="14">
          <cell r="B14">
            <v>10</v>
          </cell>
          <cell r="C14">
            <v>91889.3</v>
          </cell>
          <cell r="D14">
            <v>50000</v>
          </cell>
          <cell r="E14">
            <v>143638.88</v>
          </cell>
        </row>
        <row r="15">
          <cell r="B15">
            <v>11</v>
          </cell>
          <cell r="C15">
            <v>92030.3</v>
          </cell>
          <cell r="D15">
            <v>60000</v>
          </cell>
          <cell r="E15">
            <v>143638.88</v>
          </cell>
        </row>
        <row r="16">
          <cell r="B16">
            <v>12</v>
          </cell>
          <cell r="C16">
            <v>92171.3</v>
          </cell>
          <cell r="D16">
            <v>70000</v>
          </cell>
          <cell r="E16">
            <v>143638.88</v>
          </cell>
        </row>
        <row r="17">
          <cell r="B17">
            <v>13</v>
          </cell>
          <cell r="C17">
            <v>92312.3</v>
          </cell>
          <cell r="D17">
            <v>80000</v>
          </cell>
          <cell r="E17">
            <v>143638.88</v>
          </cell>
        </row>
        <row r="18">
          <cell r="B18">
            <v>14</v>
          </cell>
          <cell r="C18">
            <v>92453.3</v>
          </cell>
          <cell r="D18">
            <v>90000</v>
          </cell>
          <cell r="E18">
            <v>143638.88</v>
          </cell>
        </row>
        <row r="19">
          <cell r="B19">
            <v>15</v>
          </cell>
          <cell r="C19">
            <v>92594.3</v>
          </cell>
          <cell r="D19">
            <v>100000</v>
          </cell>
          <cell r="E19">
            <v>143638.88</v>
          </cell>
        </row>
        <row r="20">
          <cell r="B20">
            <v>16</v>
          </cell>
          <cell r="C20">
            <v>92735.3</v>
          </cell>
          <cell r="D20">
            <v>110000</v>
          </cell>
          <cell r="E20">
            <v>143638.88</v>
          </cell>
        </row>
        <row r="21">
          <cell r="B21">
            <v>17</v>
          </cell>
          <cell r="C21">
            <v>92876.3</v>
          </cell>
          <cell r="D21">
            <v>120000</v>
          </cell>
          <cell r="E21">
            <v>143638.88</v>
          </cell>
        </row>
        <row r="22">
          <cell r="B22">
            <v>18</v>
          </cell>
          <cell r="C22">
            <v>93017.3</v>
          </cell>
          <cell r="D22">
            <v>130000</v>
          </cell>
          <cell r="E22">
            <v>143638.88</v>
          </cell>
        </row>
        <row r="23">
          <cell r="C23">
            <v>93158.3</v>
          </cell>
          <cell r="D23">
            <v>140000</v>
          </cell>
          <cell r="E23">
            <v>143638.88</v>
          </cell>
        </row>
        <row r="24">
          <cell r="C24">
            <v>93299.3</v>
          </cell>
          <cell r="D24">
            <v>150000</v>
          </cell>
          <cell r="E24">
            <v>143638.88</v>
          </cell>
        </row>
        <row r="25">
          <cell r="C25">
            <v>93440.3</v>
          </cell>
          <cell r="D25">
            <v>160000</v>
          </cell>
          <cell r="E25">
            <v>143638.88</v>
          </cell>
        </row>
        <row r="26">
          <cell r="C26">
            <v>93581.3</v>
          </cell>
          <cell r="D26">
            <v>170000</v>
          </cell>
          <cell r="E26">
            <v>143638.88</v>
          </cell>
        </row>
        <row r="27">
          <cell r="C27">
            <v>93722.3</v>
          </cell>
          <cell r="D27">
            <v>180000</v>
          </cell>
          <cell r="E27">
            <v>143638.88</v>
          </cell>
        </row>
        <row r="28">
          <cell r="C28">
            <v>93863.3</v>
          </cell>
          <cell r="D28">
            <v>190000</v>
          </cell>
          <cell r="E28">
            <v>143638.88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0"/>
  <sheetViews>
    <sheetView showGridLines="0" topLeftCell="E1" zoomScaleNormal="100" workbookViewId="0">
      <selection activeCell="I52" sqref="I52"/>
    </sheetView>
  </sheetViews>
  <sheetFormatPr baseColWidth="10" defaultRowHeight="15" x14ac:dyDescent="0.25"/>
  <cols>
    <col min="2" max="2" width="40.28515625" customWidth="1"/>
    <col min="3" max="4" width="20.7109375" customWidth="1"/>
    <col min="6" max="6" width="22.28515625" customWidth="1"/>
    <col min="7" max="7" width="40.7109375" customWidth="1"/>
    <col min="8" max="12" width="15.7109375" customWidth="1"/>
    <col min="13" max="13" width="20.7109375" customWidth="1"/>
    <col min="14" max="14" width="15.7109375" customWidth="1"/>
    <col min="15" max="15" width="40.7109375" customWidth="1"/>
    <col min="17" max="20" width="20.7109375" customWidth="1"/>
  </cols>
  <sheetData>
    <row r="2" spans="2:20" ht="15.75" thickBot="1" x14ac:dyDescent="0.3"/>
    <row r="3" spans="2:20" s="27" customFormat="1" ht="20.100000000000001" customHeight="1" thickBot="1" x14ac:dyDescent="0.3">
      <c r="B3" s="186" t="s">
        <v>140</v>
      </c>
      <c r="C3" s="187"/>
      <c r="D3" s="24"/>
      <c r="F3" s="186" t="s">
        <v>156</v>
      </c>
      <c r="G3" s="195"/>
      <c r="H3" s="195"/>
      <c r="I3" s="195"/>
      <c r="J3" s="187"/>
    </row>
    <row r="4" spans="2:20" s="27" customFormat="1" ht="20.100000000000001" customHeight="1" thickBot="1" x14ac:dyDescent="0.3">
      <c r="D4" s="24"/>
      <c r="K4" s="26"/>
      <c r="L4" s="26"/>
      <c r="M4" s="188" t="s">
        <v>149</v>
      </c>
      <c r="N4" s="189"/>
      <c r="O4" s="190"/>
      <c r="Q4" s="188" t="s">
        <v>171</v>
      </c>
      <c r="R4" s="189"/>
      <c r="S4" s="189"/>
      <c r="T4" s="190"/>
    </row>
    <row r="5" spans="2:20" s="27" customFormat="1" ht="20.100000000000001" customHeight="1" thickBot="1" x14ac:dyDescent="0.3">
      <c r="B5" s="53" t="s">
        <v>150</v>
      </c>
      <c r="C5" s="48" t="s">
        <v>0</v>
      </c>
      <c r="D5" s="24"/>
      <c r="F5" s="48" t="s">
        <v>13</v>
      </c>
      <c r="G5" s="48" t="s">
        <v>14</v>
      </c>
      <c r="H5" s="48" t="s">
        <v>15</v>
      </c>
      <c r="I5" s="53" t="s">
        <v>62</v>
      </c>
      <c r="J5" s="48" t="s">
        <v>65</v>
      </c>
      <c r="K5" s="26"/>
      <c r="L5" s="26"/>
      <c r="M5" s="24"/>
      <c r="N5" s="24"/>
      <c r="O5" s="24"/>
      <c r="Q5" s="24"/>
      <c r="R5" s="24"/>
      <c r="S5" s="24"/>
    </row>
    <row r="6" spans="2:20" s="27" customFormat="1" ht="20.100000000000001" customHeight="1" thickBot="1" x14ac:dyDescent="0.3">
      <c r="B6" s="3" t="s">
        <v>83</v>
      </c>
      <c r="C6" s="32">
        <v>1</v>
      </c>
      <c r="D6" s="24"/>
      <c r="F6" s="3" t="s">
        <v>16</v>
      </c>
      <c r="G6" s="3" t="s">
        <v>29</v>
      </c>
      <c r="H6" s="11">
        <v>2</v>
      </c>
      <c r="I6" s="13">
        <v>5</v>
      </c>
      <c r="J6" s="31">
        <f t="shared" ref="J6:J18" si="0">H6*I6</f>
        <v>10</v>
      </c>
      <c r="K6" s="26"/>
      <c r="L6" s="26"/>
      <c r="M6" s="28" t="s">
        <v>142</v>
      </c>
      <c r="N6" s="29" t="s">
        <v>0</v>
      </c>
      <c r="O6" s="30" t="s">
        <v>141</v>
      </c>
      <c r="Q6" s="28" t="s">
        <v>166</v>
      </c>
      <c r="R6" s="29" t="s">
        <v>0</v>
      </c>
      <c r="S6" s="30" t="s">
        <v>169</v>
      </c>
      <c r="T6" s="30" t="s">
        <v>170</v>
      </c>
    </row>
    <row r="7" spans="2:20" s="27" customFormat="1" ht="20.100000000000001" customHeight="1" x14ac:dyDescent="0.25">
      <c r="B7" s="36" t="s">
        <v>1</v>
      </c>
      <c r="C7" s="37">
        <v>3</v>
      </c>
      <c r="D7" s="24"/>
      <c r="F7" s="4" t="s">
        <v>17</v>
      </c>
      <c r="G7" s="4" t="s">
        <v>30</v>
      </c>
      <c r="H7" s="12">
        <v>1</v>
      </c>
      <c r="I7" s="14">
        <v>5</v>
      </c>
      <c r="J7" s="31">
        <f t="shared" si="0"/>
        <v>5</v>
      </c>
      <c r="K7" s="26"/>
      <c r="L7" s="26"/>
      <c r="M7" s="33" t="s">
        <v>143</v>
      </c>
      <c r="N7" s="34">
        <v>1</v>
      </c>
      <c r="O7" s="35" t="s">
        <v>147</v>
      </c>
      <c r="Q7" s="33" t="s">
        <v>145</v>
      </c>
      <c r="R7" s="34">
        <v>2</v>
      </c>
      <c r="S7" s="35" t="s">
        <v>167</v>
      </c>
      <c r="T7" s="35">
        <v>1</v>
      </c>
    </row>
    <row r="8" spans="2:20" s="27" customFormat="1" ht="20.100000000000001" customHeight="1" x14ac:dyDescent="0.25">
      <c r="B8" s="4" t="s">
        <v>2</v>
      </c>
      <c r="C8" s="41">
        <v>3</v>
      </c>
      <c r="D8" s="24"/>
      <c r="F8" s="4" t="s">
        <v>18</v>
      </c>
      <c r="G8" s="4" t="s">
        <v>31</v>
      </c>
      <c r="H8" s="12">
        <v>1</v>
      </c>
      <c r="I8" s="14">
        <v>3</v>
      </c>
      <c r="J8" s="31">
        <f t="shared" si="0"/>
        <v>3</v>
      </c>
      <c r="K8" s="26"/>
      <c r="L8" s="26"/>
      <c r="M8" s="38" t="s">
        <v>144</v>
      </c>
      <c r="N8" s="39">
        <v>2</v>
      </c>
      <c r="O8" s="40" t="s">
        <v>148</v>
      </c>
      <c r="Q8" s="38" t="s">
        <v>143</v>
      </c>
      <c r="R8" s="39">
        <v>0.5</v>
      </c>
      <c r="S8" s="40" t="s">
        <v>144</v>
      </c>
      <c r="T8" s="40">
        <v>3</v>
      </c>
    </row>
    <row r="9" spans="2:20" s="27" customFormat="1" ht="20.100000000000001" customHeight="1" thickBot="1" x14ac:dyDescent="0.3">
      <c r="B9" s="4" t="s">
        <v>69</v>
      </c>
      <c r="C9" s="41">
        <v>2</v>
      </c>
      <c r="D9" s="24"/>
      <c r="F9" s="4" t="s">
        <v>19</v>
      </c>
      <c r="G9" s="4" t="s">
        <v>32</v>
      </c>
      <c r="H9" s="12">
        <v>1</v>
      </c>
      <c r="I9" s="14">
        <v>1</v>
      </c>
      <c r="J9" s="31">
        <f t="shared" si="0"/>
        <v>1</v>
      </c>
      <c r="K9" s="26"/>
      <c r="L9" s="26"/>
      <c r="M9" s="42" t="s">
        <v>145</v>
      </c>
      <c r="N9" s="43">
        <v>3</v>
      </c>
      <c r="O9" s="44" t="s">
        <v>146</v>
      </c>
      <c r="Q9" s="42" t="s">
        <v>144</v>
      </c>
      <c r="R9" s="43">
        <v>1</v>
      </c>
      <c r="S9" s="44" t="s">
        <v>168</v>
      </c>
      <c r="T9" s="44">
        <v>5</v>
      </c>
    </row>
    <row r="10" spans="2:20" s="27" customFormat="1" ht="20.100000000000001" customHeight="1" x14ac:dyDescent="0.25">
      <c r="B10" s="4" t="s">
        <v>3</v>
      </c>
      <c r="C10" s="41">
        <v>1</v>
      </c>
      <c r="D10" s="26"/>
      <c r="F10" s="4" t="s">
        <v>20</v>
      </c>
      <c r="G10" s="4" t="s">
        <v>33</v>
      </c>
      <c r="H10" s="12">
        <v>1</v>
      </c>
      <c r="I10" s="14">
        <v>1</v>
      </c>
      <c r="J10" s="31">
        <f t="shared" si="0"/>
        <v>1</v>
      </c>
      <c r="K10" s="26"/>
      <c r="L10" s="26"/>
      <c r="M10" s="24"/>
      <c r="N10" s="24"/>
      <c r="O10" s="24"/>
    </row>
    <row r="11" spans="2:20" s="27" customFormat="1" ht="20.100000000000001" customHeight="1" thickBot="1" x14ac:dyDescent="0.3">
      <c r="B11" s="5" t="s">
        <v>59</v>
      </c>
      <c r="C11" s="45">
        <v>1</v>
      </c>
      <c r="D11" s="7"/>
      <c r="F11" s="4" t="s">
        <v>21</v>
      </c>
      <c r="G11" s="4" t="s">
        <v>34</v>
      </c>
      <c r="H11" s="12">
        <v>0.5</v>
      </c>
      <c r="I11" s="14">
        <v>1</v>
      </c>
      <c r="J11" s="31">
        <f t="shared" si="0"/>
        <v>0.5</v>
      </c>
      <c r="K11" s="26"/>
      <c r="L11" s="26"/>
      <c r="M11" s="26"/>
      <c r="N11" s="26"/>
      <c r="O11" s="26"/>
    </row>
    <row r="12" spans="2:20" s="27" customFormat="1" ht="20.100000000000001" customHeight="1" thickBot="1" x14ac:dyDescent="0.3">
      <c r="B12" s="66" t="s">
        <v>61</v>
      </c>
      <c r="C12" s="68">
        <f>SUM(C6:C11)</f>
        <v>11</v>
      </c>
      <c r="F12" s="4" t="s">
        <v>22</v>
      </c>
      <c r="G12" s="4" t="s">
        <v>35</v>
      </c>
      <c r="H12" s="12">
        <v>1</v>
      </c>
      <c r="I12" s="14">
        <v>5</v>
      </c>
      <c r="J12" s="31">
        <f t="shared" si="0"/>
        <v>5</v>
      </c>
      <c r="K12" s="26"/>
      <c r="L12" s="26"/>
      <c r="M12" s="188" t="s">
        <v>151</v>
      </c>
      <c r="N12" s="189"/>
      <c r="O12" s="190"/>
    </row>
    <row r="13" spans="2:20" s="27" customFormat="1" ht="20.100000000000001" customHeight="1" thickBot="1" x14ac:dyDescent="0.3">
      <c r="B13" s="6"/>
      <c r="C13" s="7"/>
      <c r="D13" s="24"/>
      <c r="F13" s="4" t="s">
        <v>23</v>
      </c>
      <c r="G13" s="4" t="s">
        <v>36</v>
      </c>
      <c r="H13" s="12">
        <v>2</v>
      </c>
      <c r="I13" s="14">
        <v>3</v>
      </c>
      <c r="J13" s="31">
        <f t="shared" si="0"/>
        <v>6</v>
      </c>
      <c r="K13" s="26"/>
      <c r="L13" s="26"/>
      <c r="M13" s="24"/>
      <c r="N13" s="24"/>
      <c r="O13" s="24"/>
    </row>
    <row r="14" spans="2:20" s="27" customFormat="1" ht="20.100000000000001" customHeight="1" thickBot="1" x14ac:dyDescent="0.3">
      <c r="B14" s="6"/>
      <c r="C14" s="7"/>
      <c r="D14" s="24"/>
      <c r="F14" s="4" t="s">
        <v>24</v>
      </c>
      <c r="G14" s="4" t="s">
        <v>37</v>
      </c>
      <c r="H14" s="12">
        <v>1</v>
      </c>
      <c r="I14" s="14">
        <v>3</v>
      </c>
      <c r="J14" s="31">
        <f t="shared" si="0"/>
        <v>3</v>
      </c>
      <c r="K14" s="26"/>
      <c r="L14" s="26"/>
      <c r="M14" s="28" t="s">
        <v>142</v>
      </c>
      <c r="N14" s="29" t="s">
        <v>0</v>
      </c>
      <c r="O14" s="30" t="s">
        <v>152</v>
      </c>
    </row>
    <row r="15" spans="2:20" s="27" customFormat="1" ht="20.100000000000001" customHeight="1" x14ac:dyDescent="0.25">
      <c r="B15" s="6"/>
      <c r="C15" s="7"/>
      <c r="D15" s="24"/>
      <c r="F15" s="4" t="s">
        <v>25</v>
      </c>
      <c r="G15" s="4" t="s">
        <v>38</v>
      </c>
      <c r="H15" s="12">
        <v>2</v>
      </c>
      <c r="I15" s="14">
        <v>5</v>
      </c>
      <c r="J15" s="31">
        <f t="shared" si="0"/>
        <v>10</v>
      </c>
      <c r="K15" s="26"/>
      <c r="L15" s="26"/>
      <c r="M15" s="33" t="s">
        <v>143</v>
      </c>
      <c r="N15" s="34">
        <v>5</v>
      </c>
      <c r="O15" s="35" t="s">
        <v>153</v>
      </c>
    </row>
    <row r="16" spans="2:20" s="27" customFormat="1" ht="20.100000000000001" customHeight="1" x14ac:dyDescent="0.25">
      <c r="B16" s="6"/>
      <c r="C16" s="7"/>
      <c r="D16" s="24"/>
      <c r="F16" s="4" t="s">
        <v>26</v>
      </c>
      <c r="G16" s="4" t="s">
        <v>39</v>
      </c>
      <c r="H16" s="12">
        <v>1</v>
      </c>
      <c r="I16" s="14">
        <v>3</v>
      </c>
      <c r="J16" s="31">
        <f t="shared" si="0"/>
        <v>3</v>
      </c>
      <c r="K16" s="26"/>
      <c r="L16" s="26"/>
      <c r="M16" s="38" t="s">
        <v>144</v>
      </c>
      <c r="N16" s="39">
        <v>10</v>
      </c>
      <c r="O16" s="40" t="s">
        <v>154</v>
      </c>
    </row>
    <row r="17" spans="2:15" s="27" customFormat="1" ht="20.100000000000001" customHeight="1" thickBot="1" x14ac:dyDescent="0.3">
      <c r="B17" s="6"/>
      <c r="C17" s="7"/>
      <c r="D17" s="24"/>
      <c r="F17" s="4" t="s">
        <v>27</v>
      </c>
      <c r="G17" s="4" t="s">
        <v>40</v>
      </c>
      <c r="H17" s="12">
        <v>1</v>
      </c>
      <c r="I17" s="14">
        <v>3</v>
      </c>
      <c r="J17" s="31">
        <f t="shared" si="0"/>
        <v>3</v>
      </c>
      <c r="K17" s="26"/>
      <c r="L17" s="26"/>
      <c r="M17" s="42" t="s">
        <v>145</v>
      </c>
      <c r="N17" s="43">
        <v>15</v>
      </c>
      <c r="O17" s="44" t="s">
        <v>155</v>
      </c>
    </row>
    <row r="18" spans="2:15" s="27" customFormat="1" ht="20.100000000000001" customHeight="1" thickBot="1" x14ac:dyDescent="0.3">
      <c r="B18" s="6"/>
      <c r="C18" s="7"/>
      <c r="D18" s="24"/>
      <c r="F18" s="5" t="s">
        <v>28</v>
      </c>
      <c r="G18" s="5" t="s">
        <v>41</v>
      </c>
      <c r="H18" s="46">
        <v>1</v>
      </c>
      <c r="I18" s="47">
        <v>1</v>
      </c>
      <c r="J18" s="31">
        <f t="shared" si="0"/>
        <v>1</v>
      </c>
      <c r="K18" s="55"/>
      <c r="L18" s="55"/>
    </row>
    <row r="19" spans="2:15" s="27" customFormat="1" ht="20.100000000000001" customHeight="1" thickBot="1" x14ac:dyDescent="0.3">
      <c r="B19" s="6"/>
      <c r="C19" s="7"/>
      <c r="D19" s="24"/>
      <c r="G19" s="6"/>
      <c r="H19" s="193" t="s">
        <v>68</v>
      </c>
      <c r="I19" s="194"/>
      <c r="J19" s="70">
        <f>SUM(J6:J18)</f>
        <v>51.5</v>
      </c>
      <c r="K19" s="56"/>
      <c r="L19" s="56"/>
    </row>
    <row r="20" spans="2:15" s="27" customFormat="1" ht="20.100000000000001" customHeight="1" thickBot="1" x14ac:dyDescent="0.3">
      <c r="B20" s="6"/>
      <c r="C20" s="7"/>
      <c r="D20" s="24"/>
      <c r="I20" s="66" t="s">
        <v>64</v>
      </c>
      <c r="J20" s="69">
        <f>0.6 + (J19/100)</f>
        <v>1.115</v>
      </c>
      <c r="K20" s="49"/>
      <c r="L20" s="49"/>
      <c r="M20" s="188" t="s">
        <v>159</v>
      </c>
      <c r="N20" s="189"/>
      <c r="O20" s="190"/>
    </row>
    <row r="21" spans="2:15" s="27" customFormat="1" ht="20.100000000000001" customHeight="1" thickBot="1" x14ac:dyDescent="0.3">
      <c r="B21" s="6"/>
      <c r="C21" s="7"/>
      <c r="D21" s="24"/>
      <c r="K21" s="49"/>
      <c r="L21" s="49"/>
    </row>
    <row r="22" spans="2:15" s="27" customFormat="1" ht="20.100000000000001" customHeight="1" thickBot="1" x14ac:dyDescent="0.3">
      <c r="B22" s="6"/>
      <c r="C22" s="7"/>
      <c r="D22" s="24"/>
      <c r="K22" s="26"/>
      <c r="L22" s="26"/>
      <c r="M22" s="28" t="s">
        <v>160</v>
      </c>
      <c r="N22" s="29" t="s">
        <v>0</v>
      </c>
      <c r="O22" s="30" t="s">
        <v>161</v>
      </c>
    </row>
    <row r="23" spans="2:15" s="27" customFormat="1" ht="20.100000000000001" customHeight="1" thickBot="1" x14ac:dyDescent="0.3">
      <c r="B23" s="6"/>
      <c r="C23" s="7"/>
      <c r="D23" s="24"/>
      <c r="F23" s="186" t="s">
        <v>157</v>
      </c>
      <c r="G23" s="195"/>
      <c r="H23" s="195"/>
      <c r="I23" s="195"/>
      <c r="J23" s="187"/>
      <c r="K23" s="26"/>
      <c r="L23" s="26"/>
      <c r="M23" s="33">
        <v>5</v>
      </c>
      <c r="N23" s="59">
        <v>1.5</v>
      </c>
      <c r="O23" s="35" t="s">
        <v>162</v>
      </c>
    </row>
    <row r="24" spans="2:15" s="27" customFormat="1" ht="20.100000000000001" customHeight="1" thickBot="1" x14ac:dyDescent="0.3">
      <c r="B24" s="6"/>
      <c r="C24" s="7"/>
      <c r="D24" s="24"/>
      <c r="K24" s="26"/>
      <c r="L24" s="26"/>
      <c r="M24" s="38">
        <v>3</v>
      </c>
      <c r="N24" s="60">
        <v>0.5</v>
      </c>
      <c r="O24" s="40" t="s">
        <v>163</v>
      </c>
    </row>
    <row r="25" spans="2:15" s="27" customFormat="1" ht="20.100000000000001" customHeight="1" thickBot="1" x14ac:dyDescent="0.3">
      <c r="B25" s="6"/>
      <c r="C25" s="7"/>
      <c r="D25" s="24"/>
      <c r="F25" s="48" t="s">
        <v>42</v>
      </c>
      <c r="G25" s="48" t="s">
        <v>14</v>
      </c>
      <c r="H25" s="48" t="s">
        <v>15</v>
      </c>
      <c r="I25" s="53" t="s">
        <v>62</v>
      </c>
      <c r="J25" s="48" t="s">
        <v>65</v>
      </c>
      <c r="K25" s="26"/>
      <c r="L25" s="26"/>
      <c r="M25" s="33">
        <v>0</v>
      </c>
      <c r="N25" s="59">
        <v>2</v>
      </c>
      <c r="O25" s="35" t="s">
        <v>164</v>
      </c>
    </row>
    <row r="26" spans="2:15" s="27" customFormat="1" ht="20.100000000000001" customHeight="1" thickBot="1" x14ac:dyDescent="0.3">
      <c r="B26" s="6"/>
      <c r="C26" s="7"/>
      <c r="D26" s="24"/>
      <c r="F26" s="36" t="s">
        <v>43</v>
      </c>
      <c r="G26" s="36" t="s">
        <v>51</v>
      </c>
      <c r="H26" s="31">
        <v>1.5</v>
      </c>
      <c r="I26" s="13">
        <v>3</v>
      </c>
      <c r="J26" s="31">
        <f t="shared" ref="J26:J33" si="1">H26*I26</f>
        <v>4.5</v>
      </c>
      <c r="K26" s="26"/>
      <c r="L26" s="26"/>
      <c r="M26" s="168">
        <v>1</v>
      </c>
      <c r="N26" s="169">
        <v>-1</v>
      </c>
      <c r="O26" s="170" t="s">
        <v>165</v>
      </c>
    </row>
    <row r="27" spans="2:15" s="27" customFormat="1" ht="20.100000000000001" customHeight="1" thickBot="1" x14ac:dyDescent="0.3">
      <c r="B27" s="191" t="s">
        <v>4</v>
      </c>
      <c r="C27" s="192"/>
      <c r="D27" s="24"/>
      <c r="F27" s="4" t="s">
        <v>44</v>
      </c>
      <c r="G27" s="4" t="s">
        <v>52</v>
      </c>
      <c r="H27" s="12">
        <v>0.5</v>
      </c>
      <c r="I27" s="14">
        <v>3</v>
      </c>
      <c r="J27" s="31">
        <f t="shared" si="1"/>
        <v>1.5</v>
      </c>
      <c r="K27" s="26"/>
      <c r="L27" s="26"/>
    </row>
    <row r="28" spans="2:15" s="27" customFormat="1" ht="20.100000000000001" customHeight="1" thickBot="1" x14ac:dyDescent="0.3">
      <c r="D28" s="24"/>
      <c r="F28" s="4" t="s">
        <v>45</v>
      </c>
      <c r="G28" s="4" t="s">
        <v>53</v>
      </c>
      <c r="H28" s="12">
        <v>0.5</v>
      </c>
      <c r="I28" s="14">
        <v>3</v>
      </c>
      <c r="J28" s="31">
        <f t="shared" si="1"/>
        <v>1.5</v>
      </c>
      <c r="K28" s="26"/>
      <c r="L28" s="26"/>
    </row>
    <row r="29" spans="2:15" s="27" customFormat="1" ht="20.100000000000001" customHeight="1" thickBot="1" x14ac:dyDescent="0.3">
      <c r="B29" s="48" t="s">
        <v>4</v>
      </c>
      <c r="C29" s="54" t="s">
        <v>15</v>
      </c>
      <c r="D29" s="24"/>
      <c r="F29" s="4" t="s">
        <v>46</v>
      </c>
      <c r="G29" s="4" t="s">
        <v>54</v>
      </c>
      <c r="H29" s="12">
        <v>0.5</v>
      </c>
      <c r="I29" s="14">
        <v>3</v>
      </c>
      <c r="J29" s="31">
        <f t="shared" si="1"/>
        <v>1.5</v>
      </c>
      <c r="K29" s="26"/>
      <c r="L29" s="26"/>
    </row>
    <row r="30" spans="2:15" s="27" customFormat="1" ht="20.100000000000001" customHeight="1" x14ac:dyDescent="0.25">
      <c r="B30" s="3" t="s">
        <v>5</v>
      </c>
      <c r="C30" s="11">
        <v>5</v>
      </c>
      <c r="D30" s="24"/>
      <c r="E30" s="7"/>
      <c r="F30" s="4" t="s">
        <v>47</v>
      </c>
      <c r="G30" s="4" t="s">
        <v>55</v>
      </c>
      <c r="H30" s="12">
        <v>1</v>
      </c>
      <c r="I30" s="14">
        <v>1</v>
      </c>
      <c r="J30" s="31">
        <f t="shared" si="1"/>
        <v>1</v>
      </c>
      <c r="K30" s="26"/>
      <c r="L30" s="26"/>
    </row>
    <row r="31" spans="2:15" s="27" customFormat="1" ht="20.100000000000001" customHeight="1" x14ac:dyDescent="0.25">
      <c r="B31" s="4" t="s">
        <v>6</v>
      </c>
      <c r="C31" s="12">
        <v>5</v>
      </c>
      <c r="D31" s="25"/>
      <c r="E31" s="7"/>
      <c r="F31" s="4" t="s">
        <v>48</v>
      </c>
      <c r="G31" s="4" t="s">
        <v>56</v>
      </c>
      <c r="H31" s="12">
        <v>1.5</v>
      </c>
      <c r="I31" s="14">
        <v>5</v>
      </c>
      <c r="J31" s="31">
        <f t="shared" si="1"/>
        <v>7.5</v>
      </c>
      <c r="K31" s="55"/>
      <c r="L31" s="55"/>
    </row>
    <row r="32" spans="2:15" s="27" customFormat="1" ht="20.100000000000001" customHeight="1" x14ac:dyDescent="0.25">
      <c r="B32" s="4" t="s">
        <v>90</v>
      </c>
      <c r="C32" s="12">
        <v>10</v>
      </c>
      <c r="D32" s="26"/>
      <c r="E32" s="7"/>
      <c r="F32" s="4" t="s">
        <v>49</v>
      </c>
      <c r="G32" s="4" t="s">
        <v>57</v>
      </c>
      <c r="H32" s="12">
        <v>-1</v>
      </c>
      <c r="I32" s="14">
        <v>3</v>
      </c>
      <c r="J32" s="31">
        <f t="shared" si="1"/>
        <v>-3</v>
      </c>
      <c r="K32" s="56"/>
      <c r="L32" s="56"/>
    </row>
    <row r="33" spans="2:10" s="27" customFormat="1" ht="20.100000000000001" customHeight="1" thickBot="1" x14ac:dyDescent="0.3">
      <c r="B33" s="4" t="s">
        <v>70</v>
      </c>
      <c r="C33" s="12">
        <v>5</v>
      </c>
      <c r="D33" s="6"/>
      <c r="E33" s="7"/>
      <c r="F33" s="5" t="s">
        <v>50</v>
      </c>
      <c r="G33" s="5" t="s">
        <v>58</v>
      </c>
      <c r="H33" s="22">
        <v>2</v>
      </c>
      <c r="I33" s="47">
        <v>0</v>
      </c>
      <c r="J33" s="31">
        <f t="shared" si="1"/>
        <v>0</v>
      </c>
    </row>
    <row r="34" spans="2:10" s="27" customFormat="1" ht="20.100000000000001" customHeight="1" thickBot="1" x14ac:dyDescent="0.3">
      <c r="B34" s="4" t="s">
        <v>71</v>
      </c>
      <c r="C34" s="12">
        <v>5</v>
      </c>
      <c r="G34" s="7"/>
      <c r="H34" s="193" t="s">
        <v>67</v>
      </c>
      <c r="I34" s="194"/>
      <c r="J34" s="70">
        <f>SUM(J26:J33)</f>
        <v>14.5</v>
      </c>
    </row>
    <row r="35" spans="2:10" s="27" customFormat="1" ht="20.100000000000001" customHeight="1" thickBot="1" x14ac:dyDescent="0.3">
      <c r="B35" s="4" t="s">
        <v>7</v>
      </c>
      <c r="C35" s="12">
        <v>15</v>
      </c>
      <c r="F35" s="49"/>
      <c r="G35" s="49"/>
      <c r="I35" s="66" t="s">
        <v>66</v>
      </c>
      <c r="J35" s="69">
        <f>1.4 + (-0.03*J34)</f>
        <v>0.96499999999999986</v>
      </c>
    </row>
    <row r="36" spans="2:10" s="27" customFormat="1" ht="20.100000000000001" customHeight="1" x14ac:dyDescent="0.25">
      <c r="B36" s="4" t="s">
        <v>8</v>
      </c>
      <c r="C36" s="12">
        <v>15</v>
      </c>
      <c r="D36" s="50"/>
    </row>
    <row r="37" spans="2:10" ht="20.100000000000001" customHeight="1" x14ac:dyDescent="0.25">
      <c r="B37" s="4" t="s">
        <v>72</v>
      </c>
      <c r="C37" s="12">
        <v>10</v>
      </c>
      <c r="D37" s="21"/>
      <c r="F37" s="27"/>
      <c r="G37" s="27"/>
      <c r="H37" s="27"/>
      <c r="I37" s="27"/>
      <c r="J37" s="27"/>
    </row>
    <row r="38" spans="2:10" ht="20.100000000000001" customHeight="1" thickBot="1" x14ac:dyDescent="0.3">
      <c r="B38" s="4" t="s">
        <v>76</v>
      </c>
      <c r="C38" s="12">
        <v>10</v>
      </c>
    </row>
    <row r="39" spans="2:10" ht="20.100000000000001" customHeight="1" thickBot="1" x14ac:dyDescent="0.3">
      <c r="B39" s="4" t="s">
        <v>73</v>
      </c>
      <c r="C39" s="12">
        <v>10</v>
      </c>
      <c r="F39" s="61" t="s">
        <v>172</v>
      </c>
      <c r="G39" s="65" t="s">
        <v>173</v>
      </c>
    </row>
    <row r="40" spans="2:10" ht="20.100000000000001" customHeight="1" thickBot="1" x14ac:dyDescent="0.3">
      <c r="B40" s="4" t="s">
        <v>9</v>
      </c>
      <c r="C40" s="12">
        <v>5</v>
      </c>
      <c r="F40" s="51" t="s">
        <v>63</v>
      </c>
      <c r="G40" s="58">
        <f>('PdS-1.1. Estimació de l''esforç'!C48+'PdS-1.1. Estimació de l''esforç'!C12)*'PdS-1.1. Estimació de l''esforç'!J20*'PdS-1.1. Estimació de l''esforç'!J35</f>
        <v>157.09234999999998</v>
      </c>
    </row>
    <row r="41" spans="2:10" ht="20.100000000000001" customHeight="1" thickBot="1" x14ac:dyDescent="0.3">
      <c r="B41" s="4" t="s">
        <v>74</v>
      </c>
      <c r="C41" s="12">
        <v>5</v>
      </c>
    </row>
    <row r="42" spans="2:10" ht="20.100000000000001" customHeight="1" x14ac:dyDescent="0.25">
      <c r="B42" s="8" t="s">
        <v>91</v>
      </c>
      <c r="C42" s="22">
        <v>5</v>
      </c>
      <c r="F42" s="63" t="s">
        <v>174</v>
      </c>
      <c r="G42" s="64" t="s">
        <v>175</v>
      </c>
    </row>
    <row r="43" spans="2:10" ht="20.100000000000001" customHeight="1" thickBot="1" x14ac:dyDescent="0.3">
      <c r="B43" s="4" t="s">
        <v>75</v>
      </c>
      <c r="C43" s="12">
        <v>10</v>
      </c>
      <c r="F43" s="62" t="s">
        <v>158</v>
      </c>
      <c r="G43" s="45">
        <v>20</v>
      </c>
    </row>
    <row r="44" spans="2:10" ht="20.100000000000001" customHeight="1" thickBot="1" x14ac:dyDescent="0.3">
      <c r="B44" s="8" t="s">
        <v>12</v>
      </c>
      <c r="C44" s="12">
        <v>5</v>
      </c>
      <c r="F44" s="51" t="s">
        <v>82</v>
      </c>
      <c r="G44" s="58">
        <f>(G40*G43)</f>
        <v>3141.8469999999998</v>
      </c>
    </row>
    <row r="45" spans="2:10" ht="20.100000000000001" customHeight="1" x14ac:dyDescent="0.25">
      <c r="B45" s="4" t="s">
        <v>10</v>
      </c>
      <c r="C45" s="12">
        <v>5</v>
      </c>
    </row>
    <row r="46" spans="2:10" ht="20.100000000000001" customHeight="1" x14ac:dyDescent="0.25">
      <c r="B46" s="4" t="s">
        <v>11</v>
      </c>
      <c r="C46" s="12">
        <v>5</v>
      </c>
    </row>
    <row r="47" spans="2:10" ht="15.75" thickBot="1" x14ac:dyDescent="0.3">
      <c r="B47" s="5" t="s">
        <v>77</v>
      </c>
      <c r="C47" s="23">
        <v>5</v>
      </c>
    </row>
    <row r="48" spans="2:10" ht="19.5" thickBot="1" x14ac:dyDescent="0.3">
      <c r="B48" s="66" t="s">
        <v>60</v>
      </c>
      <c r="C48" s="67">
        <f>SUM(C30:C47)</f>
        <v>135</v>
      </c>
    </row>
    <row r="49" spans="3:7" x14ac:dyDescent="0.25">
      <c r="C49" s="6"/>
    </row>
    <row r="50" spans="3:7" x14ac:dyDescent="0.25">
      <c r="F50" s="9"/>
      <c r="G50" s="9"/>
    </row>
  </sheetData>
  <mergeCells count="10">
    <mergeCell ref="H34:I34"/>
    <mergeCell ref="M20:O20"/>
    <mergeCell ref="F3:J3"/>
    <mergeCell ref="F23:J23"/>
    <mergeCell ref="Q4:T4"/>
    <mergeCell ref="B3:C3"/>
    <mergeCell ref="M4:O4"/>
    <mergeCell ref="B27:C27"/>
    <mergeCell ref="M12:O12"/>
    <mergeCell ref="H19:I19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8"/>
  <sheetViews>
    <sheetView topLeftCell="A56" zoomScaleNormal="100" workbookViewId="0">
      <selection activeCell="F69" sqref="F69"/>
    </sheetView>
  </sheetViews>
  <sheetFormatPr baseColWidth="10" defaultRowHeight="15" x14ac:dyDescent="0.25"/>
  <cols>
    <col min="1" max="1" width="19.42578125" customWidth="1"/>
    <col min="2" max="2" width="33.5703125" customWidth="1"/>
    <col min="3" max="11" width="22.7109375" customWidth="1"/>
    <col min="12" max="13" width="19.7109375" customWidth="1"/>
    <col min="14" max="14" width="23.85546875" customWidth="1"/>
    <col min="15" max="15" width="20.5703125" customWidth="1"/>
  </cols>
  <sheetData>
    <row r="2" spans="2:7" ht="15.75" thickBot="1" x14ac:dyDescent="0.3">
      <c r="B2" s="16"/>
    </row>
    <row r="3" spans="2:7" s="27" customFormat="1" ht="20.100000000000001" customHeight="1" thickBot="1" x14ac:dyDescent="0.3">
      <c r="B3" s="44"/>
      <c r="C3" s="1" t="s">
        <v>86</v>
      </c>
      <c r="D3" s="1" t="s">
        <v>87</v>
      </c>
      <c r="E3" s="1" t="s">
        <v>89</v>
      </c>
      <c r="F3" s="2" t="s">
        <v>88</v>
      </c>
    </row>
    <row r="4" spans="2:7" s="27" customFormat="1" ht="20.100000000000001" customHeight="1" x14ac:dyDescent="0.25">
      <c r="B4" s="71" t="s">
        <v>92</v>
      </c>
      <c r="C4" s="72">
        <v>0.05</v>
      </c>
      <c r="D4" s="72">
        <v>0.2</v>
      </c>
      <c r="E4" s="72">
        <v>0.65</v>
      </c>
      <c r="F4" s="73">
        <v>0.1</v>
      </c>
    </row>
    <row r="5" spans="2:7" s="27" customFormat="1" ht="20.100000000000001" customHeight="1" thickBot="1" x14ac:dyDescent="0.3">
      <c r="B5" s="74" t="s">
        <v>93</v>
      </c>
      <c r="C5" s="75">
        <v>0.1</v>
      </c>
      <c r="D5" s="75">
        <v>0.3</v>
      </c>
      <c r="E5" s="75">
        <v>0.5</v>
      </c>
      <c r="F5" s="76">
        <v>0.1</v>
      </c>
    </row>
    <row r="6" spans="2:7" s="27" customFormat="1" ht="20.100000000000001" customHeight="1" thickBot="1" x14ac:dyDescent="0.3">
      <c r="B6" s="7"/>
      <c r="C6" s="77"/>
      <c r="D6" s="77"/>
      <c r="E6" s="77"/>
      <c r="F6" s="77"/>
    </row>
    <row r="7" spans="2:7" s="27" customFormat="1" ht="20.100000000000001" customHeight="1" thickBot="1" x14ac:dyDescent="0.3">
      <c r="B7" s="196" t="s">
        <v>176</v>
      </c>
      <c r="C7" s="197"/>
      <c r="D7" s="197"/>
      <c r="E7" s="197"/>
      <c r="F7" s="197"/>
      <c r="G7" s="198"/>
    </row>
    <row r="8" spans="2:7" s="27" customFormat="1" ht="20.100000000000001" customHeight="1" thickBot="1" x14ac:dyDescent="0.3"/>
    <row r="9" spans="2:7" s="27" customFormat="1" ht="20.100000000000001" customHeight="1" thickBot="1" x14ac:dyDescent="0.3">
      <c r="B9" s="44"/>
      <c r="C9" s="52" t="s">
        <v>86</v>
      </c>
      <c r="D9" s="52" t="s">
        <v>87</v>
      </c>
      <c r="E9" s="52" t="s">
        <v>89</v>
      </c>
      <c r="F9" s="127" t="s">
        <v>88</v>
      </c>
      <c r="G9" s="128" t="s">
        <v>98</v>
      </c>
    </row>
    <row r="10" spans="2:7" s="27" customFormat="1" ht="20.100000000000001" customHeight="1" x14ac:dyDescent="0.25">
      <c r="B10" s="78" t="s">
        <v>79</v>
      </c>
      <c r="C10" s="79">
        <v>0.2</v>
      </c>
      <c r="D10" s="79">
        <v>0.15</v>
      </c>
      <c r="E10" s="79">
        <v>0.15</v>
      </c>
      <c r="F10" s="80">
        <v>0.5</v>
      </c>
      <c r="G10" s="81">
        <f>($C$4*$C$10)+($D$4*$D$10)+($E$4*$E$10)+($F$4*$F$10)</f>
        <v>0.1875</v>
      </c>
    </row>
    <row r="11" spans="2:7" s="27" customFormat="1" ht="20.100000000000001" customHeight="1" x14ac:dyDescent="0.25">
      <c r="B11" s="78" t="s">
        <v>80</v>
      </c>
      <c r="C11" s="82">
        <v>0.5</v>
      </c>
      <c r="D11" s="82">
        <v>0.05</v>
      </c>
      <c r="E11" s="82">
        <v>0.05</v>
      </c>
      <c r="F11" s="83">
        <v>0.05</v>
      </c>
      <c r="G11" s="84">
        <f>($C$4*$C$11)+($D$4*$D$11)+($E$4*$E$11)+($F$4*$F$11)</f>
        <v>7.2500000000000009E-2</v>
      </c>
    </row>
    <row r="12" spans="2:7" s="27" customFormat="1" ht="20.100000000000001" customHeight="1" x14ac:dyDescent="0.25">
      <c r="B12" s="78" t="s">
        <v>94</v>
      </c>
      <c r="C12" s="82">
        <v>0.15</v>
      </c>
      <c r="D12" s="82">
        <v>0.2</v>
      </c>
      <c r="E12" s="82">
        <v>0.15</v>
      </c>
      <c r="F12" s="83">
        <v>0.1</v>
      </c>
      <c r="G12" s="84">
        <f>($C$4*$C$12)+($D$4*$D$12)+($E$4*$E$12)+($F$4*$F$12)</f>
        <v>0.15500000000000003</v>
      </c>
    </row>
    <row r="13" spans="2:7" s="27" customFormat="1" ht="20.100000000000001" customHeight="1" x14ac:dyDescent="0.25">
      <c r="B13" s="78" t="s">
        <v>179</v>
      </c>
      <c r="C13" s="82">
        <v>0.05</v>
      </c>
      <c r="D13" s="82">
        <v>0.2</v>
      </c>
      <c r="E13" s="82">
        <v>0.05</v>
      </c>
      <c r="F13" s="83">
        <v>0.1</v>
      </c>
      <c r="G13" s="84">
        <f>($C$4*$C$12)+($D$4*$D$12)+($E$4*$E$12)+($F$4*$F$12)</f>
        <v>0.15500000000000003</v>
      </c>
    </row>
    <row r="14" spans="2:7" s="27" customFormat="1" ht="20.100000000000001" customHeight="1" x14ac:dyDescent="0.25">
      <c r="B14" s="130" t="s">
        <v>84</v>
      </c>
      <c r="C14" s="82">
        <v>0.05</v>
      </c>
      <c r="D14" s="82">
        <v>0.1</v>
      </c>
      <c r="E14" s="82">
        <v>0.15</v>
      </c>
      <c r="F14" s="83">
        <v>0.1</v>
      </c>
      <c r="G14" s="131">
        <f>($C$4*$C$14)+($D$4*$D$14)+($E$4*$E$14)+($F$4*$F$14)</f>
        <v>0.13</v>
      </c>
    </row>
    <row r="15" spans="2:7" s="27" customFormat="1" ht="20.100000000000001" customHeight="1" x14ac:dyDescent="0.25">
      <c r="B15" s="130" t="s">
        <v>85</v>
      </c>
      <c r="C15" s="82">
        <v>0.05</v>
      </c>
      <c r="D15" s="82">
        <v>0.1</v>
      </c>
      <c r="E15" s="82">
        <v>0.15</v>
      </c>
      <c r="F15" s="83">
        <v>0.1</v>
      </c>
      <c r="G15" s="131">
        <f>($C$4*$C$15)+($D$4*$D$15)+($E$4*$E$15)+($F$4*$F$15)</f>
        <v>0.13</v>
      </c>
    </row>
    <row r="16" spans="2:7" s="27" customFormat="1" ht="20.100000000000001" customHeight="1" x14ac:dyDescent="0.25">
      <c r="B16" s="130" t="s">
        <v>81</v>
      </c>
      <c r="C16" s="82">
        <v>0</v>
      </c>
      <c r="D16" s="82">
        <v>0.15</v>
      </c>
      <c r="E16" s="82">
        <v>0.15</v>
      </c>
      <c r="F16" s="83">
        <v>0.05</v>
      </c>
      <c r="G16" s="131">
        <f>($C$4*$C$16)+($D$4*$D$16)+($E$4*$E$16)+($F$4*$F$16)</f>
        <v>0.13250000000000001</v>
      </c>
    </row>
    <row r="17" spans="2:8" s="27" customFormat="1" ht="20.100000000000001" customHeight="1" thickBot="1" x14ac:dyDescent="0.3">
      <c r="B17" s="74" t="s">
        <v>78</v>
      </c>
      <c r="C17" s="85">
        <v>0</v>
      </c>
      <c r="D17" s="85">
        <v>0.05</v>
      </c>
      <c r="E17" s="85">
        <v>0.15</v>
      </c>
      <c r="F17" s="86">
        <v>0</v>
      </c>
      <c r="G17" s="87">
        <f>($C$4*$C$17)+($D$4*$D17)+($E$4*$E17)+($F$4*$F17)</f>
        <v>0.10750000000000001</v>
      </c>
    </row>
    <row r="18" spans="2:8" s="27" customFormat="1" ht="20.100000000000001" customHeight="1" thickBot="1" x14ac:dyDescent="0.3">
      <c r="B18" s="88" t="s">
        <v>138</v>
      </c>
      <c r="C18" s="89">
        <f>SUM(C10:C17)</f>
        <v>1</v>
      </c>
      <c r="D18" s="89">
        <f>SUM(D10:D17)</f>
        <v>1</v>
      </c>
      <c r="E18" s="89">
        <f>SUM(E10:E17)</f>
        <v>1</v>
      </c>
      <c r="F18" s="89">
        <f>SUM(F10:F17)</f>
        <v>1</v>
      </c>
      <c r="G18" s="90">
        <f>SUM(G10:G17)</f>
        <v>1.07</v>
      </c>
    </row>
    <row r="19" spans="2:8" s="27" customFormat="1" ht="20.100000000000001" customHeight="1" thickBot="1" x14ac:dyDescent="0.3">
      <c r="C19" s="91"/>
      <c r="D19" s="91"/>
      <c r="E19" s="91"/>
      <c r="F19" s="91"/>
      <c r="G19" s="57"/>
    </row>
    <row r="20" spans="2:8" s="27" customFormat="1" ht="20.100000000000001" customHeight="1" thickBot="1" x14ac:dyDescent="0.3">
      <c r="B20" s="196" t="s">
        <v>177</v>
      </c>
      <c r="C20" s="197"/>
      <c r="D20" s="197"/>
      <c r="E20" s="197"/>
      <c r="F20" s="197"/>
      <c r="G20" s="198"/>
    </row>
    <row r="21" spans="2:8" s="27" customFormat="1" ht="20.100000000000001" customHeight="1" thickBot="1" x14ac:dyDescent="0.3">
      <c r="B21" s="129"/>
    </row>
    <row r="22" spans="2:8" s="27" customFormat="1" ht="20.100000000000001" customHeight="1" thickBot="1" x14ac:dyDescent="0.3">
      <c r="B22" s="44"/>
      <c r="C22" s="52" t="s">
        <v>86</v>
      </c>
      <c r="D22" s="52" t="s">
        <v>87</v>
      </c>
      <c r="E22" s="52" t="s">
        <v>89</v>
      </c>
      <c r="F22" s="127" t="s">
        <v>88</v>
      </c>
      <c r="G22" s="128" t="s">
        <v>139</v>
      </c>
    </row>
    <row r="23" spans="2:8" s="27" customFormat="1" ht="20.100000000000001" customHeight="1" x14ac:dyDescent="0.25">
      <c r="B23" s="78" t="s">
        <v>79</v>
      </c>
      <c r="C23" s="92">
        <f>C10*'PdS-1.1. Estimació de l''esforç'!$G$44*0.05</f>
        <v>31.418470000000003</v>
      </c>
      <c r="D23" s="92">
        <f>D10*'PdS-1.1. Estimació de l''esforç'!$G$44*0.2</f>
        <v>94.255409999999983</v>
      </c>
      <c r="E23" s="92">
        <f>E10*'PdS-1.1. Estimació de l''esforç'!$G$44*0.65</f>
        <v>306.33008249999995</v>
      </c>
      <c r="F23" s="93">
        <f>F10*'PdS-1.1. Estimació de l''esforç'!$G$44*0.1</f>
        <v>157.09235000000001</v>
      </c>
      <c r="G23" s="94">
        <f>SUM(C23:F23)</f>
        <v>589.09631249999995</v>
      </c>
    </row>
    <row r="24" spans="2:8" s="27" customFormat="1" ht="20.100000000000001" customHeight="1" x14ac:dyDescent="0.25">
      <c r="B24" s="78" t="s">
        <v>80</v>
      </c>
      <c r="C24" s="92">
        <f>C11*'PdS-1.1. Estimació de l''esforç'!$G$44*0.05</f>
        <v>78.546175000000005</v>
      </c>
      <c r="D24" s="92">
        <f>D11*'PdS-1.1. Estimació de l''esforç'!$G$44*0.2</f>
        <v>31.418470000000003</v>
      </c>
      <c r="E24" s="92">
        <f>E11*'PdS-1.1. Estimació de l''esforç'!$G$44*0.65</f>
        <v>102.11002750000002</v>
      </c>
      <c r="F24" s="95">
        <f>F11*'PdS-1.1. Estimació de l''esforç'!$G$44*0.1</f>
        <v>15.709235000000001</v>
      </c>
      <c r="G24" s="96">
        <f t="shared" ref="G24:G30" si="0">SUM(C24:F24)</f>
        <v>227.78390750000003</v>
      </c>
    </row>
    <row r="25" spans="2:8" s="27" customFormat="1" ht="20.100000000000001" customHeight="1" x14ac:dyDescent="0.25">
      <c r="B25" s="78" t="s">
        <v>94</v>
      </c>
      <c r="C25" s="92">
        <f>C12*'PdS-1.1. Estimació de l''esforç'!$G$44*0.05</f>
        <v>23.563852499999996</v>
      </c>
      <c r="D25" s="92">
        <f>D12*'PdS-1.1. Estimació de l''esforç'!$G$44*0.2</f>
        <v>125.67388000000001</v>
      </c>
      <c r="E25" s="92">
        <f>E12*'PdS-1.1. Estimació de l''esforç'!$G$44*0.65</f>
        <v>306.33008249999995</v>
      </c>
      <c r="F25" s="95">
        <f>F12*'PdS-1.1. Estimació de l''esforç'!$G$44*0.1</f>
        <v>31.418470000000003</v>
      </c>
      <c r="G25" s="96">
        <f>SUM(C25:F25)</f>
        <v>486.98628499999995</v>
      </c>
    </row>
    <row r="26" spans="2:8" s="27" customFormat="1" ht="20.100000000000001" customHeight="1" x14ac:dyDescent="0.25">
      <c r="B26" s="78" t="s">
        <v>179</v>
      </c>
      <c r="C26" s="92">
        <f>C13*'PdS-1.1. Estimació de l''esforç'!$G$44*0.05</f>
        <v>7.8546175000000007</v>
      </c>
      <c r="D26" s="92">
        <f>D13*'PdS-1.1. Estimació de l''esforç'!$G$44*0.2</f>
        <v>125.67388000000001</v>
      </c>
      <c r="E26" s="92">
        <f>E13*'PdS-1.1. Estimació de l''esforç'!$G$44*0.65</f>
        <v>102.11002750000002</v>
      </c>
      <c r="F26" s="95">
        <f>F13*'PdS-1.1. Estimació de l''esforç'!$G$44*0.1</f>
        <v>31.418470000000003</v>
      </c>
      <c r="G26" s="96">
        <f>SUM(C26:F26)</f>
        <v>267.05699500000003</v>
      </c>
    </row>
    <row r="27" spans="2:8" s="27" customFormat="1" ht="20.100000000000001" customHeight="1" x14ac:dyDescent="0.25">
      <c r="B27" s="78" t="s">
        <v>84</v>
      </c>
      <c r="C27" s="92">
        <f>C14*'PdS-1.1. Estimació de l''esforç'!$G$44*0.05</f>
        <v>7.8546175000000007</v>
      </c>
      <c r="D27" s="92">
        <f>D14*'PdS-1.1. Estimació de l''esforç'!$G$44*0.2</f>
        <v>62.836940000000006</v>
      </c>
      <c r="E27" s="92">
        <f>E14*'PdS-1.1. Estimació de l''esforç'!$G$44*0.65</f>
        <v>306.33008249999995</v>
      </c>
      <c r="F27" s="95">
        <f>F14*'PdS-1.1. Estimació de l''esforç'!$G$44*0.1</f>
        <v>31.418470000000003</v>
      </c>
      <c r="G27" s="96">
        <f t="shared" si="0"/>
        <v>408.44010999999995</v>
      </c>
    </row>
    <row r="28" spans="2:8" s="27" customFormat="1" ht="20.100000000000001" customHeight="1" x14ac:dyDescent="0.25">
      <c r="B28" s="78" t="s">
        <v>85</v>
      </c>
      <c r="C28" s="92">
        <f>C15*'PdS-1.1. Estimació de l''esforç'!$G$44*0.05</f>
        <v>7.8546175000000007</v>
      </c>
      <c r="D28" s="92">
        <f>D15*'PdS-1.1. Estimació de l''esforç'!$G$44*0.2</f>
        <v>62.836940000000006</v>
      </c>
      <c r="E28" s="92">
        <f>E15*'PdS-1.1. Estimació de l''esforç'!$G$44*0.65</f>
        <v>306.33008249999995</v>
      </c>
      <c r="F28" s="95">
        <f>F15*'PdS-1.1. Estimació de l''esforç'!$G$44*0.1</f>
        <v>31.418470000000003</v>
      </c>
      <c r="G28" s="96">
        <f t="shared" si="0"/>
        <v>408.44010999999995</v>
      </c>
    </row>
    <row r="29" spans="2:8" s="27" customFormat="1" ht="20.100000000000001" customHeight="1" x14ac:dyDescent="0.25">
      <c r="B29" s="78" t="s">
        <v>81</v>
      </c>
      <c r="C29" s="92">
        <f>C16*'PdS-1.1. Estimació de l''esforç'!$G$44*0.05</f>
        <v>0</v>
      </c>
      <c r="D29" s="92">
        <f>D16*'PdS-1.1. Estimació de l''esforç'!$G$44*0.2</f>
        <v>94.255409999999983</v>
      </c>
      <c r="E29" s="92">
        <f>E16*'PdS-1.1. Estimació de l''esforç'!$G$44*0.65</f>
        <v>306.33008249999995</v>
      </c>
      <c r="F29" s="95">
        <f>F16*'PdS-1.1. Estimació de l''esforç'!$G$44*0.1</f>
        <v>15.709235000000001</v>
      </c>
      <c r="G29" s="96">
        <f t="shared" si="0"/>
        <v>416.29472749999991</v>
      </c>
    </row>
    <row r="30" spans="2:8" s="27" customFormat="1" ht="20.100000000000001" customHeight="1" thickBot="1" x14ac:dyDescent="0.3">
      <c r="B30" s="74" t="s">
        <v>78</v>
      </c>
      <c r="C30" s="92">
        <f>C17*'PdS-1.1. Estimació de l''esforç'!$G$44*0.05</f>
        <v>0</v>
      </c>
      <c r="D30" s="92">
        <f>D17*'PdS-1.1. Estimació de l''esforç'!$G$44*0.2</f>
        <v>31.418470000000003</v>
      </c>
      <c r="E30" s="92">
        <f>E17*'PdS-1.1. Estimació de l''esforç'!$G$44*0.65</f>
        <v>306.33008249999995</v>
      </c>
      <c r="F30" s="97">
        <f>F17*'PdS-1.1. Estimació de l''esforç'!$G$44*0.1</f>
        <v>0</v>
      </c>
      <c r="G30" s="98">
        <f t="shared" si="0"/>
        <v>337.74855249999996</v>
      </c>
    </row>
    <row r="31" spans="2:8" s="27" customFormat="1" ht="20.100000000000001" customHeight="1" thickBot="1" x14ac:dyDescent="0.3">
      <c r="B31" s="88" t="s">
        <v>138</v>
      </c>
      <c r="C31" s="99">
        <f>SUM(C23:C30)</f>
        <v>157.09234999999998</v>
      </c>
      <c r="D31" s="99">
        <f>SUM(D23:D30)</f>
        <v>628.36939999999993</v>
      </c>
      <c r="E31" s="99">
        <f>SUM(E23:E30)</f>
        <v>2042.2005499999996</v>
      </c>
      <c r="F31" s="99">
        <f>SUM(F23:F30)</f>
        <v>314.18470000000002</v>
      </c>
      <c r="G31" s="100">
        <f>SUM(G23:G30)</f>
        <v>3141.8469999999998</v>
      </c>
      <c r="H31" s="101"/>
    </row>
    <row r="32" spans="2:8" s="27" customFormat="1" ht="20.100000000000001" customHeight="1" thickBot="1" x14ac:dyDescent="0.3">
      <c r="C32" s="102"/>
      <c r="D32" s="102"/>
      <c r="E32" s="102"/>
      <c r="F32" s="102"/>
      <c r="G32" s="103"/>
    </row>
    <row r="33" spans="1:11" s="27" customFormat="1" ht="20.100000000000001" customHeight="1" thickBot="1" x14ac:dyDescent="0.3">
      <c r="B33" s="196" t="s">
        <v>178</v>
      </c>
      <c r="C33" s="197"/>
      <c r="D33" s="197"/>
      <c r="E33" s="197"/>
      <c r="F33" s="197"/>
      <c r="G33" s="198"/>
    </row>
    <row r="34" spans="1:11" s="27" customFormat="1" ht="20.100000000000001" customHeight="1" thickBot="1" x14ac:dyDescent="0.3">
      <c r="C34" s="102"/>
      <c r="D34" s="102"/>
      <c r="E34" s="102"/>
      <c r="F34" s="102"/>
      <c r="G34" s="102"/>
    </row>
    <row r="35" spans="1:11" s="27" customFormat="1" ht="20.100000000000001" customHeight="1" thickBot="1" x14ac:dyDescent="0.3">
      <c r="B35" s="44"/>
      <c r="C35" s="52" t="s">
        <v>86</v>
      </c>
      <c r="D35" s="52" t="s">
        <v>87</v>
      </c>
      <c r="E35" s="52" t="s">
        <v>89</v>
      </c>
      <c r="F35" s="127" t="s">
        <v>88</v>
      </c>
      <c r="G35" s="128" t="s">
        <v>137</v>
      </c>
      <c r="H35" s="26"/>
    </row>
    <row r="36" spans="1:11" s="27" customFormat="1" ht="20.100000000000001" customHeight="1" x14ac:dyDescent="0.25">
      <c r="B36" s="78" t="s">
        <v>79</v>
      </c>
      <c r="C36" s="92">
        <f>C23/$C$49</f>
        <v>31.418470000000003</v>
      </c>
      <c r="D36" s="92">
        <f t="shared" ref="D36:F36" si="1">D23/$C$49</f>
        <v>94.255409999999983</v>
      </c>
      <c r="E36" s="92">
        <f t="shared" si="1"/>
        <v>306.33008249999995</v>
      </c>
      <c r="F36" s="95">
        <f t="shared" si="1"/>
        <v>157.09235000000001</v>
      </c>
      <c r="G36" s="94">
        <f>SUM(C36:F36)</f>
        <v>589.09631249999995</v>
      </c>
    </row>
    <row r="37" spans="1:11" s="27" customFormat="1" ht="20.100000000000001" customHeight="1" x14ac:dyDescent="0.25">
      <c r="B37" s="78" t="s">
        <v>80</v>
      </c>
      <c r="C37" s="92">
        <f>C24/$C$50</f>
        <v>78.546175000000005</v>
      </c>
      <c r="D37" s="92">
        <f>D24/$C$50</f>
        <v>31.418470000000003</v>
      </c>
      <c r="E37" s="92">
        <f>E24/$C$50</f>
        <v>102.11002750000002</v>
      </c>
      <c r="F37" s="95">
        <f>F24/$C$50</f>
        <v>15.709235000000001</v>
      </c>
      <c r="G37" s="96">
        <f t="shared" ref="G37:G43" si="2">SUM(C37:F37)</f>
        <v>227.78390750000003</v>
      </c>
    </row>
    <row r="38" spans="1:11" s="27" customFormat="1" ht="20.100000000000001" customHeight="1" x14ac:dyDescent="0.25">
      <c r="B38" s="78" t="s">
        <v>94</v>
      </c>
      <c r="C38" s="92">
        <f t="shared" ref="C38:F39" si="3">C25/$C$51</f>
        <v>23.563852499999996</v>
      </c>
      <c r="D38" s="92">
        <f t="shared" si="3"/>
        <v>125.67388000000001</v>
      </c>
      <c r="E38" s="92">
        <f t="shared" si="3"/>
        <v>306.33008249999995</v>
      </c>
      <c r="F38" s="95">
        <f t="shared" si="3"/>
        <v>31.418470000000003</v>
      </c>
      <c r="G38" s="96">
        <f t="shared" si="2"/>
        <v>486.98628499999995</v>
      </c>
    </row>
    <row r="39" spans="1:11" s="27" customFormat="1" ht="20.100000000000001" customHeight="1" x14ac:dyDescent="0.25">
      <c r="B39" s="78" t="s">
        <v>179</v>
      </c>
      <c r="C39" s="92">
        <f t="shared" si="3"/>
        <v>7.8546175000000007</v>
      </c>
      <c r="D39" s="92">
        <f t="shared" si="3"/>
        <v>125.67388000000001</v>
      </c>
      <c r="E39" s="92">
        <f t="shared" si="3"/>
        <v>102.11002750000002</v>
      </c>
      <c r="F39" s="95">
        <f t="shared" si="3"/>
        <v>31.418470000000003</v>
      </c>
      <c r="G39" s="96">
        <f t="shared" si="2"/>
        <v>267.05699500000003</v>
      </c>
    </row>
    <row r="40" spans="1:11" s="27" customFormat="1" ht="20.100000000000001" customHeight="1" x14ac:dyDescent="0.25">
      <c r="B40" s="78" t="s">
        <v>84</v>
      </c>
      <c r="C40" s="92">
        <f>C27/$C$53</f>
        <v>3.9273087500000003</v>
      </c>
      <c r="D40" s="92">
        <f>D27/$C$53</f>
        <v>31.418470000000003</v>
      </c>
      <c r="E40" s="92">
        <f t="shared" ref="E40:F40" si="4">E27/$C$53</f>
        <v>153.16504124999997</v>
      </c>
      <c r="F40" s="95">
        <f t="shared" si="4"/>
        <v>15.709235000000001</v>
      </c>
      <c r="G40" s="96">
        <f t="shared" si="2"/>
        <v>204.22005499999997</v>
      </c>
    </row>
    <row r="41" spans="1:11" s="27" customFormat="1" ht="20.100000000000001" customHeight="1" x14ac:dyDescent="0.25">
      <c r="B41" s="78" t="s">
        <v>85</v>
      </c>
      <c r="C41" s="92">
        <f>C28/$C$54</f>
        <v>3.9273087500000003</v>
      </c>
      <c r="D41" s="92">
        <f t="shared" ref="D41:F41" si="5">D28/$C$54</f>
        <v>31.418470000000003</v>
      </c>
      <c r="E41" s="92">
        <f t="shared" si="5"/>
        <v>153.16504124999997</v>
      </c>
      <c r="F41" s="95">
        <f t="shared" si="5"/>
        <v>15.709235000000001</v>
      </c>
      <c r="G41" s="96">
        <f t="shared" si="2"/>
        <v>204.22005499999997</v>
      </c>
    </row>
    <row r="42" spans="1:11" s="27" customFormat="1" ht="20.100000000000001" customHeight="1" x14ac:dyDescent="0.25">
      <c r="B42" s="78" t="s">
        <v>81</v>
      </c>
      <c r="C42" s="92">
        <f>C29/$C$55</f>
        <v>0</v>
      </c>
      <c r="D42" s="92">
        <f t="shared" ref="D42:F42" si="6">D29/$C$55</f>
        <v>47.127704999999992</v>
      </c>
      <c r="E42" s="92">
        <f t="shared" si="6"/>
        <v>153.16504124999997</v>
      </c>
      <c r="F42" s="95">
        <f t="shared" si="6"/>
        <v>7.8546175000000007</v>
      </c>
      <c r="G42" s="96">
        <f t="shared" si="2"/>
        <v>208.14736374999995</v>
      </c>
    </row>
    <row r="43" spans="1:11" s="27" customFormat="1" ht="20.100000000000001" customHeight="1" thickBot="1" x14ac:dyDescent="0.3">
      <c r="B43" s="74" t="s">
        <v>78</v>
      </c>
      <c r="C43" s="92">
        <f>C30/$C$56</f>
        <v>0</v>
      </c>
      <c r="D43" s="92">
        <f t="shared" ref="D43:F43" si="7">D30/$C$56</f>
        <v>31.418470000000003</v>
      </c>
      <c r="E43" s="92">
        <f t="shared" si="7"/>
        <v>306.33008249999995</v>
      </c>
      <c r="F43" s="95">
        <f t="shared" si="7"/>
        <v>0</v>
      </c>
      <c r="G43" s="98">
        <f t="shared" si="2"/>
        <v>337.74855249999996</v>
      </c>
    </row>
    <row r="44" spans="1:11" s="27" customFormat="1" ht="20.100000000000001" customHeight="1" thickBot="1" x14ac:dyDescent="0.3">
      <c r="C44" s="99">
        <f>SUM(C36:C43)</f>
        <v>149.23773250000002</v>
      </c>
      <c r="D44" s="99">
        <f>SUM(D36:D43)</f>
        <v>518.40475500000002</v>
      </c>
      <c r="E44" s="99">
        <f>SUM(E36:E43)</f>
        <v>1582.7054262499998</v>
      </c>
      <c r="F44" s="99">
        <f>SUM(F36:F43)</f>
        <v>274.91161250000005</v>
      </c>
      <c r="G44" s="100">
        <f>SUM(G36:G43)</f>
        <v>2525.2595262499999</v>
      </c>
      <c r="H44" s="101"/>
      <c r="I44" s="101"/>
    </row>
    <row r="45" spans="1:11" s="27" customFormat="1" ht="20.100000000000001" customHeight="1" thickBot="1" x14ac:dyDescent="0.3">
      <c r="A45" s="101"/>
      <c r="C45" s="102"/>
      <c r="D45" s="102"/>
      <c r="E45" s="102"/>
      <c r="F45" s="102"/>
      <c r="G45" s="102"/>
    </row>
    <row r="46" spans="1:11" s="27" customFormat="1" ht="20.100000000000001" customHeight="1" thickBot="1" x14ac:dyDescent="0.3">
      <c r="B46" s="196" t="s">
        <v>102</v>
      </c>
      <c r="C46" s="197"/>
      <c r="D46" s="197"/>
      <c r="E46" s="197"/>
      <c r="F46" s="197"/>
      <c r="G46" s="197"/>
      <c r="H46" s="197"/>
      <c r="I46" s="197"/>
      <c r="J46" s="197"/>
      <c r="K46" s="198"/>
    </row>
    <row r="47" spans="1:11" s="27" customFormat="1" ht="20.100000000000001" customHeight="1" thickBot="1" x14ac:dyDescent="0.3"/>
    <row r="48" spans="1:11" s="27" customFormat="1" ht="20.100000000000001" customHeight="1" thickBot="1" x14ac:dyDescent="0.3">
      <c r="B48" s="44"/>
      <c r="C48" s="52" t="s">
        <v>96</v>
      </c>
      <c r="D48" s="52" t="s">
        <v>95</v>
      </c>
      <c r="E48" s="52" t="s">
        <v>97</v>
      </c>
      <c r="F48" s="127" t="s">
        <v>99</v>
      </c>
      <c r="G48" s="52" t="s">
        <v>101</v>
      </c>
      <c r="H48" s="52" t="s">
        <v>104</v>
      </c>
      <c r="I48" s="52" t="s">
        <v>103</v>
      </c>
      <c r="J48" s="127" t="s">
        <v>105</v>
      </c>
      <c r="K48" s="127" t="s">
        <v>106</v>
      </c>
    </row>
    <row r="49" spans="2:11" s="27" customFormat="1" ht="20.100000000000001" customHeight="1" x14ac:dyDescent="0.25">
      <c r="B49" s="78" t="s">
        <v>79</v>
      </c>
      <c r="C49" s="13">
        <v>1</v>
      </c>
      <c r="D49" s="104">
        <v>22</v>
      </c>
      <c r="E49" s="105">
        <f t="shared" ref="E49:E55" si="8">G10</f>
        <v>0.1875</v>
      </c>
      <c r="F49" s="106">
        <f t="shared" ref="F49:F56" si="9">G23</f>
        <v>589.09631249999995</v>
      </c>
      <c r="G49" s="107">
        <f>G36</f>
        <v>589.09631249999995</v>
      </c>
      <c r="H49" s="108">
        <f>D49*F49</f>
        <v>12960.118874999998</v>
      </c>
      <c r="I49" s="109">
        <f>G49*D49</f>
        <v>12960.118874999998</v>
      </c>
      <c r="J49" s="110">
        <f>I49*0.4</f>
        <v>5184.0475499999993</v>
      </c>
      <c r="K49" s="109">
        <v>200</v>
      </c>
    </row>
    <row r="50" spans="2:11" s="27" customFormat="1" ht="20.100000000000001" customHeight="1" x14ac:dyDescent="0.25">
      <c r="B50" s="78" t="s">
        <v>80</v>
      </c>
      <c r="C50" s="14">
        <v>1</v>
      </c>
      <c r="D50" s="111">
        <v>20</v>
      </c>
      <c r="E50" s="105">
        <f t="shared" si="8"/>
        <v>7.2500000000000009E-2</v>
      </c>
      <c r="F50" s="106">
        <f t="shared" si="9"/>
        <v>227.78390750000003</v>
      </c>
      <c r="G50" s="107">
        <f>G37</f>
        <v>227.78390750000003</v>
      </c>
      <c r="H50" s="108">
        <f t="shared" ref="H50:H56" si="10">D50*F50</f>
        <v>4555.6781500000006</v>
      </c>
      <c r="I50" s="112">
        <f t="shared" ref="I50:I55" si="11">G50*D50</f>
        <v>4555.6781500000006</v>
      </c>
      <c r="J50" s="110">
        <f>I50*0.4</f>
        <v>1822.2712600000004</v>
      </c>
      <c r="K50" s="112">
        <v>200</v>
      </c>
    </row>
    <row r="51" spans="2:11" s="27" customFormat="1" ht="20.100000000000001" customHeight="1" x14ac:dyDescent="0.25">
      <c r="B51" s="78" t="s">
        <v>94</v>
      </c>
      <c r="C51" s="133">
        <v>1</v>
      </c>
      <c r="D51" s="111">
        <v>19</v>
      </c>
      <c r="E51" s="105">
        <f t="shared" si="8"/>
        <v>0.15500000000000003</v>
      </c>
      <c r="F51" s="106">
        <f t="shared" si="9"/>
        <v>486.98628499999995</v>
      </c>
      <c r="G51" s="107">
        <f>G38</f>
        <v>486.98628499999995</v>
      </c>
      <c r="H51" s="108">
        <f t="shared" si="10"/>
        <v>9252.739415</v>
      </c>
      <c r="I51" s="112">
        <f t="shared" si="11"/>
        <v>9252.739415</v>
      </c>
      <c r="J51" s="110">
        <f t="shared" ref="J51:J56" si="12">I51*0.4</f>
        <v>3701.0957660000004</v>
      </c>
      <c r="K51" s="112">
        <v>200</v>
      </c>
    </row>
    <row r="52" spans="2:11" s="27" customFormat="1" ht="20.100000000000001" customHeight="1" x14ac:dyDescent="0.25">
      <c r="B52" s="78" t="s">
        <v>179</v>
      </c>
      <c r="C52" s="14">
        <v>1</v>
      </c>
      <c r="D52" s="111">
        <v>20</v>
      </c>
      <c r="E52" s="105">
        <f t="shared" si="8"/>
        <v>0.15500000000000003</v>
      </c>
      <c r="F52" s="106">
        <f t="shared" si="9"/>
        <v>267.05699500000003</v>
      </c>
      <c r="G52" s="107">
        <f>G39</f>
        <v>267.05699500000003</v>
      </c>
      <c r="H52" s="108">
        <f>D52*F52</f>
        <v>5341.1399000000001</v>
      </c>
      <c r="I52" s="112">
        <f t="shared" si="11"/>
        <v>5341.1399000000001</v>
      </c>
      <c r="J52" s="110">
        <f t="shared" si="12"/>
        <v>2136.4559600000002</v>
      </c>
      <c r="K52" s="112">
        <v>200</v>
      </c>
    </row>
    <row r="53" spans="2:11" s="27" customFormat="1" ht="20.100000000000001" customHeight="1" x14ac:dyDescent="0.25">
      <c r="B53" s="78" t="s">
        <v>84</v>
      </c>
      <c r="C53" s="14">
        <v>2</v>
      </c>
      <c r="D53" s="111">
        <v>15</v>
      </c>
      <c r="E53" s="105">
        <f t="shared" si="8"/>
        <v>0.13</v>
      </c>
      <c r="F53" s="106">
        <f t="shared" si="9"/>
        <v>408.44010999999995</v>
      </c>
      <c r="G53" s="107">
        <f t="shared" ref="G53:G56" si="13">G40</f>
        <v>204.22005499999997</v>
      </c>
      <c r="H53" s="108">
        <f t="shared" si="10"/>
        <v>6126.6016499999996</v>
      </c>
      <c r="I53" s="112">
        <f t="shared" si="11"/>
        <v>3063.3008249999998</v>
      </c>
      <c r="J53" s="110">
        <f t="shared" si="12"/>
        <v>1225.32033</v>
      </c>
      <c r="K53" s="112">
        <v>200</v>
      </c>
    </row>
    <row r="54" spans="2:11" s="27" customFormat="1" ht="20.100000000000001" customHeight="1" x14ac:dyDescent="0.25">
      <c r="B54" s="78" t="s">
        <v>85</v>
      </c>
      <c r="C54" s="14">
        <v>2</v>
      </c>
      <c r="D54" s="111">
        <v>15</v>
      </c>
      <c r="E54" s="105">
        <f t="shared" si="8"/>
        <v>0.13</v>
      </c>
      <c r="F54" s="106">
        <f t="shared" si="9"/>
        <v>408.44010999999995</v>
      </c>
      <c r="G54" s="107">
        <f t="shared" si="13"/>
        <v>204.22005499999997</v>
      </c>
      <c r="H54" s="108">
        <f t="shared" si="10"/>
        <v>6126.6016499999996</v>
      </c>
      <c r="I54" s="112">
        <f t="shared" si="11"/>
        <v>3063.3008249999998</v>
      </c>
      <c r="J54" s="110">
        <f t="shared" si="12"/>
        <v>1225.32033</v>
      </c>
      <c r="K54" s="112">
        <v>200</v>
      </c>
    </row>
    <row r="55" spans="2:11" s="27" customFormat="1" ht="20.100000000000001" customHeight="1" x14ac:dyDescent="0.25">
      <c r="B55" s="78" t="s">
        <v>81</v>
      </c>
      <c r="C55" s="14">
        <v>2</v>
      </c>
      <c r="D55" s="111">
        <v>9</v>
      </c>
      <c r="E55" s="105">
        <f t="shared" si="8"/>
        <v>0.13250000000000001</v>
      </c>
      <c r="F55" s="106">
        <f t="shared" si="9"/>
        <v>416.29472749999991</v>
      </c>
      <c r="G55" s="107">
        <f t="shared" si="13"/>
        <v>208.14736374999995</v>
      </c>
      <c r="H55" s="108">
        <f t="shared" si="10"/>
        <v>3746.6525474999989</v>
      </c>
      <c r="I55" s="112">
        <f t="shared" si="11"/>
        <v>1873.3262737499995</v>
      </c>
      <c r="J55" s="110">
        <f t="shared" si="12"/>
        <v>749.33050949999983</v>
      </c>
      <c r="K55" s="112">
        <v>200</v>
      </c>
    </row>
    <row r="56" spans="2:11" s="27" customFormat="1" ht="20.100000000000001" customHeight="1" thickBot="1" x14ac:dyDescent="0.3">
      <c r="B56" s="74" t="s">
        <v>78</v>
      </c>
      <c r="C56" s="15">
        <v>1</v>
      </c>
      <c r="D56" s="113">
        <v>18</v>
      </c>
      <c r="E56" s="105">
        <f t="shared" ref="E56" si="14">G17</f>
        <v>0.10750000000000001</v>
      </c>
      <c r="F56" s="106">
        <f t="shared" si="9"/>
        <v>337.74855249999996</v>
      </c>
      <c r="G56" s="107">
        <f t="shared" si="13"/>
        <v>337.74855249999996</v>
      </c>
      <c r="H56" s="108">
        <f t="shared" si="10"/>
        <v>6079.4739449999997</v>
      </c>
      <c r="I56" s="114">
        <f>G56*D56</f>
        <v>6079.4739449999997</v>
      </c>
      <c r="J56" s="110">
        <f t="shared" si="12"/>
        <v>2431.7895779999999</v>
      </c>
      <c r="K56" s="114">
        <v>200</v>
      </c>
    </row>
    <row r="57" spans="2:11" s="27" customFormat="1" ht="20.100000000000001" customHeight="1" thickBot="1" x14ac:dyDescent="0.3">
      <c r="B57" s="88" t="s">
        <v>100</v>
      </c>
      <c r="C57" s="115">
        <f t="shared" ref="C57:K57" si="15">SUM(C49:C56)</f>
        <v>11</v>
      </c>
      <c r="D57" s="116">
        <f t="shared" si="15"/>
        <v>138</v>
      </c>
      <c r="E57" s="117">
        <f t="shared" si="15"/>
        <v>1.07</v>
      </c>
      <c r="F57" s="10">
        <f t="shared" si="15"/>
        <v>3141.8469999999998</v>
      </c>
      <c r="G57" s="99">
        <f t="shared" si="15"/>
        <v>2525.2595262499999</v>
      </c>
      <c r="H57" s="116">
        <f t="shared" si="15"/>
        <v>54189.006132499992</v>
      </c>
      <c r="I57" s="118">
        <f t="shared" si="15"/>
        <v>46189.07820874999</v>
      </c>
      <c r="J57" s="119">
        <f t="shared" si="15"/>
        <v>18475.631283499999</v>
      </c>
      <c r="K57" s="119">
        <f t="shared" si="15"/>
        <v>1600</v>
      </c>
    </row>
    <row r="58" spans="2:11" s="27" customFormat="1" ht="20.100000000000001" customHeight="1" x14ac:dyDescent="0.25"/>
    <row r="59" spans="2:11" s="27" customFormat="1" ht="20.100000000000001" customHeight="1" thickBot="1" x14ac:dyDescent="0.3"/>
    <row r="60" spans="2:11" s="27" customFormat="1" ht="20.100000000000001" customHeight="1" thickBot="1" x14ac:dyDescent="0.3">
      <c r="B60" s="44"/>
      <c r="C60" s="52" t="s">
        <v>107</v>
      </c>
      <c r="D60" s="52" t="s">
        <v>108</v>
      </c>
      <c r="E60" s="52" t="s">
        <v>109</v>
      </c>
      <c r="F60" s="127" t="s">
        <v>110</v>
      </c>
    </row>
    <row r="61" spans="2:11" s="27" customFormat="1" ht="20.100000000000001" customHeight="1" x14ac:dyDescent="0.25">
      <c r="B61" s="78" t="s">
        <v>79</v>
      </c>
      <c r="C61" s="18">
        <f>SUM(I49:K49)</f>
        <v>18344.166424999996</v>
      </c>
      <c r="D61" s="18">
        <f>C61*0.15</f>
        <v>2751.6249637499991</v>
      </c>
      <c r="E61" s="18">
        <f>SUM(C61:D61)</f>
        <v>21095.791388749996</v>
      </c>
      <c r="F61" s="109">
        <f t="shared" ref="F61:F68" si="16">E61*C49</f>
        <v>21095.791388749996</v>
      </c>
    </row>
    <row r="62" spans="2:11" s="27" customFormat="1" ht="20.100000000000001" customHeight="1" x14ac:dyDescent="0.25">
      <c r="B62" s="78" t="s">
        <v>80</v>
      </c>
      <c r="C62" s="19">
        <f>SUM(I50:K50)</f>
        <v>6577.9494100000011</v>
      </c>
      <c r="D62" s="19">
        <f>C62*0.15</f>
        <v>986.69241150000016</v>
      </c>
      <c r="E62" s="19">
        <f t="shared" ref="E62:E68" si="17">SUM(C62:D62)</f>
        <v>7564.6418215000012</v>
      </c>
      <c r="F62" s="112">
        <f t="shared" si="16"/>
        <v>7564.6418215000012</v>
      </c>
    </row>
    <row r="63" spans="2:11" s="27" customFormat="1" ht="20.100000000000001" customHeight="1" x14ac:dyDescent="0.25">
      <c r="B63" s="78" t="s">
        <v>94</v>
      </c>
      <c r="C63" s="19">
        <f>SUM(I51:K51)</f>
        <v>13153.835181</v>
      </c>
      <c r="D63" s="19">
        <f t="shared" ref="D63:D68" si="18">C63*0.15</f>
        <v>1973.0752771499999</v>
      </c>
      <c r="E63" s="19">
        <f t="shared" si="17"/>
        <v>15126.91045815</v>
      </c>
      <c r="F63" s="112">
        <f t="shared" si="16"/>
        <v>15126.91045815</v>
      </c>
    </row>
    <row r="64" spans="2:11" s="27" customFormat="1" ht="20.100000000000001" customHeight="1" x14ac:dyDescent="0.25">
      <c r="B64" s="78" t="s">
        <v>179</v>
      </c>
      <c r="C64" s="19">
        <f>SUM(I52:K52)</f>
        <v>7677.5958600000004</v>
      </c>
      <c r="D64" s="19">
        <f t="shared" si="18"/>
        <v>1151.639379</v>
      </c>
      <c r="E64" s="19">
        <f>SUM(C64:D64)</f>
        <v>8829.2352389999996</v>
      </c>
      <c r="F64" s="112">
        <f t="shared" si="16"/>
        <v>8829.2352389999996</v>
      </c>
    </row>
    <row r="65" spans="2:21" s="27" customFormat="1" ht="20.100000000000001" customHeight="1" x14ac:dyDescent="0.25">
      <c r="B65" s="78" t="s">
        <v>84</v>
      </c>
      <c r="C65" s="19">
        <f t="shared" ref="C65:C68" si="19">SUM(I53:K53)</f>
        <v>4488.6211549999998</v>
      </c>
      <c r="D65" s="19">
        <f t="shared" si="18"/>
        <v>673.29317325</v>
      </c>
      <c r="E65" s="19">
        <f t="shared" si="17"/>
        <v>5161.9143282499999</v>
      </c>
      <c r="F65" s="112">
        <f t="shared" si="16"/>
        <v>10323.8286565</v>
      </c>
    </row>
    <row r="66" spans="2:21" s="27" customFormat="1" ht="20.100000000000001" customHeight="1" x14ac:dyDescent="0.25">
      <c r="B66" s="78" t="s">
        <v>85</v>
      </c>
      <c r="C66" s="19">
        <f t="shared" si="19"/>
        <v>4488.6211549999998</v>
      </c>
      <c r="D66" s="19">
        <f t="shared" si="18"/>
        <v>673.29317325</v>
      </c>
      <c r="E66" s="19">
        <f t="shared" si="17"/>
        <v>5161.9143282499999</v>
      </c>
      <c r="F66" s="112">
        <f t="shared" si="16"/>
        <v>10323.8286565</v>
      </c>
    </row>
    <row r="67" spans="2:21" s="27" customFormat="1" ht="20.100000000000001" customHeight="1" x14ac:dyDescent="0.25">
      <c r="B67" s="78" t="s">
        <v>81</v>
      </c>
      <c r="C67" s="19">
        <f t="shared" si="19"/>
        <v>2822.6567832499995</v>
      </c>
      <c r="D67" s="19">
        <f t="shared" si="18"/>
        <v>423.39851748749993</v>
      </c>
      <c r="E67" s="19">
        <f t="shared" si="17"/>
        <v>3246.0553007374992</v>
      </c>
      <c r="F67" s="112">
        <f t="shared" si="16"/>
        <v>6492.1106014749985</v>
      </c>
    </row>
    <row r="68" spans="2:21" s="27" customFormat="1" ht="20.100000000000001" customHeight="1" thickBot="1" x14ac:dyDescent="0.3">
      <c r="B68" s="74" t="s">
        <v>78</v>
      </c>
      <c r="C68" s="20">
        <f t="shared" si="19"/>
        <v>8711.2635229999996</v>
      </c>
      <c r="D68" s="20">
        <f t="shared" si="18"/>
        <v>1306.6895284499999</v>
      </c>
      <c r="E68" s="20">
        <f t="shared" si="17"/>
        <v>10017.95305145</v>
      </c>
      <c r="F68" s="114">
        <f t="shared" si="16"/>
        <v>10017.95305145</v>
      </c>
    </row>
    <row r="69" spans="2:21" s="27" customFormat="1" ht="20.100000000000001" customHeight="1" thickBot="1" x14ac:dyDescent="0.3">
      <c r="B69" s="88" t="s">
        <v>100</v>
      </c>
      <c r="C69" s="120">
        <f>SUM(C61:C68)</f>
        <v>66264.709492249996</v>
      </c>
      <c r="D69" s="121">
        <f>SUM(D61:D68)</f>
        <v>9939.7064238374987</v>
      </c>
      <c r="E69" s="120">
        <f>SUM(E61:E68)</f>
        <v>76204.415916087513</v>
      </c>
      <c r="F69" s="120">
        <f>SUM(F61:F68)</f>
        <v>89774.299873324984</v>
      </c>
    </row>
    <row r="70" spans="2:21" ht="20.100000000000001" customHeight="1" x14ac:dyDescent="0.25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2:21" ht="20.100000000000001" customHeight="1" thickBot="1" x14ac:dyDescent="0.3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pans="2:21" ht="20.100000000000001" customHeight="1" x14ac:dyDescent="0.25">
      <c r="B72" s="123"/>
      <c r="C72" s="27"/>
      <c r="D72" s="27"/>
      <c r="E72" s="122" t="s">
        <v>111</v>
      </c>
      <c r="F72" s="109">
        <f>F69*0.5</f>
        <v>44887.149936662492</v>
      </c>
      <c r="G72" s="27"/>
      <c r="H72" s="27"/>
      <c r="I72" s="27"/>
      <c r="J72" s="27"/>
      <c r="K72" s="27"/>
      <c r="L72" s="27"/>
      <c r="M72" s="27"/>
      <c r="N72" s="27"/>
    </row>
    <row r="73" spans="2:21" ht="20.100000000000001" customHeight="1" thickBot="1" x14ac:dyDescent="0.3">
      <c r="B73" s="123"/>
      <c r="C73" s="27"/>
      <c r="D73" s="27"/>
      <c r="E73" s="124" t="s">
        <v>112</v>
      </c>
      <c r="F73" s="114">
        <f>F69*0.1</f>
        <v>8977.4299873324981</v>
      </c>
      <c r="G73" s="27"/>
      <c r="H73" s="27"/>
      <c r="I73" s="27"/>
      <c r="J73" s="27"/>
      <c r="K73" s="27"/>
    </row>
    <row r="74" spans="2:21" ht="20.100000000000001" customHeight="1" thickBot="1" x14ac:dyDescent="0.3">
      <c r="B74" s="123"/>
      <c r="C74" s="27"/>
      <c r="D74" s="27"/>
      <c r="E74" s="27"/>
      <c r="F74" s="57"/>
      <c r="G74" s="132"/>
      <c r="H74" s="27"/>
      <c r="I74" s="27"/>
      <c r="J74" s="27"/>
      <c r="K74" s="27"/>
    </row>
    <row r="75" spans="2:21" ht="20.100000000000001" customHeight="1" thickBot="1" x14ac:dyDescent="0.3">
      <c r="B75" s="17"/>
      <c r="E75" s="125" t="s">
        <v>100</v>
      </c>
      <c r="F75" s="126">
        <f>F69+F72+F73</f>
        <v>143638.87979731997</v>
      </c>
    </row>
    <row r="76" spans="2:21" ht="20.100000000000001" customHeight="1" x14ac:dyDescent="0.25">
      <c r="B76" s="17"/>
    </row>
    <row r="77" spans="2:21" ht="20.100000000000001" customHeight="1" x14ac:dyDescent="0.25"/>
    <row r="78" spans="2:21" ht="20.100000000000001" customHeight="1" x14ac:dyDescent="0.25"/>
  </sheetData>
  <mergeCells count="4">
    <mergeCell ref="B20:G20"/>
    <mergeCell ref="B7:G7"/>
    <mergeCell ref="B33:G33"/>
    <mergeCell ref="B46:K4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opLeftCell="A34" zoomScaleNormal="100" workbookViewId="0">
      <selection activeCell="D42" sqref="D42"/>
    </sheetView>
  </sheetViews>
  <sheetFormatPr baseColWidth="10" defaultRowHeight="15" x14ac:dyDescent="0.25"/>
  <cols>
    <col min="2" max="2" width="42.140625" customWidth="1"/>
    <col min="3" max="8" width="20.7109375" customWidth="1"/>
  </cols>
  <sheetData>
    <row r="2" spans="1:6" ht="15.75" thickBot="1" x14ac:dyDescent="0.3"/>
    <row r="3" spans="1:6" s="27" customFormat="1" ht="20.100000000000001" customHeight="1" thickBot="1" x14ac:dyDescent="0.3">
      <c r="B3" s="199" t="s">
        <v>4</v>
      </c>
      <c r="C3" s="200"/>
      <c r="D3" s="200"/>
      <c r="E3" s="200"/>
      <c r="F3" s="201"/>
    </row>
    <row r="4" spans="1:6" s="27" customFormat="1" ht="20.100000000000001" customHeight="1" thickBot="1" x14ac:dyDescent="0.3"/>
    <row r="5" spans="1:6" s="27" customFormat="1" ht="20.100000000000001" customHeight="1" thickBot="1" x14ac:dyDescent="0.3">
      <c r="A5" s="101"/>
      <c r="B5" s="44"/>
      <c r="C5" s="163" t="s">
        <v>86</v>
      </c>
      <c r="D5" s="159" t="s">
        <v>87</v>
      </c>
      <c r="E5" s="159" t="s">
        <v>89</v>
      </c>
      <c r="F5" s="159" t="s">
        <v>88</v>
      </c>
    </row>
    <row r="6" spans="1:6" s="27" customFormat="1" ht="20.100000000000001" customHeight="1" x14ac:dyDescent="0.25">
      <c r="B6" s="134" t="s">
        <v>5</v>
      </c>
      <c r="C6" s="135" t="s">
        <v>120</v>
      </c>
      <c r="D6" s="136" t="s">
        <v>117</v>
      </c>
      <c r="E6" s="135" t="s">
        <v>117</v>
      </c>
      <c r="F6" s="135" t="s">
        <v>117</v>
      </c>
    </row>
    <row r="7" spans="1:6" s="27" customFormat="1" ht="20.100000000000001" customHeight="1" x14ac:dyDescent="0.25">
      <c r="B7" s="78" t="s">
        <v>113</v>
      </c>
      <c r="C7" s="82" t="s">
        <v>120</v>
      </c>
      <c r="D7" s="137" t="s">
        <v>119</v>
      </c>
      <c r="E7" s="82" t="s">
        <v>117</v>
      </c>
      <c r="F7" s="82" t="s">
        <v>117</v>
      </c>
    </row>
    <row r="8" spans="1:6" s="27" customFormat="1" ht="20.100000000000001" customHeight="1" x14ac:dyDescent="0.25">
      <c r="B8" s="78" t="s">
        <v>114</v>
      </c>
      <c r="C8" s="82" t="s">
        <v>120</v>
      </c>
      <c r="D8" s="137" t="s">
        <v>117</v>
      </c>
      <c r="E8" s="82" t="s">
        <v>117</v>
      </c>
      <c r="F8" s="82" t="s">
        <v>117</v>
      </c>
    </row>
    <row r="9" spans="1:6" s="27" customFormat="1" ht="20.100000000000001" customHeight="1" x14ac:dyDescent="0.25">
      <c r="B9" s="78" t="s">
        <v>115</v>
      </c>
      <c r="C9" s="82" t="s">
        <v>120</v>
      </c>
      <c r="D9" s="137" t="s">
        <v>117</v>
      </c>
      <c r="E9" s="82" t="s">
        <v>117</v>
      </c>
      <c r="F9" s="82" t="s">
        <v>117</v>
      </c>
    </row>
    <row r="10" spans="1:6" s="27" customFormat="1" ht="20.100000000000001" customHeight="1" x14ac:dyDescent="0.25">
      <c r="B10" s="78" t="s">
        <v>116</v>
      </c>
      <c r="C10" s="82" t="s">
        <v>120</v>
      </c>
      <c r="D10" s="137" t="s">
        <v>117</v>
      </c>
      <c r="E10" s="82" t="s">
        <v>117</v>
      </c>
      <c r="F10" s="82" t="s">
        <v>117</v>
      </c>
    </row>
    <row r="11" spans="1:6" s="27" customFormat="1" ht="20.100000000000001" customHeight="1" x14ac:dyDescent="0.25">
      <c r="B11" s="138" t="s">
        <v>121</v>
      </c>
      <c r="C11" s="82" t="s">
        <v>120</v>
      </c>
      <c r="D11" s="139" t="s">
        <v>117</v>
      </c>
      <c r="E11" s="140" t="s">
        <v>117</v>
      </c>
      <c r="F11" s="140" t="s">
        <v>117</v>
      </c>
    </row>
    <row r="12" spans="1:6" s="27" customFormat="1" ht="20.100000000000001" customHeight="1" x14ac:dyDescent="0.25">
      <c r="B12" s="141" t="s">
        <v>122</v>
      </c>
      <c r="C12" s="82" t="s">
        <v>120</v>
      </c>
      <c r="D12" s="142" t="s">
        <v>117</v>
      </c>
      <c r="E12" s="143" t="s">
        <v>117</v>
      </c>
      <c r="F12" s="143" t="s">
        <v>117</v>
      </c>
    </row>
    <row r="13" spans="1:6" s="27" customFormat="1" ht="20.100000000000001" customHeight="1" x14ac:dyDescent="0.25">
      <c r="B13" s="141" t="s">
        <v>72</v>
      </c>
      <c r="C13" s="82" t="s">
        <v>120</v>
      </c>
      <c r="D13" s="142" t="s">
        <v>119</v>
      </c>
      <c r="E13" s="143" t="s">
        <v>117</v>
      </c>
      <c r="F13" s="143" t="s">
        <v>117</v>
      </c>
    </row>
    <row r="14" spans="1:6" s="27" customFormat="1" ht="20.100000000000001" customHeight="1" x14ac:dyDescent="0.25">
      <c r="B14" s="78" t="s">
        <v>123</v>
      </c>
      <c r="C14" s="82" t="s">
        <v>120</v>
      </c>
      <c r="D14" s="41" t="s">
        <v>118</v>
      </c>
      <c r="E14" s="12" t="s">
        <v>119</v>
      </c>
      <c r="F14" s="12" t="s">
        <v>117</v>
      </c>
    </row>
    <row r="15" spans="1:6" s="27" customFormat="1" ht="20.100000000000001" customHeight="1" x14ac:dyDescent="0.25">
      <c r="B15" s="78" t="s">
        <v>73</v>
      </c>
      <c r="C15" s="82" t="s">
        <v>120</v>
      </c>
      <c r="D15" s="41" t="s">
        <v>118</v>
      </c>
      <c r="E15" s="12" t="s">
        <v>119</v>
      </c>
      <c r="F15" s="12" t="s">
        <v>117</v>
      </c>
    </row>
    <row r="16" spans="1:6" s="27" customFormat="1" ht="20.100000000000001" customHeight="1" x14ac:dyDescent="0.25">
      <c r="B16" s="78" t="s">
        <v>9</v>
      </c>
      <c r="C16" s="82" t="s">
        <v>120</v>
      </c>
      <c r="D16" s="41" t="s">
        <v>118</v>
      </c>
      <c r="E16" s="12" t="s">
        <v>119</v>
      </c>
      <c r="F16" s="12" t="s">
        <v>117</v>
      </c>
    </row>
    <row r="17" spans="1:6" s="27" customFormat="1" ht="20.100000000000001" customHeight="1" x14ac:dyDescent="0.25">
      <c r="B17" s="78" t="s">
        <v>124</v>
      </c>
      <c r="C17" s="82" t="s">
        <v>120</v>
      </c>
      <c r="D17" s="41" t="s">
        <v>117</v>
      </c>
      <c r="E17" s="12" t="s">
        <v>117</v>
      </c>
      <c r="F17" s="12" t="s">
        <v>117</v>
      </c>
    </row>
    <row r="18" spans="1:6" s="27" customFormat="1" ht="20.100000000000001" customHeight="1" x14ac:dyDescent="0.25">
      <c r="B18" s="138" t="s">
        <v>10</v>
      </c>
      <c r="C18" s="82" t="s">
        <v>120</v>
      </c>
      <c r="D18" s="41" t="s">
        <v>117</v>
      </c>
      <c r="E18" s="12" t="s">
        <v>117</v>
      </c>
      <c r="F18" s="12" t="s">
        <v>117</v>
      </c>
    </row>
    <row r="19" spans="1:6" s="27" customFormat="1" ht="20.100000000000001" customHeight="1" x14ac:dyDescent="0.25">
      <c r="B19" s="78" t="s">
        <v>91</v>
      </c>
      <c r="C19" s="82" t="s">
        <v>120</v>
      </c>
      <c r="D19" s="144" t="s">
        <v>119</v>
      </c>
      <c r="E19" s="145" t="s">
        <v>117</v>
      </c>
      <c r="F19" s="145" t="s">
        <v>117</v>
      </c>
    </row>
    <row r="20" spans="1:6" s="27" customFormat="1" ht="20.100000000000001" customHeight="1" x14ac:dyDescent="0.25">
      <c r="B20" s="78" t="s">
        <v>125</v>
      </c>
      <c r="C20" s="82" t="s">
        <v>120</v>
      </c>
      <c r="D20" s="41" t="s">
        <v>119</v>
      </c>
      <c r="E20" s="12" t="s">
        <v>117</v>
      </c>
      <c r="F20" s="12" t="s">
        <v>117</v>
      </c>
    </row>
    <row r="21" spans="1:6" s="27" customFormat="1" ht="20.100000000000001" customHeight="1" x14ac:dyDescent="0.25">
      <c r="B21" s="78" t="s">
        <v>11</v>
      </c>
      <c r="C21" s="82" t="s">
        <v>120</v>
      </c>
      <c r="D21" s="41" t="s">
        <v>119</v>
      </c>
      <c r="E21" s="12" t="s">
        <v>117</v>
      </c>
      <c r="F21" s="12" t="s">
        <v>117</v>
      </c>
    </row>
    <row r="22" spans="1:6" s="27" customFormat="1" ht="20.100000000000001" customHeight="1" x14ac:dyDescent="0.25">
      <c r="B22" s="78" t="s">
        <v>12</v>
      </c>
      <c r="C22" s="82" t="s">
        <v>120</v>
      </c>
      <c r="D22" s="41" t="s">
        <v>119</v>
      </c>
      <c r="E22" s="12" t="s">
        <v>117</v>
      </c>
      <c r="F22" s="12" t="s">
        <v>117</v>
      </c>
    </row>
    <row r="23" spans="1:6" s="27" customFormat="1" ht="20.100000000000001" customHeight="1" thickBot="1" x14ac:dyDescent="0.3">
      <c r="B23" s="74" t="s">
        <v>77</v>
      </c>
      <c r="C23" s="85" t="s">
        <v>120</v>
      </c>
      <c r="D23" s="45" t="s">
        <v>118</v>
      </c>
      <c r="E23" s="46" t="s">
        <v>119</v>
      </c>
      <c r="F23" s="46" t="s">
        <v>117</v>
      </c>
    </row>
    <row r="24" spans="1:6" s="27" customFormat="1" ht="20.100000000000001" customHeight="1" x14ac:dyDescent="0.25"/>
    <row r="25" spans="1:6" s="27" customFormat="1" ht="20.100000000000001" customHeight="1" thickBot="1" x14ac:dyDescent="0.3"/>
    <row r="26" spans="1:6" s="27" customFormat="1" ht="20.100000000000001" customHeight="1" thickBot="1" x14ac:dyDescent="0.3">
      <c r="B26" s="199" t="s">
        <v>126</v>
      </c>
      <c r="C26" s="200"/>
      <c r="D26" s="200"/>
      <c r="E26" s="200"/>
      <c r="F26" s="201"/>
    </row>
    <row r="27" spans="1:6" s="27" customFormat="1" ht="20.100000000000001" customHeight="1" thickBot="1" x14ac:dyDescent="0.3"/>
    <row r="28" spans="1:6" s="27" customFormat="1" ht="20.100000000000001" customHeight="1" thickBot="1" x14ac:dyDescent="0.3">
      <c r="A28" s="101"/>
      <c r="B28" s="44"/>
      <c r="C28" s="159" t="s">
        <v>86</v>
      </c>
      <c r="D28" s="159" t="s">
        <v>87</v>
      </c>
      <c r="E28" s="159" t="s">
        <v>89</v>
      </c>
      <c r="F28" s="159" t="s">
        <v>88</v>
      </c>
    </row>
    <row r="29" spans="1:6" s="27" customFormat="1" ht="20.100000000000001" customHeight="1" x14ac:dyDescent="0.25">
      <c r="B29" s="146" t="s">
        <v>120</v>
      </c>
      <c r="C29" s="135">
        <v>1</v>
      </c>
      <c r="D29" s="135">
        <v>1</v>
      </c>
      <c r="E29" s="135">
        <v>1</v>
      </c>
      <c r="F29" s="135">
        <v>1</v>
      </c>
    </row>
    <row r="30" spans="1:6" s="27" customFormat="1" ht="20.100000000000001" customHeight="1" x14ac:dyDescent="0.25">
      <c r="B30" s="147" t="s">
        <v>118</v>
      </c>
      <c r="C30" s="82">
        <v>0</v>
      </c>
      <c r="D30" s="82">
        <v>0.23530000000000001</v>
      </c>
      <c r="E30" s="82">
        <v>1</v>
      </c>
      <c r="F30" s="82">
        <v>1</v>
      </c>
    </row>
    <row r="31" spans="1:6" s="27" customFormat="1" ht="20.100000000000001" customHeight="1" x14ac:dyDescent="0.25">
      <c r="B31" s="147" t="s">
        <v>119</v>
      </c>
      <c r="C31" s="82">
        <v>0</v>
      </c>
      <c r="D31" s="82">
        <v>0.35289999999999999</v>
      </c>
      <c r="E31" s="82">
        <v>0.58819999999999995</v>
      </c>
      <c r="F31" s="82">
        <v>1</v>
      </c>
    </row>
    <row r="32" spans="1:6" s="27" customFormat="1" ht="20.100000000000001" customHeight="1" thickBot="1" x14ac:dyDescent="0.3">
      <c r="B32" s="148" t="s">
        <v>117</v>
      </c>
      <c r="C32" s="85">
        <v>0</v>
      </c>
      <c r="D32" s="85">
        <v>0.47099999999999997</v>
      </c>
      <c r="E32" s="85">
        <v>0.82350000000000001</v>
      </c>
      <c r="F32" s="85">
        <v>1</v>
      </c>
    </row>
    <row r="33" spans="2:8" s="27" customFormat="1" ht="20.100000000000001" customHeight="1" x14ac:dyDescent="0.25">
      <c r="B33" s="149"/>
      <c r="C33" s="150"/>
      <c r="D33" s="150"/>
      <c r="E33" s="150"/>
      <c r="F33" s="150"/>
    </row>
    <row r="34" spans="2:8" s="27" customFormat="1" ht="20.100000000000001" customHeight="1" thickBot="1" x14ac:dyDescent="0.3">
      <c r="B34" s="149"/>
      <c r="C34" s="150"/>
      <c r="D34" s="150"/>
      <c r="E34" s="150"/>
      <c r="F34" s="150"/>
    </row>
    <row r="35" spans="2:8" s="27" customFormat="1" ht="20.100000000000001" customHeight="1" thickBot="1" x14ac:dyDescent="0.3">
      <c r="B35" s="199" t="s">
        <v>136</v>
      </c>
      <c r="C35" s="200"/>
      <c r="D35" s="200"/>
      <c r="E35" s="200"/>
      <c r="F35" s="200"/>
      <c r="G35" s="201"/>
    </row>
    <row r="36" spans="2:8" s="27" customFormat="1" ht="20.100000000000001" customHeight="1" thickBot="1" x14ac:dyDescent="0.3">
      <c r="B36" s="149"/>
      <c r="C36" s="150"/>
      <c r="D36" s="150"/>
      <c r="E36" s="150"/>
      <c r="F36" s="150"/>
    </row>
    <row r="37" spans="2:8" s="27" customFormat="1" ht="20.100000000000001" customHeight="1" thickBot="1" x14ac:dyDescent="0.3">
      <c r="D37" s="160" t="s">
        <v>133</v>
      </c>
      <c r="E37" s="161">
        <v>42745</v>
      </c>
    </row>
    <row r="38" spans="2:8" s="27" customFormat="1" ht="20.100000000000001" customHeight="1" thickBot="1" x14ac:dyDescent="0.3">
      <c r="D38" s="160" t="s">
        <v>134</v>
      </c>
      <c r="E38" s="162" t="s">
        <v>135</v>
      </c>
    </row>
    <row r="39" spans="2:8" s="27" customFormat="1" ht="20.100000000000001" customHeight="1" thickBot="1" x14ac:dyDescent="0.3">
      <c r="B39" s="101"/>
      <c r="G39" s="101"/>
    </row>
    <row r="40" spans="2:8" s="27" customFormat="1" ht="20.100000000000001" customHeight="1" thickBot="1" x14ac:dyDescent="0.3">
      <c r="B40" s="44"/>
      <c r="C40" s="158" t="s">
        <v>86</v>
      </c>
      <c r="D40" s="158" t="s">
        <v>87</v>
      </c>
      <c r="E40" s="158" t="s">
        <v>89</v>
      </c>
      <c r="F40" s="158" t="s">
        <v>88</v>
      </c>
      <c r="G40" s="151"/>
      <c r="H40" s="101"/>
    </row>
    <row r="41" spans="2:8" s="27" customFormat="1" ht="20.100000000000001" customHeight="1" x14ac:dyDescent="0.25">
      <c r="B41" s="152" t="s">
        <v>127</v>
      </c>
      <c r="C41" s="153">
        <v>10</v>
      </c>
      <c r="D41" s="164">
        <v>16</v>
      </c>
      <c r="E41" s="164">
        <v>39</v>
      </c>
      <c r="F41" s="166">
        <v>20</v>
      </c>
      <c r="G41" s="167">
        <f>SUM(C41:F41)</f>
        <v>85</v>
      </c>
    </row>
    <row r="42" spans="2:8" s="27" customFormat="1" ht="20.100000000000001" customHeight="1" x14ac:dyDescent="0.25">
      <c r="B42" s="154" t="s">
        <v>128</v>
      </c>
      <c r="C42" s="165">
        <v>42758</v>
      </c>
      <c r="D42" s="165">
        <v>42780</v>
      </c>
      <c r="E42" s="165">
        <v>42835</v>
      </c>
      <c r="F42" s="165">
        <v>42866</v>
      </c>
      <c r="G42" s="165"/>
    </row>
    <row r="43" spans="2:8" s="27" customFormat="1" ht="20.100000000000001" customHeight="1" x14ac:dyDescent="0.25">
      <c r="B43" s="154" t="s">
        <v>129</v>
      </c>
      <c r="C43" s="155">
        <v>0.05</v>
      </c>
      <c r="D43" s="155">
        <v>0.2</v>
      </c>
      <c r="E43" s="155">
        <v>0.65</v>
      </c>
      <c r="F43" s="77">
        <v>0.1</v>
      </c>
      <c r="G43" s="72">
        <f>SUM(C43:F43)</f>
        <v>1</v>
      </c>
    </row>
    <row r="44" spans="2:8" s="27" customFormat="1" ht="20.100000000000001" customHeight="1" x14ac:dyDescent="0.25">
      <c r="B44" s="154" t="s">
        <v>130</v>
      </c>
      <c r="C44" s="96">
        <f>'PdS-1.2. Estimació de Cost'!C31</f>
        <v>157.09234999999998</v>
      </c>
      <c r="D44" s="96">
        <f>'PdS-1.2. Estimació de Cost'!D31</f>
        <v>628.36939999999993</v>
      </c>
      <c r="E44" s="96">
        <f>'PdS-1.2. Estimació de Cost'!E31</f>
        <v>2042.2005499999996</v>
      </c>
      <c r="F44" s="106">
        <f>'PdS-1.2. Estimació de Cost'!F31</f>
        <v>314.18470000000002</v>
      </c>
      <c r="G44" s="96">
        <f>SUM(C44:F44)</f>
        <v>3141.8469999999998</v>
      </c>
    </row>
    <row r="45" spans="2:8" s="27" customFormat="1" ht="20.100000000000001" customHeight="1" x14ac:dyDescent="0.25">
      <c r="B45" s="154" t="s">
        <v>131</v>
      </c>
      <c r="C45" s="155">
        <v>0.1</v>
      </c>
      <c r="D45" s="155">
        <v>0.3</v>
      </c>
      <c r="E45" s="155">
        <v>0.5</v>
      </c>
      <c r="F45" s="77">
        <v>0.1</v>
      </c>
      <c r="G45" s="72">
        <f>SUM(C45:F45)</f>
        <v>1</v>
      </c>
    </row>
    <row r="46" spans="2:8" s="27" customFormat="1" ht="20.100000000000001" customHeight="1" thickBot="1" x14ac:dyDescent="0.3">
      <c r="B46" s="156" t="s">
        <v>132</v>
      </c>
      <c r="C46" s="98">
        <f>C45*$G$44</f>
        <v>314.18470000000002</v>
      </c>
      <c r="D46" s="98">
        <f t="shared" ref="D46:F46" si="0">D45*$G$44</f>
        <v>942.55409999999983</v>
      </c>
      <c r="E46" s="98">
        <f t="shared" si="0"/>
        <v>1570.9234999999999</v>
      </c>
      <c r="F46" s="157">
        <f t="shared" si="0"/>
        <v>314.18470000000002</v>
      </c>
      <c r="G46" s="98">
        <f t="shared" ref="G46" si="1">SUM(C46:F46)</f>
        <v>3141.8469999999998</v>
      </c>
    </row>
    <row r="47" spans="2:8" s="27" customFormat="1" ht="20.100000000000001" customHeight="1" thickBot="1" x14ac:dyDescent="0.3"/>
    <row r="48" spans="2:8" s="27" customFormat="1" ht="20.100000000000001" customHeight="1" thickBot="1" x14ac:dyDescent="0.3">
      <c r="B48" s="101"/>
      <c r="D48" s="160" t="s">
        <v>180</v>
      </c>
      <c r="E48" s="161">
        <v>42866</v>
      </c>
    </row>
  </sheetData>
  <mergeCells count="3">
    <mergeCell ref="B3:F3"/>
    <mergeCell ref="B26:F26"/>
    <mergeCell ref="B35:G3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zoomScaleNormal="100" workbookViewId="0">
      <selection activeCell="D20" sqref="D20"/>
    </sheetView>
  </sheetViews>
  <sheetFormatPr baseColWidth="10" defaultRowHeight="15" x14ac:dyDescent="0.25"/>
  <cols>
    <col min="2" max="3" width="22.7109375" customWidth="1"/>
    <col min="4" max="4" width="79.85546875" customWidth="1"/>
    <col min="5" max="13" width="22.7109375" customWidth="1"/>
  </cols>
  <sheetData>
    <row r="1" spans="2:6" ht="20.100000000000001" customHeight="1" thickBot="1" x14ac:dyDescent="0.3"/>
    <row r="2" spans="2:6" ht="20.100000000000001" customHeight="1" thickBot="1" x14ac:dyDescent="0.3">
      <c r="B2" s="184" t="s">
        <v>188</v>
      </c>
      <c r="C2" s="184" t="s">
        <v>189</v>
      </c>
      <c r="D2" s="185" t="s">
        <v>190</v>
      </c>
      <c r="E2" s="184" t="s">
        <v>191</v>
      </c>
      <c r="F2" s="184" t="s">
        <v>192</v>
      </c>
    </row>
    <row r="3" spans="2:6" ht="20.100000000000001" customHeight="1" x14ac:dyDescent="0.25">
      <c r="B3" s="202" t="s">
        <v>86</v>
      </c>
      <c r="C3" s="206" t="s">
        <v>193</v>
      </c>
      <c r="D3" s="172" t="s">
        <v>181</v>
      </c>
      <c r="E3" s="174"/>
      <c r="F3" s="209">
        <f>'PdS-1.2. Estimació de Cost'!C31</f>
        <v>157.09234999999998</v>
      </c>
    </row>
    <row r="4" spans="2:6" ht="20.100000000000001" customHeight="1" x14ac:dyDescent="0.25">
      <c r="B4" s="203"/>
      <c r="C4" s="207"/>
      <c r="D4" s="171" t="s">
        <v>182</v>
      </c>
      <c r="E4" s="175"/>
      <c r="F4" s="210"/>
    </row>
    <row r="5" spans="2:6" ht="20.100000000000001" customHeight="1" x14ac:dyDescent="0.25">
      <c r="B5" s="203"/>
      <c r="C5" s="207"/>
      <c r="D5" s="171" t="s">
        <v>183</v>
      </c>
      <c r="E5" s="176" t="s">
        <v>200</v>
      </c>
      <c r="F5" s="210"/>
    </row>
    <row r="6" spans="2:6" ht="20.100000000000001" customHeight="1" x14ac:dyDescent="0.25">
      <c r="B6" s="203"/>
      <c r="C6" s="207"/>
      <c r="D6" s="171" t="s">
        <v>184</v>
      </c>
      <c r="E6" s="175" t="s">
        <v>194</v>
      </c>
      <c r="F6" s="210"/>
    </row>
    <row r="7" spans="2:6" ht="20.100000000000001" customHeight="1" x14ac:dyDescent="0.25">
      <c r="B7" s="203"/>
      <c r="C7" s="207"/>
      <c r="D7" s="171" t="s">
        <v>185</v>
      </c>
      <c r="E7" s="176" t="s">
        <v>201</v>
      </c>
      <c r="F7" s="210"/>
    </row>
    <row r="8" spans="2:6" ht="20.100000000000001" customHeight="1" x14ac:dyDescent="0.25">
      <c r="B8" s="203"/>
      <c r="C8" s="207"/>
      <c r="D8" s="171" t="s">
        <v>186</v>
      </c>
      <c r="E8" s="175"/>
      <c r="F8" s="210"/>
    </row>
    <row r="9" spans="2:6" ht="20.100000000000001" customHeight="1" thickBot="1" x14ac:dyDescent="0.3">
      <c r="B9" s="204"/>
      <c r="C9" s="208"/>
      <c r="D9" s="178" t="s">
        <v>187</v>
      </c>
      <c r="E9" s="177"/>
      <c r="F9" s="211"/>
    </row>
    <row r="10" spans="2:6" ht="20.100000000000001" customHeight="1" x14ac:dyDescent="0.25">
      <c r="B10" s="202" t="s">
        <v>87</v>
      </c>
      <c r="C10" s="202" t="s">
        <v>43</v>
      </c>
      <c r="D10" s="3" t="s">
        <v>195</v>
      </c>
      <c r="E10" s="173"/>
      <c r="F10" s="205">
        <f>'PdS-1.2. Estimació de Cost'!D31</f>
        <v>628.36939999999993</v>
      </c>
    </row>
    <row r="11" spans="2:6" ht="20.100000000000001" customHeight="1" x14ac:dyDescent="0.25">
      <c r="B11" s="203"/>
      <c r="C11" s="203"/>
      <c r="D11" s="4" t="s">
        <v>196</v>
      </c>
      <c r="E11" s="176" t="s">
        <v>202</v>
      </c>
      <c r="F11" s="203"/>
    </row>
    <row r="12" spans="2:6" ht="20.100000000000001" customHeight="1" thickBot="1" x14ac:dyDescent="0.3">
      <c r="B12" s="203"/>
      <c r="C12" s="204"/>
      <c r="D12" s="8" t="s">
        <v>197</v>
      </c>
      <c r="E12" s="175" t="s">
        <v>194</v>
      </c>
      <c r="F12" s="203"/>
    </row>
    <row r="13" spans="2:6" ht="20.100000000000001" customHeight="1" x14ac:dyDescent="0.25">
      <c r="B13" s="203"/>
      <c r="C13" s="206" t="s">
        <v>44</v>
      </c>
      <c r="D13" s="3" t="s">
        <v>198</v>
      </c>
      <c r="E13" s="175" t="s">
        <v>203</v>
      </c>
      <c r="F13" s="203"/>
    </row>
    <row r="14" spans="2:6" ht="20.100000000000001" customHeight="1" thickBot="1" x14ac:dyDescent="0.3">
      <c r="B14" s="204"/>
      <c r="C14" s="208"/>
      <c r="D14" s="8" t="s">
        <v>199</v>
      </c>
      <c r="E14" s="181"/>
      <c r="F14" s="204"/>
    </row>
    <row r="15" spans="2:6" ht="20.100000000000001" customHeight="1" x14ac:dyDescent="0.25">
      <c r="B15" s="202" t="s">
        <v>89</v>
      </c>
      <c r="C15" s="202" t="s">
        <v>208</v>
      </c>
      <c r="D15" s="179" t="s">
        <v>204</v>
      </c>
      <c r="E15" s="173"/>
      <c r="F15" s="205">
        <f>'PdS-1.2. Estimació de Cost'!E31</f>
        <v>2042.2005499999996</v>
      </c>
    </row>
    <row r="16" spans="2:6" ht="20.100000000000001" customHeight="1" thickBot="1" x14ac:dyDescent="0.3">
      <c r="B16" s="203"/>
      <c r="C16" s="204"/>
      <c r="D16" s="183" t="s">
        <v>206</v>
      </c>
      <c r="E16" s="182" t="s">
        <v>212</v>
      </c>
      <c r="F16" s="203"/>
    </row>
    <row r="17" spans="2:6" ht="20.100000000000001" customHeight="1" x14ac:dyDescent="0.25">
      <c r="B17" s="203"/>
      <c r="C17" s="202" t="s">
        <v>209</v>
      </c>
      <c r="D17" s="179" t="s">
        <v>205</v>
      </c>
      <c r="E17" s="182" t="s">
        <v>194</v>
      </c>
      <c r="F17" s="203"/>
    </row>
    <row r="18" spans="2:6" ht="20.100000000000001" customHeight="1" thickBot="1" x14ac:dyDescent="0.3">
      <c r="B18" s="203"/>
      <c r="C18" s="204"/>
      <c r="D18" s="183" t="s">
        <v>207</v>
      </c>
      <c r="E18" s="182" t="s">
        <v>213</v>
      </c>
      <c r="F18" s="203"/>
    </row>
    <row r="19" spans="2:6" ht="20.100000000000001" customHeight="1" x14ac:dyDescent="0.25">
      <c r="B19" s="203"/>
      <c r="C19" s="206" t="s">
        <v>211</v>
      </c>
      <c r="D19" s="3" t="s">
        <v>206</v>
      </c>
      <c r="E19" s="180"/>
      <c r="F19" s="203"/>
    </row>
    <row r="20" spans="2:6" ht="20.100000000000001" customHeight="1" thickBot="1" x14ac:dyDescent="0.3">
      <c r="B20" s="204"/>
      <c r="C20" s="208"/>
      <c r="D20" s="8" t="s">
        <v>210</v>
      </c>
      <c r="E20" s="181"/>
      <c r="F20" s="204"/>
    </row>
    <row r="21" spans="2:6" ht="20.100000000000001" customHeight="1" x14ac:dyDescent="0.25">
      <c r="B21" s="202" t="s">
        <v>88</v>
      </c>
      <c r="C21" s="202" t="s">
        <v>16</v>
      </c>
      <c r="D21" s="3" t="s">
        <v>214</v>
      </c>
      <c r="E21" s="174" t="s">
        <v>218</v>
      </c>
      <c r="F21" s="205">
        <f>'PdS-1.2. Estimació de Cost'!F31</f>
        <v>314.18470000000002</v>
      </c>
    </row>
    <row r="22" spans="2:6" ht="20.100000000000001" customHeight="1" x14ac:dyDescent="0.25">
      <c r="B22" s="203"/>
      <c r="C22" s="203"/>
      <c r="D22" s="4" t="s">
        <v>215</v>
      </c>
      <c r="E22" s="182" t="s">
        <v>194</v>
      </c>
      <c r="F22" s="203"/>
    </row>
    <row r="23" spans="2:6" ht="20.100000000000001" customHeight="1" x14ac:dyDescent="0.25">
      <c r="B23" s="203"/>
      <c r="C23" s="203"/>
      <c r="D23" s="4" t="s">
        <v>216</v>
      </c>
      <c r="E23" s="182" t="s">
        <v>219</v>
      </c>
      <c r="F23" s="203"/>
    </row>
    <row r="24" spans="2:6" ht="20.100000000000001" customHeight="1" thickBot="1" x14ac:dyDescent="0.3">
      <c r="B24" s="204"/>
      <c r="C24" s="204"/>
      <c r="D24" s="5" t="s">
        <v>217</v>
      </c>
      <c r="E24" s="181"/>
      <c r="F24" s="204"/>
    </row>
    <row r="25" spans="2:6" ht="20.100000000000001" customHeight="1" x14ac:dyDescent="0.25"/>
  </sheetData>
  <mergeCells count="15">
    <mergeCell ref="C21:C24"/>
    <mergeCell ref="B21:B24"/>
    <mergeCell ref="F21:F24"/>
    <mergeCell ref="B3:B9"/>
    <mergeCell ref="C3:C9"/>
    <mergeCell ref="F3:F9"/>
    <mergeCell ref="C10:C12"/>
    <mergeCell ref="C13:C14"/>
    <mergeCell ref="B10:B14"/>
    <mergeCell ref="F10:F14"/>
    <mergeCell ref="C15:C16"/>
    <mergeCell ref="C17:C18"/>
    <mergeCell ref="C19:C20"/>
    <mergeCell ref="F15:F20"/>
    <mergeCell ref="B15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9"/>
  <sheetViews>
    <sheetView tabSelected="1" workbookViewId="0">
      <selection activeCell="E20" sqref="E20"/>
    </sheetView>
  </sheetViews>
  <sheetFormatPr baseColWidth="10" defaultRowHeight="15" x14ac:dyDescent="0.25"/>
  <cols>
    <col min="4" max="4" width="21.7109375" customWidth="1"/>
    <col min="5" max="5" width="17.85546875" bestFit="1" customWidth="1"/>
    <col min="6" max="6" width="13" bestFit="1" customWidth="1"/>
  </cols>
  <sheetData>
    <row r="3" spans="3:6" ht="15.75" thickBot="1" x14ac:dyDescent="0.3"/>
    <row r="4" spans="3:6" ht="15.75" thickBot="1" x14ac:dyDescent="0.3">
      <c r="C4" s="212" t="s">
        <v>220</v>
      </c>
      <c r="D4" s="213" t="s">
        <v>221</v>
      </c>
      <c r="E4" s="214" t="s">
        <v>222</v>
      </c>
      <c r="F4" s="215" t="s">
        <v>223</v>
      </c>
    </row>
    <row r="5" spans="3:6" x14ac:dyDescent="0.25">
      <c r="C5" s="216">
        <v>0</v>
      </c>
      <c r="D5" s="217">
        <f xml:space="preserve"> 141*C5 + 90479.3</f>
        <v>90479.3</v>
      </c>
      <c r="E5" s="218">
        <v>0</v>
      </c>
      <c r="F5" s="219">
        <v>143638.88</v>
      </c>
    </row>
    <row r="6" spans="3:6" x14ac:dyDescent="0.25">
      <c r="C6" s="220">
        <v>1</v>
      </c>
      <c r="D6" s="221">
        <f t="shared" ref="D6:D29" si="0" xml:space="preserve"> 141*C6 + 90479.3</f>
        <v>90620.3</v>
      </c>
      <c r="E6" s="222">
        <v>0</v>
      </c>
      <c r="F6" s="223">
        <v>143638.88</v>
      </c>
    </row>
    <row r="7" spans="3:6" x14ac:dyDescent="0.25">
      <c r="C7" s="220">
        <v>2</v>
      </c>
      <c r="D7" s="221">
        <f t="shared" si="0"/>
        <v>90761.3</v>
      </c>
      <c r="E7" s="222">
        <v>0</v>
      </c>
      <c r="F7" s="223">
        <v>143638.88</v>
      </c>
    </row>
    <row r="8" spans="3:6" x14ac:dyDescent="0.25">
      <c r="C8" s="220">
        <v>3</v>
      </c>
      <c r="D8" s="221">
        <f t="shared" si="0"/>
        <v>90902.3</v>
      </c>
      <c r="E8" s="222">
        <v>0</v>
      </c>
      <c r="F8" s="223">
        <v>143638.88</v>
      </c>
    </row>
    <row r="9" spans="3:6" x14ac:dyDescent="0.25">
      <c r="C9" s="220">
        <v>4</v>
      </c>
      <c r="D9" s="221">
        <f t="shared" si="0"/>
        <v>91043.3</v>
      </c>
      <c r="E9" s="222">
        <v>0</v>
      </c>
      <c r="F9" s="223">
        <v>143638.88</v>
      </c>
    </row>
    <row r="10" spans="3:6" x14ac:dyDescent="0.25">
      <c r="C10" s="220">
        <v>5</v>
      </c>
      <c r="D10" s="221">
        <f t="shared" si="0"/>
        <v>91184.3</v>
      </c>
      <c r="E10" s="222">
        <v>0</v>
      </c>
      <c r="F10" s="223">
        <v>143638.88</v>
      </c>
    </row>
    <row r="11" spans="3:6" x14ac:dyDescent="0.25">
      <c r="C11" s="220">
        <v>6</v>
      </c>
      <c r="D11" s="221">
        <f t="shared" si="0"/>
        <v>91325.3</v>
      </c>
      <c r="E11" s="222">
        <f xml:space="preserve"> 10000*(C11-5)</f>
        <v>10000</v>
      </c>
      <c r="F11" s="223">
        <v>143638.88</v>
      </c>
    </row>
    <row r="12" spans="3:6" x14ac:dyDescent="0.25">
      <c r="C12" s="220">
        <v>7</v>
      </c>
      <c r="D12" s="221">
        <f t="shared" si="0"/>
        <v>91466.3</v>
      </c>
      <c r="E12" s="222">
        <f t="shared" ref="E12:E29" si="1" xml:space="preserve"> 10000*(C12-5)</f>
        <v>20000</v>
      </c>
      <c r="F12" s="223">
        <v>143638.88</v>
      </c>
    </row>
    <row r="13" spans="3:6" x14ac:dyDescent="0.25">
      <c r="C13" s="220">
        <v>8</v>
      </c>
      <c r="D13" s="221">
        <f t="shared" si="0"/>
        <v>91607.3</v>
      </c>
      <c r="E13" s="222">
        <f t="shared" si="1"/>
        <v>30000</v>
      </c>
      <c r="F13" s="223">
        <v>143638.88</v>
      </c>
    </row>
    <row r="14" spans="3:6" x14ac:dyDescent="0.25">
      <c r="C14" s="220">
        <v>9</v>
      </c>
      <c r="D14" s="221">
        <f t="shared" si="0"/>
        <v>91748.3</v>
      </c>
      <c r="E14" s="222">
        <f t="shared" si="1"/>
        <v>40000</v>
      </c>
      <c r="F14" s="223">
        <v>143638.88</v>
      </c>
    </row>
    <row r="15" spans="3:6" x14ac:dyDescent="0.25">
      <c r="C15" s="220">
        <v>10</v>
      </c>
      <c r="D15" s="221">
        <f t="shared" si="0"/>
        <v>91889.3</v>
      </c>
      <c r="E15" s="222">
        <f t="shared" si="1"/>
        <v>50000</v>
      </c>
      <c r="F15" s="223">
        <v>143638.88</v>
      </c>
    </row>
    <row r="16" spans="3:6" x14ac:dyDescent="0.25">
      <c r="C16" s="220">
        <v>11</v>
      </c>
      <c r="D16" s="221">
        <f t="shared" si="0"/>
        <v>92030.3</v>
      </c>
      <c r="E16" s="222">
        <f t="shared" si="1"/>
        <v>60000</v>
      </c>
      <c r="F16" s="223">
        <v>143638.88</v>
      </c>
    </row>
    <row r="17" spans="3:6" x14ac:dyDescent="0.25">
      <c r="C17" s="220">
        <v>12</v>
      </c>
      <c r="D17" s="221">
        <f t="shared" si="0"/>
        <v>92171.3</v>
      </c>
      <c r="E17" s="222">
        <f t="shared" si="1"/>
        <v>70000</v>
      </c>
      <c r="F17" s="223">
        <v>143638.88</v>
      </c>
    </row>
    <row r="18" spans="3:6" x14ac:dyDescent="0.25">
      <c r="C18" s="220">
        <v>13</v>
      </c>
      <c r="D18" s="221">
        <f t="shared" si="0"/>
        <v>92312.3</v>
      </c>
      <c r="E18" s="222">
        <f t="shared" si="1"/>
        <v>80000</v>
      </c>
      <c r="F18" s="223">
        <v>143638.88</v>
      </c>
    </row>
    <row r="19" spans="3:6" x14ac:dyDescent="0.25">
      <c r="C19" s="220">
        <v>14</v>
      </c>
      <c r="D19" s="221">
        <f t="shared" si="0"/>
        <v>92453.3</v>
      </c>
      <c r="E19" s="222">
        <f t="shared" si="1"/>
        <v>90000</v>
      </c>
      <c r="F19" s="223">
        <v>143638.88</v>
      </c>
    </row>
    <row r="20" spans="3:6" x14ac:dyDescent="0.25">
      <c r="C20" s="220">
        <v>15</v>
      </c>
      <c r="D20" s="221">
        <f t="shared" si="0"/>
        <v>92594.3</v>
      </c>
      <c r="E20" s="222">
        <f t="shared" si="1"/>
        <v>100000</v>
      </c>
      <c r="F20" s="223">
        <v>143638.88</v>
      </c>
    </row>
    <row r="21" spans="3:6" x14ac:dyDescent="0.25">
      <c r="C21" s="220">
        <v>16</v>
      </c>
      <c r="D21" s="221">
        <f t="shared" si="0"/>
        <v>92735.3</v>
      </c>
      <c r="E21" s="222">
        <f t="shared" si="1"/>
        <v>110000</v>
      </c>
      <c r="F21" s="223">
        <v>143638.88</v>
      </c>
    </row>
    <row r="22" spans="3:6" x14ac:dyDescent="0.25">
      <c r="C22" s="220">
        <v>17</v>
      </c>
      <c r="D22" s="221">
        <f t="shared" si="0"/>
        <v>92876.3</v>
      </c>
      <c r="E22" s="222">
        <f t="shared" si="1"/>
        <v>120000</v>
      </c>
      <c r="F22" s="223">
        <v>143638.88</v>
      </c>
    </row>
    <row r="23" spans="3:6" x14ac:dyDescent="0.25">
      <c r="C23" s="220">
        <v>18</v>
      </c>
      <c r="D23" s="221">
        <f t="shared" si="0"/>
        <v>93017.3</v>
      </c>
      <c r="E23" s="222">
        <f t="shared" si="1"/>
        <v>130000</v>
      </c>
      <c r="F23" s="223">
        <v>143638.88</v>
      </c>
    </row>
    <row r="24" spans="3:6" x14ac:dyDescent="0.25">
      <c r="C24" s="220">
        <v>19</v>
      </c>
      <c r="D24" s="221">
        <f t="shared" si="0"/>
        <v>93158.3</v>
      </c>
      <c r="E24" s="222">
        <f t="shared" si="1"/>
        <v>140000</v>
      </c>
      <c r="F24" s="223">
        <v>143638.88</v>
      </c>
    </row>
    <row r="25" spans="3:6" x14ac:dyDescent="0.25">
      <c r="C25" s="220">
        <v>20</v>
      </c>
      <c r="D25" s="221">
        <f t="shared" si="0"/>
        <v>93299.3</v>
      </c>
      <c r="E25" s="222">
        <f t="shared" si="1"/>
        <v>150000</v>
      </c>
      <c r="F25" s="223">
        <v>143638.88</v>
      </c>
    </row>
    <row r="26" spans="3:6" x14ac:dyDescent="0.25">
      <c r="C26" s="220">
        <v>21</v>
      </c>
      <c r="D26" s="221">
        <f t="shared" si="0"/>
        <v>93440.3</v>
      </c>
      <c r="E26" s="222">
        <f t="shared" si="1"/>
        <v>160000</v>
      </c>
      <c r="F26" s="223">
        <v>143638.88</v>
      </c>
    </row>
    <row r="27" spans="3:6" x14ac:dyDescent="0.25">
      <c r="C27" s="220">
        <v>22</v>
      </c>
      <c r="D27" s="221">
        <f t="shared" si="0"/>
        <v>93581.3</v>
      </c>
      <c r="E27" s="222">
        <f t="shared" si="1"/>
        <v>170000</v>
      </c>
      <c r="F27" s="223">
        <v>143638.88</v>
      </c>
    </row>
    <row r="28" spans="3:6" x14ac:dyDescent="0.25">
      <c r="C28" s="220">
        <v>23</v>
      </c>
      <c r="D28" s="221">
        <f t="shared" si="0"/>
        <v>93722.3</v>
      </c>
      <c r="E28" s="222">
        <f t="shared" si="1"/>
        <v>180000</v>
      </c>
      <c r="F28" s="223">
        <v>143638.88</v>
      </c>
    </row>
    <row r="29" spans="3:6" ht="15.75" thickBot="1" x14ac:dyDescent="0.3">
      <c r="C29" s="62">
        <v>24</v>
      </c>
      <c r="D29" s="224">
        <f t="shared" si="0"/>
        <v>93863.3</v>
      </c>
      <c r="E29" s="225">
        <f t="shared" si="1"/>
        <v>190000</v>
      </c>
      <c r="F29" s="226">
        <v>143638.88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PdS-1.1. Estimació de l'esforç</vt:lpstr>
      <vt:lpstr>PdS-1.2. Estimació de Cost</vt:lpstr>
      <vt:lpstr>PdS-2. PLA DE FASES (A)</vt:lpstr>
      <vt:lpstr>PdS-2. B - INFO. FASES</vt:lpstr>
      <vt:lpstr>Previsió Financiera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Catot Bragós</dc:creator>
  <cp:lastModifiedBy>Raúl Gómez Calero</cp:lastModifiedBy>
  <cp:lastPrinted>2016-10-20T21:30:25Z</cp:lastPrinted>
  <dcterms:created xsi:type="dcterms:W3CDTF">2016-10-13T07:08:05Z</dcterms:created>
  <dcterms:modified xsi:type="dcterms:W3CDTF">2016-11-03T17:36:23Z</dcterms:modified>
</cp:coreProperties>
</file>