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00" yWindow="270" windowWidth="7860" windowHeight="8580"/>
  </bookViews>
  <sheets>
    <sheet name="Tc_R" sheetId="3" r:id="rId1"/>
    <sheet name="Parameters" sheetId="4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Tc_R!$A$1:$S$51</definedName>
    <definedName name="_xlnm.Print_Titles" localSheetId="0">Tc_R!$A:$A,Tc_R!$1:$2</definedName>
  </definedNames>
  <calcPr calcId="145621"/>
</workbook>
</file>

<file path=xl/calcChain.xml><?xml version="1.0" encoding="utf-8"?>
<calcChain xmlns="http://schemas.openxmlformats.org/spreadsheetml/2006/main">
  <c r="J34" i="3" l="1"/>
  <c r="J33" i="3"/>
  <c r="J29" i="3" l="1"/>
  <c r="J46" i="3" l="1"/>
  <c r="J45" i="3"/>
  <c r="J44" i="3"/>
  <c r="J43" i="3"/>
  <c r="J42" i="3"/>
  <c r="J41" i="3"/>
  <c r="J40" i="3"/>
  <c r="J39" i="3"/>
  <c r="J38" i="3"/>
  <c r="J37" i="3"/>
  <c r="J36" i="3"/>
  <c r="J35" i="3"/>
  <c r="J32" i="3"/>
  <c r="J31" i="3"/>
  <c r="J30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G23" i="3" l="1"/>
  <c r="K46" i="3" l="1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I46" i="3" l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N46" i="3" l="1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R22" i="3"/>
  <c r="H22" i="3"/>
  <c r="R21" i="3"/>
  <c r="H21" i="3"/>
  <c r="R20" i="3"/>
  <c r="H20" i="3"/>
  <c r="R18" i="3"/>
  <c r="H18" i="3"/>
  <c r="R17" i="3"/>
  <c r="H17" i="3"/>
  <c r="R16" i="3"/>
  <c r="H16" i="3"/>
  <c r="R15" i="3"/>
  <c r="H15" i="3"/>
  <c r="R14" i="3"/>
  <c r="H14" i="3"/>
  <c r="R4" i="3"/>
  <c r="H4" i="3"/>
  <c r="H42" i="3"/>
  <c r="R42" i="3"/>
  <c r="H43" i="3"/>
  <c r="R43" i="3"/>
  <c r="H44" i="3"/>
  <c r="R44" i="3"/>
  <c r="H45" i="3"/>
  <c r="R45" i="3"/>
  <c r="H46" i="3"/>
  <c r="R46" i="3"/>
  <c r="H3" i="3"/>
  <c r="R3" i="3"/>
  <c r="R41" i="3"/>
  <c r="H41" i="3"/>
  <c r="R40" i="3"/>
  <c r="H40" i="3"/>
  <c r="R39" i="3"/>
  <c r="H39" i="3"/>
  <c r="R38" i="3"/>
  <c r="H38" i="3"/>
  <c r="R37" i="3"/>
  <c r="H37" i="3"/>
  <c r="R36" i="3"/>
  <c r="H36" i="3"/>
  <c r="R35" i="3"/>
  <c r="H35" i="3"/>
  <c r="R34" i="3"/>
  <c r="H34" i="3"/>
  <c r="R33" i="3"/>
  <c r="H33" i="3"/>
  <c r="R32" i="3"/>
  <c r="H32" i="3"/>
  <c r="R31" i="3"/>
  <c r="H31" i="3"/>
  <c r="R30" i="3"/>
  <c r="H30" i="3"/>
  <c r="R29" i="3"/>
  <c r="H29" i="3"/>
  <c r="R28" i="3"/>
  <c r="H28" i="3"/>
  <c r="R27" i="3"/>
  <c r="H27" i="3"/>
  <c r="R26" i="3"/>
  <c r="H26" i="3"/>
  <c r="R25" i="3"/>
  <c r="H25" i="3"/>
  <c r="R24" i="3"/>
  <c r="H24" i="3"/>
  <c r="R23" i="3"/>
  <c r="H23" i="3"/>
  <c r="R19" i="3"/>
  <c r="H19" i="3"/>
  <c r="R13" i="3"/>
  <c r="H13" i="3"/>
  <c r="R12" i="3"/>
  <c r="H12" i="3"/>
  <c r="R11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B3" i="3" l="1"/>
  <c r="C3" i="3" s="1"/>
  <c r="B46" i="3" l="1"/>
  <c r="C46" i="3" s="1"/>
  <c r="B41" i="3"/>
  <c r="C41" i="3" s="1"/>
  <c r="B40" i="3"/>
  <c r="C40" i="3" s="1"/>
  <c r="B39" i="3"/>
  <c r="C39" i="3" s="1"/>
  <c r="B37" i="3"/>
  <c r="C37" i="3" s="1"/>
  <c r="B35" i="3"/>
  <c r="C35" i="3" s="1"/>
  <c r="B33" i="3"/>
  <c r="C33" i="3" s="1"/>
  <c r="B32" i="3"/>
  <c r="C32" i="3" s="1"/>
  <c r="B31" i="3"/>
  <c r="C31" i="3" s="1"/>
  <c r="B30" i="3"/>
  <c r="C30" i="3" s="1"/>
  <c r="B28" i="3"/>
  <c r="C28" i="3" s="1"/>
  <c r="B27" i="3"/>
  <c r="C27" i="3" s="1"/>
  <c r="B25" i="3"/>
  <c r="C25" i="3" s="1"/>
  <c r="B24" i="3"/>
  <c r="C24" i="3" s="1"/>
  <c r="B23" i="3"/>
  <c r="C23" i="3" s="1"/>
  <c r="B21" i="3"/>
  <c r="C21" i="3" s="1"/>
  <c r="B19" i="3"/>
  <c r="C19" i="3" s="1"/>
  <c r="B17" i="3"/>
  <c r="C17" i="3" s="1"/>
  <c r="B16" i="3"/>
  <c r="C16" i="3" s="1"/>
  <c r="B15" i="3"/>
  <c r="C15" i="3" s="1"/>
  <c r="B11" i="3"/>
  <c r="C11" i="3" s="1"/>
  <c r="B8" i="3"/>
  <c r="C8" i="3" s="1"/>
  <c r="B6" i="3"/>
  <c r="C6" i="3" s="1"/>
  <c r="B9" i="3" l="1"/>
  <c r="C9" i="3" s="1"/>
  <c r="B10" i="3"/>
  <c r="C10" i="3" s="1"/>
  <c r="B18" i="3"/>
  <c r="C18" i="3" s="1"/>
  <c r="B26" i="3"/>
  <c r="C26" i="3" s="1"/>
  <c r="B34" i="3"/>
  <c r="C34" i="3" s="1"/>
  <c r="B42" i="3"/>
  <c r="C42" i="3" s="1"/>
  <c r="B43" i="3"/>
  <c r="C43" i="3" s="1"/>
  <c r="B4" i="3"/>
  <c r="C4" i="3" s="1"/>
  <c r="B20" i="3"/>
  <c r="C20" i="3" s="1"/>
  <c r="B44" i="3"/>
  <c r="C44" i="3" s="1"/>
  <c r="B5" i="3"/>
  <c r="C5" i="3" s="1"/>
  <c r="B13" i="3"/>
  <c r="C13" i="3" s="1"/>
  <c r="B29" i="3"/>
  <c r="C29" i="3" s="1"/>
  <c r="B14" i="3"/>
  <c r="C14" i="3" s="1"/>
  <c r="B22" i="3"/>
  <c r="C22" i="3" s="1"/>
  <c r="B38" i="3"/>
  <c r="C38" i="3" s="1"/>
  <c r="B7" i="3"/>
  <c r="C7" i="3" s="1"/>
  <c r="B12" i="3"/>
  <c r="C12" i="3" s="1"/>
  <c r="B36" i="3"/>
  <c r="C36" i="3" s="1"/>
  <c r="B45" i="3"/>
  <c r="C45" i="3" s="1"/>
  <c r="B48" i="3" l="1"/>
  <c r="C48" i="3" l="1"/>
  <c r="L48" i="3" l="1"/>
  <c r="I48" i="3"/>
  <c r="J48" i="3"/>
  <c r="N48" i="3"/>
  <c r="K48" i="3"/>
  <c r="M8" i="3" l="1"/>
  <c r="M32" i="3"/>
  <c r="P32" i="3" s="1"/>
  <c r="M21" i="3"/>
  <c r="P21" i="3" s="1"/>
  <c r="M6" i="3"/>
  <c r="P6" i="3" s="1"/>
  <c r="M14" i="3"/>
  <c r="P14" i="3" s="1"/>
  <c r="M38" i="3"/>
  <c r="P38" i="3" s="1"/>
  <c r="M46" i="3"/>
  <c r="P46" i="3" s="1"/>
  <c r="M16" i="3"/>
  <c r="P16" i="3" s="1"/>
  <c r="M24" i="3"/>
  <c r="P24" i="3" s="1"/>
  <c r="M40" i="3"/>
  <c r="M9" i="3"/>
  <c r="M34" i="3"/>
  <c r="P34" i="3" s="1"/>
  <c r="M19" i="3"/>
  <c r="P19" i="3" s="1"/>
  <c r="M27" i="3"/>
  <c r="M44" i="3"/>
  <c r="P44" i="3" s="1"/>
  <c r="M41" i="3"/>
  <c r="M26" i="3"/>
  <c r="P26" i="3" s="1"/>
  <c r="M18" i="3"/>
  <c r="P18" i="3" s="1"/>
  <c r="M42" i="3"/>
  <c r="M36" i="3"/>
  <c r="P36" i="3" s="1"/>
  <c r="M29" i="3"/>
  <c r="P29" i="3" s="1"/>
  <c r="M13" i="3"/>
  <c r="P13" i="3" s="1"/>
  <c r="M43" i="3"/>
  <c r="M30" i="3"/>
  <c r="P30" i="3" s="1"/>
  <c r="M3" i="3"/>
  <c r="P3" i="3" s="1"/>
  <c r="M37" i="3"/>
  <c r="M22" i="3"/>
  <c r="M20" i="3"/>
  <c r="P20" i="3" s="1"/>
  <c r="M10" i="3"/>
  <c r="P10" i="3" s="1"/>
  <c r="M45" i="3"/>
  <c r="P45" i="3" s="1"/>
  <c r="M35" i="3"/>
  <c r="M33" i="3"/>
  <c r="P33" i="3" s="1"/>
  <c r="M11" i="3"/>
  <c r="P11" i="3" s="1"/>
  <c r="M5" i="3"/>
  <c r="P5" i="3" s="1"/>
  <c r="M25" i="3"/>
  <c r="P25" i="3" s="1"/>
  <c r="M12" i="3"/>
  <c r="M28" i="3"/>
  <c r="M17" i="3"/>
  <c r="M4" i="3"/>
  <c r="P4" i="3" s="1"/>
  <c r="M39" i="3"/>
  <c r="M31" i="3"/>
  <c r="M23" i="3"/>
  <c r="P23" i="3" s="1"/>
  <c r="M15" i="3"/>
  <c r="M7" i="3"/>
  <c r="P22" i="3" l="1"/>
  <c r="S30" i="3"/>
  <c r="O30" i="3" s="1"/>
  <c r="Q30" i="3" s="1"/>
  <c r="S43" i="3"/>
  <c r="O43" i="3" s="1"/>
  <c r="S16" i="3"/>
  <c r="O16" i="3" s="1"/>
  <c r="Q16" i="3" s="1"/>
  <c r="S38" i="3"/>
  <c r="O38" i="3" s="1"/>
  <c r="Q38" i="3" s="1"/>
  <c r="S4" i="3"/>
  <c r="O4" i="3" s="1"/>
  <c r="Q4" i="3" s="1"/>
  <c r="S33" i="3"/>
  <c r="O33" i="3" s="1"/>
  <c r="Q33" i="3" s="1"/>
  <c r="S13" i="3"/>
  <c r="O13" i="3" s="1"/>
  <c r="Q13" i="3" s="1"/>
  <c r="S26" i="3"/>
  <c r="O26" i="3" s="1"/>
  <c r="Q26" i="3" s="1"/>
  <c r="S35" i="3"/>
  <c r="O35" i="3" s="1"/>
  <c r="S46" i="3"/>
  <c r="O46" i="3" s="1"/>
  <c r="Q46" i="3" s="1"/>
  <c r="S7" i="3"/>
  <c r="O7" i="3" s="1"/>
  <c r="S29" i="3"/>
  <c r="O29" i="3" s="1"/>
  <c r="Q29" i="3" s="1"/>
  <c r="S27" i="3"/>
  <c r="O27" i="3" s="1"/>
  <c r="S5" i="3"/>
  <c r="O5" i="3" s="1"/>
  <c r="Q5" i="3" s="1"/>
  <c r="S10" i="3"/>
  <c r="O10" i="3" s="1"/>
  <c r="Q10" i="3" s="1"/>
  <c r="S20" i="3"/>
  <c r="O20" i="3" s="1"/>
  <c r="Q20" i="3" s="1"/>
  <c r="S42" i="3"/>
  <c r="O42" i="3" s="1"/>
  <c r="S9" i="3"/>
  <c r="O9" i="3" s="1"/>
  <c r="S14" i="3"/>
  <c r="O14" i="3" s="1"/>
  <c r="Q14" i="3" s="1"/>
  <c r="S15" i="3"/>
  <c r="O15" i="3" s="1"/>
  <c r="S28" i="3"/>
  <c r="O28" i="3" s="1"/>
  <c r="S22" i="3"/>
  <c r="O22" i="3" s="1"/>
  <c r="S6" i="3"/>
  <c r="O6" i="3" s="1"/>
  <c r="Q6" i="3" s="1"/>
  <c r="S23" i="3"/>
  <c r="O23" i="3" s="1"/>
  <c r="Q23" i="3" s="1"/>
  <c r="S11" i="3"/>
  <c r="O11" i="3" s="1"/>
  <c r="Q11" i="3" s="1"/>
  <c r="S18" i="3"/>
  <c r="O18" i="3" s="1"/>
  <c r="Q18" i="3" s="1"/>
  <c r="S19" i="3"/>
  <c r="O19" i="3" s="1"/>
  <c r="Q19" i="3" s="1"/>
  <c r="S21" i="3"/>
  <c r="O21" i="3" s="1"/>
  <c r="Q21" i="3" s="1"/>
  <c r="S31" i="3"/>
  <c r="O31" i="3" s="1"/>
  <c r="S45" i="3"/>
  <c r="O45" i="3" s="1"/>
  <c r="Q45" i="3" s="1"/>
  <c r="S36" i="3"/>
  <c r="O36" i="3" s="1"/>
  <c r="Q36" i="3" s="1"/>
  <c r="S41" i="3"/>
  <c r="O41" i="3" s="1"/>
  <c r="S40" i="3"/>
  <c r="O40" i="3" s="1"/>
  <c r="S39" i="3"/>
  <c r="O39" i="3" s="1"/>
  <c r="S12" i="3"/>
  <c r="O12" i="3" s="1"/>
  <c r="S37" i="3"/>
  <c r="O37" i="3" s="1"/>
  <c r="S32" i="3"/>
  <c r="O32" i="3" s="1"/>
  <c r="Q32" i="3" s="1"/>
  <c r="S17" i="3"/>
  <c r="O17" i="3" s="1"/>
  <c r="S25" i="3"/>
  <c r="O25" i="3" s="1"/>
  <c r="Q25" i="3" s="1"/>
  <c r="M48" i="3"/>
  <c r="S3" i="3"/>
  <c r="O3" i="3" s="1"/>
  <c r="Q3" i="3" s="1"/>
  <c r="S44" i="3"/>
  <c r="O44" i="3" s="1"/>
  <c r="Q44" i="3" s="1"/>
  <c r="S34" i="3"/>
  <c r="O34" i="3" s="1"/>
  <c r="Q34" i="3" s="1"/>
  <c r="S24" i="3"/>
  <c r="O24" i="3" s="1"/>
  <c r="Q24" i="3" s="1"/>
  <c r="S8" i="3"/>
  <c r="O8" i="3" s="1"/>
  <c r="P28" i="3" l="1"/>
  <c r="Q28" i="3" s="1"/>
  <c r="P15" i="3"/>
  <c r="Q15" i="3" s="1"/>
  <c r="P9" i="3"/>
  <c r="Q9" i="3" s="1"/>
  <c r="P8" i="3"/>
  <c r="Q8" i="3" s="1"/>
  <c r="P42" i="3"/>
  <c r="Q42" i="3" s="1"/>
  <c r="P27" i="3"/>
  <c r="Q27" i="3" s="1"/>
  <c r="P37" i="3"/>
  <c r="Q37" i="3" s="1"/>
  <c r="P17" i="3"/>
  <c r="Q17" i="3" s="1"/>
  <c r="P40" i="3"/>
  <c r="Q40" i="3" s="1"/>
  <c r="Q22" i="3"/>
  <c r="P35" i="3"/>
  <c r="Q35" i="3" s="1"/>
  <c r="P12" i="3"/>
  <c r="Q12" i="3" s="1"/>
  <c r="P43" i="3"/>
  <c r="Q43" i="3" s="1"/>
  <c r="P31" i="3"/>
  <c r="Q31" i="3" s="1"/>
  <c r="P39" i="3"/>
  <c r="Q39" i="3" s="1"/>
  <c r="P7" i="3"/>
  <c r="Q7" i="3" s="1"/>
  <c r="P41" i="3"/>
  <c r="Q41" i="3" s="1"/>
  <c r="P48" i="3" l="1"/>
</calcChain>
</file>

<file path=xl/sharedStrings.xml><?xml version="1.0" encoding="utf-8"?>
<sst xmlns="http://schemas.openxmlformats.org/spreadsheetml/2006/main" count="127" uniqueCount="82">
  <si>
    <t>D</t>
  </si>
  <si>
    <t>Watershed Length (mi.)</t>
  </si>
  <si>
    <t>Percent Channel Improvement</t>
  </si>
  <si>
    <t>Percent Channel Conveyance</t>
  </si>
  <si>
    <t>Percent Ponding</t>
  </si>
  <si>
    <t>(TC+R)''</t>
  </si>
  <si>
    <t>TC''</t>
  </si>
  <si>
    <t>R''</t>
  </si>
  <si>
    <t>DLU Minimum</t>
  </si>
  <si>
    <t>L</t>
  </si>
  <si>
    <t>Lca</t>
  </si>
  <si>
    <t>S</t>
  </si>
  <si>
    <t>So</t>
  </si>
  <si>
    <t>DLU</t>
  </si>
  <si>
    <t>DCI</t>
  </si>
  <si>
    <t>DCC</t>
  </si>
  <si>
    <t>DPP</t>
  </si>
  <si>
    <t>DET</t>
  </si>
  <si>
    <t>U101A</t>
  </si>
  <si>
    <t>U101B</t>
  </si>
  <si>
    <t>U101C</t>
  </si>
  <si>
    <t>U101D</t>
  </si>
  <si>
    <t>U101E</t>
  </si>
  <si>
    <t>U101F</t>
  </si>
  <si>
    <t>U101G</t>
  </si>
  <si>
    <t>U102A</t>
  </si>
  <si>
    <t>U102B</t>
  </si>
  <si>
    <t>U102C</t>
  </si>
  <si>
    <t>U102D</t>
  </si>
  <si>
    <t>U102E</t>
  </si>
  <si>
    <t>U106A</t>
  </si>
  <si>
    <t>U106B</t>
  </si>
  <si>
    <t>U106C</t>
  </si>
  <si>
    <t>U106D</t>
  </si>
  <si>
    <t>U120A</t>
  </si>
  <si>
    <t>W167C</t>
  </si>
  <si>
    <t>W167D</t>
  </si>
  <si>
    <r>
      <t xml:space="preserve">DLU </t>
    </r>
    <r>
      <rPr>
        <b/>
        <i/>
        <u/>
        <sz val="10"/>
        <rFont val="Calibri"/>
        <family val="2"/>
      </rPr>
      <t>(Detention)</t>
    </r>
  </si>
  <si>
    <t>(acres)</t>
  </si>
  <si>
    <t>(sq. mi.)</t>
  </si>
  <si>
    <t>IMP</t>
  </si>
  <si>
    <t>Drainage Area</t>
  </si>
  <si>
    <t>Overland Slope (ft./mi.)</t>
  </si>
  <si>
    <t>Channel Slope (ft./mi)</t>
  </si>
  <si>
    <t>Length to Centroid (mi.)</t>
  </si>
  <si>
    <t>W167_01A</t>
  </si>
  <si>
    <t>U106E</t>
  </si>
  <si>
    <t>U100A</t>
  </si>
  <si>
    <t>U100C</t>
  </si>
  <si>
    <t>U100D</t>
  </si>
  <si>
    <t>U101_03A</t>
  </si>
  <si>
    <t>U101_08A</t>
  </si>
  <si>
    <t>T101_13A</t>
  </si>
  <si>
    <t>U101_07A</t>
  </si>
  <si>
    <t>U101_12A</t>
  </si>
  <si>
    <t>U100B</t>
  </si>
  <si>
    <t>U100G</t>
  </si>
  <si>
    <t>U100E</t>
  </si>
  <si>
    <t>U102_01A</t>
  </si>
  <si>
    <t>U100F</t>
  </si>
  <si>
    <t>W167_01B</t>
  </si>
  <si>
    <t>Totals:</t>
  </si>
  <si>
    <t>Updated Subbasin</t>
  </si>
  <si>
    <t>T101_13B</t>
  </si>
  <si>
    <t>U101_07B</t>
  </si>
  <si>
    <t>U101_07C</t>
  </si>
  <si>
    <t>U101_07D</t>
  </si>
  <si>
    <t>U101_07E</t>
  </si>
  <si>
    <t>U101_08B</t>
  </si>
  <si>
    <t>U101_08C</t>
  </si>
  <si>
    <t>U101_08D</t>
  </si>
  <si>
    <t>DLU affected by Detention
2008</t>
  </si>
  <si>
    <t>Percent Impervious
2008</t>
  </si>
  <si>
    <t>Percent Urban Development
2008</t>
  </si>
  <si>
    <t>U101_08E</t>
  </si>
  <si>
    <t>SUBBASIN</t>
  </si>
  <si>
    <t>Wtsd_Len</t>
  </si>
  <si>
    <t>Lca_Len</t>
  </si>
  <si>
    <t>DCI_Len</t>
  </si>
  <si>
    <t>DCI_Pct</t>
  </si>
  <si>
    <t>Chan_Slope</t>
  </si>
  <si>
    <t>Wtsd_Slope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</si>
</sst>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6" applyNumberFormat="0" applyAlignment="0" applyProtection="0"/>
    <xf numFmtId="0" fontId="8" fillId="28" borderId="7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6" applyNumberFormat="0" applyAlignment="0" applyProtection="0"/>
    <xf numFmtId="0" fontId="15" fillId="0" borderId="11" applyNumberFormat="0" applyFill="0" applyAlignment="0" applyProtection="0"/>
    <xf numFmtId="0" fontId="16" fillId="31" borderId="0" applyNumberFormat="0" applyBorder="0" applyAlignment="0" applyProtection="0"/>
    <xf numFmtId="0" fontId="4" fillId="0" borderId="0"/>
    <xf numFmtId="0" fontId="2" fillId="0" borderId="0"/>
    <xf numFmtId="0" fontId="4" fillId="32" borderId="12" applyNumberFormat="0" applyFont="0" applyAlignment="0" applyProtection="0"/>
    <xf numFmtId="0" fontId="17" fillId="27" borderId="13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</cellStyleXfs>
  <cellXfs count="46">
    <xf numFmtId="0" fontId="0" fillId="0" borderId="0" xfId="0"/>
    <xf numFmtId="0" fontId="21" fillId="0" borderId="0" xfId="0" applyFont="1"/>
    <xf numFmtId="0" fontId="22" fillId="0" borderId="0" xfId="0" applyFont="1" applyFill="1"/>
    <xf numFmtId="0" fontId="22" fillId="0" borderId="0" xfId="0" applyFont="1"/>
    <xf numFmtId="0" fontId="21" fillId="0" borderId="0" xfId="0" applyNumberFormat="1" applyFont="1"/>
    <xf numFmtId="0" fontId="21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2" fontId="24" fillId="33" borderId="1" xfId="29" applyNumberFormat="1" applyFont="1" applyFill="1" applyBorder="1" applyAlignment="1">
      <alignment horizontal="left"/>
    </xf>
    <xf numFmtId="2" fontId="24" fillId="33" borderId="2" xfId="29" applyNumberFormat="1" applyFont="1" applyFill="1" applyBorder="1" applyAlignment="1">
      <alignment horizontal="left"/>
    </xf>
    <xf numFmtId="2" fontId="24" fillId="33" borderId="3" xfId="29" applyNumberFormat="1" applyFont="1" applyFill="1" applyBorder="1" applyAlignment="1">
      <alignment horizontal="left"/>
    </xf>
    <xf numFmtId="0" fontId="23" fillId="0" borderId="0" xfId="0" applyNumberFormat="1" applyFont="1"/>
    <xf numFmtId="165" fontId="23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 vertical="center"/>
    </xf>
    <xf numFmtId="2" fontId="24" fillId="33" borderId="2" xfId="29" applyNumberFormat="1" applyFont="1" applyFill="1" applyBorder="1" applyAlignment="1">
      <alignment horizontal="center"/>
    </xf>
    <xf numFmtId="2" fontId="24" fillId="33" borderId="3" xfId="29" applyNumberFormat="1" applyFont="1" applyFill="1" applyBorder="1" applyAlignment="1">
      <alignment horizontal="center"/>
    </xf>
    <xf numFmtId="2" fontId="24" fillId="33" borderId="1" xfId="29" applyNumberFormat="1" applyFont="1" applyFill="1" applyBorder="1" applyAlignment="1">
      <alignment horizontal="center"/>
    </xf>
    <xf numFmtId="164" fontId="24" fillId="33" borderId="1" xfId="29" applyNumberFormat="1" applyFont="1" applyFill="1" applyBorder="1" applyAlignment="1">
      <alignment horizontal="center"/>
    </xf>
    <xf numFmtId="164" fontId="24" fillId="33" borderId="2" xfId="29" applyNumberFormat="1" applyFont="1" applyFill="1" applyBorder="1" applyAlignment="1">
      <alignment horizontal="center"/>
    </xf>
    <xf numFmtId="164" fontId="24" fillId="33" borderId="3" xfId="29" applyNumberFormat="1" applyFont="1" applyFill="1" applyBorder="1" applyAlignment="1">
      <alignment horizontal="center"/>
    </xf>
    <xf numFmtId="2" fontId="4" fillId="0" borderId="0" xfId="37" applyNumberFormat="1" applyAlignment="1">
      <alignment horizontal="center"/>
    </xf>
    <xf numFmtId="0" fontId="19" fillId="0" borderId="0" xfId="37" applyFont="1" applyAlignment="1">
      <alignment horizontal="center"/>
    </xf>
    <xf numFmtId="2" fontId="24" fillId="0" borderId="1" xfId="29" applyNumberFormat="1" applyFont="1" applyFill="1" applyBorder="1" applyAlignment="1">
      <alignment horizontal="center"/>
    </xf>
    <xf numFmtId="0" fontId="19" fillId="0" borderId="0" xfId="45" applyFont="1"/>
    <xf numFmtId="49" fontId="1" fillId="0" borderId="0" xfId="45" applyNumberFormat="1"/>
    <xf numFmtId="2" fontId="24" fillId="0" borderId="2" xfId="29" applyNumberFormat="1" applyFont="1" applyFill="1" applyBorder="1" applyAlignment="1">
      <alignment horizontal="center"/>
    </xf>
    <xf numFmtId="2" fontId="24" fillId="0" borderId="3" xfId="29" applyNumberFormat="1" applyFont="1" applyFill="1" applyBorder="1" applyAlignment="1">
      <alignment horizontal="center"/>
    </xf>
    <xf numFmtId="1" fontId="24" fillId="33" borderId="1" xfId="29" applyNumberFormat="1" applyFont="1" applyFill="1" applyBorder="1" applyAlignment="1">
      <alignment horizontal="center"/>
    </xf>
    <xf numFmtId="1" fontId="24" fillId="33" borderId="2" xfId="29" applyNumberFormat="1" applyFont="1" applyFill="1" applyBorder="1" applyAlignment="1">
      <alignment horizontal="center"/>
    </xf>
    <xf numFmtId="1" fontId="24" fillId="33" borderId="3" xfId="29" applyNumberFormat="1" applyFont="1" applyFill="1" applyBorder="1" applyAlignment="1">
      <alignment horizontal="center"/>
    </xf>
    <xf numFmtId="0" fontId="24" fillId="0" borderId="0" xfId="0" applyFont="1" applyFill="1"/>
    <xf numFmtId="0" fontId="24" fillId="0" borderId="0" xfId="0" applyFont="1"/>
    <xf numFmtId="1" fontId="24" fillId="0" borderId="1" xfId="29" applyNumberFormat="1" applyFont="1" applyFill="1" applyBorder="1" applyAlignment="1">
      <alignment horizontal="center"/>
    </xf>
    <xf numFmtId="1" fontId="24" fillId="0" borderId="2" xfId="29" applyNumberFormat="1" applyFont="1" applyFill="1" applyBorder="1" applyAlignment="1">
      <alignment horizontal="center"/>
    </xf>
    <xf numFmtId="1" fontId="24" fillId="0" borderId="3" xfId="29" applyNumberFormat="1" applyFont="1" applyFill="1" applyBorder="1" applyAlignment="1">
      <alignment horizontal="center"/>
    </xf>
    <xf numFmtId="0" fontId="25" fillId="34" borderId="4" xfId="0" applyFont="1" applyFill="1" applyBorder="1" applyAlignment="1">
      <alignment horizontal="center" vertical="center" wrapText="1"/>
    </xf>
    <xf numFmtId="2" fontId="25" fillId="34" borderId="5" xfId="0" applyNumberFormat="1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vertical="center" wrapText="1"/>
    </xf>
    <xf numFmtId="2" fontId="23" fillId="34" borderId="15" xfId="0" applyNumberFormat="1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1" fontId="23" fillId="34" borderId="15" xfId="0" applyNumberFormat="1" applyFont="1" applyFill="1" applyBorder="1" applyAlignment="1">
      <alignment horizontal="center" vertical="center" wrapText="1"/>
    </xf>
    <xf numFmtId="2" fontId="23" fillId="34" borderId="15" xfId="0" applyNumberFormat="1" applyFont="1" applyFill="1" applyBorder="1" applyAlignment="1">
      <alignment vertical="center" wrapText="1"/>
    </xf>
    <xf numFmtId="2" fontId="1" fillId="0" borderId="0" xfId="45" applyNumberFormat="1" applyAlignment="1">
      <alignment horizontal="center"/>
    </xf>
    <xf numFmtId="0" fontId="1" fillId="0" borderId="0" xfId="45" applyAlignment="1">
      <alignment horizontal="center"/>
    </xf>
    <xf numFmtId="2" fontId="24" fillId="35" borderId="1" xfId="29" applyNumberFormat="1" applyFont="1" applyFill="1" applyBorder="1" applyAlignment="1">
      <alignment horizontal="center"/>
    </xf>
    <xf numFmtId="2" fontId="24" fillId="35" borderId="2" xfId="29" applyNumberFormat="1" applyFont="1" applyFill="1" applyBorder="1" applyAlignment="1">
      <alignment horizontal="center"/>
    </xf>
    <xf numFmtId="2" fontId="24" fillId="35" borderId="3" xfId="29" applyNumberFormat="1" applyFont="1" applyFill="1" applyBorder="1" applyAlignment="1">
      <alignment horizont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45"/>
    <cellStyle name="Note 2" xfId="39"/>
    <cellStyle name="Output" xfId="40" builtinId="21" customBuiltin="1"/>
    <cellStyle name="Percent 2" xfId="4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Are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Convey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Develop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Onsite_Deten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Impervi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rea"/>
    </sheetNames>
    <sheetDataSet>
      <sheetData sheetId="0">
        <row r="1">
          <cell r="A1" t="str">
            <v>Subbasin</v>
          </cell>
          <cell r="B1" t="str">
            <v>Drainage Area</v>
          </cell>
          <cell r="C1">
            <v>0</v>
          </cell>
        </row>
        <row r="2">
          <cell r="A2">
            <v>0</v>
          </cell>
          <cell r="B2" t="str">
            <v>(acres)</v>
          </cell>
          <cell r="C2" t="str">
            <v>(mi2)</v>
          </cell>
        </row>
        <row r="3">
          <cell r="A3" t="str">
            <v>T101_13A</v>
          </cell>
          <cell r="B3">
            <v>950.22483728300006</v>
          </cell>
          <cell r="C3">
            <v>1.4850000000000001</v>
          </cell>
        </row>
        <row r="4">
          <cell r="A4" t="str">
            <v>T101_13B</v>
          </cell>
          <cell r="B4">
            <v>290.535460048</v>
          </cell>
          <cell r="C4">
            <v>0.45400000000000001</v>
          </cell>
        </row>
        <row r="5">
          <cell r="A5" t="str">
            <v>U100A</v>
          </cell>
          <cell r="B5">
            <v>4035.26173836</v>
          </cell>
          <cell r="C5">
            <v>6.3049999999999997</v>
          </cell>
        </row>
        <row r="6">
          <cell r="A6" t="str">
            <v>U100B</v>
          </cell>
          <cell r="B6">
            <v>3430.9081939900002</v>
          </cell>
          <cell r="C6">
            <v>5.3609999999999998</v>
          </cell>
        </row>
        <row r="7">
          <cell r="A7" t="str">
            <v>U100C</v>
          </cell>
          <cell r="B7">
            <v>1208.30171391</v>
          </cell>
          <cell r="C7">
            <v>1.8879999999999999</v>
          </cell>
        </row>
        <row r="8">
          <cell r="A8" t="str">
            <v>U100D</v>
          </cell>
          <cell r="B8">
            <v>1838.99859745</v>
          </cell>
          <cell r="C8">
            <v>2.8730000000000002</v>
          </cell>
        </row>
        <row r="9">
          <cell r="A9" t="str">
            <v>U100E</v>
          </cell>
          <cell r="B9">
            <v>2094.88752789</v>
          </cell>
          <cell r="C9">
            <v>3.2730000000000001</v>
          </cell>
        </row>
        <row r="10">
          <cell r="A10" t="str">
            <v>U100F</v>
          </cell>
          <cell r="B10">
            <v>1638.9970979300001</v>
          </cell>
          <cell r="C10">
            <v>2.5609999999999999</v>
          </cell>
        </row>
        <row r="11">
          <cell r="A11" t="str">
            <v>U100G</v>
          </cell>
          <cell r="B11">
            <v>3160.8689155500001</v>
          </cell>
          <cell r="C11">
            <v>4.9390000000000001</v>
          </cell>
        </row>
        <row r="12">
          <cell r="A12" t="str">
            <v>U101_03A</v>
          </cell>
          <cell r="B12">
            <v>1479.2871179700001</v>
          </cell>
          <cell r="C12">
            <v>2.3109999999999999</v>
          </cell>
        </row>
        <row r="13">
          <cell r="A13" t="str">
            <v>U101_07A</v>
          </cell>
          <cell r="B13">
            <v>116.139349086</v>
          </cell>
          <cell r="C13">
            <v>0.18099999999999999</v>
          </cell>
        </row>
        <row r="14">
          <cell r="A14" t="str">
            <v>U101_07B</v>
          </cell>
          <cell r="B14">
            <v>150.548364682</v>
          </cell>
          <cell r="C14">
            <v>0.23499999999999999</v>
          </cell>
        </row>
        <row r="15">
          <cell r="A15" t="str">
            <v>U101_07C</v>
          </cell>
          <cell r="B15">
            <v>6.6440457832200002</v>
          </cell>
          <cell r="C15">
            <v>0.01</v>
          </cell>
        </row>
        <row r="16">
          <cell r="A16" t="str">
            <v>U101_07D</v>
          </cell>
          <cell r="B16">
            <v>82.028873995200001</v>
          </cell>
          <cell r="C16">
            <v>0.128</v>
          </cell>
        </row>
        <row r="17">
          <cell r="A17" t="str">
            <v>U101_07E</v>
          </cell>
          <cell r="B17">
            <v>87.845355371599993</v>
          </cell>
          <cell r="C17">
            <v>0.13700000000000001</v>
          </cell>
        </row>
        <row r="18">
          <cell r="A18" t="str">
            <v>U101_08A</v>
          </cell>
          <cell r="B18">
            <v>419.277517542</v>
          </cell>
          <cell r="C18">
            <v>0.65500000000000003</v>
          </cell>
        </row>
        <row r="19">
          <cell r="A19" t="str">
            <v>U101_08B</v>
          </cell>
          <cell r="B19">
            <v>218.09992219200001</v>
          </cell>
          <cell r="C19">
            <v>0.34100000000000003</v>
          </cell>
        </row>
        <row r="20">
          <cell r="A20" t="str">
            <v>U101_08C</v>
          </cell>
          <cell r="B20">
            <v>449.11225202700001</v>
          </cell>
          <cell r="C20">
            <v>0.70199999999999996</v>
          </cell>
        </row>
        <row r="21">
          <cell r="A21" t="str">
            <v>U101_08D</v>
          </cell>
          <cell r="B21">
            <v>85.276279646899994</v>
          </cell>
          <cell r="C21">
            <v>0.13300000000000001</v>
          </cell>
        </row>
        <row r="22">
          <cell r="A22" t="str">
            <v>U101_08E</v>
          </cell>
          <cell r="B22">
            <v>173.349013367</v>
          </cell>
          <cell r="C22">
            <v>0.27100000000000002</v>
          </cell>
        </row>
        <row r="23">
          <cell r="A23" t="str">
            <v>U101_12A</v>
          </cell>
          <cell r="B23">
            <v>1186.8038371</v>
          </cell>
          <cell r="C23">
            <v>1.8540000000000001</v>
          </cell>
        </row>
        <row r="24">
          <cell r="A24" t="str">
            <v>U101A</v>
          </cell>
          <cell r="B24">
            <v>4090.4296330299999</v>
          </cell>
          <cell r="C24">
            <v>6.391</v>
          </cell>
        </row>
        <row r="25">
          <cell r="A25" t="str">
            <v>U101B</v>
          </cell>
          <cell r="B25">
            <v>3911.5568477299998</v>
          </cell>
          <cell r="C25">
            <v>6.1120000000000001</v>
          </cell>
        </row>
        <row r="26">
          <cell r="A26" t="str">
            <v>U101C</v>
          </cell>
          <cell r="B26">
            <v>4020.04977749</v>
          </cell>
          <cell r="C26">
            <v>6.2809999999999997</v>
          </cell>
        </row>
        <row r="27">
          <cell r="A27" t="str">
            <v>U101D</v>
          </cell>
          <cell r="B27">
            <v>447.833847026</v>
          </cell>
          <cell r="C27">
            <v>0.7</v>
          </cell>
        </row>
        <row r="28">
          <cell r="A28" t="str">
            <v>U101E</v>
          </cell>
          <cell r="B28">
            <v>2973.2424053499999</v>
          </cell>
          <cell r="C28">
            <v>4.6459999999999999</v>
          </cell>
        </row>
        <row r="29">
          <cell r="A29" t="str">
            <v>U101F</v>
          </cell>
          <cell r="B29">
            <v>3487.9911236799999</v>
          </cell>
          <cell r="C29">
            <v>5.45</v>
          </cell>
        </row>
        <row r="30">
          <cell r="A30" t="str">
            <v>U101G</v>
          </cell>
          <cell r="B30">
            <v>2241.1317805899998</v>
          </cell>
          <cell r="C30">
            <v>3.5019999999999998</v>
          </cell>
        </row>
        <row r="31">
          <cell r="A31" t="str">
            <v>U102_01A</v>
          </cell>
          <cell r="B31">
            <v>1872.0961090200001</v>
          </cell>
          <cell r="C31">
            <v>2.9249999999999998</v>
          </cell>
        </row>
        <row r="32">
          <cell r="A32" t="str">
            <v>U102A</v>
          </cell>
          <cell r="B32">
            <v>3947.3408827600001</v>
          </cell>
          <cell r="C32">
            <v>6.1680000000000001</v>
          </cell>
        </row>
        <row r="33">
          <cell r="A33" t="str">
            <v>U102B</v>
          </cell>
          <cell r="B33">
            <v>4762.1049206300004</v>
          </cell>
          <cell r="C33">
            <v>7.4409999999999998</v>
          </cell>
        </row>
        <row r="34">
          <cell r="A34" t="str">
            <v>U102C</v>
          </cell>
          <cell r="B34">
            <v>4475.5251472899999</v>
          </cell>
          <cell r="C34">
            <v>6.9930000000000003</v>
          </cell>
        </row>
        <row r="35">
          <cell r="A35" t="str">
            <v>U102D</v>
          </cell>
          <cell r="B35">
            <v>4653.5860375100001</v>
          </cell>
          <cell r="C35">
            <v>7.2709999999999999</v>
          </cell>
        </row>
        <row r="36">
          <cell r="A36" t="str">
            <v>U102E</v>
          </cell>
          <cell r="B36">
            <v>2523.4773748600001</v>
          </cell>
          <cell r="C36">
            <v>3.9430000000000001</v>
          </cell>
        </row>
        <row r="37">
          <cell r="A37" t="str">
            <v>U106A</v>
          </cell>
          <cell r="B37">
            <v>1914.2946644799999</v>
          </cell>
          <cell r="C37">
            <v>2.9910000000000001</v>
          </cell>
        </row>
        <row r="38">
          <cell r="A38" t="str">
            <v>U106B</v>
          </cell>
          <cell r="B38">
            <v>1192.1525605300001</v>
          </cell>
          <cell r="C38">
            <v>1.863</v>
          </cell>
        </row>
        <row r="39">
          <cell r="A39" t="str">
            <v>U106C</v>
          </cell>
          <cell r="B39">
            <v>3499.35792502</v>
          </cell>
          <cell r="C39">
            <v>5.468</v>
          </cell>
        </row>
        <row r="40">
          <cell r="A40" t="str">
            <v>U106D</v>
          </cell>
          <cell r="B40">
            <v>2323.2381643399999</v>
          </cell>
          <cell r="C40">
            <v>3.63</v>
          </cell>
        </row>
        <row r="41">
          <cell r="A41" t="str">
            <v>U106E</v>
          </cell>
          <cell r="B41">
            <v>3225.9032942899998</v>
          </cell>
          <cell r="C41">
            <v>5.04</v>
          </cell>
        </row>
        <row r="42">
          <cell r="A42" t="str">
            <v>U120A</v>
          </cell>
          <cell r="B42">
            <v>3205.81449548</v>
          </cell>
          <cell r="C42">
            <v>5.0090000000000003</v>
          </cell>
        </row>
        <row r="43">
          <cell r="A43" t="str">
            <v>W167_01A</v>
          </cell>
          <cell r="B43">
            <v>1115.64933286</v>
          </cell>
          <cell r="C43">
            <v>1.7430000000000001</v>
          </cell>
        </row>
        <row r="44">
          <cell r="A44" t="str">
            <v>W167_01B</v>
          </cell>
          <cell r="B44">
            <v>1485.7565647399999</v>
          </cell>
          <cell r="C44">
            <v>2.3210000000000002</v>
          </cell>
        </row>
        <row r="45">
          <cell r="A45" t="str">
            <v>W167C</v>
          </cell>
          <cell r="B45">
            <v>3396.16807651</v>
          </cell>
          <cell r="C45">
            <v>5.3070000000000004</v>
          </cell>
        </row>
        <row r="46">
          <cell r="A46" t="str">
            <v>W167D</v>
          </cell>
          <cell r="B46">
            <v>901.205017699</v>
          </cell>
          <cell r="C46">
            <v>1.4079999999999999</v>
          </cell>
        </row>
        <row r="47">
          <cell r="B47">
            <v>0</v>
          </cell>
        </row>
        <row r="48">
          <cell r="A48" t="str">
            <v>Totals:</v>
          </cell>
          <cell r="B48">
            <v>88769.301994088906</v>
          </cell>
          <cell r="C48">
            <v>138.69999999999999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S_Flows"/>
      <sheetName val="Sections"/>
    </sheetNames>
    <sheetDataSet>
      <sheetData sheetId="0">
        <row r="1">
          <cell r="A1" t="str">
            <v>Subbasin</v>
          </cell>
          <cell r="B1" t="str">
            <v>Hydrologic
Order</v>
          </cell>
          <cell r="C1" t="str">
            <v>Drainage
Area
(mi2)</v>
          </cell>
          <cell r="D1" t="str">
            <v>Channel
Slope
(ft/mi)</v>
          </cell>
          <cell r="E1" t="str">
            <v>% Urban
Development
(%)</v>
          </cell>
          <cell r="F1" t="str">
            <v>Subbasin
Sumproduct
(DA*DLU)</v>
          </cell>
          <cell r="G1" t="str">
            <v>Cumulative
Drainage
Area
(mi2)</v>
          </cell>
          <cell r="H1" t="str">
            <v>Weighted
% Urban
Development
(%)</v>
          </cell>
          <cell r="I1" t="str">
            <v>Cumulative
Drainage
Area
(acres)</v>
          </cell>
          <cell r="J1" t="str">
            <v>Channel
Slope
DCC Table
Used</v>
          </cell>
          <cell r="K1" t="str">
            <v>100-Year
Convey.
Flow
(cfs)</v>
          </cell>
          <cell r="L1" t="str">
            <v>Flow
Method
(Mannings
/ RAS)</v>
          </cell>
          <cell r="M1" t="str">
            <v>Channel
Flow
(cfs)</v>
          </cell>
          <cell r="N1" t="str">
            <v>Channel
Conveyance
(%)</v>
          </cell>
        </row>
        <row r="2">
          <cell r="A2" t="str">
            <v>T101_13A</v>
          </cell>
          <cell r="B2">
            <v>1</v>
          </cell>
          <cell r="C2">
            <v>1.4850000000000001</v>
          </cell>
          <cell r="D2">
            <v>4.13</v>
          </cell>
          <cell r="E2">
            <v>29.6</v>
          </cell>
          <cell r="F2">
            <v>43.956000000000003</v>
          </cell>
          <cell r="G2">
            <v>1.4850000000000001</v>
          </cell>
          <cell r="H2">
            <v>29.6</v>
          </cell>
          <cell r="I2">
            <v>950.40000000000009</v>
          </cell>
          <cell r="J2" t="str">
            <v>5 ft/mi</v>
          </cell>
          <cell r="K2">
            <v>1100</v>
          </cell>
          <cell r="L2" t="str">
            <v>Manning's</v>
          </cell>
          <cell r="M2">
            <v>350</v>
          </cell>
          <cell r="N2">
            <v>30</v>
          </cell>
        </row>
        <row r="3">
          <cell r="A3" t="str">
            <v>T101_13B</v>
          </cell>
          <cell r="B3">
            <v>2</v>
          </cell>
          <cell r="C3">
            <v>0.45400000000000001</v>
          </cell>
          <cell r="D3">
            <v>5.89</v>
          </cell>
          <cell r="E3">
            <v>3.32</v>
          </cell>
          <cell r="F3">
            <v>1.50728</v>
          </cell>
          <cell r="G3">
            <v>1.9390000000000001</v>
          </cell>
          <cell r="H3">
            <v>23.446766374419806</v>
          </cell>
          <cell r="I3">
            <v>1240.96</v>
          </cell>
          <cell r="J3" t="str">
            <v>5 ft/mi</v>
          </cell>
          <cell r="K3">
            <v>1200</v>
          </cell>
          <cell r="L3" t="str">
            <v>Manning's</v>
          </cell>
          <cell r="M3">
            <v>630</v>
          </cell>
          <cell r="N3">
            <v>50</v>
          </cell>
        </row>
        <row r="4">
          <cell r="A4" t="str">
            <v>U100A</v>
          </cell>
          <cell r="B4">
            <v>3</v>
          </cell>
          <cell r="C4">
            <v>6.3049999999999997</v>
          </cell>
          <cell r="D4">
            <v>3.89</v>
          </cell>
          <cell r="E4">
            <v>1.41</v>
          </cell>
          <cell r="F4">
            <v>8.8900499999999987</v>
          </cell>
          <cell r="G4">
            <v>6.3049999999999997</v>
          </cell>
          <cell r="H4">
            <v>1.41</v>
          </cell>
          <cell r="I4">
            <v>4035.2</v>
          </cell>
          <cell r="J4" t="str">
            <v>3 ft/mi</v>
          </cell>
          <cell r="K4">
            <v>2000</v>
          </cell>
          <cell r="L4" t="str">
            <v>RAS</v>
          </cell>
          <cell r="M4">
            <v>200</v>
          </cell>
          <cell r="N4">
            <v>10</v>
          </cell>
        </row>
        <row r="5">
          <cell r="A5" t="str">
            <v>U100B</v>
          </cell>
          <cell r="B5">
            <v>4</v>
          </cell>
          <cell r="C5">
            <v>5.3609999999999998</v>
          </cell>
          <cell r="D5">
            <v>6.65</v>
          </cell>
          <cell r="E5">
            <v>19.079999999999998</v>
          </cell>
          <cell r="F5">
            <v>102.28787999999999</v>
          </cell>
          <cell r="G5">
            <v>11.666</v>
          </cell>
          <cell r="H5">
            <v>9.5300814332247548</v>
          </cell>
          <cell r="I5">
            <v>7466.24</v>
          </cell>
          <cell r="J5" t="str">
            <v>7 ft/mi</v>
          </cell>
          <cell r="K5">
            <v>4200</v>
          </cell>
          <cell r="L5" t="str">
            <v>RAS</v>
          </cell>
          <cell r="M5">
            <v>2520</v>
          </cell>
          <cell r="N5">
            <v>60</v>
          </cell>
        </row>
        <row r="6">
          <cell r="A6" t="str">
            <v>U100C</v>
          </cell>
          <cell r="B6">
            <v>5</v>
          </cell>
          <cell r="C6">
            <v>1.8879999999999999</v>
          </cell>
          <cell r="D6">
            <v>9.32</v>
          </cell>
          <cell r="E6">
            <v>78.55</v>
          </cell>
          <cell r="F6">
            <v>148.30239999999998</v>
          </cell>
          <cell r="G6">
            <v>13.554</v>
          </cell>
          <cell r="H6">
            <v>19.144188431459344</v>
          </cell>
          <cell r="I6">
            <v>8674.56</v>
          </cell>
          <cell r="J6" t="str">
            <v>9 ft/mi</v>
          </cell>
          <cell r="K6">
            <v>5200</v>
          </cell>
          <cell r="L6" t="str">
            <v>RAS</v>
          </cell>
          <cell r="M6">
            <v>5200</v>
          </cell>
          <cell r="N6">
            <v>100</v>
          </cell>
        </row>
        <row r="7">
          <cell r="A7" t="str">
            <v>U120A</v>
          </cell>
          <cell r="B7">
            <v>6</v>
          </cell>
          <cell r="C7">
            <v>5.0090000000000003</v>
          </cell>
          <cell r="D7">
            <v>7.61</v>
          </cell>
          <cell r="E7">
            <v>54.55</v>
          </cell>
          <cell r="F7">
            <v>273.24095</v>
          </cell>
          <cell r="G7">
            <v>5.0090000000000003</v>
          </cell>
          <cell r="H7">
            <v>54.55</v>
          </cell>
          <cell r="I7">
            <v>3205.76</v>
          </cell>
          <cell r="J7" t="str">
            <v>7 ft/mi</v>
          </cell>
          <cell r="K7">
            <v>4200</v>
          </cell>
          <cell r="L7" t="str">
            <v>RAS</v>
          </cell>
          <cell r="M7">
            <v>3780</v>
          </cell>
          <cell r="N7">
            <v>90</v>
          </cell>
        </row>
        <row r="8">
          <cell r="A8" t="str">
            <v>U100D</v>
          </cell>
          <cell r="B8">
            <v>7</v>
          </cell>
          <cell r="C8">
            <v>2.8730000000000002</v>
          </cell>
          <cell r="D8">
            <v>2.29</v>
          </cell>
          <cell r="E8">
            <v>86.1</v>
          </cell>
          <cell r="F8">
            <v>247.36529999999999</v>
          </cell>
          <cell r="G8">
            <v>21.436000000000003</v>
          </cell>
          <cell r="H8">
            <v>36.391424706101873</v>
          </cell>
          <cell r="I8">
            <v>13719.040000000003</v>
          </cell>
          <cell r="J8" t="str">
            <v>3 ft/mi</v>
          </cell>
          <cell r="K8">
            <v>7000</v>
          </cell>
          <cell r="L8" t="str">
            <v>RAS</v>
          </cell>
          <cell r="M8">
            <v>7000</v>
          </cell>
          <cell r="N8">
            <v>100</v>
          </cell>
        </row>
        <row r="9">
          <cell r="A9" t="str">
            <v>U100E</v>
          </cell>
          <cell r="B9">
            <v>8</v>
          </cell>
          <cell r="C9">
            <v>3.2730000000000001</v>
          </cell>
          <cell r="D9">
            <v>2.27</v>
          </cell>
          <cell r="E9">
            <v>76.599999999999994</v>
          </cell>
          <cell r="F9">
            <v>250.71179999999998</v>
          </cell>
          <cell r="G9">
            <v>24.709000000000003</v>
          </cell>
          <cell r="H9">
            <v>41.717527216803589</v>
          </cell>
          <cell r="I9">
            <v>15813.760000000002</v>
          </cell>
          <cell r="J9" t="str">
            <v>3 ft/mi</v>
          </cell>
          <cell r="K9">
            <v>7500</v>
          </cell>
          <cell r="L9" t="str">
            <v>RAS</v>
          </cell>
          <cell r="M9">
            <v>6750</v>
          </cell>
          <cell r="N9">
            <v>90</v>
          </cell>
        </row>
        <row r="10">
          <cell r="A10" t="str">
            <v>U106A</v>
          </cell>
          <cell r="B10">
            <v>9</v>
          </cell>
          <cell r="C10">
            <v>2.9910000000000001</v>
          </cell>
          <cell r="D10">
            <v>1.07</v>
          </cell>
          <cell r="E10">
            <v>33.39</v>
          </cell>
          <cell r="F10">
            <v>99.869489999999999</v>
          </cell>
          <cell r="G10">
            <v>2.9910000000000001</v>
          </cell>
          <cell r="H10">
            <v>33.39</v>
          </cell>
          <cell r="I10">
            <v>1914.24</v>
          </cell>
          <cell r="J10" t="str">
            <v>1 ft/mi</v>
          </cell>
          <cell r="K10">
            <v>1600</v>
          </cell>
          <cell r="L10" t="str">
            <v>Manning's</v>
          </cell>
          <cell r="M10">
            <v>885</v>
          </cell>
          <cell r="N10">
            <v>60</v>
          </cell>
        </row>
        <row r="11">
          <cell r="A11" t="str">
            <v>U106B</v>
          </cell>
          <cell r="B11">
            <v>10</v>
          </cell>
          <cell r="C11">
            <v>1.863</v>
          </cell>
          <cell r="D11">
            <v>4.6100000000000003</v>
          </cell>
          <cell r="E11">
            <v>90.55</v>
          </cell>
          <cell r="F11">
            <v>168.69465</v>
          </cell>
          <cell r="G11">
            <v>4.8540000000000001</v>
          </cell>
          <cell r="H11">
            <v>55.328417799752785</v>
          </cell>
          <cell r="I11">
            <v>3106.56</v>
          </cell>
          <cell r="J11" t="str">
            <v>5 ft/mi</v>
          </cell>
          <cell r="K11">
            <v>3200</v>
          </cell>
          <cell r="L11" t="str">
            <v>RAS</v>
          </cell>
          <cell r="M11">
            <v>1600</v>
          </cell>
          <cell r="N11">
            <v>50</v>
          </cell>
        </row>
        <row r="12">
          <cell r="A12" t="str">
            <v>U106C</v>
          </cell>
          <cell r="B12">
            <v>11</v>
          </cell>
          <cell r="C12">
            <v>5.468</v>
          </cell>
          <cell r="D12">
            <v>8.5299999999999994</v>
          </cell>
          <cell r="E12">
            <v>87.18</v>
          </cell>
          <cell r="F12">
            <v>476.70024000000001</v>
          </cell>
          <cell r="G12">
            <v>10.321999999999999</v>
          </cell>
          <cell r="H12">
            <v>72.201548149583431</v>
          </cell>
          <cell r="I12">
            <v>6606.08</v>
          </cell>
          <cell r="J12" t="str">
            <v>9 ft/mi</v>
          </cell>
          <cell r="K12">
            <v>7300</v>
          </cell>
          <cell r="L12" t="str">
            <v>RAS</v>
          </cell>
          <cell r="M12">
            <v>4380</v>
          </cell>
          <cell r="N12">
            <v>60</v>
          </cell>
        </row>
        <row r="13">
          <cell r="A13" t="str">
            <v>U106D</v>
          </cell>
          <cell r="B13">
            <v>12</v>
          </cell>
          <cell r="C13">
            <v>3.63</v>
          </cell>
          <cell r="D13">
            <v>8.35</v>
          </cell>
          <cell r="E13">
            <v>88.12</v>
          </cell>
          <cell r="F13">
            <v>319.87560000000002</v>
          </cell>
          <cell r="G13">
            <v>13.951999999999998</v>
          </cell>
          <cell r="H13">
            <v>76.343175172018363</v>
          </cell>
          <cell r="I13">
            <v>8929.2799999999988</v>
          </cell>
          <cell r="J13" t="str">
            <v>9 ft/mi</v>
          </cell>
          <cell r="K13">
            <v>10000</v>
          </cell>
          <cell r="L13" t="str">
            <v>RAS</v>
          </cell>
          <cell r="M13">
            <v>10000</v>
          </cell>
          <cell r="N13">
            <v>100</v>
          </cell>
        </row>
        <row r="14">
          <cell r="A14" t="str">
            <v>U106E</v>
          </cell>
          <cell r="B14">
            <v>13</v>
          </cell>
          <cell r="C14">
            <v>5.04</v>
          </cell>
          <cell r="D14">
            <v>4.18</v>
          </cell>
          <cell r="E14">
            <v>86.39</v>
          </cell>
          <cell r="F14">
            <v>435.40559999999999</v>
          </cell>
          <cell r="G14">
            <v>18.991999999999997</v>
          </cell>
          <cell r="H14">
            <v>79.009350252738017</v>
          </cell>
          <cell r="I14">
            <v>12154.879999999997</v>
          </cell>
          <cell r="J14" t="str">
            <v>5 ft/mi</v>
          </cell>
          <cell r="K14">
            <v>12000</v>
          </cell>
          <cell r="L14" t="str">
            <v>RAS</v>
          </cell>
          <cell r="M14">
            <v>10800</v>
          </cell>
          <cell r="N14">
            <v>90</v>
          </cell>
        </row>
        <row r="15">
          <cell r="A15" t="str">
            <v>U100F</v>
          </cell>
          <cell r="B15">
            <v>14</v>
          </cell>
          <cell r="C15">
            <v>2.5609999999999999</v>
          </cell>
          <cell r="D15">
            <v>2.5299999999999998</v>
          </cell>
          <cell r="E15">
            <v>64.94</v>
          </cell>
          <cell r="F15">
            <v>166.31134</v>
          </cell>
          <cell r="G15">
            <v>46.262000000000008</v>
          </cell>
          <cell r="H15">
            <v>58.312552418831856</v>
          </cell>
          <cell r="I15">
            <v>29607.680000000004</v>
          </cell>
          <cell r="J15" t="str">
            <v>3 ft/mi</v>
          </cell>
          <cell r="K15">
            <v>18000</v>
          </cell>
          <cell r="L15" t="str">
            <v>RAS</v>
          </cell>
          <cell r="M15">
            <v>7200</v>
          </cell>
          <cell r="N15">
            <v>40</v>
          </cell>
        </row>
        <row r="16">
          <cell r="A16" t="str">
            <v>U102A</v>
          </cell>
          <cell r="B16">
            <v>15</v>
          </cell>
          <cell r="C16">
            <v>6.1680000000000001</v>
          </cell>
          <cell r="D16">
            <v>2.3199999999999998</v>
          </cell>
          <cell r="E16">
            <v>5.36</v>
          </cell>
          <cell r="F16">
            <v>33.060480000000005</v>
          </cell>
          <cell r="G16">
            <v>6.1680000000000001</v>
          </cell>
          <cell r="H16">
            <v>5.36</v>
          </cell>
          <cell r="I16">
            <v>3947.52</v>
          </cell>
          <cell r="J16" t="str">
            <v>3 ft/mi</v>
          </cell>
          <cell r="K16">
            <v>2100</v>
          </cell>
          <cell r="L16" t="str">
            <v>Manning's</v>
          </cell>
          <cell r="M16">
            <v>650</v>
          </cell>
          <cell r="N16">
            <v>30</v>
          </cell>
        </row>
        <row r="17">
          <cell r="A17" t="str">
            <v>U102B</v>
          </cell>
          <cell r="B17">
            <v>16</v>
          </cell>
          <cell r="C17">
            <v>7.4409999999999998</v>
          </cell>
          <cell r="D17">
            <v>4.84</v>
          </cell>
          <cell r="E17">
            <v>4.24</v>
          </cell>
          <cell r="F17">
            <v>31.54984</v>
          </cell>
          <cell r="G17">
            <v>13.609</v>
          </cell>
          <cell r="H17">
            <v>4.7476170181497537</v>
          </cell>
          <cell r="I17">
            <v>8709.76</v>
          </cell>
          <cell r="J17" t="str">
            <v>5 ft/mi</v>
          </cell>
          <cell r="K17">
            <v>4000</v>
          </cell>
          <cell r="L17" t="str">
            <v>RAS</v>
          </cell>
          <cell r="M17">
            <v>1600</v>
          </cell>
          <cell r="N17">
            <v>40</v>
          </cell>
        </row>
        <row r="18">
          <cell r="A18" t="str">
            <v>U102C</v>
          </cell>
          <cell r="B18">
            <v>17</v>
          </cell>
          <cell r="C18">
            <v>6.9930000000000003</v>
          </cell>
          <cell r="D18">
            <v>5</v>
          </cell>
          <cell r="E18">
            <v>24.87</v>
          </cell>
          <cell r="F18">
            <v>173.91591000000003</v>
          </cell>
          <cell r="G18">
            <v>20.602</v>
          </cell>
          <cell r="H18">
            <v>11.57781914377245</v>
          </cell>
          <cell r="I18">
            <v>13185.28</v>
          </cell>
          <cell r="J18" t="str">
            <v>5 ft/mi</v>
          </cell>
          <cell r="K18">
            <v>5900</v>
          </cell>
          <cell r="L18" t="str">
            <v>RAS</v>
          </cell>
          <cell r="M18">
            <v>4130</v>
          </cell>
          <cell r="N18">
            <v>70</v>
          </cell>
        </row>
        <row r="19">
          <cell r="A19" t="str">
            <v>U102D</v>
          </cell>
          <cell r="B19">
            <v>18</v>
          </cell>
          <cell r="C19">
            <v>7.2709999999999999</v>
          </cell>
          <cell r="D19">
            <v>4.8</v>
          </cell>
          <cell r="E19">
            <v>59.63</v>
          </cell>
          <cell r="F19">
            <v>433.56972999999999</v>
          </cell>
          <cell r="G19">
            <v>27.873000000000001</v>
          </cell>
          <cell r="H19">
            <v>24.112795895669642</v>
          </cell>
          <cell r="I19">
            <v>17838.72</v>
          </cell>
          <cell r="J19" t="str">
            <v>5 ft/mi</v>
          </cell>
          <cell r="K19">
            <v>7500</v>
          </cell>
          <cell r="L19" t="str">
            <v>RAS</v>
          </cell>
          <cell r="M19">
            <v>6750</v>
          </cell>
          <cell r="N19">
            <v>90</v>
          </cell>
        </row>
        <row r="20">
          <cell r="A20" t="str">
            <v>U102_01A</v>
          </cell>
          <cell r="B20">
            <v>19</v>
          </cell>
          <cell r="C20">
            <v>2.9249999999999998</v>
          </cell>
          <cell r="D20">
            <v>10.45</v>
          </cell>
          <cell r="E20">
            <v>78.19</v>
          </cell>
          <cell r="F20">
            <v>228.70574999999997</v>
          </cell>
          <cell r="G20">
            <v>2.9249999999999998</v>
          </cell>
          <cell r="H20">
            <v>78.19</v>
          </cell>
          <cell r="I20">
            <v>1872</v>
          </cell>
          <cell r="J20" t="str">
            <v>9 ft/mi</v>
          </cell>
          <cell r="K20">
            <v>3100</v>
          </cell>
          <cell r="L20" t="str">
            <v>RAS</v>
          </cell>
          <cell r="M20">
            <v>2790</v>
          </cell>
          <cell r="N20">
            <v>90</v>
          </cell>
        </row>
        <row r="21">
          <cell r="A21" t="str">
            <v>U102E</v>
          </cell>
          <cell r="B21">
            <v>20</v>
          </cell>
          <cell r="C21">
            <v>3.9430000000000001</v>
          </cell>
          <cell r="D21">
            <v>2.52</v>
          </cell>
          <cell r="E21">
            <v>41.04</v>
          </cell>
          <cell r="F21">
            <v>161.82071999999999</v>
          </cell>
          <cell r="G21">
            <v>34.741</v>
          </cell>
          <cell r="H21">
            <v>30.586984542759271</v>
          </cell>
          <cell r="I21">
            <v>22234.239999999998</v>
          </cell>
          <cell r="J21" t="str">
            <v>3 ft/mi</v>
          </cell>
          <cell r="K21">
            <v>9500</v>
          </cell>
          <cell r="L21" t="str">
            <v>Manning's</v>
          </cell>
          <cell r="M21">
            <v>1800</v>
          </cell>
          <cell r="N21">
            <v>20</v>
          </cell>
        </row>
        <row r="22">
          <cell r="A22" t="str">
            <v>U101A</v>
          </cell>
          <cell r="B22">
            <v>21</v>
          </cell>
          <cell r="C22">
            <v>6.391</v>
          </cell>
          <cell r="D22">
            <v>5.96</v>
          </cell>
          <cell r="E22">
            <v>8.18</v>
          </cell>
          <cell r="F22">
            <v>52.278379999999999</v>
          </cell>
          <cell r="G22">
            <v>6.391</v>
          </cell>
          <cell r="H22">
            <v>8.18</v>
          </cell>
          <cell r="I22">
            <v>4090.24</v>
          </cell>
          <cell r="J22" t="str">
            <v>5 ft/mi</v>
          </cell>
          <cell r="K22">
            <v>2500</v>
          </cell>
          <cell r="L22" t="str">
            <v>RAS</v>
          </cell>
          <cell r="M22">
            <v>250</v>
          </cell>
          <cell r="N22">
            <v>10</v>
          </cell>
        </row>
        <row r="23">
          <cell r="A23" t="str">
            <v>U101_12A</v>
          </cell>
          <cell r="B23">
            <v>22</v>
          </cell>
          <cell r="C23">
            <v>1.8540000000000001</v>
          </cell>
          <cell r="D23">
            <v>5.15</v>
          </cell>
          <cell r="E23">
            <v>7.44</v>
          </cell>
          <cell r="F23">
            <v>13.793760000000001</v>
          </cell>
          <cell r="G23">
            <v>1.8540000000000001</v>
          </cell>
          <cell r="H23">
            <v>7.44</v>
          </cell>
          <cell r="I23">
            <v>1186.56</v>
          </cell>
          <cell r="J23" t="str">
            <v>5 ft/mi</v>
          </cell>
          <cell r="K23">
            <v>950</v>
          </cell>
          <cell r="L23" t="str">
            <v>Manning's</v>
          </cell>
          <cell r="M23">
            <v>420</v>
          </cell>
          <cell r="N23">
            <v>40</v>
          </cell>
        </row>
        <row r="24">
          <cell r="A24" t="str">
            <v>U101B</v>
          </cell>
          <cell r="B24">
            <v>23</v>
          </cell>
          <cell r="C24">
            <v>6.1120000000000001</v>
          </cell>
          <cell r="D24">
            <v>5.51</v>
          </cell>
          <cell r="E24">
            <v>9.3800000000000008</v>
          </cell>
          <cell r="F24">
            <v>57.330560000000006</v>
          </cell>
          <cell r="G24">
            <v>14.357000000000001</v>
          </cell>
          <cell r="H24">
            <v>8.5952984606812013</v>
          </cell>
          <cell r="I24">
            <v>9188.4800000000014</v>
          </cell>
          <cell r="J24" t="str">
            <v>5 ft/mi</v>
          </cell>
          <cell r="K24">
            <v>4100</v>
          </cell>
          <cell r="L24" t="str">
            <v>RAS</v>
          </cell>
          <cell r="M24">
            <v>1230</v>
          </cell>
          <cell r="N24">
            <v>30</v>
          </cell>
        </row>
        <row r="25">
          <cell r="A25" t="str">
            <v>U101C</v>
          </cell>
          <cell r="B25">
            <v>24</v>
          </cell>
          <cell r="C25">
            <v>6.2809999999999997</v>
          </cell>
          <cell r="D25">
            <v>8.1300000000000008</v>
          </cell>
          <cell r="E25">
            <v>15.38</v>
          </cell>
          <cell r="F25">
            <v>96.601780000000005</v>
          </cell>
          <cell r="G25">
            <v>20.638000000000002</v>
          </cell>
          <cell r="H25">
            <v>10.660164744645797</v>
          </cell>
          <cell r="I25">
            <v>13208.320000000002</v>
          </cell>
          <cell r="J25" t="str">
            <v>9 ft/mi</v>
          </cell>
          <cell r="K25">
            <v>6500</v>
          </cell>
          <cell r="L25" t="str">
            <v>RAS</v>
          </cell>
          <cell r="M25">
            <v>4550</v>
          </cell>
          <cell r="N25">
            <v>70</v>
          </cell>
        </row>
        <row r="26">
          <cell r="A26" t="str">
            <v>U101_08A</v>
          </cell>
          <cell r="B26">
            <v>25</v>
          </cell>
          <cell r="C26">
            <v>0.65500000000000003</v>
          </cell>
          <cell r="D26">
            <v>4.0199999999999996</v>
          </cell>
          <cell r="E26">
            <v>4.5</v>
          </cell>
          <cell r="F26">
            <v>2.9475000000000002</v>
          </cell>
          <cell r="G26">
            <v>0.65500000000000003</v>
          </cell>
          <cell r="H26">
            <v>4.5</v>
          </cell>
          <cell r="I26">
            <v>419.20000000000005</v>
          </cell>
          <cell r="J26" t="str">
            <v>5 ft/mi</v>
          </cell>
          <cell r="K26">
            <v>450</v>
          </cell>
          <cell r="L26" t="str">
            <v>Manning's</v>
          </cell>
          <cell r="M26">
            <v>620</v>
          </cell>
          <cell r="N26">
            <v>100</v>
          </cell>
        </row>
        <row r="27">
          <cell r="A27" t="str">
            <v>U101_08B</v>
          </cell>
          <cell r="B27">
            <v>26</v>
          </cell>
          <cell r="C27">
            <v>0.34100000000000003</v>
          </cell>
          <cell r="D27">
            <v>5.34</v>
          </cell>
          <cell r="E27">
            <v>2.04</v>
          </cell>
          <cell r="F27">
            <v>0.69564000000000004</v>
          </cell>
          <cell r="G27">
            <v>0.996</v>
          </cell>
          <cell r="H27">
            <v>3.6577710843373499</v>
          </cell>
          <cell r="I27">
            <v>637.44000000000005</v>
          </cell>
          <cell r="J27" t="str">
            <v>5 ft/mi</v>
          </cell>
          <cell r="K27">
            <v>610</v>
          </cell>
          <cell r="L27" t="str">
            <v>Manning's</v>
          </cell>
          <cell r="M27">
            <v>640</v>
          </cell>
          <cell r="N27">
            <v>100</v>
          </cell>
        </row>
        <row r="28">
          <cell r="A28" t="str">
            <v>U101_08C</v>
          </cell>
          <cell r="B28">
            <v>27</v>
          </cell>
          <cell r="C28">
            <v>0.70199999999999996</v>
          </cell>
          <cell r="D28">
            <v>3.18</v>
          </cell>
          <cell r="E28">
            <v>8.31</v>
          </cell>
          <cell r="F28">
            <v>5.8336199999999998</v>
          </cell>
          <cell r="G28">
            <v>1.698</v>
          </cell>
          <cell r="H28">
            <v>5.5811307420494707</v>
          </cell>
          <cell r="I28">
            <v>1086.72</v>
          </cell>
          <cell r="J28" t="str">
            <v>3 ft/mi</v>
          </cell>
          <cell r="K28">
            <v>800</v>
          </cell>
          <cell r="L28" t="str">
            <v>RAS</v>
          </cell>
          <cell r="M28">
            <v>800</v>
          </cell>
          <cell r="N28">
            <v>100</v>
          </cell>
        </row>
        <row r="29">
          <cell r="A29" t="str">
            <v>U101_07A</v>
          </cell>
          <cell r="B29">
            <v>33</v>
          </cell>
          <cell r="C29">
            <v>0.18099999999999999</v>
          </cell>
          <cell r="D29">
            <v>4.62</v>
          </cell>
          <cell r="E29">
            <v>6.57</v>
          </cell>
          <cell r="F29">
            <v>1.1891700000000001</v>
          </cell>
          <cell r="G29">
            <v>0.18099999999999999</v>
          </cell>
          <cell r="H29">
            <v>6.57</v>
          </cell>
          <cell r="I29">
            <v>115.84</v>
          </cell>
          <cell r="J29" t="str">
            <v>5 ft/mi</v>
          </cell>
          <cell r="K29">
            <v>190</v>
          </cell>
          <cell r="L29" t="str">
            <v>RAS</v>
          </cell>
          <cell r="M29">
            <v>95</v>
          </cell>
          <cell r="N29">
            <v>50</v>
          </cell>
        </row>
        <row r="30">
          <cell r="A30" t="str">
            <v>U101_07B</v>
          </cell>
          <cell r="B30">
            <v>28</v>
          </cell>
          <cell r="C30">
            <v>0.23499999999999999</v>
          </cell>
          <cell r="D30">
            <v>4.24</v>
          </cell>
          <cell r="E30">
            <v>0</v>
          </cell>
          <cell r="F30">
            <v>0</v>
          </cell>
          <cell r="G30">
            <v>0.41599999999999998</v>
          </cell>
          <cell r="H30">
            <v>2.8585817307692309</v>
          </cell>
          <cell r="I30">
            <v>266.24</v>
          </cell>
          <cell r="J30" t="str">
            <v>5 ft/mi</v>
          </cell>
          <cell r="K30">
            <v>210</v>
          </cell>
          <cell r="L30" t="str">
            <v>RAS</v>
          </cell>
          <cell r="M30">
            <v>189</v>
          </cell>
          <cell r="N30">
            <v>90</v>
          </cell>
        </row>
        <row r="31">
          <cell r="A31" t="str">
            <v>U101_08D</v>
          </cell>
          <cell r="B31">
            <v>29</v>
          </cell>
          <cell r="C31">
            <v>0.13300000000000001</v>
          </cell>
          <cell r="D31">
            <v>3.57</v>
          </cell>
          <cell r="E31">
            <v>12.82</v>
          </cell>
          <cell r="F31">
            <v>1.70506</v>
          </cell>
          <cell r="G31">
            <v>2.2469999999999999</v>
          </cell>
          <cell r="H31">
            <v>5.505558522474411</v>
          </cell>
          <cell r="I31">
            <v>1438.08</v>
          </cell>
          <cell r="J31" t="str">
            <v>3 ft/mi</v>
          </cell>
          <cell r="K31">
            <v>990</v>
          </cell>
          <cell r="L31" t="str">
            <v>RAS</v>
          </cell>
          <cell r="M31">
            <v>990</v>
          </cell>
          <cell r="N31">
            <v>100</v>
          </cell>
        </row>
        <row r="32">
          <cell r="A32" t="str">
            <v>U101_07D</v>
          </cell>
          <cell r="B32">
            <v>30</v>
          </cell>
          <cell r="C32">
            <v>0.128</v>
          </cell>
          <cell r="D32">
            <v>3.2</v>
          </cell>
          <cell r="E32">
            <v>0</v>
          </cell>
          <cell r="F32">
            <v>0</v>
          </cell>
          <cell r="G32">
            <v>0.128</v>
          </cell>
          <cell r="H32">
            <v>0</v>
          </cell>
          <cell r="I32">
            <v>81.92</v>
          </cell>
          <cell r="J32" t="str">
            <v>3 ft/mi</v>
          </cell>
          <cell r="K32">
            <v>130</v>
          </cell>
          <cell r="L32" t="str">
            <v>RAS</v>
          </cell>
          <cell r="M32">
            <v>117</v>
          </cell>
          <cell r="N32">
            <v>90</v>
          </cell>
        </row>
        <row r="33">
          <cell r="A33" t="str">
            <v>U101_08E</v>
          </cell>
          <cell r="B33">
            <v>31</v>
          </cell>
          <cell r="C33">
            <v>0.27100000000000002</v>
          </cell>
          <cell r="D33">
            <v>7.37</v>
          </cell>
          <cell r="E33">
            <v>49.1</v>
          </cell>
          <cell r="F33">
            <v>13.306100000000001</v>
          </cell>
          <cell r="G33">
            <v>2.6459999999999999</v>
          </cell>
          <cell r="H33">
            <v>9.7041156462585043</v>
          </cell>
          <cell r="I33">
            <v>1693.44</v>
          </cell>
          <cell r="J33" t="str">
            <v>7 ft/mi</v>
          </cell>
          <cell r="K33">
            <v>1500</v>
          </cell>
          <cell r="L33" t="str">
            <v>RAS</v>
          </cell>
          <cell r="M33">
            <v>1500</v>
          </cell>
          <cell r="N33">
            <v>100</v>
          </cell>
        </row>
        <row r="34">
          <cell r="A34" t="str">
            <v>U101D</v>
          </cell>
          <cell r="B34">
            <v>32</v>
          </cell>
          <cell r="C34">
            <v>0.7</v>
          </cell>
          <cell r="D34">
            <v>2.74</v>
          </cell>
          <cell r="E34">
            <v>85.09</v>
          </cell>
          <cell r="F34">
            <v>59.562999999999995</v>
          </cell>
          <cell r="G34">
            <v>23.984000000000005</v>
          </cell>
          <cell r="H34">
            <v>12.727008422281516</v>
          </cell>
          <cell r="I34">
            <v>15349.760000000004</v>
          </cell>
          <cell r="J34" t="str">
            <v>3 ft/mi</v>
          </cell>
          <cell r="K34">
            <v>5500</v>
          </cell>
          <cell r="L34" t="str">
            <v>RAS</v>
          </cell>
          <cell r="M34">
            <v>5500</v>
          </cell>
          <cell r="N34">
            <v>100</v>
          </cell>
        </row>
        <row r="35">
          <cell r="A35" t="str">
            <v>U101_07C</v>
          </cell>
          <cell r="B35">
            <v>34</v>
          </cell>
          <cell r="C35">
            <v>0.01</v>
          </cell>
          <cell r="D35">
            <v>5.45</v>
          </cell>
          <cell r="E35">
            <v>50.69</v>
          </cell>
          <cell r="F35">
            <v>0.50690000000000002</v>
          </cell>
          <cell r="G35">
            <v>0.01</v>
          </cell>
          <cell r="H35">
            <v>50.69</v>
          </cell>
          <cell r="I35">
            <v>6.4</v>
          </cell>
          <cell r="J35" t="str">
            <v>5 ft/mi</v>
          </cell>
          <cell r="K35">
            <v>18</v>
          </cell>
          <cell r="L35" t="str">
            <v>RAS</v>
          </cell>
          <cell r="M35">
            <v>18</v>
          </cell>
          <cell r="N35">
            <v>100</v>
          </cell>
        </row>
        <row r="36">
          <cell r="A36" t="str">
            <v>U101_07E</v>
          </cell>
          <cell r="B36">
            <v>35</v>
          </cell>
          <cell r="C36">
            <v>0.13700000000000001</v>
          </cell>
          <cell r="D36">
            <v>10.119999999999999</v>
          </cell>
          <cell r="E36">
            <v>79.569999999999993</v>
          </cell>
          <cell r="F36">
            <v>10.90109</v>
          </cell>
          <cell r="G36">
            <v>0.14700000000000002</v>
          </cell>
          <cell r="H36">
            <v>77.605374149659852</v>
          </cell>
          <cell r="I36">
            <v>94.080000000000013</v>
          </cell>
          <cell r="J36" t="str">
            <v>9 ft/mi</v>
          </cell>
          <cell r="K36">
            <v>310</v>
          </cell>
          <cell r="L36" t="str">
            <v>RAS</v>
          </cell>
          <cell r="M36">
            <v>310</v>
          </cell>
          <cell r="N36">
            <v>100</v>
          </cell>
        </row>
        <row r="37">
          <cell r="A37" t="str">
            <v>U101E</v>
          </cell>
          <cell r="B37">
            <v>36</v>
          </cell>
          <cell r="C37">
            <v>4.6459999999999999</v>
          </cell>
          <cell r="D37">
            <v>3.54</v>
          </cell>
          <cell r="E37">
            <v>66.39</v>
          </cell>
          <cell r="F37">
            <v>308.44794000000002</v>
          </cell>
          <cell r="G37">
            <v>28.777000000000008</v>
          </cell>
          <cell r="H37">
            <v>21.722226083330433</v>
          </cell>
          <cell r="I37">
            <v>18417.280000000006</v>
          </cell>
          <cell r="J37" t="str">
            <v>3 ft/mi</v>
          </cell>
          <cell r="K37">
            <v>6500</v>
          </cell>
          <cell r="L37" t="str">
            <v>RAS</v>
          </cell>
          <cell r="M37">
            <v>5850</v>
          </cell>
          <cell r="N37">
            <v>90</v>
          </cell>
        </row>
        <row r="38">
          <cell r="A38" t="str">
            <v>U101_03A</v>
          </cell>
          <cell r="B38">
            <v>37</v>
          </cell>
          <cell r="C38">
            <v>2.3109999999999999</v>
          </cell>
          <cell r="D38">
            <v>10.119999999999999</v>
          </cell>
          <cell r="E38">
            <v>61.69</v>
          </cell>
          <cell r="F38">
            <v>142.56558999999999</v>
          </cell>
          <cell r="G38">
            <v>2.3109999999999999</v>
          </cell>
          <cell r="H38">
            <v>61.69</v>
          </cell>
          <cell r="I38">
            <v>1479.04</v>
          </cell>
          <cell r="J38" t="str">
            <v>9 ft/mi</v>
          </cell>
          <cell r="K38">
            <v>2200</v>
          </cell>
          <cell r="L38" t="str">
            <v>Manning's</v>
          </cell>
          <cell r="M38">
            <v>10500</v>
          </cell>
          <cell r="N38">
            <v>100</v>
          </cell>
        </row>
        <row r="39">
          <cell r="A39" t="str">
            <v>U101F</v>
          </cell>
          <cell r="B39">
            <v>38</v>
          </cell>
          <cell r="C39">
            <v>5.45</v>
          </cell>
          <cell r="D39">
            <v>4.25</v>
          </cell>
          <cell r="E39">
            <v>58.63</v>
          </cell>
          <cell r="F39">
            <v>319.5335</v>
          </cell>
          <cell r="G39">
            <v>36.538000000000011</v>
          </cell>
          <cell r="H39">
            <v>29.755312003941093</v>
          </cell>
          <cell r="I39">
            <v>23384.320000000007</v>
          </cell>
          <cell r="J39" t="str">
            <v>5 ft/mi</v>
          </cell>
          <cell r="K39">
            <v>12000</v>
          </cell>
          <cell r="L39" t="str">
            <v>RAS</v>
          </cell>
          <cell r="M39">
            <v>4800</v>
          </cell>
          <cell r="N39">
            <v>40</v>
          </cell>
        </row>
        <row r="40">
          <cell r="A40" t="str">
            <v>U101G</v>
          </cell>
          <cell r="B40">
            <v>39</v>
          </cell>
          <cell r="C40">
            <v>3.5019999999999998</v>
          </cell>
          <cell r="D40">
            <v>2.91</v>
          </cell>
          <cell r="E40">
            <v>9.0299999999999994</v>
          </cell>
          <cell r="F40">
            <v>31.623059999999995</v>
          </cell>
          <cell r="G40">
            <v>40.040000000000013</v>
          </cell>
          <cell r="H40">
            <v>27.942623626373614</v>
          </cell>
          <cell r="I40">
            <v>25625.600000000009</v>
          </cell>
          <cell r="J40" t="str">
            <v>3 ft/mi</v>
          </cell>
          <cell r="K40">
            <v>9500</v>
          </cell>
          <cell r="L40" t="str">
            <v>Manning's</v>
          </cell>
          <cell r="M40">
            <v>5800</v>
          </cell>
          <cell r="N40">
            <v>60</v>
          </cell>
        </row>
        <row r="41">
          <cell r="A41" t="str">
            <v>W167_01A</v>
          </cell>
          <cell r="B41">
            <v>40</v>
          </cell>
          <cell r="C41">
            <v>1.7430000000000001</v>
          </cell>
          <cell r="D41">
            <v>3.06</v>
          </cell>
          <cell r="E41">
            <v>81.599999999999994</v>
          </cell>
          <cell r="F41">
            <v>142.22880000000001</v>
          </cell>
          <cell r="G41">
            <v>1.7430000000000001</v>
          </cell>
          <cell r="H41">
            <v>81.599999999999994</v>
          </cell>
          <cell r="I41">
            <v>1115.52</v>
          </cell>
          <cell r="J41" t="str">
            <v>3 ft/mi</v>
          </cell>
          <cell r="K41">
            <v>1800</v>
          </cell>
          <cell r="L41" t="str">
            <v>Manning's</v>
          </cell>
          <cell r="M41">
            <v>2160</v>
          </cell>
          <cell r="N41">
            <v>100</v>
          </cell>
        </row>
        <row r="42">
          <cell r="A42" t="str">
            <v>W167_01B</v>
          </cell>
          <cell r="B42">
            <v>41</v>
          </cell>
          <cell r="C42">
            <v>2.3210000000000002</v>
          </cell>
          <cell r="D42">
            <v>1.97</v>
          </cell>
          <cell r="E42">
            <v>65.23</v>
          </cell>
          <cell r="F42">
            <v>151.39883000000003</v>
          </cell>
          <cell r="G42">
            <v>4.0640000000000001</v>
          </cell>
          <cell r="H42">
            <v>72.250893208661438</v>
          </cell>
          <cell r="I42">
            <v>2600.96</v>
          </cell>
          <cell r="J42" t="str">
            <v>1 ft/mi</v>
          </cell>
          <cell r="K42">
            <v>2500</v>
          </cell>
          <cell r="L42" t="str">
            <v>RAS</v>
          </cell>
          <cell r="M42">
            <v>2000</v>
          </cell>
          <cell r="N42">
            <v>80</v>
          </cell>
        </row>
        <row r="43">
          <cell r="A43" t="str">
            <v>W167C</v>
          </cell>
          <cell r="B43">
            <v>42</v>
          </cell>
          <cell r="C43">
            <v>5.3070000000000004</v>
          </cell>
          <cell r="D43">
            <v>2.91</v>
          </cell>
          <cell r="E43">
            <v>1.28</v>
          </cell>
          <cell r="F43">
            <v>6.7929600000000008</v>
          </cell>
          <cell r="G43">
            <v>5.3070000000000004</v>
          </cell>
          <cell r="H43">
            <v>1.28</v>
          </cell>
          <cell r="I43">
            <v>3396.4800000000005</v>
          </cell>
          <cell r="J43" t="str">
            <v>3 ft/mi</v>
          </cell>
          <cell r="K43">
            <v>1900</v>
          </cell>
          <cell r="L43" t="str">
            <v>Manning's</v>
          </cell>
          <cell r="M43">
            <v>800</v>
          </cell>
          <cell r="N43">
            <v>40</v>
          </cell>
        </row>
        <row r="44">
          <cell r="A44" t="str">
            <v>W167D</v>
          </cell>
          <cell r="B44">
            <v>43</v>
          </cell>
          <cell r="C44">
            <v>1.4079999999999999</v>
          </cell>
          <cell r="D44">
            <v>3.54</v>
          </cell>
          <cell r="E44">
            <v>1.51</v>
          </cell>
          <cell r="F44">
            <v>2.12608</v>
          </cell>
          <cell r="G44">
            <v>10.779</v>
          </cell>
          <cell r="H44">
            <v>28.068157528527699</v>
          </cell>
          <cell r="I44">
            <v>6898.5599999999995</v>
          </cell>
          <cell r="J44" t="str">
            <v>3 ft/mi</v>
          </cell>
          <cell r="K44">
            <v>3900</v>
          </cell>
          <cell r="L44" t="str">
            <v>Manning's</v>
          </cell>
          <cell r="M44">
            <v>460</v>
          </cell>
          <cell r="N44">
            <v>10</v>
          </cell>
        </row>
        <row r="45">
          <cell r="A45" t="str">
            <v>U100G</v>
          </cell>
          <cell r="B45">
            <v>44</v>
          </cell>
          <cell r="C45">
            <v>4.9390000000000001</v>
          </cell>
          <cell r="D45">
            <v>1.19</v>
          </cell>
          <cell r="E45">
            <v>16.8</v>
          </cell>
          <cell r="F45">
            <v>82.975200000000001</v>
          </cell>
          <cell r="G45">
            <v>51.201000000000008</v>
          </cell>
          <cell r="H45">
            <v>54.308128747485391</v>
          </cell>
          <cell r="I45">
            <v>32768.640000000007</v>
          </cell>
          <cell r="J45" t="str">
            <v>1 ft/mi</v>
          </cell>
          <cell r="K45">
            <v>13000</v>
          </cell>
          <cell r="L45" t="str">
            <v>Manning's</v>
          </cell>
          <cell r="M45">
            <v>4950</v>
          </cell>
          <cell r="N45">
            <v>40</v>
          </cell>
        </row>
        <row r="47">
          <cell r="C47">
            <v>138.69999999999996</v>
          </cell>
          <cell r="E47">
            <v>38.28468298485943</v>
          </cell>
          <cell r="I47" t="str">
            <v>1ft/mi</v>
          </cell>
          <cell r="J47">
            <v>3</v>
          </cell>
        </row>
        <row r="48">
          <cell r="I48" t="str">
            <v>3ft/mi</v>
          </cell>
          <cell r="J48">
            <v>15</v>
          </cell>
        </row>
        <row r="49">
          <cell r="I49" t="str">
            <v>5ft/mi</v>
          </cell>
          <cell r="J49">
            <v>16</v>
          </cell>
        </row>
        <row r="50">
          <cell r="I50" t="str">
            <v>7ft/mi</v>
          </cell>
          <cell r="J50">
            <v>3</v>
          </cell>
        </row>
        <row r="51">
          <cell r="I51" t="str">
            <v>9ft/mi</v>
          </cell>
          <cell r="J51">
            <v>7</v>
          </cell>
        </row>
        <row r="52">
          <cell r="I52" t="str">
            <v>Total</v>
          </cell>
          <cell r="J52">
            <v>44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LU2008"/>
      <sheetName val="Summary2010"/>
      <sheetName val="DLU2010"/>
      <sheetName val="Summary2003"/>
      <sheetName val="DLU2003"/>
    </sheetNames>
    <sheetDataSet>
      <sheetData sheetId="0">
        <row r="1">
          <cell r="A1" t="str">
            <v>Subbasin</v>
          </cell>
          <cell r="B1" t="str">
            <v>Subbasin</v>
          </cell>
          <cell r="C1" t="str">
            <v>Area by Landuse Type (2008)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 t="str">
            <v>Difference</v>
          </cell>
          <cell r="O1">
            <v>0</v>
          </cell>
          <cell r="P1" t="str">
            <v>Development</v>
          </cell>
        </row>
        <row r="2">
          <cell r="A2" t="str">
            <v>Name</v>
          </cell>
          <cell r="B2" t="str">
            <v>Area</v>
          </cell>
          <cell r="C2" t="str">
            <v>GA</v>
          </cell>
          <cell r="D2" t="str">
            <v>HD</v>
          </cell>
          <cell r="E2" t="str">
            <v>IC</v>
          </cell>
          <cell r="F2" t="str">
            <v>RL</v>
          </cell>
          <cell r="G2" t="str">
            <v>RR</v>
          </cell>
          <cell r="H2" t="str">
            <v>RS1</v>
          </cell>
          <cell r="I2" t="str">
            <v>RS2</v>
          </cell>
          <cell r="J2" t="str">
            <v>T</v>
          </cell>
          <cell r="K2" t="str">
            <v>U</v>
          </cell>
          <cell r="L2" t="str">
            <v>W</v>
          </cell>
          <cell r="M2" t="str">
            <v>Total</v>
          </cell>
          <cell r="N2" t="str">
            <v>Area</v>
          </cell>
          <cell r="O2" t="str">
            <v>Percent</v>
          </cell>
          <cell r="P2" t="str">
            <v>Percent (2008)</v>
          </cell>
        </row>
        <row r="3">
          <cell r="A3">
            <v>0</v>
          </cell>
          <cell r="B3" t="str">
            <v>(acres)</v>
          </cell>
          <cell r="C3" t="str">
            <v>(acres)</v>
          </cell>
          <cell r="D3" t="str">
            <v>(acres)</v>
          </cell>
          <cell r="E3" t="str">
            <v>(acres)</v>
          </cell>
          <cell r="F3" t="str">
            <v>(acres)</v>
          </cell>
          <cell r="G3" t="str">
            <v>(acres)</v>
          </cell>
          <cell r="H3" t="str">
            <v>(acres)</v>
          </cell>
          <cell r="I3" t="str">
            <v>(acres)</v>
          </cell>
          <cell r="J3" t="str">
            <v>(acres)</v>
          </cell>
          <cell r="K3" t="str">
            <v>(acres)</v>
          </cell>
          <cell r="L3" t="str">
            <v>(acres)</v>
          </cell>
          <cell r="M3" t="str">
            <v>(acres)</v>
          </cell>
          <cell r="N3" t="str">
            <v>(acres)</v>
          </cell>
          <cell r="O3" t="str">
            <v>(%)</v>
          </cell>
          <cell r="P3" t="str">
            <v>DLU</v>
          </cell>
        </row>
        <row r="4">
          <cell r="A4" t="str">
            <v>T101_13A</v>
          </cell>
          <cell r="B4">
            <v>950.22483728300006</v>
          </cell>
          <cell r="C4">
            <v>0</v>
          </cell>
          <cell r="D4">
            <v>2.1384297520661155</v>
          </cell>
          <cell r="E4">
            <v>6.2603305785123968</v>
          </cell>
          <cell r="F4">
            <v>143.34940312213038</v>
          </cell>
          <cell r="G4">
            <v>413.98702938475668</v>
          </cell>
          <cell r="H4">
            <v>60.280073461891647</v>
          </cell>
          <cell r="I4">
            <v>0</v>
          </cell>
          <cell r="J4">
            <v>48.87741046831956</v>
          </cell>
          <cell r="K4">
            <v>254.95695592286501</v>
          </cell>
          <cell r="L4">
            <v>20.374196510560147</v>
          </cell>
          <cell r="M4">
            <v>950.22382920110192</v>
          </cell>
          <cell r="N4">
            <v>-1.0080818981350603E-3</v>
          </cell>
          <cell r="O4">
            <v>-1.0608888844458915E-6</v>
          </cell>
          <cell r="P4">
            <v>29.6</v>
          </cell>
        </row>
        <row r="5">
          <cell r="A5" t="str">
            <v>T101_13B</v>
          </cell>
          <cell r="B5">
            <v>290.535460048</v>
          </cell>
          <cell r="C5">
            <v>0</v>
          </cell>
          <cell r="D5">
            <v>0</v>
          </cell>
          <cell r="E5">
            <v>0</v>
          </cell>
          <cell r="F5">
            <v>1.9806087854212699</v>
          </cell>
          <cell r="G5">
            <v>271.84171258034894</v>
          </cell>
          <cell r="H5">
            <v>0.23932506887052341</v>
          </cell>
          <cell r="I5">
            <v>0</v>
          </cell>
          <cell r="J5">
            <v>3.3000459136822773</v>
          </cell>
          <cell r="K5">
            <v>9.0426997245179059</v>
          </cell>
          <cell r="L5">
            <v>4.1276400367309458</v>
          </cell>
          <cell r="M5">
            <v>290.53203210957184</v>
          </cell>
          <cell r="N5">
            <v>-3.4279384281603598E-3</v>
          </cell>
          <cell r="O5">
            <v>-1.1798831279531821E-5</v>
          </cell>
          <cell r="P5">
            <v>3.32</v>
          </cell>
        </row>
        <row r="6">
          <cell r="A6" t="str">
            <v>U100A</v>
          </cell>
          <cell r="B6">
            <v>4035.26173836</v>
          </cell>
          <cell r="C6">
            <v>0</v>
          </cell>
          <cell r="D6">
            <v>6.1983471074380167E-2</v>
          </cell>
          <cell r="E6">
            <v>0</v>
          </cell>
          <cell r="F6">
            <v>1.04317377294069</v>
          </cell>
          <cell r="G6">
            <v>3954.5730027548211</v>
          </cell>
          <cell r="H6">
            <v>0</v>
          </cell>
          <cell r="I6">
            <v>0</v>
          </cell>
          <cell r="J6">
            <v>13.495752984389348</v>
          </cell>
          <cell r="K6">
            <v>23.96177685950413</v>
          </cell>
          <cell r="L6">
            <v>42.117768595041319</v>
          </cell>
          <cell r="M6">
            <v>4035.2534584377709</v>
          </cell>
          <cell r="N6">
            <v>-8.2799222291214392E-3</v>
          </cell>
          <cell r="O6">
            <v>-2.0518964457630305E-6</v>
          </cell>
          <cell r="P6">
            <v>1.41</v>
          </cell>
        </row>
        <row r="7">
          <cell r="A7" t="str">
            <v>U100B</v>
          </cell>
          <cell r="B7">
            <v>3430.9081939900002</v>
          </cell>
          <cell r="C7">
            <v>0.74265381083562898</v>
          </cell>
          <cell r="D7">
            <v>2.0391414141414139</v>
          </cell>
          <cell r="E7">
            <v>36.371097337006425</v>
          </cell>
          <cell r="F7">
            <v>26.178845230780802</v>
          </cell>
          <cell r="G7">
            <v>1324.3170339761248</v>
          </cell>
          <cell r="H7">
            <v>81.169651056014686</v>
          </cell>
          <cell r="I7">
            <v>91.084136822773189</v>
          </cell>
          <cell r="J7">
            <v>189.54602846648302</v>
          </cell>
          <cell r="K7">
            <v>1406.1713728191</v>
          </cell>
          <cell r="L7">
            <v>273.27823691460054</v>
          </cell>
          <cell r="M7">
            <v>3430.8981978478605</v>
          </cell>
          <cell r="N7">
            <v>-9.9961421396983496E-3</v>
          </cell>
          <cell r="O7">
            <v>-2.9135641931808838E-6</v>
          </cell>
          <cell r="P7">
            <v>19.079999999999998</v>
          </cell>
        </row>
        <row r="8">
          <cell r="A8" t="str">
            <v>U100C</v>
          </cell>
          <cell r="B8">
            <v>1208.30171391</v>
          </cell>
          <cell r="C8">
            <v>7.953397612488522</v>
          </cell>
          <cell r="D8">
            <v>40.983126721763085</v>
          </cell>
          <cell r="E8">
            <v>32.715220385674932</v>
          </cell>
          <cell r="F8">
            <v>40.6610552233576</v>
          </cell>
          <cell r="G8">
            <v>11.869260789715335</v>
          </cell>
          <cell r="H8">
            <v>458.57208448117541</v>
          </cell>
          <cell r="I8">
            <v>10.203741965105602</v>
          </cell>
          <cell r="J8">
            <v>229.64990817263543</v>
          </cell>
          <cell r="K8">
            <v>238.22256657483931</v>
          </cell>
          <cell r="L8">
            <v>137.48679981634527</v>
          </cell>
          <cell r="M8">
            <v>1208.3171617431003</v>
          </cell>
          <cell r="N8">
            <v>1.5447833100324715E-2</v>
          </cell>
          <cell r="O8">
            <v>1.2784584701288114E-5</v>
          </cell>
          <cell r="P8">
            <v>78.55</v>
          </cell>
        </row>
        <row r="9">
          <cell r="A9" t="str">
            <v>U100D</v>
          </cell>
          <cell r="B9">
            <v>1838.99859745</v>
          </cell>
          <cell r="C9">
            <v>3.7362258953168044</v>
          </cell>
          <cell r="D9">
            <v>192.68767217630855</v>
          </cell>
          <cell r="E9">
            <v>38.512396694214878</v>
          </cell>
          <cell r="F9">
            <v>54.494923720817397</v>
          </cell>
          <cell r="G9">
            <v>56.479568411386595</v>
          </cell>
          <cell r="H9">
            <v>775.38739669421489</v>
          </cell>
          <cell r="I9">
            <v>106.18629476584022</v>
          </cell>
          <cell r="J9">
            <v>364.59022038567491</v>
          </cell>
          <cell r="K9">
            <v>144.24012855831037</v>
          </cell>
          <cell r="L9">
            <v>102.69513314967861</v>
          </cell>
          <cell r="M9">
            <v>1839.0099604517632</v>
          </cell>
          <cell r="N9">
            <v>1.1363001763129432E-2</v>
          </cell>
          <cell r="O9">
            <v>6.1788690694954403E-6</v>
          </cell>
          <cell r="P9">
            <v>86.1</v>
          </cell>
        </row>
        <row r="10">
          <cell r="A10" t="str">
            <v>U100E</v>
          </cell>
          <cell r="B10">
            <v>2094.88752789</v>
          </cell>
          <cell r="C10">
            <v>0</v>
          </cell>
          <cell r="D10">
            <v>342.80991735537191</v>
          </cell>
          <cell r="E10">
            <v>98.087121212121218</v>
          </cell>
          <cell r="F10">
            <v>63.440361719110001</v>
          </cell>
          <cell r="G10">
            <v>39.401400367309456</v>
          </cell>
          <cell r="H10">
            <v>569.60169880624426</v>
          </cell>
          <cell r="I10">
            <v>5.1526629935720845</v>
          </cell>
          <cell r="J10">
            <v>330.1147842056933</v>
          </cell>
          <cell r="K10">
            <v>448.15140036730946</v>
          </cell>
          <cell r="L10">
            <v>198.12672176308541</v>
          </cell>
          <cell r="M10">
            <v>2094.8860687898168</v>
          </cell>
          <cell r="N10">
            <v>-1.4591001831831818E-3</v>
          </cell>
          <cell r="O10">
            <v>-6.9650574554924666E-7</v>
          </cell>
          <cell r="P10">
            <v>76.599999999999994</v>
          </cell>
        </row>
        <row r="11">
          <cell r="A11" t="str">
            <v>U100F</v>
          </cell>
          <cell r="B11">
            <v>1638.9970979300001</v>
          </cell>
          <cell r="C11">
            <v>4.4593663911845729</v>
          </cell>
          <cell r="D11">
            <v>127.64290633608816</v>
          </cell>
          <cell r="E11">
            <v>5.5480945821854917</v>
          </cell>
          <cell r="F11">
            <v>107.992889343076</v>
          </cell>
          <cell r="G11">
            <v>13.035468319559229</v>
          </cell>
          <cell r="H11">
            <v>450.11019283746555</v>
          </cell>
          <cell r="I11">
            <v>9.0168732782369148</v>
          </cell>
          <cell r="J11">
            <v>225.2553948576676</v>
          </cell>
          <cell r="K11">
            <v>554.83643250688704</v>
          </cell>
          <cell r="L11">
            <v>141.03937098255281</v>
          </cell>
          <cell r="M11">
            <v>1638.9369894349036</v>
          </cell>
          <cell r="N11">
            <v>-6.0108495096528713E-2</v>
          </cell>
          <cell r="O11">
            <v>-3.667529348840543E-5</v>
          </cell>
          <cell r="P11">
            <v>64.94</v>
          </cell>
        </row>
        <row r="12">
          <cell r="A12" t="str">
            <v>U100G</v>
          </cell>
          <cell r="B12">
            <v>3160.8689155500001</v>
          </cell>
          <cell r="C12">
            <v>928.72876492194678</v>
          </cell>
          <cell r="D12">
            <v>0</v>
          </cell>
          <cell r="E12">
            <v>0</v>
          </cell>
          <cell r="F12">
            <v>0.77333132412694705</v>
          </cell>
          <cell r="G12">
            <v>0</v>
          </cell>
          <cell r="H12">
            <v>0</v>
          </cell>
          <cell r="I12">
            <v>0</v>
          </cell>
          <cell r="J12">
            <v>65.859733700642792</v>
          </cell>
          <cell r="K12">
            <v>2165.4511019283746</v>
          </cell>
          <cell r="L12">
            <v>0</v>
          </cell>
          <cell r="M12">
            <v>3160.8129318750912</v>
          </cell>
          <cell r="N12">
            <v>-5.598367490892997E-2</v>
          </cell>
          <cell r="O12">
            <v>-1.7711796337064067E-5</v>
          </cell>
          <cell r="P12">
            <v>16.8</v>
          </cell>
        </row>
        <row r="13">
          <cell r="A13" t="str">
            <v>U101_03A</v>
          </cell>
          <cell r="B13">
            <v>1479.2871179700001</v>
          </cell>
          <cell r="C13">
            <v>0</v>
          </cell>
          <cell r="D13">
            <v>89.476010101010104</v>
          </cell>
          <cell r="E13">
            <v>12.703168044077135</v>
          </cell>
          <cell r="F13">
            <v>34.060129698416603</v>
          </cell>
          <cell r="G13">
            <v>385.22153351698807</v>
          </cell>
          <cell r="H13">
            <v>473.54166666666669</v>
          </cell>
          <cell r="I13">
            <v>40.84825528007346</v>
          </cell>
          <cell r="J13">
            <v>224.64474288337925</v>
          </cell>
          <cell r="K13">
            <v>161.01584022038568</v>
          </cell>
          <cell r="L13">
            <v>57.789830119375573</v>
          </cell>
          <cell r="M13">
            <v>1479.3011765303727</v>
          </cell>
          <cell r="N13">
            <v>1.4058560372632201E-2</v>
          </cell>
          <cell r="O13">
            <v>9.5035146295265277E-6</v>
          </cell>
          <cell r="P13">
            <v>61.69</v>
          </cell>
        </row>
        <row r="14">
          <cell r="A14" t="str">
            <v>U101_07A</v>
          </cell>
          <cell r="B14">
            <v>116.139349086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44.928833792470158</v>
          </cell>
          <cell r="H14">
            <v>0</v>
          </cell>
          <cell r="I14">
            <v>0</v>
          </cell>
          <cell r="J14">
            <v>4.6613865932047753</v>
          </cell>
          <cell r="K14">
            <v>63.584710743801651</v>
          </cell>
          <cell r="L14">
            <v>2.9671717171717171</v>
          </cell>
          <cell r="M14">
            <v>116.14210284664831</v>
          </cell>
          <cell r="N14">
            <v>2.7537606483178934E-3</v>
          </cell>
          <cell r="O14">
            <v>2.3710270270841431E-5</v>
          </cell>
          <cell r="P14">
            <v>6.57</v>
          </cell>
        </row>
        <row r="15">
          <cell r="A15" t="str">
            <v>U101_07B</v>
          </cell>
          <cell r="B15">
            <v>150.548364682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126.01469237832875</v>
          </cell>
          <cell r="H15">
            <v>0</v>
          </cell>
          <cell r="I15">
            <v>0</v>
          </cell>
          <cell r="J15">
            <v>4.5913682277318639E-3</v>
          </cell>
          <cell r="K15">
            <v>24.533976124885214</v>
          </cell>
          <cell r="L15">
            <v>0</v>
          </cell>
          <cell r="M15">
            <v>150.5532598714417</v>
          </cell>
          <cell r="N15">
            <v>4.8951894416973118E-3</v>
          </cell>
          <cell r="O15">
            <v>3.2514669199971778E-5</v>
          </cell>
          <cell r="P15">
            <v>0</v>
          </cell>
        </row>
        <row r="16">
          <cell r="A16" t="str">
            <v>U101_07C</v>
          </cell>
          <cell r="B16">
            <v>6.6440457832200002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1.5650826446280992</v>
          </cell>
          <cell r="H16">
            <v>0</v>
          </cell>
          <cell r="I16">
            <v>0</v>
          </cell>
          <cell r="J16">
            <v>3.3683425160697889</v>
          </cell>
          <cell r="K16">
            <v>1.7114325068870524</v>
          </cell>
          <cell r="L16">
            <v>0</v>
          </cell>
          <cell r="M16">
            <v>6.6448576675849411</v>
          </cell>
          <cell r="N16">
            <v>8.1188436494095129E-4</v>
          </cell>
          <cell r="O16">
            <v>1.2218235597453043E-4</v>
          </cell>
          <cell r="P16">
            <v>50.69</v>
          </cell>
        </row>
        <row r="17">
          <cell r="A17" t="str">
            <v>U101_07D</v>
          </cell>
          <cell r="B17">
            <v>82.028873995200001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79.748048668503216</v>
          </cell>
          <cell r="H17">
            <v>0</v>
          </cell>
          <cell r="I17">
            <v>0</v>
          </cell>
          <cell r="J17">
            <v>0</v>
          </cell>
          <cell r="K17">
            <v>2.279040404040404</v>
          </cell>
          <cell r="L17">
            <v>0</v>
          </cell>
          <cell r="M17">
            <v>82.027089072543617</v>
          </cell>
          <cell r="N17">
            <v>-1.7849226563839693E-3</v>
          </cell>
          <cell r="O17">
            <v>-2.1760160900082759E-5</v>
          </cell>
          <cell r="P17">
            <v>0</v>
          </cell>
        </row>
        <row r="18">
          <cell r="A18" t="str">
            <v>U101_07E</v>
          </cell>
          <cell r="B18">
            <v>87.845355371599993</v>
          </cell>
          <cell r="C18">
            <v>0</v>
          </cell>
          <cell r="D18">
            <v>5.9900137741046828</v>
          </cell>
          <cell r="E18">
            <v>0</v>
          </cell>
          <cell r="F18">
            <v>1.9342533873058401</v>
          </cell>
          <cell r="G18">
            <v>14.600550964187327</v>
          </cell>
          <cell r="H18">
            <v>31.632805325987142</v>
          </cell>
          <cell r="I18">
            <v>0</v>
          </cell>
          <cell r="J18">
            <v>15.509641873278238</v>
          </cell>
          <cell r="K18">
            <v>3.3499770431588614</v>
          </cell>
          <cell r="L18">
            <v>14.83528466483012</v>
          </cell>
          <cell r="M18">
            <v>87.852527032852208</v>
          </cell>
          <cell r="N18">
            <v>7.1716612522152445E-3</v>
          </cell>
          <cell r="O18">
            <v>8.1632953478201281E-5</v>
          </cell>
          <cell r="P18">
            <v>79.569999999999993</v>
          </cell>
        </row>
        <row r="19">
          <cell r="A19" t="str">
            <v>U101_08A</v>
          </cell>
          <cell r="B19">
            <v>419.277517542</v>
          </cell>
          <cell r="C19">
            <v>0</v>
          </cell>
          <cell r="D19">
            <v>0</v>
          </cell>
          <cell r="E19">
            <v>6.3825757575757578</v>
          </cell>
          <cell r="F19">
            <v>6.0241536332971003E-2</v>
          </cell>
          <cell r="G19">
            <v>355.17848943985308</v>
          </cell>
          <cell r="H19">
            <v>0</v>
          </cell>
          <cell r="I19">
            <v>0</v>
          </cell>
          <cell r="J19">
            <v>5.2892561983471076</v>
          </cell>
          <cell r="K19">
            <v>45.258838383838381</v>
          </cell>
          <cell r="L19">
            <v>7.1166207529843897</v>
          </cell>
          <cell r="M19">
            <v>419.28602206893169</v>
          </cell>
          <cell r="N19">
            <v>8.5045269316879057E-3</v>
          </cell>
          <cell r="O19">
            <v>2.0283354283367311E-5</v>
          </cell>
          <cell r="P19">
            <v>4.5</v>
          </cell>
        </row>
        <row r="20">
          <cell r="A20" t="str">
            <v>U101_08B</v>
          </cell>
          <cell r="B20">
            <v>218.09992219200001</v>
          </cell>
          <cell r="C20">
            <v>0</v>
          </cell>
          <cell r="D20">
            <v>5.73921028466483E-2</v>
          </cell>
          <cell r="E20">
            <v>0</v>
          </cell>
          <cell r="F20">
            <v>0</v>
          </cell>
          <cell r="G20">
            <v>0.7294536271808999</v>
          </cell>
          <cell r="H20">
            <v>0</v>
          </cell>
          <cell r="I20">
            <v>0</v>
          </cell>
          <cell r="J20">
            <v>4.3445821854912765</v>
          </cell>
          <cell r="K20">
            <v>212.91150137741047</v>
          </cell>
          <cell r="L20">
            <v>5.5670339761248855E-2</v>
          </cell>
          <cell r="M20">
            <v>218.09859963269054</v>
          </cell>
          <cell r="N20">
            <v>-1.3225593094716714E-3</v>
          </cell>
          <cell r="O20">
            <v>-6.0640431057285642E-6</v>
          </cell>
          <cell r="P20">
            <v>2.04</v>
          </cell>
        </row>
        <row r="21">
          <cell r="A21" t="str">
            <v>U101_08C</v>
          </cell>
          <cell r="B21">
            <v>449.11225202700001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316.8882001836547</v>
          </cell>
          <cell r="H21">
            <v>0</v>
          </cell>
          <cell r="I21">
            <v>0</v>
          </cell>
          <cell r="J21">
            <v>5.0694444444444446</v>
          </cell>
          <cell r="K21">
            <v>94.91104224058769</v>
          </cell>
          <cell r="L21">
            <v>32.238292011019283</v>
          </cell>
          <cell r="M21">
            <v>449.10697887970611</v>
          </cell>
          <cell r="N21">
            <v>-5.2731472939058222E-3</v>
          </cell>
          <cell r="O21">
            <v>-1.1741405816181364E-5</v>
          </cell>
          <cell r="P21">
            <v>8.31</v>
          </cell>
        </row>
        <row r="22">
          <cell r="A22" t="str">
            <v>U101_08D</v>
          </cell>
          <cell r="B22">
            <v>85.276279646899994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74.339990817263541</v>
          </cell>
          <cell r="H22">
            <v>0</v>
          </cell>
          <cell r="I22">
            <v>0</v>
          </cell>
          <cell r="J22">
            <v>1.5518824609733701</v>
          </cell>
          <cell r="K22">
            <v>0</v>
          </cell>
          <cell r="L22">
            <v>9.3841827364554629</v>
          </cell>
          <cell r="M22">
            <v>85.276056014692372</v>
          </cell>
          <cell r="N22">
            <v>-2.236322076214492E-4</v>
          </cell>
          <cell r="O22">
            <v>-2.6224501703376055E-6</v>
          </cell>
          <cell r="P22">
            <v>12.82</v>
          </cell>
        </row>
        <row r="23">
          <cell r="A23" t="str">
            <v>U101_08E</v>
          </cell>
          <cell r="B23">
            <v>173.349013367</v>
          </cell>
          <cell r="C23">
            <v>0</v>
          </cell>
          <cell r="D23">
            <v>0</v>
          </cell>
          <cell r="E23">
            <v>0.88039485766758496</v>
          </cell>
          <cell r="F23">
            <v>1.2124482024401599</v>
          </cell>
          <cell r="G23">
            <v>78.978420569329657</v>
          </cell>
          <cell r="H23">
            <v>41.899678604224057</v>
          </cell>
          <cell r="I23">
            <v>0</v>
          </cell>
          <cell r="J23">
            <v>23.464187327823691</v>
          </cell>
          <cell r="K23">
            <v>9.2510330578512399</v>
          </cell>
          <cell r="L23">
            <v>17.661271808999082</v>
          </cell>
          <cell r="M23">
            <v>173.34743442833545</v>
          </cell>
          <cell r="N23">
            <v>-1.578938664550833E-3</v>
          </cell>
          <cell r="O23">
            <v>-9.1085205256013815E-6</v>
          </cell>
          <cell r="P23">
            <v>49.1</v>
          </cell>
        </row>
        <row r="24">
          <cell r="A24" t="str">
            <v>U101_12A</v>
          </cell>
          <cell r="B24">
            <v>1186.8038371</v>
          </cell>
          <cell r="C24">
            <v>2.6406106519742885</v>
          </cell>
          <cell r="D24">
            <v>0</v>
          </cell>
          <cell r="E24">
            <v>21.188590449954088</v>
          </cell>
          <cell r="F24">
            <v>23.8467319589782</v>
          </cell>
          <cell r="G24">
            <v>855.98083103764918</v>
          </cell>
          <cell r="H24">
            <v>0</v>
          </cell>
          <cell r="I24">
            <v>62.066689623507806</v>
          </cell>
          <cell r="J24">
            <v>10.823002754820937</v>
          </cell>
          <cell r="K24">
            <v>210.11306244260788</v>
          </cell>
          <cell r="L24">
            <v>0.10158402203856749</v>
          </cell>
          <cell r="M24">
            <v>1186.7611029415309</v>
          </cell>
          <cell r="N24">
            <v>-4.2734158469102113E-2</v>
          </cell>
          <cell r="O24">
            <v>-3.6009065652034204E-5</v>
          </cell>
          <cell r="P24">
            <v>7.44</v>
          </cell>
        </row>
        <row r="25">
          <cell r="A25" t="str">
            <v>U101A</v>
          </cell>
          <cell r="B25">
            <v>4090.4296330299999</v>
          </cell>
          <cell r="C25">
            <v>0</v>
          </cell>
          <cell r="D25">
            <v>105.85915977961433</v>
          </cell>
          <cell r="E25">
            <v>83.016528925619838</v>
          </cell>
          <cell r="F25">
            <v>40.411531809229203</v>
          </cell>
          <cell r="G25">
            <v>2297.8506657483931</v>
          </cell>
          <cell r="H25">
            <v>0</v>
          </cell>
          <cell r="I25">
            <v>0</v>
          </cell>
          <cell r="J25">
            <v>67.159664830119382</v>
          </cell>
          <cell r="K25">
            <v>1457.8541092745638</v>
          </cell>
          <cell r="L25">
            <v>38.244375573921026</v>
          </cell>
          <cell r="M25">
            <v>4090.39603594146</v>
          </cell>
          <cell r="N25">
            <v>-3.3597088539863762E-2</v>
          </cell>
          <cell r="O25">
            <v>-8.2136517453696727E-6</v>
          </cell>
          <cell r="P25">
            <v>8.18</v>
          </cell>
        </row>
        <row r="26">
          <cell r="A26" t="str">
            <v>U101B</v>
          </cell>
          <cell r="B26">
            <v>3911.5568477299998</v>
          </cell>
          <cell r="C26">
            <v>0</v>
          </cell>
          <cell r="D26">
            <v>27.407598714416896</v>
          </cell>
          <cell r="E26">
            <v>2.5286960514233243</v>
          </cell>
          <cell r="F26">
            <v>248.10982751170701</v>
          </cell>
          <cell r="G26">
            <v>3024.0949265381082</v>
          </cell>
          <cell r="H26">
            <v>6.7722681359044995E-2</v>
          </cell>
          <cell r="I26">
            <v>0</v>
          </cell>
          <cell r="J26">
            <v>37.470156106519745</v>
          </cell>
          <cell r="K26">
            <v>520.49127640036727</v>
          </cell>
          <cell r="L26">
            <v>51.391758494031222</v>
          </cell>
          <cell r="M26">
            <v>3911.5619624979331</v>
          </cell>
          <cell r="N26">
            <v>5.1147679332643747E-3</v>
          </cell>
          <cell r="O26">
            <v>1.3076024315355781E-6</v>
          </cell>
          <cell r="P26">
            <v>9.3800000000000008</v>
          </cell>
        </row>
        <row r="27">
          <cell r="A27" t="str">
            <v>U101C</v>
          </cell>
          <cell r="B27">
            <v>4020.04977749</v>
          </cell>
          <cell r="C27">
            <v>41.275826446280995</v>
          </cell>
          <cell r="D27">
            <v>67.517217630853992</v>
          </cell>
          <cell r="E27">
            <v>95.929178145087235</v>
          </cell>
          <cell r="F27">
            <v>111.59674483017901</v>
          </cell>
          <cell r="G27">
            <v>2580.53145087236</v>
          </cell>
          <cell r="H27">
            <v>89.48863636363636</v>
          </cell>
          <cell r="I27">
            <v>0</v>
          </cell>
          <cell r="J27">
            <v>106.79924242424242</v>
          </cell>
          <cell r="K27">
            <v>800.72141873278235</v>
          </cell>
          <cell r="L27">
            <v>126.20523415977961</v>
          </cell>
          <cell r="M27">
            <v>4020.0649496052019</v>
          </cell>
          <cell r="N27">
            <v>1.5172115201949055E-2</v>
          </cell>
          <cell r="O27">
            <v>3.7740970337902281E-6</v>
          </cell>
          <cell r="P27">
            <v>15.38</v>
          </cell>
        </row>
        <row r="28">
          <cell r="A28" t="str">
            <v>U101D</v>
          </cell>
          <cell r="B28">
            <v>447.833847026</v>
          </cell>
          <cell r="C28">
            <v>41.546143250688708</v>
          </cell>
          <cell r="D28">
            <v>12.099403122130395</v>
          </cell>
          <cell r="E28">
            <v>0</v>
          </cell>
          <cell r="F28">
            <v>10.711357958547801</v>
          </cell>
          <cell r="G28">
            <v>0.29958677685950413</v>
          </cell>
          <cell r="H28">
            <v>183.42860422405877</v>
          </cell>
          <cell r="I28">
            <v>31.76423324150597</v>
          </cell>
          <cell r="J28">
            <v>85.216942148760324</v>
          </cell>
          <cell r="K28">
            <v>29.837006427915519</v>
          </cell>
          <cell r="L28">
            <v>52.928145087235997</v>
          </cell>
          <cell r="M28">
            <v>447.83142223770295</v>
          </cell>
          <cell r="N28">
            <v>-2.424788297048508E-3</v>
          </cell>
          <cell r="O28">
            <v>-5.4145113018922169E-6</v>
          </cell>
          <cell r="P28">
            <v>85.09</v>
          </cell>
        </row>
        <row r="29">
          <cell r="A29" t="str">
            <v>U101E</v>
          </cell>
          <cell r="B29">
            <v>2973.2424053499999</v>
          </cell>
          <cell r="C29">
            <v>0</v>
          </cell>
          <cell r="D29">
            <v>336.91632231404958</v>
          </cell>
          <cell r="E29">
            <v>210.67722681359044</v>
          </cell>
          <cell r="F29">
            <v>43.490045763820397</v>
          </cell>
          <cell r="G29">
            <v>148.16230486685032</v>
          </cell>
          <cell r="H29">
            <v>659.74230945821853</v>
          </cell>
          <cell r="I29">
            <v>204.07426538108356</v>
          </cell>
          <cell r="J29">
            <v>400.27605601469236</v>
          </cell>
          <cell r="K29">
            <v>749.22750229568408</v>
          </cell>
          <cell r="L29">
            <v>220.68239210284665</v>
          </cell>
          <cell r="M29">
            <v>2973.2484250108359</v>
          </cell>
          <cell r="N29">
            <v>6.0196608360456594E-3</v>
          </cell>
          <cell r="O29">
            <v>2.0246074244615871E-6</v>
          </cell>
          <cell r="P29">
            <v>66.39</v>
          </cell>
        </row>
        <row r="30">
          <cell r="A30" t="str">
            <v>U101F</v>
          </cell>
          <cell r="B30">
            <v>3487.9911236799999</v>
          </cell>
          <cell r="C30">
            <v>94.773301193755742</v>
          </cell>
          <cell r="D30">
            <v>402.19237832874194</v>
          </cell>
          <cell r="E30">
            <v>101.84630394857668</v>
          </cell>
          <cell r="F30">
            <v>114.84075547658701</v>
          </cell>
          <cell r="G30">
            <v>8.0968778696051427</v>
          </cell>
          <cell r="H30">
            <v>714.57931588613405</v>
          </cell>
          <cell r="I30">
            <v>149.51388888888889</v>
          </cell>
          <cell r="J30">
            <v>428.66046831955924</v>
          </cell>
          <cell r="K30">
            <v>1312.6980027548209</v>
          </cell>
          <cell r="L30">
            <v>160.74839302112031</v>
          </cell>
          <cell r="M30">
            <v>3487.9496856877895</v>
          </cell>
          <cell r="N30">
            <v>-4.1437992210376251E-2</v>
          </cell>
          <cell r="O30">
            <v>-1.1880329690651798E-5</v>
          </cell>
          <cell r="P30">
            <v>58.63</v>
          </cell>
        </row>
        <row r="31">
          <cell r="A31" t="str">
            <v>U101G</v>
          </cell>
          <cell r="B31">
            <v>2241.1317805899998</v>
          </cell>
          <cell r="C31">
            <v>119.02835169880625</v>
          </cell>
          <cell r="D31">
            <v>116.23909550045914</v>
          </cell>
          <cell r="E31">
            <v>4.0748393021120294E-2</v>
          </cell>
          <cell r="F31">
            <v>2.64961996585906E-2</v>
          </cell>
          <cell r="G31">
            <v>36.249426078971531</v>
          </cell>
          <cell r="H31">
            <v>0.25309917355371903</v>
          </cell>
          <cell r="I31">
            <v>0</v>
          </cell>
          <cell r="J31">
            <v>26.33321854912764</v>
          </cell>
          <cell r="K31">
            <v>1942.8541092745638</v>
          </cell>
          <cell r="L31">
            <v>0</v>
          </cell>
          <cell r="M31">
            <v>2241.0245448681617</v>
          </cell>
          <cell r="N31">
            <v>-0.10723572183815122</v>
          </cell>
          <cell r="O31">
            <v>-4.7851203630819604E-5</v>
          </cell>
          <cell r="P31">
            <v>9.0299999999999994</v>
          </cell>
        </row>
        <row r="32">
          <cell r="A32" t="str">
            <v>U102_01A</v>
          </cell>
          <cell r="B32">
            <v>1872.0961090200001</v>
          </cell>
          <cell r="C32">
            <v>17.394398530762167</v>
          </cell>
          <cell r="D32">
            <v>124.76813590449954</v>
          </cell>
          <cell r="E32">
            <v>58.278236914600548</v>
          </cell>
          <cell r="F32">
            <v>208.91698402682889</v>
          </cell>
          <cell r="G32">
            <v>24.36524334251607</v>
          </cell>
          <cell r="H32">
            <v>608.65989439853081</v>
          </cell>
          <cell r="I32">
            <v>91.872704315886139</v>
          </cell>
          <cell r="J32">
            <v>306.23507805325988</v>
          </cell>
          <cell r="K32">
            <v>329.29924242424244</v>
          </cell>
          <cell r="L32">
            <v>102.29281450872359</v>
          </cell>
          <cell r="M32">
            <v>1872.0827324198499</v>
          </cell>
          <cell r="N32">
            <v>-1.3376600150195372E-2</v>
          </cell>
          <cell r="O32">
            <v>-7.1453039540110544E-6</v>
          </cell>
          <cell r="P32">
            <v>78.19</v>
          </cell>
        </row>
        <row r="33">
          <cell r="A33" t="str">
            <v>U102A</v>
          </cell>
          <cell r="B33">
            <v>3947.3408827600001</v>
          </cell>
          <cell r="C33">
            <v>214.84274563820017</v>
          </cell>
          <cell r="D33">
            <v>0</v>
          </cell>
          <cell r="E33">
            <v>25.427571166207528</v>
          </cell>
          <cell r="F33">
            <v>48.598916330215403</v>
          </cell>
          <cell r="G33">
            <v>3172.9562672176307</v>
          </cell>
          <cell r="H33">
            <v>0</v>
          </cell>
          <cell r="I33">
            <v>0</v>
          </cell>
          <cell r="J33">
            <v>15.008608815426998</v>
          </cell>
          <cell r="K33">
            <v>455.43732782369148</v>
          </cell>
          <cell r="L33">
            <v>15.076905417814508</v>
          </cell>
          <cell r="M33">
            <v>3947.3483424091864</v>
          </cell>
          <cell r="N33">
            <v>7.4596491863303527E-3</v>
          </cell>
          <cell r="O33">
            <v>1.8897874064434613E-6</v>
          </cell>
          <cell r="P33">
            <v>5.36</v>
          </cell>
        </row>
        <row r="34">
          <cell r="A34" t="str">
            <v>U102B</v>
          </cell>
          <cell r="B34">
            <v>4762.1049206300004</v>
          </cell>
          <cell r="C34">
            <v>0</v>
          </cell>
          <cell r="D34">
            <v>0</v>
          </cell>
          <cell r="E34">
            <v>49.904729109274562</v>
          </cell>
          <cell r="F34">
            <v>3.5640399153265698</v>
          </cell>
          <cell r="G34">
            <v>3497.7094811753905</v>
          </cell>
          <cell r="H34">
            <v>0</v>
          </cell>
          <cell r="I34">
            <v>0</v>
          </cell>
          <cell r="J34">
            <v>68.786157024793383</v>
          </cell>
          <cell r="K34">
            <v>1062.3754591368229</v>
          </cell>
          <cell r="L34">
            <v>79.770431588613405</v>
          </cell>
          <cell r="M34">
            <v>4762.1102979502211</v>
          </cell>
          <cell r="N34">
            <v>5.3773202207594295E-3</v>
          </cell>
          <cell r="O34">
            <v>1.1291885076819863E-6</v>
          </cell>
          <cell r="P34">
            <v>4.24</v>
          </cell>
        </row>
        <row r="35">
          <cell r="A35" t="str">
            <v>U102C</v>
          </cell>
          <cell r="B35">
            <v>4475.5251472899999</v>
          </cell>
          <cell r="C35">
            <v>12.210169880624425</v>
          </cell>
          <cell r="D35">
            <v>66.718319559228647</v>
          </cell>
          <cell r="E35">
            <v>18.945133149678604</v>
          </cell>
          <cell r="F35">
            <v>30.375253929125702</v>
          </cell>
          <cell r="G35">
            <v>2655.6066345270892</v>
          </cell>
          <cell r="H35">
            <v>475.01262626262627</v>
          </cell>
          <cell r="I35">
            <v>24.94605142332415</v>
          </cell>
          <cell r="J35">
            <v>241.78030303030303</v>
          </cell>
          <cell r="K35">
            <v>688.16460055096422</v>
          </cell>
          <cell r="L35">
            <v>261.75734618916437</v>
          </cell>
          <cell r="M35">
            <v>4475.5164385021289</v>
          </cell>
          <cell r="N35">
            <v>-8.7087878710008226E-3</v>
          </cell>
          <cell r="O35">
            <v>-1.9458732842718573E-6</v>
          </cell>
          <cell r="P35">
            <v>24.87</v>
          </cell>
        </row>
        <row r="36">
          <cell r="A36" t="str">
            <v>U102D</v>
          </cell>
          <cell r="B36">
            <v>4653.5860375100001</v>
          </cell>
          <cell r="C36">
            <v>185.04304407713499</v>
          </cell>
          <cell r="D36">
            <v>147.3100321395776</v>
          </cell>
          <cell r="E36">
            <v>111.93468778696051</v>
          </cell>
          <cell r="F36">
            <v>105.246357617428</v>
          </cell>
          <cell r="G36">
            <v>335.65082644628097</v>
          </cell>
          <cell r="H36">
            <v>1174.6332644628098</v>
          </cell>
          <cell r="I36">
            <v>139.65335169880623</v>
          </cell>
          <cell r="J36">
            <v>664.39221763085402</v>
          </cell>
          <cell r="K36">
            <v>1379.8530762167127</v>
          </cell>
          <cell r="L36">
            <v>408.40392561983469</v>
          </cell>
          <cell r="M36">
            <v>4652.1207836963995</v>
          </cell>
          <cell r="N36">
            <v>-1.4652538136006115</v>
          </cell>
          <cell r="O36">
            <v>-3.1496469711957397E-4</v>
          </cell>
          <cell r="P36">
            <v>59.63</v>
          </cell>
        </row>
        <row r="37">
          <cell r="A37" t="str">
            <v>U102E</v>
          </cell>
          <cell r="B37">
            <v>2523.4773748600001</v>
          </cell>
          <cell r="C37">
            <v>591.69765840220384</v>
          </cell>
          <cell r="D37">
            <v>135.64623507805325</v>
          </cell>
          <cell r="E37">
            <v>82.921258034894393</v>
          </cell>
          <cell r="F37">
            <v>33.156173247198502</v>
          </cell>
          <cell r="G37">
            <v>5.4901285583103761</v>
          </cell>
          <cell r="H37">
            <v>262.2055785123967</v>
          </cell>
          <cell r="I37">
            <v>4.7503443526170797</v>
          </cell>
          <cell r="J37">
            <v>185.14634986225894</v>
          </cell>
          <cell r="K37">
            <v>1184.1219008264463</v>
          </cell>
          <cell r="L37">
            <v>38.36202938475666</v>
          </cell>
          <cell r="M37">
            <v>2523.497656259136</v>
          </cell>
          <cell r="N37">
            <v>2.028139913591076E-2</v>
          </cell>
          <cell r="O37">
            <v>8.0370192084807222E-6</v>
          </cell>
          <cell r="P37">
            <v>41.04</v>
          </cell>
        </row>
        <row r="38">
          <cell r="A38" t="str">
            <v>U106A</v>
          </cell>
          <cell r="B38">
            <v>1914.2946644799999</v>
          </cell>
          <cell r="C38">
            <v>721.07151056014698</v>
          </cell>
          <cell r="D38">
            <v>159.22061524334251</v>
          </cell>
          <cell r="E38">
            <v>0.16012396694214875</v>
          </cell>
          <cell r="F38">
            <v>7.3079944349381396</v>
          </cell>
          <cell r="G38">
            <v>826.73037190082641</v>
          </cell>
          <cell r="H38">
            <v>8.0549816345270884</v>
          </cell>
          <cell r="I38">
            <v>0</v>
          </cell>
          <cell r="J38">
            <v>49.330808080808083</v>
          </cell>
          <cell r="K38">
            <v>87.932162534435264</v>
          </cell>
          <cell r="L38">
            <v>54.496097337006425</v>
          </cell>
          <cell r="M38">
            <v>1914.3046656929732</v>
          </cell>
          <cell r="N38">
            <v>1.000121297329315E-2</v>
          </cell>
          <cell r="O38">
            <v>5.2244625176592449E-6</v>
          </cell>
          <cell r="P38">
            <v>33.39</v>
          </cell>
        </row>
        <row r="39">
          <cell r="A39" t="str">
            <v>U106B</v>
          </cell>
          <cell r="B39">
            <v>1192.1525605300001</v>
          </cell>
          <cell r="C39">
            <v>86.842286501377416</v>
          </cell>
          <cell r="D39">
            <v>40.285812672176306</v>
          </cell>
          <cell r="E39">
            <v>8.7396694214876032</v>
          </cell>
          <cell r="F39">
            <v>68.846224359559699</v>
          </cell>
          <cell r="G39">
            <v>11.021005509641872</v>
          </cell>
          <cell r="H39">
            <v>425.93893480257117</v>
          </cell>
          <cell r="I39">
            <v>0</v>
          </cell>
          <cell r="J39">
            <v>212.32380624426079</v>
          </cell>
          <cell r="K39">
            <v>58.177226813590451</v>
          </cell>
          <cell r="L39">
            <v>279.96039944903583</v>
          </cell>
          <cell r="M39">
            <v>1192.1353657737011</v>
          </cell>
          <cell r="N39">
            <v>-1.7194756298977154E-2</v>
          </cell>
          <cell r="O39">
            <v>-1.4423493164148923E-5</v>
          </cell>
          <cell r="P39">
            <v>90.55</v>
          </cell>
        </row>
        <row r="40">
          <cell r="A40" t="str">
            <v>U106C</v>
          </cell>
          <cell r="B40">
            <v>3499.35792502</v>
          </cell>
          <cell r="C40">
            <v>249.42091368227733</v>
          </cell>
          <cell r="D40">
            <v>549.14313590449956</v>
          </cell>
          <cell r="E40">
            <v>212.37947658402203</v>
          </cell>
          <cell r="F40">
            <v>209.006577133116</v>
          </cell>
          <cell r="G40">
            <v>26.899678604224057</v>
          </cell>
          <cell r="H40">
            <v>898.78213957759408</v>
          </cell>
          <cell r="I40">
            <v>21.642561983471076</v>
          </cell>
          <cell r="J40">
            <v>582.79155188246102</v>
          </cell>
          <cell r="K40">
            <v>286.06232782369148</v>
          </cell>
          <cell r="L40">
            <v>463.18813131313129</v>
          </cell>
          <cell r="M40">
            <v>3499.3164944884879</v>
          </cell>
          <cell r="N40">
            <v>-4.1430531512105517E-2</v>
          </cell>
          <cell r="O40">
            <v>-1.1839606842467566E-5</v>
          </cell>
          <cell r="P40">
            <v>87.18</v>
          </cell>
        </row>
        <row r="41">
          <cell r="A41" t="str">
            <v>U106D</v>
          </cell>
          <cell r="B41">
            <v>2323.2381643399999</v>
          </cell>
          <cell r="C41">
            <v>5.8029155188246095</v>
          </cell>
          <cell r="D41">
            <v>287.84607438016531</v>
          </cell>
          <cell r="E41">
            <v>113.09974747474747</v>
          </cell>
          <cell r="F41">
            <v>119.747175918739</v>
          </cell>
          <cell r="G41">
            <v>41.300505050505052</v>
          </cell>
          <cell r="H41">
            <v>881.83712121212125</v>
          </cell>
          <cell r="I41">
            <v>78.347681359044998</v>
          </cell>
          <cell r="J41">
            <v>450.86489898989902</v>
          </cell>
          <cell r="K41">
            <v>192.525826446281</v>
          </cell>
          <cell r="L41">
            <v>151.84859963269054</v>
          </cell>
          <cell r="M41">
            <v>2323.2205459830184</v>
          </cell>
          <cell r="N41">
            <v>-1.7618356981529359E-2</v>
          </cell>
          <cell r="O41">
            <v>-7.5835921010566603E-6</v>
          </cell>
          <cell r="P41">
            <v>88.12</v>
          </cell>
        </row>
        <row r="42">
          <cell r="A42" t="str">
            <v>U106E</v>
          </cell>
          <cell r="B42">
            <v>3225.9032942899998</v>
          </cell>
          <cell r="C42">
            <v>199.71648301193756</v>
          </cell>
          <cell r="D42">
            <v>544.59022038567491</v>
          </cell>
          <cell r="E42">
            <v>330.2450642791552</v>
          </cell>
          <cell r="F42">
            <v>156.33590453918001</v>
          </cell>
          <cell r="G42">
            <v>0</v>
          </cell>
          <cell r="H42">
            <v>806.6322314049587</v>
          </cell>
          <cell r="I42">
            <v>48.560606060606062</v>
          </cell>
          <cell r="J42">
            <v>506.65289256198349</v>
          </cell>
          <cell r="K42">
            <v>315.03673094582183</v>
          </cell>
          <cell r="L42">
            <v>318.07851239669424</v>
          </cell>
          <cell r="M42">
            <v>3225.8486455860125</v>
          </cell>
          <cell r="N42">
            <v>-5.4648703987368208E-2</v>
          </cell>
          <cell r="O42">
            <v>-1.6940876647187097E-5</v>
          </cell>
          <cell r="P42">
            <v>86.39</v>
          </cell>
        </row>
        <row r="43">
          <cell r="A43" t="str">
            <v>U120A</v>
          </cell>
          <cell r="B43">
            <v>3205.81449548</v>
          </cell>
          <cell r="C43">
            <v>5.2140725436179984</v>
          </cell>
          <cell r="D43">
            <v>43.441230486685029</v>
          </cell>
          <cell r="E43">
            <v>75.598025711662075</v>
          </cell>
          <cell r="F43">
            <v>48.439312215236491</v>
          </cell>
          <cell r="G43">
            <v>698.07449494949492</v>
          </cell>
          <cell r="H43">
            <v>827.60215794306703</v>
          </cell>
          <cell r="I43">
            <v>92.036845730027551</v>
          </cell>
          <cell r="J43">
            <v>425.9624655647383</v>
          </cell>
          <cell r="K43">
            <v>710.92056932966022</v>
          </cell>
          <cell r="L43">
            <v>279.99655647382917</v>
          </cell>
          <cell r="M43">
            <v>3207.2857309480187</v>
          </cell>
          <cell r="N43">
            <v>1.4712354680186763</v>
          </cell>
          <cell r="O43">
            <v>4.5871668177933255E-4</v>
          </cell>
          <cell r="P43">
            <v>54.55</v>
          </cell>
        </row>
        <row r="44">
          <cell r="A44" t="str">
            <v>W167_01A</v>
          </cell>
          <cell r="B44">
            <v>1115.64933286</v>
          </cell>
          <cell r="C44">
            <v>0</v>
          </cell>
          <cell r="D44">
            <v>366.43767217630852</v>
          </cell>
          <cell r="E44">
            <v>222.65840220385675</v>
          </cell>
          <cell r="F44">
            <v>73.948353319164994</v>
          </cell>
          <cell r="G44">
            <v>84.381313131313135</v>
          </cell>
          <cell r="H44">
            <v>97.603305785123965</v>
          </cell>
          <cell r="I44">
            <v>13.011937557392104</v>
          </cell>
          <cell r="J44">
            <v>99.938016528925615</v>
          </cell>
          <cell r="K44">
            <v>114.34917355371901</v>
          </cell>
          <cell r="L44">
            <v>43.3425160697888</v>
          </cell>
          <cell r="M44">
            <v>1115.6706903255931</v>
          </cell>
          <cell r="N44">
            <v>2.1357465593155212E-2</v>
          </cell>
          <cell r="O44">
            <v>1.9143162743589085E-5</v>
          </cell>
          <cell r="P44">
            <v>81.599999999999994</v>
          </cell>
        </row>
        <row r="45">
          <cell r="A45" t="str">
            <v>W167_01B</v>
          </cell>
          <cell r="B45">
            <v>1485.7565647399999</v>
          </cell>
          <cell r="C45">
            <v>9.5994031221303953</v>
          </cell>
          <cell r="D45">
            <v>68.638659320477501</v>
          </cell>
          <cell r="E45">
            <v>12.207874196510559</v>
          </cell>
          <cell r="F45">
            <v>187.63892218392101</v>
          </cell>
          <cell r="G45">
            <v>23.480831037649221</v>
          </cell>
          <cell r="H45">
            <v>328.24150596877871</v>
          </cell>
          <cell r="I45">
            <v>0</v>
          </cell>
          <cell r="J45">
            <v>209.49954086317723</v>
          </cell>
          <cell r="K45">
            <v>488.28282828282829</v>
          </cell>
          <cell r="L45">
            <v>158.12557392102846</v>
          </cell>
          <cell r="M45">
            <v>1485.7151388965015</v>
          </cell>
          <cell r="N45">
            <v>-4.1425843498473114E-2</v>
          </cell>
          <cell r="O45">
            <v>-2.7882763265939189E-5</v>
          </cell>
          <cell r="P45">
            <v>65.23</v>
          </cell>
        </row>
        <row r="46">
          <cell r="A46" t="str">
            <v>W167C</v>
          </cell>
          <cell r="B46">
            <v>3396.16807651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43.633494031221304</v>
          </cell>
          <cell r="K46">
            <v>3352.4690082644629</v>
          </cell>
          <cell r="L46">
            <v>0</v>
          </cell>
          <cell r="M46">
            <v>3396.1025022956842</v>
          </cell>
          <cell r="N46">
            <v>-6.5574214315802237E-2</v>
          </cell>
          <cell r="O46">
            <v>-1.9308667589236671E-5</v>
          </cell>
          <cell r="P46">
            <v>1.28</v>
          </cell>
        </row>
        <row r="47">
          <cell r="A47" t="str">
            <v>W167D</v>
          </cell>
          <cell r="B47">
            <v>901.205017699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1.0227272727272727</v>
          </cell>
          <cell r="H47">
            <v>7.6331496786042244E-2</v>
          </cell>
          <cell r="I47">
            <v>0</v>
          </cell>
          <cell r="J47">
            <v>13.508953168044076</v>
          </cell>
          <cell r="K47">
            <v>886.57311753902661</v>
          </cell>
          <cell r="L47">
            <v>0</v>
          </cell>
          <cell r="M47">
            <v>901.18112947658403</v>
          </cell>
          <cell r="N47">
            <v>-2.3888222415962446E-2</v>
          </cell>
          <cell r="O47">
            <v>-2.6507681568784056E-5</v>
          </cell>
          <cell r="P47">
            <v>1.51</v>
          </cell>
        </row>
      </sheetData>
      <sheetData sheetId="1">
        <row r="1">
          <cell r="A1" t="str">
            <v>SUBBASIN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ntion"/>
      <sheetName val="Updated_DET"/>
      <sheetName val="TSARP_DET"/>
    </sheetNames>
    <sheetDataSet>
      <sheetData sheetId="0">
        <row r="1">
          <cell r="A1" t="str">
            <v>Subbasin</v>
          </cell>
          <cell r="B1" t="str">
            <v>Drainage Area</v>
          </cell>
          <cell r="C1">
            <v>0</v>
          </cell>
          <cell r="D1" t="str">
            <v>2002 Detention (Keymap)</v>
          </cell>
          <cell r="E1">
            <v>0</v>
          </cell>
          <cell r="F1" t="str">
            <v>New Detention</v>
          </cell>
          <cell r="G1">
            <v>0</v>
          </cell>
          <cell r="H1" t="str">
            <v>Total Area Served by Detention</v>
          </cell>
          <cell r="I1">
            <v>0</v>
          </cell>
          <cell r="J1" t="str">
            <v>On-site Detention
(Updated)</v>
          </cell>
        </row>
        <row r="2">
          <cell r="A2">
            <v>0</v>
          </cell>
          <cell r="B2" t="str">
            <v>(acres)</v>
          </cell>
          <cell r="C2" t="str">
            <v>(mi2)</v>
          </cell>
          <cell r="D2" t="str">
            <v>(acres)</v>
          </cell>
          <cell r="E2" t="str">
            <v>(mi2)</v>
          </cell>
          <cell r="F2" t="str">
            <v>(acres)</v>
          </cell>
          <cell r="G2" t="str">
            <v>(mi2)</v>
          </cell>
          <cell r="H2" t="str">
            <v>(acres)</v>
          </cell>
          <cell r="I2" t="str">
            <v>(mi2)</v>
          </cell>
          <cell r="J2" t="str">
            <v>(%)</v>
          </cell>
        </row>
        <row r="3">
          <cell r="A3" t="str">
            <v>T101_13A</v>
          </cell>
          <cell r="B3">
            <v>950.22483728300006</v>
          </cell>
          <cell r="C3">
            <v>1.4850000000000001</v>
          </cell>
          <cell r="D3">
            <v>0.95446666720420204</v>
          </cell>
          <cell r="E3">
            <v>1.4913541675065658E-3</v>
          </cell>
          <cell r="F3">
            <v>21.210399449035812</v>
          </cell>
          <cell r="G3">
            <v>3.3141249139118457E-2</v>
          </cell>
          <cell r="H3">
            <v>22.164866116240013</v>
          </cell>
          <cell r="I3">
            <v>3.4632603306625022E-2</v>
          </cell>
          <cell r="J3">
            <v>2.33</v>
          </cell>
        </row>
        <row r="4">
          <cell r="A4" t="str">
            <v>T101_13B</v>
          </cell>
          <cell r="B4">
            <v>290.535460048</v>
          </cell>
          <cell r="C4">
            <v>0.45400000000000001</v>
          </cell>
          <cell r="D4">
            <v>1.7593153128549062</v>
          </cell>
          <cell r="E4">
            <v>2.7489301763357907E-3</v>
          </cell>
          <cell r="F4">
            <v>5.968778696051423E-2</v>
          </cell>
          <cell r="G4">
            <v>9.3262167125803488E-5</v>
          </cell>
          <cell r="H4">
            <v>1.8190030998154203</v>
          </cell>
          <cell r="I4">
            <v>2.8421923434615941E-3</v>
          </cell>
          <cell r="J4">
            <v>0.63</v>
          </cell>
        </row>
        <row r="5">
          <cell r="A5" t="str">
            <v>U100A</v>
          </cell>
          <cell r="B5">
            <v>4035.26173836</v>
          </cell>
          <cell r="C5">
            <v>6.3049999999999997</v>
          </cell>
          <cell r="D5">
            <v>0</v>
          </cell>
          <cell r="E5">
            <v>0</v>
          </cell>
          <cell r="F5">
            <v>1.9576446280991735</v>
          </cell>
          <cell r="G5">
            <v>3.0588197314049587E-3</v>
          </cell>
          <cell r="H5">
            <v>1.9576446280991735</v>
          </cell>
          <cell r="I5">
            <v>3.0588197314049587E-3</v>
          </cell>
          <cell r="J5">
            <v>0.05</v>
          </cell>
        </row>
        <row r="6">
          <cell r="A6" t="str">
            <v>U100B</v>
          </cell>
          <cell r="B6">
            <v>3430.9081939900002</v>
          </cell>
          <cell r="C6">
            <v>5.3609999999999998</v>
          </cell>
          <cell r="D6">
            <v>59.317100705213051</v>
          </cell>
          <cell r="E6">
            <v>9.2682969851895391E-2</v>
          </cell>
          <cell r="F6">
            <v>566.32087924701557</v>
          </cell>
          <cell r="G6">
            <v>0.88487637382346185</v>
          </cell>
          <cell r="H6">
            <v>625.63797995222865</v>
          </cell>
          <cell r="I6">
            <v>0.97755934367535724</v>
          </cell>
          <cell r="J6">
            <v>18.239999999999998</v>
          </cell>
        </row>
        <row r="7">
          <cell r="A7" t="str">
            <v>U100C</v>
          </cell>
          <cell r="B7">
            <v>1208.4142356299999</v>
          </cell>
          <cell r="C7">
            <v>1.8879999999999999</v>
          </cell>
          <cell r="D7">
            <v>14.752377858545165</v>
          </cell>
          <cell r="E7">
            <v>2.305059040397682E-2</v>
          </cell>
          <cell r="F7">
            <v>325.38854453627181</v>
          </cell>
          <cell r="G7">
            <v>0.5084196008379247</v>
          </cell>
          <cell r="H7">
            <v>340.14092239481698</v>
          </cell>
          <cell r="I7">
            <v>0.53147019124190154</v>
          </cell>
          <cell r="J7">
            <v>28.15</v>
          </cell>
        </row>
        <row r="8">
          <cell r="A8" t="str">
            <v>U100D</v>
          </cell>
          <cell r="B8">
            <v>1838.99859745</v>
          </cell>
          <cell r="C8">
            <v>2.8730000000000002</v>
          </cell>
          <cell r="D8">
            <v>35.219937474240524</v>
          </cell>
          <cell r="E8">
            <v>5.5031152303500822E-2</v>
          </cell>
          <cell r="F8">
            <v>129.5009756657484</v>
          </cell>
          <cell r="G8">
            <v>0.20234527447773187</v>
          </cell>
          <cell r="H8">
            <v>164.72091313998891</v>
          </cell>
          <cell r="I8">
            <v>0.25737642678123268</v>
          </cell>
          <cell r="J8">
            <v>8.9600000000000009</v>
          </cell>
        </row>
        <row r="9">
          <cell r="A9" t="str">
            <v>U100E</v>
          </cell>
          <cell r="B9">
            <v>2094.88752789</v>
          </cell>
          <cell r="C9">
            <v>3.2730000000000001</v>
          </cell>
          <cell r="D9">
            <v>69.558184636278426</v>
          </cell>
          <cell r="E9">
            <v>0.10868466349418504</v>
          </cell>
          <cell r="F9">
            <v>152.01101928374655</v>
          </cell>
          <cell r="G9">
            <v>0.23751721763085398</v>
          </cell>
          <cell r="H9">
            <v>221.56920392002496</v>
          </cell>
          <cell r="I9">
            <v>0.34620188112503902</v>
          </cell>
          <cell r="J9">
            <v>10.58</v>
          </cell>
        </row>
        <row r="10">
          <cell r="A10" t="str">
            <v>U100F</v>
          </cell>
          <cell r="B10">
            <v>1638.9970979300001</v>
          </cell>
          <cell r="C10">
            <v>2.5609999999999999</v>
          </cell>
          <cell r="D10">
            <v>198.5812336399961</v>
          </cell>
          <cell r="E10">
            <v>0.31028317756249391</v>
          </cell>
          <cell r="F10">
            <v>30.872073002754821</v>
          </cell>
          <cell r="G10">
            <v>4.8237614066804407E-2</v>
          </cell>
          <cell r="H10">
            <v>229.45330664275093</v>
          </cell>
          <cell r="I10">
            <v>0.35852079162929829</v>
          </cell>
          <cell r="J10">
            <v>14</v>
          </cell>
        </row>
        <row r="11">
          <cell r="A11" t="str">
            <v>U100G</v>
          </cell>
          <cell r="B11">
            <v>3160.8689155500001</v>
          </cell>
          <cell r="C11">
            <v>4.9390000000000001</v>
          </cell>
          <cell r="D11">
            <v>60.43285343252473</v>
          </cell>
          <cell r="E11">
            <v>9.4426333488319886E-2</v>
          </cell>
          <cell r="F11">
            <v>3.3663337924701562</v>
          </cell>
          <cell r="G11">
            <v>5.2598965507346194E-3</v>
          </cell>
          <cell r="H11">
            <v>63.799187224994888</v>
          </cell>
          <cell r="I11">
            <v>9.968623003905451E-2</v>
          </cell>
          <cell r="J11">
            <v>2.02</v>
          </cell>
        </row>
        <row r="12">
          <cell r="A12" t="str">
            <v>U101_03A</v>
          </cell>
          <cell r="B12">
            <v>1479.2871179700001</v>
          </cell>
          <cell r="C12">
            <v>2.3109999999999999</v>
          </cell>
          <cell r="D12">
            <v>295.34886733584824</v>
          </cell>
          <cell r="E12">
            <v>0.46148260521226286</v>
          </cell>
          <cell r="F12">
            <v>273.97727272727275</v>
          </cell>
          <cell r="G12">
            <v>0.42808948863636365</v>
          </cell>
          <cell r="H12">
            <v>569.32614006312099</v>
          </cell>
          <cell r="I12">
            <v>0.88957209384862646</v>
          </cell>
          <cell r="J12">
            <v>38.49</v>
          </cell>
        </row>
        <row r="13">
          <cell r="A13" t="str">
            <v>U101_07A</v>
          </cell>
          <cell r="B13">
            <v>116.139349086</v>
          </cell>
          <cell r="C13">
            <v>0.18099999999999999</v>
          </cell>
          <cell r="D13">
            <v>0.77510566443870288</v>
          </cell>
          <cell r="E13">
            <v>1.2111026006854733E-3</v>
          </cell>
          <cell r="F13">
            <v>1.8365472910927456E-2</v>
          </cell>
          <cell r="G13">
            <v>2.869605142332415E-5</v>
          </cell>
          <cell r="H13">
            <v>0.79347113734963037</v>
          </cell>
          <cell r="I13">
            <v>1.2397986521087974E-3</v>
          </cell>
          <cell r="J13">
            <v>0.68</v>
          </cell>
        </row>
        <row r="14">
          <cell r="A14" t="str">
            <v>U101_07B</v>
          </cell>
          <cell r="B14">
            <v>150.548364682</v>
          </cell>
          <cell r="C14">
            <v>0.23499999999999999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U101_07C</v>
          </cell>
          <cell r="B15">
            <v>6.6440457832200002</v>
          </cell>
          <cell r="C15">
            <v>0.01</v>
          </cell>
          <cell r="D15">
            <v>0.14161141231524327</v>
          </cell>
          <cell r="E15">
            <v>2.212678317425676E-4</v>
          </cell>
          <cell r="F15">
            <v>0.14520202020202019</v>
          </cell>
          <cell r="G15">
            <v>2.2687815656565656E-4</v>
          </cell>
          <cell r="H15">
            <v>0.28681343251726343</v>
          </cell>
          <cell r="I15">
            <v>4.4814598830822416E-4</v>
          </cell>
          <cell r="J15">
            <v>4.32</v>
          </cell>
        </row>
        <row r="16">
          <cell r="A16" t="str">
            <v>U101_07D</v>
          </cell>
          <cell r="B16">
            <v>82.028873995200001</v>
          </cell>
          <cell r="C16">
            <v>0.128</v>
          </cell>
          <cell r="D16">
            <v>7.3628797929768233</v>
          </cell>
          <cell r="E16">
            <v>1.1504499676526286E-2</v>
          </cell>
          <cell r="F16">
            <v>0</v>
          </cell>
          <cell r="G16">
            <v>0</v>
          </cell>
          <cell r="H16">
            <v>7.3628797929768233</v>
          </cell>
          <cell r="I16">
            <v>1.1504499676526286E-2</v>
          </cell>
          <cell r="J16">
            <v>8.98</v>
          </cell>
        </row>
        <row r="17">
          <cell r="A17" t="str">
            <v>U101_07E</v>
          </cell>
          <cell r="B17">
            <v>87.845355371599993</v>
          </cell>
          <cell r="C17">
            <v>0.13700000000000001</v>
          </cell>
          <cell r="D17">
            <v>10.282317251764059</v>
          </cell>
          <cell r="E17">
            <v>1.6066120705881343E-2</v>
          </cell>
          <cell r="F17">
            <v>0.23875114784205692</v>
          </cell>
          <cell r="G17">
            <v>3.7304866850321395E-4</v>
          </cell>
          <cell r="H17">
            <v>10.521068399606117</v>
          </cell>
          <cell r="I17">
            <v>1.6439169374384558E-2</v>
          </cell>
          <cell r="J17">
            <v>11.98</v>
          </cell>
        </row>
        <row r="18">
          <cell r="A18" t="str">
            <v>U101_08A</v>
          </cell>
          <cell r="B18">
            <v>419.277517542</v>
          </cell>
          <cell r="C18">
            <v>0.65500000000000003</v>
          </cell>
          <cell r="D18">
            <v>0.14955962884132312</v>
          </cell>
          <cell r="E18">
            <v>2.3368692006456738E-4</v>
          </cell>
          <cell r="F18">
            <v>14.564967860422406</v>
          </cell>
          <cell r="G18">
            <v>2.275776228191001E-2</v>
          </cell>
          <cell r="H18">
            <v>14.71452748926373</v>
          </cell>
          <cell r="I18">
            <v>2.2991449201974577E-2</v>
          </cell>
          <cell r="J18">
            <v>3.51</v>
          </cell>
        </row>
        <row r="19">
          <cell r="A19" t="str">
            <v>U101_08B</v>
          </cell>
          <cell r="B19">
            <v>218.09992219200001</v>
          </cell>
          <cell r="C19">
            <v>0.34100000000000003</v>
          </cell>
          <cell r="D19">
            <v>0.50850595249208963</v>
          </cell>
          <cell r="E19">
            <v>7.9454055076889007E-4</v>
          </cell>
          <cell r="F19">
            <v>4.4019742883379251</v>
          </cell>
          <cell r="G19">
            <v>6.8780848255280084E-3</v>
          </cell>
          <cell r="H19">
            <v>4.9104802408300152</v>
          </cell>
          <cell r="I19">
            <v>7.6726253762968988E-3</v>
          </cell>
          <cell r="J19">
            <v>2.25</v>
          </cell>
        </row>
        <row r="20">
          <cell r="A20" t="str">
            <v>U101_08C</v>
          </cell>
          <cell r="B20">
            <v>449.11225202700001</v>
          </cell>
          <cell r="C20">
            <v>0.70199999999999996</v>
          </cell>
          <cell r="D20">
            <v>0</v>
          </cell>
          <cell r="E20">
            <v>0</v>
          </cell>
          <cell r="F20">
            <v>34.001377410468322</v>
          </cell>
          <cell r="G20">
            <v>5.3127152203856755E-2</v>
          </cell>
          <cell r="H20">
            <v>34.001377410468322</v>
          </cell>
          <cell r="I20">
            <v>5.3127152203856755E-2</v>
          </cell>
          <cell r="J20">
            <v>7.57</v>
          </cell>
        </row>
        <row r="21">
          <cell r="A21" t="str">
            <v>U101_08D</v>
          </cell>
          <cell r="B21">
            <v>85.276279646899994</v>
          </cell>
          <cell r="C21">
            <v>0.13300000000000001</v>
          </cell>
          <cell r="D21">
            <v>1.308896437859784</v>
          </cell>
          <cell r="E21">
            <v>2.0451506841559124E-3</v>
          </cell>
          <cell r="F21">
            <v>9.9810606060606055</v>
          </cell>
          <cell r="G21">
            <v>1.5595407196969696E-2</v>
          </cell>
          <cell r="H21">
            <v>11.28995704392039</v>
          </cell>
          <cell r="I21">
            <v>1.7640557881125608E-2</v>
          </cell>
          <cell r="J21">
            <v>13.24</v>
          </cell>
        </row>
        <row r="22">
          <cell r="A22" t="str">
            <v>U101_08E</v>
          </cell>
          <cell r="B22">
            <v>173.349013367</v>
          </cell>
          <cell r="C22">
            <v>0.27100000000000002</v>
          </cell>
          <cell r="D22">
            <v>20.856347922973196</v>
          </cell>
          <cell r="E22">
            <v>3.2588043629645617E-2</v>
          </cell>
          <cell r="F22">
            <v>38.443526170798897</v>
          </cell>
          <cell r="G22">
            <v>6.0068009641873275E-2</v>
          </cell>
          <cell r="H22">
            <v>59.29987409377209</v>
          </cell>
          <cell r="I22">
            <v>9.2656053271518893E-2</v>
          </cell>
          <cell r="J22">
            <v>34.21</v>
          </cell>
        </row>
        <row r="23">
          <cell r="A23" t="str">
            <v>U101_12A</v>
          </cell>
          <cell r="B23">
            <v>1186.8038371</v>
          </cell>
          <cell r="C23">
            <v>1.8540000000000001</v>
          </cell>
          <cell r="D23">
            <v>5.4470642495037767E-2</v>
          </cell>
          <cell r="E23">
            <v>8.5110378898496512E-5</v>
          </cell>
          <cell r="F23">
            <v>4.4754361799816342</v>
          </cell>
          <cell r="G23">
            <v>6.9928690312213038E-3</v>
          </cell>
          <cell r="H23">
            <v>4.5299068224766721</v>
          </cell>
          <cell r="I23">
            <v>7.0779794101198E-3</v>
          </cell>
          <cell r="J23">
            <v>0.38</v>
          </cell>
        </row>
        <row r="24">
          <cell r="A24" t="str">
            <v>U101A</v>
          </cell>
          <cell r="B24">
            <v>4090.4296330299999</v>
          </cell>
          <cell r="C24">
            <v>6.391</v>
          </cell>
          <cell r="D24">
            <v>21.529870253753849</v>
          </cell>
          <cell r="E24">
            <v>3.3640422271490389E-2</v>
          </cell>
          <cell r="F24">
            <v>164.34458218549128</v>
          </cell>
          <cell r="G24">
            <v>0.25678840966483013</v>
          </cell>
          <cell r="H24">
            <v>185.87445243924512</v>
          </cell>
          <cell r="I24">
            <v>0.29042883193632052</v>
          </cell>
          <cell r="J24">
            <v>4.54</v>
          </cell>
        </row>
        <row r="25">
          <cell r="A25" t="str">
            <v>U101B</v>
          </cell>
          <cell r="B25">
            <v>3911.5568477299998</v>
          </cell>
          <cell r="C25">
            <v>6.1120000000000001</v>
          </cell>
          <cell r="D25">
            <v>44.655827896438169</v>
          </cell>
          <cell r="E25">
            <v>6.9774731088184633E-2</v>
          </cell>
          <cell r="F25">
            <v>100.66804407713498</v>
          </cell>
          <cell r="G25">
            <v>0.15729381887052341</v>
          </cell>
          <cell r="H25">
            <v>145.32387197357315</v>
          </cell>
          <cell r="I25">
            <v>0.22706854995870804</v>
          </cell>
          <cell r="J25">
            <v>3.72</v>
          </cell>
        </row>
        <row r="26">
          <cell r="A26" t="str">
            <v>U101C</v>
          </cell>
          <cell r="B26">
            <v>4020.04977749</v>
          </cell>
          <cell r="C26">
            <v>6.2809999999999997</v>
          </cell>
          <cell r="D26">
            <v>59.31583902297794</v>
          </cell>
          <cell r="E26">
            <v>9.2680998473403026E-2</v>
          </cell>
          <cell r="F26">
            <v>247.05607208448117</v>
          </cell>
          <cell r="G26">
            <v>0.38602511263200184</v>
          </cell>
          <cell r="H26">
            <v>306.37191110745914</v>
          </cell>
          <cell r="I26">
            <v>0.47870611110540484</v>
          </cell>
          <cell r="J26">
            <v>7.62</v>
          </cell>
        </row>
        <row r="27">
          <cell r="A27" t="str">
            <v>U101D</v>
          </cell>
          <cell r="B27">
            <v>447.833847026</v>
          </cell>
          <cell r="C27">
            <v>0.7</v>
          </cell>
          <cell r="D27">
            <v>48.97905620841118</v>
          </cell>
          <cell r="E27">
            <v>7.6529775325642466E-2</v>
          </cell>
          <cell r="F27">
            <v>135.599173553719</v>
          </cell>
          <cell r="G27">
            <v>0.21187370867768593</v>
          </cell>
          <cell r="H27">
            <v>184.57822976213018</v>
          </cell>
          <cell r="I27">
            <v>0.28840348400332838</v>
          </cell>
          <cell r="J27">
            <v>41.22</v>
          </cell>
        </row>
        <row r="28">
          <cell r="A28" t="str">
            <v>U101E</v>
          </cell>
          <cell r="B28">
            <v>2973.2424053499999</v>
          </cell>
          <cell r="C28">
            <v>4.6459999999999999</v>
          </cell>
          <cell r="D28">
            <v>192.54317699454739</v>
          </cell>
          <cell r="E28">
            <v>0.30084871405398028</v>
          </cell>
          <cell r="F28">
            <v>461.26033057851242</v>
          </cell>
          <cell r="G28">
            <v>0.72071926652892571</v>
          </cell>
          <cell r="H28">
            <v>653.80350757305985</v>
          </cell>
          <cell r="I28">
            <v>1.0215679805829061</v>
          </cell>
          <cell r="J28">
            <v>21.99</v>
          </cell>
        </row>
        <row r="29">
          <cell r="A29" t="str">
            <v>U101F</v>
          </cell>
          <cell r="B29">
            <v>3487.9911236799999</v>
          </cell>
          <cell r="C29">
            <v>5.45</v>
          </cell>
          <cell r="D29">
            <v>533.6767085362344</v>
          </cell>
          <cell r="E29">
            <v>0.83386985708786621</v>
          </cell>
          <cell r="F29">
            <v>261.23995638200182</v>
          </cell>
          <cell r="G29">
            <v>0.40818743184687784</v>
          </cell>
          <cell r="H29">
            <v>794.91666491823617</v>
          </cell>
          <cell r="I29">
            <v>1.2420572889347441</v>
          </cell>
          <cell r="J29">
            <v>22.79</v>
          </cell>
        </row>
        <row r="30">
          <cell r="A30" t="str">
            <v>U101G</v>
          </cell>
          <cell r="B30">
            <v>2241.1317805899998</v>
          </cell>
          <cell r="C30">
            <v>3.5019999999999998</v>
          </cell>
          <cell r="D30">
            <v>50.438604079684275</v>
          </cell>
          <cell r="E30">
            <v>7.881031887450668E-2</v>
          </cell>
          <cell r="F30">
            <v>59.795971074380162</v>
          </cell>
          <cell r="G30">
            <v>9.3431204803718998E-2</v>
          </cell>
          <cell r="H30">
            <v>110.23457515406443</v>
          </cell>
          <cell r="I30">
            <v>0.17224152367822568</v>
          </cell>
          <cell r="J30">
            <v>4.92</v>
          </cell>
        </row>
        <row r="31">
          <cell r="A31" t="str">
            <v>U102_01A</v>
          </cell>
          <cell r="B31">
            <v>1872.0961090200001</v>
          </cell>
          <cell r="C31">
            <v>2.9249999999999998</v>
          </cell>
          <cell r="D31">
            <v>63.214618371495746</v>
          </cell>
          <cell r="E31">
            <v>9.8772841205462106E-2</v>
          </cell>
          <cell r="F31">
            <v>238.32988980716254</v>
          </cell>
          <cell r="G31">
            <v>0.37239045282369149</v>
          </cell>
          <cell r="H31">
            <v>301.5445081786583</v>
          </cell>
          <cell r="I31">
            <v>0.47116329402915358</v>
          </cell>
          <cell r="J31">
            <v>16.11</v>
          </cell>
        </row>
        <row r="32">
          <cell r="A32" t="str">
            <v>U102A</v>
          </cell>
          <cell r="B32">
            <v>3947.3408827600001</v>
          </cell>
          <cell r="C32">
            <v>6.1680000000000001</v>
          </cell>
          <cell r="D32">
            <v>19.866989246267337</v>
          </cell>
          <cell r="E32">
            <v>3.1042170697292714E-2</v>
          </cell>
          <cell r="F32">
            <v>68.05469467401285</v>
          </cell>
          <cell r="G32">
            <v>0.10633546042814508</v>
          </cell>
          <cell r="H32">
            <v>87.921683920280188</v>
          </cell>
          <cell r="I32">
            <v>0.1373776311254378</v>
          </cell>
          <cell r="J32">
            <v>2.23</v>
          </cell>
        </row>
        <row r="33">
          <cell r="A33" t="str">
            <v>U102B</v>
          </cell>
          <cell r="B33">
            <v>4762.1049206300004</v>
          </cell>
          <cell r="C33">
            <v>7.4409999999999998</v>
          </cell>
          <cell r="D33">
            <v>1.1079241623896949</v>
          </cell>
          <cell r="E33">
            <v>1.7311315037338982E-3</v>
          </cell>
          <cell r="F33">
            <v>48.102043158861342</v>
          </cell>
          <cell r="G33">
            <v>7.5159442435720841E-2</v>
          </cell>
          <cell r="H33">
            <v>49.209967321251035</v>
          </cell>
          <cell r="I33">
            <v>7.689057393945474E-2</v>
          </cell>
          <cell r="J33">
            <v>1.03</v>
          </cell>
        </row>
        <row r="34">
          <cell r="A34" t="str">
            <v>U102C</v>
          </cell>
          <cell r="B34">
            <v>4475.5251472899999</v>
          </cell>
          <cell r="C34">
            <v>6.9930000000000003</v>
          </cell>
          <cell r="D34">
            <v>65.830253287100447</v>
          </cell>
          <cell r="E34">
            <v>0.10285977076109445</v>
          </cell>
          <cell r="F34">
            <v>278.39962121212119</v>
          </cell>
          <cell r="G34">
            <v>0.43499940814393934</v>
          </cell>
          <cell r="H34">
            <v>344.22987449922164</v>
          </cell>
          <cell r="I34">
            <v>0.53785917890503376</v>
          </cell>
          <cell r="J34">
            <v>7.69</v>
          </cell>
        </row>
        <row r="35">
          <cell r="A35" t="str">
            <v>U102D</v>
          </cell>
          <cell r="B35">
            <v>4537.7716191</v>
          </cell>
          <cell r="C35">
            <v>7.09</v>
          </cell>
          <cell r="D35">
            <v>392.58907601761086</v>
          </cell>
          <cell r="E35">
            <v>0.613420431277517</v>
          </cell>
          <cell r="F35">
            <v>359.19593663911843</v>
          </cell>
          <cell r="G35">
            <v>0.5612436509986225</v>
          </cell>
          <cell r="H35">
            <v>751.78501265672935</v>
          </cell>
          <cell r="I35">
            <v>1.1746640822761396</v>
          </cell>
          <cell r="J35">
            <v>16.57</v>
          </cell>
        </row>
        <row r="36">
          <cell r="A36" t="str">
            <v>U102E</v>
          </cell>
          <cell r="B36">
            <v>2523.4773748600001</v>
          </cell>
          <cell r="C36">
            <v>3.9430000000000001</v>
          </cell>
          <cell r="D36">
            <v>23.310163838904437</v>
          </cell>
          <cell r="E36">
            <v>3.6422130998288185E-2</v>
          </cell>
          <cell r="F36">
            <v>23.286845730027547</v>
          </cell>
          <cell r="G36">
            <v>3.638569645316804E-2</v>
          </cell>
          <cell r="H36">
            <v>46.597009568931981</v>
          </cell>
          <cell r="I36">
            <v>7.2807827451456225E-2</v>
          </cell>
          <cell r="J36">
            <v>1.85</v>
          </cell>
        </row>
        <row r="37">
          <cell r="A37" t="str">
            <v>U106A</v>
          </cell>
          <cell r="B37">
            <v>1914.2946644799999</v>
          </cell>
          <cell r="C37">
            <v>2.9910000000000001</v>
          </cell>
          <cell r="D37">
            <v>238.68881400841462</v>
          </cell>
          <cell r="E37">
            <v>0.37295127188814786</v>
          </cell>
          <cell r="F37">
            <v>601.155303030303</v>
          </cell>
          <cell r="G37">
            <v>0.9393051609848484</v>
          </cell>
          <cell r="H37">
            <v>839.84411703871763</v>
          </cell>
          <cell r="I37">
            <v>1.3122564328729962</v>
          </cell>
          <cell r="J37">
            <v>43.87</v>
          </cell>
        </row>
        <row r="38">
          <cell r="A38" t="str">
            <v>U106B</v>
          </cell>
          <cell r="B38">
            <v>1192.1525605300001</v>
          </cell>
          <cell r="C38">
            <v>1.863</v>
          </cell>
          <cell r="D38">
            <v>526.82672699942054</v>
          </cell>
          <cell r="E38">
            <v>0.82316676093659458</v>
          </cell>
          <cell r="F38">
            <v>499.06106519742883</v>
          </cell>
          <cell r="G38">
            <v>0.77978291437098257</v>
          </cell>
          <cell r="H38">
            <v>1025.8877921968494</v>
          </cell>
          <cell r="I38">
            <v>1.6029496753075771</v>
          </cell>
          <cell r="J38">
            <v>86.05</v>
          </cell>
        </row>
        <row r="39">
          <cell r="A39" t="str">
            <v>U106C</v>
          </cell>
          <cell r="B39">
            <v>3499.35792502</v>
          </cell>
          <cell r="C39">
            <v>5.468</v>
          </cell>
          <cell r="D39">
            <v>897.08347087580376</v>
          </cell>
          <cell r="E39">
            <v>1.4016929232434434</v>
          </cell>
          <cell r="F39">
            <v>831.73840679522493</v>
          </cell>
          <cell r="G39">
            <v>1.299591260617539</v>
          </cell>
          <cell r="H39">
            <v>1728.8218776710287</v>
          </cell>
          <cell r="I39">
            <v>2.7012841838609827</v>
          </cell>
          <cell r="J39">
            <v>49.4</v>
          </cell>
        </row>
        <row r="40">
          <cell r="A40" t="str">
            <v>U106D</v>
          </cell>
          <cell r="B40">
            <v>2323.2381643399999</v>
          </cell>
          <cell r="C40">
            <v>3.63</v>
          </cell>
          <cell r="D40">
            <v>322.77149507916204</v>
          </cell>
          <cell r="E40">
            <v>0.50433046106119073</v>
          </cell>
          <cell r="F40">
            <v>254.11415289256198</v>
          </cell>
          <cell r="G40">
            <v>0.39705336389462809</v>
          </cell>
          <cell r="H40">
            <v>576.88564797172398</v>
          </cell>
          <cell r="I40">
            <v>0.90138382495581881</v>
          </cell>
          <cell r="J40">
            <v>24.83</v>
          </cell>
        </row>
        <row r="41">
          <cell r="A41" t="str">
            <v>U106E</v>
          </cell>
          <cell r="B41">
            <v>3225.9032942899998</v>
          </cell>
          <cell r="C41">
            <v>5.04</v>
          </cell>
          <cell r="D41">
            <v>630.86782529443497</v>
          </cell>
          <cell r="E41">
            <v>0.98573097702255463</v>
          </cell>
          <cell r="F41">
            <v>169.63211662075298</v>
          </cell>
          <cell r="G41">
            <v>0.26505018221992654</v>
          </cell>
          <cell r="H41">
            <v>800.49994191518795</v>
          </cell>
          <cell r="I41">
            <v>1.2507811592424811</v>
          </cell>
          <cell r="J41">
            <v>24.81</v>
          </cell>
        </row>
        <row r="42">
          <cell r="A42" t="str">
            <v>U120A</v>
          </cell>
          <cell r="B42">
            <v>3321.51639217</v>
          </cell>
          <cell r="C42">
            <v>5.19</v>
          </cell>
          <cell r="D42">
            <v>21.549609104975495</v>
          </cell>
          <cell r="E42">
            <v>3.3671264226524208E-2</v>
          </cell>
          <cell r="F42">
            <v>940.64078282828279</v>
          </cell>
          <cell r="G42">
            <v>1.4697512231691918</v>
          </cell>
          <cell r="H42">
            <v>962.1903919332583</v>
          </cell>
          <cell r="I42">
            <v>1.503422487395716</v>
          </cell>
          <cell r="J42">
            <v>28.97</v>
          </cell>
        </row>
        <row r="43">
          <cell r="A43" t="str">
            <v>W167_01A</v>
          </cell>
          <cell r="B43">
            <v>1115.64933286</v>
          </cell>
          <cell r="C43">
            <v>1.7430000000000001</v>
          </cell>
          <cell r="D43">
            <v>240.98699457708872</v>
          </cell>
          <cell r="E43">
            <v>0.37654217902670112</v>
          </cell>
          <cell r="F43">
            <v>203.01394628099175</v>
          </cell>
          <cell r="G43">
            <v>0.3172092910640496</v>
          </cell>
          <cell r="H43">
            <v>444.00094085808047</v>
          </cell>
          <cell r="I43">
            <v>0.69375147009075078</v>
          </cell>
          <cell r="J43">
            <v>39.799999999999997</v>
          </cell>
        </row>
        <row r="44">
          <cell r="A44" t="str">
            <v>W167_01B</v>
          </cell>
          <cell r="B44">
            <v>1485.7565647399999</v>
          </cell>
          <cell r="C44">
            <v>2.3210000000000002</v>
          </cell>
          <cell r="D44">
            <v>725.03093960706394</v>
          </cell>
          <cell r="E44">
            <v>1.1328608431360374</v>
          </cell>
          <cell r="F44">
            <v>234.67085629017447</v>
          </cell>
          <cell r="G44">
            <v>0.36667321295339761</v>
          </cell>
          <cell r="H44">
            <v>959.70179589723841</v>
          </cell>
          <cell r="I44">
            <v>1.499534056089435</v>
          </cell>
          <cell r="J44">
            <v>64.59</v>
          </cell>
        </row>
        <row r="45">
          <cell r="A45" t="str">
            <v>W167C</v>
          </cell>
          <cell r="B45">
            <v>3396.16807651</v>
          </cell>
          <cell r="C45">
            <v>5.3070000000000004</v>
          </cell>
          <cell r="D45">
            <v>8.6621142705804025E-2</v>
          </cell>
          <cell r="E45">
            <v>1.3534553547781878E-4</v>
          </cell>
          <cell r="F45">
            <v>7.1148989898989896</v>
          </cell>
          <cell r="G45">
            <v>1.1117029671717172E-2</v>
          </cell>
          <cell r="H45">
            <v>7.2015201326047933</v>
          </cell>
          <cell r="I45">
            <v>1.1252375207194991E-2</v>
          </cell>
          <cell r="J45">
            <v>0.21</v>
          </cell>
        </row>
        <row r="46">
          <cell r="A46" t="str">
            <v>W167D</v>
          </cell>
          <cell r="B46">
            <v>901.205017699</v>
          </cell>
          <cell r="C46">
            <v>1.4079999999999999</v>
          </cell>
          <cell r="D46">
            <v>78.810870550810165</v>
          </cell>
          <cell r="E46">
            <v>0.12314198523564088</v>
          </cell>
          <cell r="F46">
            <v>0.24162075298438934</v>
          </cell>
          <cell r="G46">
            <v>3.7753242653810836E-4</v>
          </cell>
          <cell r="H46">
            <v>79.052491303794554</v>
          </cell>
          <cell r="I46">
            <v>0.12351951766217899</v>
          </cell>
          <cell r="J46">
            <v>8.77</v>
          </cell>
        </row>
        <row r="47"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 t="str">
            <v>Totals:</v>
          </cell>
          <cell r="B48">
            <v>88769.301994088921</v>
          </cell>
          <cell r="C48">
            <v>138.69999999999999</v>
          </cell>
          <cell r="D48">
            <v>5977.1255069245581</v>
          </cell>
          <cell r="E48">
            <v>9.3392586045696202</v>
          </cell>
          <cell r="F48">
            <v>7797.6518021120282</v>
          </cell>
          <cell r="G48">
            <v>12.183830940800048</v>
          </cell>
          <cell r="H48">
            <v>13774.777309036586</v>
          </cell>
          <cell r="I48">
            <v>21.523089545369665</v>
          </cell>
          <cell r="J48">
            <v>15.517681843598499</v>
          </cell>
        </row>
        <row r="51">
          <cell r="B51">
            <v>0</v>
          </cell>
        </row>
      </sheetData>
      <sheetData sheetId="1">
        <row r="1">
          <cell r="A1" t="str">
            <v>SUBBASIN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MP2008"/>
      <sheetName val="Relationship"/>
    </sheetNames>
    <sheetDataSet>
      <sheetData sheetId="0">
        <row r="1">
          <cell r="A1" t="str">
            <v>Subbasin</v>
          </cell>
          <cell r="B1" t="str">
            <v>Subbasin</v>
          </cell>
          <cell r="C1" t="str">
            <v>Land Cover Area (2008)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 t="str">
            <v>Difference</v>
          </cell>
          <cell r="K1">
            <v>0</v>
          </cell>
          <cell r="L1" t="str">
            <v>Impervious</v>
          </cell>
        </row>
        <row r="2">
          <cell r="A2" t="str">
            <v>Name</v>
          </cell>
          <cell r="B2" t="str">
            <v>Area</v>
          </cell>
          <cell r="C2" t="str">
            <v>Water</v>
          </cell>
          <cell r="D2" t="str">
            <v>Built-up</v>
          </cell>
          <cell r="E2" t="str">
            <v>Open Soil</v>
          </cell>
          <cell r="F2" t="str">
            <v>Grass</v>
          </cell>
          <cell r="G2" t="str">
            <v>Brush</v>
          </cell>
          <cell r="H2" t="str">
            <v>Trees</v>
          </cell>
          <cell r="I2" t="str">
            <v>Total</v>
          </cell>
          <cell r="J2" t="str">
            <v>Area</v>
          </cell>
          <cell r="K2" t="str">
            <v>Percent</v>
          </cell>
          <cell r="L2" t="str">
            <v>Percent (2008)</v>
          </cell>
        </row>
        <row r="3">
          <cell r="A3">
            <v>0</v>
          </cell>
          <cell r="B3" t="str">
            <v>(acres)</v>
          </cell>
          <cell r="C3" t="str">
            <v>(acres)</v>
          </cell>
          <cell r="D3" t="str">
            <v>(acres)</v>
          </cell>
          <cell r="E3" t="str">
            <v>(acres)</v>
          </cell>
          <cell r="F3" t="str">
            <v>(acres)</v>
          </cell>
          <cell r="G3" t="str">
            <v>(acres)</v>
          </cell>
          <cell r="H3" t="str">
            <v>(acres)</v>
          </cell>
          <cell r="I3" t="str">
            <v>(acres)</v>
          </cell>
          <cell r="J3" t="str">
            <v>(acres)</v>
          </cell>
          <cell r="K3" t="str">
            <v>(%)</v>
          </cell>
          <cell r="L3" t="str">
            <v>IMP</v>
          </cell>
        </row>
        <row r="4">
          <cell r="A4" t="str">
            <v>T101_13A</v>
          </cell>
          <cell r="B4">
            <v>950.22483728300006</v>
          </cell>
          <cell r="C4">
            <v>3.2053489439853076</v>
          </cell>
          <cell r="D4">
            <v>109.4932277318641</v>
          </cell>
          <cell r="E4">
            <v>14.312442607897154</v>
          </cell>
          <cell r="F4">
            <v>720.39198806244258</v>
          </cell>
          <cell r="G4">
            <v>37.416207529843895</v>
          </cell>
          <cell r="H4">
            <v>64.541437098255287</v>
          </cell>
          <cell r="I4">
            <v>949.36065197428832</v>
          </cell>
          <cell r="J4">
            <v>-0.86418530871173971</v>
          </cell>
          <cell r="K4">
            <v>-9.1028136347823328E-4</v>
          </cell>
          <cell r="L4">
            <v>11.87</v>
          </cell>
        </row>
        <row r="5">
          <cell r="A5" t="str">
            <v>T101_13B</v>
          </cell>
          <cell r="B5">
            <v>290.535460048</v>
          </cell>
          <cell r="C5">
            <v>0</v>
          </cell>
          <cell r="D5">
            <v>9.6057162534435268</v>
          </cell>
          <cell r="E5">
            <v>19.835858585858585</v>
          </cell>
          <cell r="F5">
            <v>258.10376492194672</v>
          </cell>
          <cell r="G5">
            <v>1.3533057851239669</v>
          </cell>
          <cell r="H5">
            <v>1.2953397612488522</v>
          </cell>
          <cell r="I5">
            <v>290.19398530762163</v>
          </cell>
          <cell r="J5">
            <v>-0.34147474037837355</v>
          </cell>
          <cell r="K5">
            <v>-1.1767119846277706E-3</v>
          </cell>
          <cell r="L5">
            <v>3.31</v>
          </cell>
        </row>
        <row r="6">
          <cell r="A6" t="str">
            <v>U100A</v>
          </cell>
          <cell r="B6">
            <v>4035.26173836</v>
          </cell>
          <cell r="C6">
            <v>6.4434113865932048</v>
          </cell>
          <cell r="D6">
            <v>43.350550964187327</v>
          </cell>
          <cell r="E6">
            <v>135.96705693296602</v>
          </cell>
          <cell r="F6">
            <v>3816.5828741965106</v>
          </cell>
          <cell r="G6">
            <v>17.901744719926537</v>
          </cell>
          <cell r="H6">
            <v>13.394742883379248</v>
          </cell>
          <cell r="I6">
            <v>4033.6403810835632</v>
          </cell>
          <cell r="J6">
            <v>-1.6213572764368109</v>
          </cell>
          <cell r="K6">
            <v>-4.0195880724529616E-4</v>
          </cell>
          <cell r="L6">
            <v>1.23</v>
          </cell>
        </row>
        <row r="7">
          <cell r="A7" t="str">
            <v>U100B</v>
          </cell>
          <cell r="B7">
            <v>3430.9081939900002</v>
          </cell>
          <cell r="C7">
            <v>56.579430670339761</v>
          </cell>
          <cell r="D7">
            <v>483.75459136822775</v>
          </cell>
          <cell r="E7">
            <v>557.46671258034894</v>
          </cell>
          <cell r="F7">
            <v>2207.8541092745636</v>
          </cell>
          <cell r="G7">
            <v>50.614669421487605</v>
          </cell>
          <cell r="H7">
            <v>73.912993572084474</v>
          </cell>
          <cell r="I7">
            <v>3430.1825068870521</v>
          </cell>
          <cell r="J7">
            <v>-0.72568710294808625</v>
          </cell>
          <cell r="K7">
            <v>-2.1155932708859256E-4</v>
          </cell>
          <cell r="L7">
            <v>15.75</v>
          </cell>
        </row>
        <row r="8">
          <cell r="A8" t="str">
            <v>U100C</v>
          </cell>
          <cell r="B8">
            <v>1208.30171391</v>
          </cell>
          <cell r="C8">
            <v>20.208907254361801</v>
          </cell>
          <cell r="D8">
            <v>493.82403581267215</v>
          </cell>
          <cell r="E8">
            <v>108.04522497704316</v>
          </cell>
          <cell r="F8">
            <v>428.33735078053257</v>
          </cell>
          <cell r="G8">
            <v>52.548209366391184</v>
          </cell>
          <cell r="H8">
            <v>105.34779614325069</v>
          </cell>
          <cell r="I8">
            <v>1208.3115243342513</v>
          </cell>
          <cell r="J8">
            <v>9.8104242513272766E-3</v>
          </cell>
          <cell r="K8">
            <v>8.1191183347626919E-6</v>
          </cell>
          <cell r="L8">
            <v>42.54</v>
          </cell>
        </row>
        <row r="9">
          <cell r="A9" t="str">
            <v>U100D</v>
          </cell>
          <cell r="B9">
            <v>1838.99859745</v>
          </cell>
          <cell r="C9">
            <v>5.5205463728191004</v>
          </cell>
          <cell r="D9">
            <v>827.61650596877871</v>
          </cell>
          <cell r="E9">
            <v>23.915289256198346</v>
          </cell>
          <cell r="F9">
            <v>652.41104224058768</v>
          </cell>
          <cell r="G9">
            <v>102.86386593204774</v>
          </cell>
          <cell r="H9">
            <v>226.67527548209367</v>
          </cell>
          <cell r="I9">
            <v>1839.0025252525252</v>
          </cell>
          <cell r="J9">
            <v>3.9278025251405779E-3</v>
          </cell>
          <cell r="K9">
            <v>2.1358331330193396E-6</v>
          </cell>
          <cell r="L9">
            <v>45.3</v>
          </cell>
        </row>
        <row r="10">
          <cell r="A10" t="str">
            <v>U100E</v>
          </cell>
          <cell r="B10">
            <v>2094.88752789</v>
          </cell>
          <cell r="C10">
            <v>35.35066574839302</v>
          </cell>
          <cell r="D10">
            <v>879.53340220385678</v>
          </cell>
          <cell r="E10">
            <v>63.826905417814508</v>
          </cell>
          <cell r="F10">
            <v>730.85915977961429</v>
          </cell>
          <cell r="G10">
            <v>91.248852157943062</v>
          </cell>
          <cell r="H10">
            <v>294.05245638200182</v>
          </cell>
          <cell r="I10">
            <v>2094.8714416896232</v>
          </cell>
          <cell r="J10">
            <v>-1.6086200376776105E-2</v>
          </cell>
          <cell r="K10">
            <v>-7.6788484756858136E-6</v>
          </cell>
          <cell r="L10">
            <v>43.67</v>
          </cell>
        </row>
        <row r="11">
          <cell r="A11" t="str">
            <v>U100F</v>
          </cell>
          <cell r="B11">
            <v>1638.9970979300001</v>
          </cell>
          <cell r="C11">
            <v>31.015266299357208</v>
          </cell>
          <cell r="D11">
            <v>466.58574380165288</v>
          </cell>
          <cell r="E11">
            <v>8.3000459136822773</v>
          </cell>
          <cell r="F11">
            <v>407.46039944903583</v>
          </cell>
          <cell r="G11">
            <v>100.46602387511479</v>
          </cell>
          <cell r="H11">
            <v>625.16356749311296</v>
          </cell>
          <cell r="I11">
            <v>1638.9910468319558</v>
          </cell>
          <cell r="J11">
            <v>-6.0510980442813889E-3</v>
          </cell>
          <cell r="K11">
            <v>-3.6919652831403186E-6</v>
          </cell>
          <cell r="L11">
            <v>30.36</v>
          </cell>
        </row>
        <row r="12">
          <cell r="A12" t="str">
            <v>U100G</v>
          </cell>
          <cell r="B12">
            <v>3160.8689155500001</v>
          </cell>
          <cell r="C12">
            <v>149.50183654729111</v>
          </cell>
          <cell r="D12">
            <v>101.66781450872359</v>
          </cell>
          <cell r="E12">
            <v>363.9589072543618</v>
          </cell>
          <cell r="F12">
            <v>801.61214416896235</v>
          </cell>
          <cell r="G12">
            <v>232.63831496786042</v>
          </cell>
          <cell r="H12">
            <v>1511.0669191919192</v>
          </cell>
          <cell r="I12">
            <v>3160.4459366391184</v>
          </cell>
          <cell r="J12">
            <v>-0.42297891088173856</v>
          </cell>
          <cell r="K12">
            <v>-1.3383519900724605E-4</v>
          </cell>
          <cell r="L12">
            <v>7.95</v>
          </cell>
        </row>
        <row r="13">
          <cell r="A13" t="str">
            <v>U101_03A</v>
          </cell>
          <cell r="B13">
            <v>1479.2871179700001</v>
          </cell>
          <cell r="C13">
            <v>0.98370064279155189</v>
          </cell>
          <cell r="D13">
            <v>505.64566115702479</v>
          </cell>
          <cell r="E13">
            <v>44.094926538108353</v>
          </cell>
          <cell r="F13">
            <v>787.28305785123962</v>
          </cell>
          <cell r="G13">
            <v>55.413797061524335</v>
          </cell>
          <cell r="H13">
            <v>85.861455463728191</v>
          </cell>
          <cell r="I13">
            <v>1479.2825987144167</v>
          </cell>
          <cell r="J13">
            <v>-4.5192555833182269E-3</v>
          </cell>
          <cell r="K13">
            <v>-3.0550319372685955E-6</v>
          </cell>
          <cell r="L13">
            <v>34.25</v>
          </cell>
        </row>
        <row r="14">
          <cell r="A14" t="str">
            <v>U101_07A</v>
          </cell>
          <cell r="B14">
            <v>116.139349086</v>
          </cell>
          <cell r="C14">
            <v>0</v>
          </cell>
          <cell r="D14">
            <v>4.7388659320477506</v>
          </cell>
          <cell r="E14">
            <v>49.085743801652896</v>
          </cell>
          <cell r="F14">
            <v>61.623622589531678</v>
          </cell>
          <cell r="G14">
            <v>0.25080348943985309</v>
          </cell>
          <cell r="H14">
            <v>0.17504591368227732</v>
          </cell>
          <cell r="I14">
            <v>115.87408172635446</v>
          </cell>
          <cell r="J14">
            <v>-0.26526735964553438</v>
          </cell>
          <cell r="K14">
            <v>-2.2892725939523181E-3</v>
          </cell>
          <cell r="L14">
            <v>4.09</v>
          </cell>
        </row>
        <row r="15">
          <cell r="A15" t="str">
            <v>U101_07B</v>
          </cell>
          <cell r="B15">
            <v>150.548364682</v>
          </cell>
          <cell r="C15">
            <v>0</v>
          </cell>
          <cell r="D15">
            <v>0</v>
          </cell>
          <cell r="E15">
            <v>85.964761248852156</v>
          </cell>
          <cell r="F15">
            <v>64.531680440771353</v>
          </cell>
          <cell r="G15">
            <v>4.533976124885216E-2</v>
          </cell>
          <cell r="H15">
            <v>1.1478420569329659E-2</v>
          </cell>
          <cell r="I15">
            <v>150.55325987144167</v>
          </cell>
          <cell r="J15">
            <v>4.8951894416688901E-3</v>
          </cell>
          <cell r="K15">
            <v>3.2514669199782998E-5</v>
          </cell>
          <cell r="L15">
            <v>0</v>
          </cell>
        </row>
        <row r="16">
          <cell r="A16" t="str">
            <v>U101_07C</v>
          </cell>
          <cell r="B16">
            <v>6.6440457832200002</v>
          </cell>
          <cell r="C16">
            <v>0</v>
          </cell>
          <cell r="D16">
            <v>1.6035353535353536</v>
          </cell>
          <cell r="E16">
            <v>1.9214876033057851</v>
          </cell>
          <cell r="F16">
            <v>2.0075757575757578</v>
          </cell>
          <cell r="G16">
            <v>0.46946740128558312</v>
          </cell>
          <cell r="H16">
            <v>0.43445821854912764</v>
          </cell>
          <cell r="I16">
            <v>6.4365243342516072</v>
          </cell>
          <cell r="J16">
            <v>-0.20752144896839297</v>
          </cell>
          <cell r="K16">
            <v>-3.2241228059075158E-2</v>
          </cell>
          <cell r="L16">
            <v>24.91</v>
          </cell>
        </row>
        <row r="17">
          <cell r="A17" t="str">
            <v>U101_07D</v>
          </cell>
          <cell r="B17">
            <v>82.028873995200001</v>
          </cell>
          <cell r="C17">
            <v>0</v>
          </cell>
          <cell r="D17">
            <v>0</v>
          </cell>
          <cell r="E17">
            <v>75.871786042240586</v>
          </cell>
          <cell r="F17">
            <v>6.139807162534435</v>
          </cell>
          <cell r="G17">
            <v>0</v>
          </cell>
          <cell r="H17">
            <v>1.5495867768595042E-2</v>
          </cell>
          <cell r="I17">
            <v>82.027089072543617</v>
          </cell>
          <cell r="J17">
            <v>-1.7849226563839693E-3</v>
          </cell>
          <cell r="K17">
            <v>-2.1760160900082759E-5</v>
          </cell>
          <cell r="L17">
            <v>0</v>
          </cell>
        </row>
        <row r="18">
          <cell r="A18" t="str">
            <v>U101_07E</v>
          </cell>
          <cell r="B18">
            <v>87.845355371599993</v>
          </cell>
          <cell r="C18">
            <v>6.9444444444444448E-2</v>
          </cell>
          <cell r="D18">
            <v>28.028581267217632</v>
          </cell>
          <cell r="E18">
            <v>1.9714187327823691</v>
          </cell>
          <cell r="F18">
            <v>41.289026629935719</v>
          </cell>
          <cell r="G18">
            <v>4.9598255280073458</v>
          </cell>
          <cell r="H18">
            <v>11.527777777777779</v>
          </cell>
          <cell r="I18">
            <v>87.846074380165277</v>
          </cell>
          <cell r="J18">
            <v>7.1900856528372969E-4</v>
          </cell>
          <cell r="K18">
            <v>8.1848684799747222E-6</v>
          </cell>
          <cell r="L18">
            <v>31.99</v>
          </cell>
        </row>
        <row r="19">
          <cell r="A19" t="str">
            <v>U101_08A</v>
          </cell>
          <cell r="B19">
            <v>419.277517542</v>
          </cell>
          <cell r="C19">
            <v>1.2052341597796144E-2</v>
          </cell>
          <cell r="D19">
            <v>6.3797061524334255</v>
          </cell>
          <cell r="E19">
            <v>53.25241046831956</v>
          </cell>
          <cell r="F19">
            <v>353.64612029384756</v>
          </cell>
          <cell r="G19">
            <v>2.4994260789715335</v>
          </cell>
          <cell r="H19">
            <v>3.4946051423324151</v>
          </cell>
          <cell r="I19">
            <v>419.28432047750226</v>
          </cell>
          <cell r="J19">
            <v>6.8029355022645177E-3</v>
          </cell>
          <cell r="K19">
            <v>1.6225113055782744E-5</v>
          </cell>
          <cell r="L19">
            <v>1.52</v>
          </cell>
        </row>
        <row r="20">
          <cell r="A20" t="str">
            <v>U101_08B</v>
          </cell>
          <cell r="B20">
            <v>218.09992219200001</v>
          </cell>
          <cell r="C20">
            <v>0.41551882460973372</v>
          </cell>
          <cell r="D20">
            <v>3.7304866850321396E-2</v>
          </cell>
          <cell r="E20">
            <v>187.62339302112031</v>
          </cell>
          <cell r="F20">
            <v>29.974747474747474</v>
          </cell>
          <cell r="G20">
            <v>4.763544536271809E-2</v>
          </cell>
          <cell r="H20">
            <v>0</v>
          </cell>
          <cell r="I20">
            <v>218.09859963269056</v>
          </cell>
          <cell r="J20">
            <v>-1.3225593094432497E-3</v>
          </cell>
          <cell r="K20">
            <v>-6.0640431055982474E-6</v>
          </cell>
          <cell r="L20">
            <v>0.21</v>
          </cell>
        </row>
        <row r="21">
          <cell r="A21" t="str">
            <v>U101_08C</v>
          </cell>
          <cell r="B21">
            <v>449.11225202700001</v>
          </cell>
          <cell r="C21">
            <v>8.6088154269972454E-3</v>
          </cell>
          <cell r="D21">
            <v>7.8328741965105602</v>
          </cell>
          <cell r="E21">
            <v>90.134297520661164</v>
          </cell>
          <cell r="F21">
            <v>327.79269972451789</v>
          </cell>
          <cell r="G21">
            <v>16.843434343434343</v>
          </cell>
          <cell r="H21">
            <v>6.495064279155188</v>
          </cell>
          <cell r="I21">
            <v>449.10697887970616</v>
          </cell>
          <cell r="J21">
            <v>-5.2731472938489787E-3</v>
          </cell>
          <cell r="K21">
            <v>-1.1741405816054792E-5</v>
          </cell>
          <cell r="L21">
            <v>1.75</v>
          </cell>
        </row>
        <row r="22">
          <cell r="A22" t="str">
            <v>U101_08D</v>
          </cell>
          <cell r="B22">
            <v>85.276279646899994</v>
          </cell>
          <cell r="C22">
            <v>0</v>
          </cell>
          <cell r="D22">
            <v>1.2597566574839303</v>
          </cell>
          <cell r="E22">
            <v>12.675619834710744</v>
          </cell>
          <cell r="F22">
            <v>71.17366850321396</v>
          </cell>
          <cell r="G22">
            <v>0.16184573002754821</v>
          </cell>
          <cell r="H22">
            <v>5.1652892561983473E-3</v>
          </cell>
          <cell r="I22">
            <v>85.276056014692386</v>
          </cell>
          <cell r="J22">
            <v>-2.2363220760723834E-4</v>
          </cell>
          <cell r="K22">
            <v>-2.6224501701709598E-6</v>
          </cell>
          <cell r="L22">
            <v>1.48</v>
          </cell>
        </row>
        <row r="23">
          <cell r="A23" t="str">
            <v>U101_08E</v>
          </cell>
          <cell r="B23">
            <v>173.349013367</v>
          </cell>
          <cell r="C23">
            <v>0.53202479338842978</v>
          </cell>
          <cell r="D23">
            <v>36.152433425160694</v>
          </cell>
          <cell r="E23">
            <v>11.037075298438936</v>
          </cell>
          <cell r="F23">
            <v>113.13475665748393</v>
          </cell>
          <cell r="G23">
            <v>4.6194903581267219</v>
          </cell>
          <cell r="H23">
            <v>7.8724747474747474</v>
          </cell>
          <cell r="I23">
            <v>173.34825528007346</v>
          </cell>
          <cell r="J23">
            <v>-7.5808692653822618E-4</v>
          </cell>
          <cell r="K23">
            <v>-4.3732019414525308E-6</v>
          </cell>
          <cell r="L23">
            <v>21.16</v>
          </cell>
        </row>
        <row r="24">
          <cell r="A24" t="str">
            <v>U101_12A</v>
          </cell>
          <cell r="B24">
            <v>1186.8038371</v>
          </cell>
          <cell r="C24">
            <v>1.3406795224977044</v>
          </cell>
          <cell r="D24">
            <v>44.970156106519745</v>
          </cell>
          <cell r="E24">
            <v>21.393480257116622</v>
          </cell>
          <cell r="F24">
            <v>1078.1072084481175</v>
          </cell>
          <cell r="G24">
            <v>18.949150596877871</v>
          </cell>
          <cell r="H24">
            <v>21.559917355371901</v>
          </cell>
          <cell r="I24">
            <v>1186.3205922865013</v>
          </cell>
          <cell r="J24">
            <v>-0.4832448134986862</v>
          </cell>
          <cell r="K24">
            <v>-4.0734757252024553E-4</v>
          </cell>
          <cell r="L24">
            <v>3.9</v>
          </cell>
        </row>
        <row r="25">
          <cell r="A25" t="str">
            <v>U101A</v>
          </cell>
          <cell r="B25">
            <v>4090.4296330299999</v>
          </cell>
          <cell r="C25">
            <v>56.116850321395773</v>
          </cell>
          <cell r="D25">
            <v>91.709710743801651</v>
          </cell>
          <cell r="E25">
            <v>364.4760101010101</v>
          </cell>
          <cell r="F25">
            <v>3479.6986914600552</v>
          </cell>
          <cell r="G25">
            <v>34.525367309458218</v>
          </cell>
          <cell r="H25">
            <v>61.304522497704319</v>
          </cell>
          <cell r="I25">
            <v>4087.8311524334254</v>
          </cell>
          <cell r="J25">
            <v>-2.5984805965745181</v>
          </cell>
          <cell r="K25">
            <v>-6.3566240866570062E-4</v>
          </cell>
          <cell r="L25">
            <v>3.62</v>
          </cell>
        </row>
        <row r="26">
          <cell r="A26" t="str">
            <v>U101B</v>
          </cell>
          <cell r="B26">
            <v>3911.5568477299998</v>
          </cell>
          <cell r="C26">
            <v>34.672291092745638</v>
          </cell>
          <cell r="D26">
            <v>126.27525252525253</v>
          </cell>
          <cell r="E26">
            <v>31.60066574839302</v>
          </cell>
          <cell r="F26">
            <v>3443.5703627180901</v>
          </cell>
          <cell r="G26">
            <v>75.534894398530767</v>
          </cell>
          <cell r="H26">
            <v>199.80544077134985</v>
          </cell>
          <cell r="I26">
            <v>3911.4589072543622</v>
          </cell>
          <cell r="J26">
            <v>-9.7940475637642521E-2</v>
          </cell>
          <cell r="K26">
            <v>-2.5039372254684267E-5</v>
          </cell>
          <cell r="L26">
            <v>4.1100000000000003</v>
          </cell>
        </row>
        <row r="27">
          <cell r="A27" t="str">
            <v>U101C</v>
          </cell>
          <cell r="B27">
            <v>4020.04977749</v>
          </cell>
          <cell r="C27">
            <v>53.581841138659321</v>
          </cell>
          <cell r="D27">
            <v>243.6162764003673</v>
          </cell>
          <cell r="E27">
            <v>96.17768595041322</v>
          </cell>
          <cell r="F27">
            <v>3324.9793388429753</v>
          </cell>
          <cell r="G27">
            <v>102.76687327823691</v>
          </cell>
          <cell r="H27">
            <v>198.58930211202937</v>
          </cell>
          <cell r="I27">
            <v>4019.7113177226811</v>
          </cell>
          <cell r="J27">
            <v>-0.33845976731890914</v>
          </cell>
          <cell r="K27">
            <v>-8.4200018500497548E-5</v>
          </cell>
          <cell r="L27">
            <v>7.39</v>
          </cell>
        </row>
        <row r="28">
          <cell r="A28" t="str">
            <v>U101D</v>
          </cell>
          <cell r="B28">
            <v>447.833847026</v>
          </cell>
          <cell r="C28">
            <v>7.7840909090909092</v>
          </cell>
          <cell r="D28">
            <v>183.26618457300276</v>
          </cell>
          <cell r="E28">
            <v>4.6114554637281913</v>
          </cell>
          <cell r="F28">
            <v>223.54224058769515</v>
          </cell>
          <cell r="G28">
            <v>14.108126721763085</v>
          </cell>
          <cell r="H28">
            <v>14.524793388429751</v>
          </cell>
          <cell r="I28">
            <v>447.83689164370986</v>
          </cell>
          <cell r="J28">
            <v>3.044617709861086E-3</v>
          </cell>
          <cell r="K28">
            <v>6.7984968783753602E-6</v>
          </cell>
          <cell r="L28">
            <v>42.66</v>
          </cell>
        </row>
        <row r="29">
          <cell r="A29" t="str">
            <v>U101E</v>
          </cell>
          <cell r="B29">
            <v>2973.2424053499999</v>
          </cell>
          <cell r="C29">
            <v>36.379132231404959</v>
          </cell>
          <cell r="D29">
            <v>1191.2591827364554</v>
          </cell>
          <cell r="E29">
            <v>149.82265840220387</v>
          </cell>
          <cell r="F29">
            <v>1247.7559687786961</v>
          </cell>
          <cell r="G29">
            <v>129.7549357208448</v>
          </cell>
          <cell r="H29">
            <v>216.60812672176309</v>
          </cell>
          <cell r="I29">
            <v>2971.5800045913688</v>
          </cell>
          <cell r="J29">
            <v>-1.6624007586310654</v>
          </cell>
          <cell r="K29">
            <v>-5.5943328332486446E-4</v>
          </cell>
          <cell r="L29">
            <v>41.31</v>
          </cell>
        </row>
        <row r="30">
          <cell r="A30" t="str">
            <v>U101F</v>
          </cell>
          <cell r="B30">
            <v>3487.9911236799999</v>
          </cell>
          <cell r="C30">
            <v>15.572773186409551</v>
          </cell>
          <cell r="D30">
            <v>1029.1368227731864</v>
          </cell>
          <cell r="E30">
            <v>165.34320477502297</v>
          </cell>
          <cell r="F30">
            <v>1089.8249540863178</v>
          </cell>
          <cell r="G30">
            <v>240.0068870523416</v>
          </cell>
          <cell r="H30">
            <v>947.51606978879704</v>
          </cell>
          <cell r="I30">
            <v>3487.4007116620751</v>
          </cell>
          <cell r="J30">
            <v>-0.59041201792479114</v>
          </cell>
          <cell r="K30">
            <v>-1.6929858847319101E-4</v>
          </cell>
          <cell r="L30">
            <v>29.96</v>
          </cell>
        </row>
        <row r="31">
          <cell r="A31" t="str">
            <v>U101G</v>
          </cell>
          <cell r="B31">
            <v>2241.1317805899998</v>
          </cell>
          <cell r="C31">
            <v>72.320362718089996</v>
          </cell>
          <cell r="D31">
            <v>108.09515610651974</v>
          </cell>
          <cell r="E31">
            <v>115.37304866850322</v>
          </cell>
          <cell r="F31">
            <v>736.03076216712577</v>
          </cell>
          <cell r="G31">
            <v>265.3730486685032</v>
          </cell>
          <cell r="H31">
            <v>943.17091368227727</v>
          </cell>
          <cell r="I31">
            <v>2240.3632920110194</v>
          </cell>
          <cell r="J31">
            <v>-0.76848857898039569</v>
          </cell>
          <cell r="K31">
            <v>-3.4301962620114906E-4</v>
          </cell>
          <cell r="L31">
            <v>8.0500000000000007</v>
          </cell>
        </row>
        <row r="32">
          <cell r="A32" t="str">
            <v>U102_01A</v>
          </cell>
          <cell r="B32">
            <v>1872.0961090200001</v>
          </cell>
          <cell r="C32">
            <v>10.826446280991735</v>
          </cell>
          <cell r="D32">
            <v>686.76538108356294</v>
          </cell>
          <cell r="E32">
            <v>58.759756657483933</v>
          </cell>
          <cell r="F32">
            <v>743.20247933884298</v>
          </cell>
          <cell r="G32">
            <v>100.11535812672176</v>
          </cell>
          <cell r="H32">
            <v>272.42022497704318</v>
          </cell>
          <cell r="I32">
            <v>1872.0896464646466</v>
          </cell>
          <cell r="J32">
            <v>-6.4625553534369828E-3</v>
          </cell>
          <cell r="K32">
            <v>-3.4520544278641865E-6</v>
          </cell>
          <cell r="L32">
            <v>37.26</v>
          </cell>
        </row>
        <row r="33">
          <cell r="A33" t="str">
            <v>U102A</v>
          </cell>
          <cell r="B33">
            <v>3947.3408827600001</v>
          </cell>
          <cell r="C33">
            <v>35.467745638200185</v>
          </cell>
          <cell r="D33">
            <v>74.969582185491277</v>
          </cell>
          <cell r="E33">
            <v>263.8647842056933</v>
          </cell>
          <cell r="F33">
            <v>3464.9879476584024</v>
          </cell>
          <cell r="G33">
            <v>46.694788797061527</v>
          </cell>
          <cell r="H33">
            <v>59.438131313131315</v>
          </cell>
          <cell r="I33">
            <v>3945.4229797979797</v>
          </cell>
          <cell r="J33">
            <v>-1.9179029620204346</v>
          </cell>
          <cell r="K33">
            <v>-4.8610832649396654E-4</v>
          </cell>
          <cell r="L33">
            <v>2.8</v>
          </cell>
        </row>
        <row r="34">
          <cell r="A34" t="str">
            <v>U102B</v>
          </cell>
          <cell r="B34">
            <v>4762.1049206300004</v>
          </cell>
          <cell r="C34">
            <v>162.12235996326905</v>
          </cell>
          <cell r="D34">
            <v>54.559802571166209</v>
          </cell>
          <cell r="E34">
            <v>133.46590909090909</v>
          </cell>
          <cell r="F34">
            <v>4284.3084251606979</v>
          </cell>
          <cell r="G34">
            <v>68.475665748393027</v>
          </cell>
          <cell r="H34">
            <v>59.178145087235997</v>
          </cell>
          <cell r="I34">
            <v>4762.1103076216714</v>
          </cell>
          <cell r="J34">
            <v>5.386991671002761E-3</v>
          </cell>
          <cell r="K34">
            <v>1.1312194222760817E-6</v>
          </cell>
          <cell r="L34">
            <v>4.55</v>
          </cell>
        </row>
        <row r="35">
          <cell r="A35" t="str">
            <v>U102C</v>
          </cell>
          <cell r="B35">
            <v>4475.5251472899999</v>
          </cell>
          <cell r="C35">
            <v>47.223943985307621</v>
          </cell>
          <cell r="D35">
            <v>504.51503673094584</v>
          </cell>
          <cell r="E35">
            <v>366.10651974288339</v>
          </cell>
          <cell r="F35">
            <v>2946.9903581267217</v>
          </cell>
          <cell r="G35">
            <v>149.22061524334251</v>
          </cell>
          <cell r="H35">
            <v>461.46694214876032</v>
          </cell>
          <cell r="I35">
            <v>4475.5234159779611</v>
          </cell>
          <cell r="J35">
            <v>-1.7313120388280367E-3</v>
          </cell>
          <cell r="K35">
            <v>-3.8684012525710856E-7</v>
          </cell>
          <cell r="L35">
            <v>12.33</v>
          </cell>
        </row>
        <row r="36">
          <cell r="A36" t="str">
            <v>U102D</v>
          </cell>
          <cell r="B36">
            <v>4653.5860375100001</v>
          </cell>
          <cell r="C36">
            <v>45.179637281910011</v>
          </cell>
          <cell r="D36">
            <v>1464.6711432506886</v>
          </cell>
          <cell r="E36">
            <v>93.607667584940316</v>
          </cell>
          <cell r="F36">
            <v>1985.2886822773187</v>
          </cell>
          <cell r="G36">
            <v>249.38360881542701</v>
          </cell>
          <cell r="H36">
            <v>815.47348484848487</v>
          </cell>
          <cell r="I36">
            <v>4653.6042240587694</v>
          </cell>
          <cell r="J36">
            <v>1.8186548769335786E-2</v>
          </cell>
          <cell r="K36">
            <v>3.9080566145510943E-6</v>
          </cell>
          <cell r="L36">
            <v>32.44</v>
          </cell>
        </row>
        <row r="37">
          <cell r="A37" t="str">
            <v>U102E</v>
          </cell>
          <cell r="B37">
            <v>2523.4773748600001</v>
          </cell>
          <cell r="C37">
            <v>30.84538567493113</v>
          </cell>
          <cell r="D37">
            <v>432.75998622589532</v>
          </cell>
          <cell r="E37">
            <v>87.563131313131308</v>
          </cell>
          <cell r="F37">
            <v>1009.4450183654729</v>
          </cell>
          <cell r="G37">
            <v>161.2276170798898</v>
          </cell>
          <cell r="H37">
            <v>801.64485766758492</v>
          </cell>
          <cell r="I37">
            <v>2523.4859963269055</v>
          </cell>
          <cell r="J37">
            <v>8.6214669054243132E-3</v>
          </cell>
          <cell r="K37">
            <v>3.4164908852172776E-6</v>
          </cell>
          <cell r="L37">
            <v>18.37</v>
          </cell>
        </row>
        <row r="38">
          <cell r="A38" t="str">
            <v>U106A</v>
          </cell>
          <cell r="B38">
            <v>1914.2946644799999</v>
          </cell>
          <cell r="C38">
            <v>73.293158861340686</v>
          </cell>
          <cell r="D38">
            <v>209.45649678604224</v>
          </cell>
          <cell r="E38">
            <v>597.11088154269976</v>
          </cell>
          <cell r="F38">
            <v>601.80555555555554</v>
          </cell>
          <cell r="G38">
            <v>79.674586776859499</v>
          </cell>
          <cell r="H38">
            <v>352.28650137741045</v>
          </cell>
          <cell r="I38">
            <v>1913.6271808999081</v>
          </cell>
          <cell r="J38">
            <v>-0.66748358009181175</v>
          </cell>
          <cell r="K38">
            <v>-3.4880544484005443E-4</v>
          </cell>
          <cell r="L38">
            <v>14.78</v>
          </cell>
        </row>
        <row r="39">
          <cell r="A39" t="str">
            <v>U106B</v>
          </cell>
          <cell r="B39">
            <v>1192.1525605300001</v>
          </cell>
          <cell r="C39">
            <v>122.9074839302112</v>
          </cell>
          <cell r="D39">
            <v>438.11753902662991</v>
          </cell>
          <cell r="E39">
            <v>59.221763085399452</v>
          </cell>
          <cell r="F39">
            <v>474.27169421487605</v>
          </cell>
          <cell r="G39">
            <v>44.170110192837463</v>
          </cell>
          <cell r="H39">
            <v>53.150252525252526</v>
          </cell>
          <cell r="I39">
            <v>1191.8388429752065</v>
          </cell>
          <cell r="J39">
            <v>-0.31371755479358399</v>
          </cell>
          <cell r="K39">
            <v>-2.6322145535250874E-4</v>
          </cell>
          <cell r="L39">
            <v>47.07</v>
          </cell>
        </row>
        <row r="40">
          <cell r="A40" t="str">
            <v>U106C</v>
          </cell>
          <cell r="B40">
            <v>3499.35792502</v>
          </cell>
          <cell r="C40">
            <v>74.216597796143247</v>
          </cell>
          <cell r="D40">
            <v>1310.1492194674013</v>
          </cell>
          <cell r="E40">
            <v>78.241505968778696</v>
          </cell>
          <cell r="F40">
            <v>1711.1799816345272</v>
          </cell>
          <cell r="G40">
            <v>121.27754820936639</v>
          </cell>
          <cell r="H40">
            <v>203.40048209366392</v>
          </cell>
          <cell r="I40">
            <v>3498.4653351698812</v>
          </cell>
          <cell r="J40">
            <v>-0.89258985011883851</v>
          </cell>
          <cell r="K40">
            <v>-2.551375430665788E-4</v>
          </cell>
          <cell r="L40">
            <v>39.57</v>
          </cell>
        </row>
        <row r="41">
          <cell r="A41" t="str">
            <v>U106D</v>
          </cell>
          <cell r="B41">
            <v>2323.2381643399999</v>
          </cell>
          <cell r="C41">
            <v>4.9850780532598717</v>
          </cell>
          <cell r="D41">
            <v>966.06462350780532</v>
          </cell>
          <cell r="E41">
            <v>95.301308539944898</v>
          </cell>
          <cell r="F41">
            <v>739.95695592286506</v>
          </cell>
          <cell r="G41">
            <v>120.35123966942149</v>
          </cell>
          <cell r="H41">
            <v>396.07265840220384</v>
          </cell>
          <cell r="I41">
            <v>2322.7318640955009</v>
          </cell>
          <cell r="J41">
            <v>-0.50630024449901612</v>
          </cell>
          <cell r="K41">
            <v>-2.1797619102116006E-4</v>
          </cell>
          <cell r="L41">
            <v>41.81</v>
          </cell>
        </row>
        <row r="42">
          <cell r="A42" t="str">
            <v>U106E</v>
          </cell>
          <cell r="B42">
            <v>3225.9032942899998</v>
          </cell>
          <cell r="C42">
            <v>58.882575757575758</v>
          </cell>
          <cell r="D42">
            <v>1353.3849862258953</v>
          </cell>
          <cell r="E42">
            <v>120.43044077134986</v>
          </cell>
          <cell r="F42">
            <v>1176.8514692378328</v>
          </cell>
          <cell r="G42">
            <v>144.22463269054177</v>
          </cell>
          <cell r="H42">
            <v>371.35961891643711</v>
          </cell>
          <cell r="I42">
            <v>3225.133723599633</v>
          </cell>
          <cell r="J42">
            <v>-0.76957069036689063</v>
          </cell>
          <cell r="K42">
            <v>-2.3861667649177604E-4</v>
          </cell>
          <cell r="L42">
            <v>43.79</v>
          </cell>
        </row>
        <row r="43">
          <cell r="A43" t="str">
            <v>U120A</v>
          </cell>
          <cell r="B43">
            <v>3205.81449548</v>
          </cell>
          <cell r="C43">
            <v>35.204889807162537</v>
          </cell>
          <cell r="D43">
            <v>954.65277777777783</v>
          </cell>
          <cell r="E43">
            <v>298.28282828282829</v>
          </cell>
          <cell r="F43">
            <v>1673.5692148760331</v>
          </cell>
          <cell r="G43">
            <v>96.470959595959599</v>
          </cell>
          <cell r="H43">
            <v>147.63659320477501</v>
          </cell>
          <cell r="I43">
            <v>3205.8172635445367</v>
          </cell>
          <cell r="J43">
            <v>2.7680645366672252E-3</v>
          </cell>
          <cell r="K43">
            <v>8.6345050547475477E-7</v>
          </cell>
          <cell r="L43">
            <v>30.88</v>
          </cell>
        </row>
        <row r="44">
          <cell r="A44" t="str">
            <v>W167_01A</v>
          </cell>
          <cell r="B44">
            <v>1115.64933286</v>
          </cell>
          <cell r="C44">
            <v>6.5995179063360885</v>
          </cell>
          <cell r="D44">
            <v>615.98370064279152</v>
          </cell>
          <cell r="E44">
            <v>22.347337006427914</v>
          </cell>
          <cell r="F44">
            <v>371.09331955922863</v>
          </cell>
          <cell r="G44">
            <v>33.976124885215796</v>
          </cell>
          <cell r="H44">
            <v>64.935146923783293</v>
          </cell>
          <cell r="I44">
            <v>1114.9351469237833</v>
          </cell>
          <cell r="J44">
            <v>-0.71418593621660875</v>
          </cell>
          <cell r="K44">
            <v>-6.4056276114993649E-4</v>
          </cell>
          <cell r="L44">
            <v>55.84</v>
          </cell>
        </row>
        <row r="45">
          <cell r="A45" t="str">
            <v>W167_01B</v>
          </cell>
          <cell r="B45">
            <v>1485.7565647399999</v>
          </cell>
          <cell r="C45">
            <v>58.735078053259869</v>
          </cell>
          <cell r="D45">
            <v>472.46613865932045</v>
          </cell>
          <cell r="E45">
            <v>5.8270202020202024</v>
          </cell>
          <cell r="F45">
            <v>420.55039026629936</v>
          </cell>
          <cell r="G45">
            <v>103.9434113865932</v>
          </cell>
          <cell r="H45">
            <v>423.77353076216713</v>
          </cell>
          <cell r="I45">
            <v>1485.2955693296601</v>
          </cell>
          <cell r="J45">
            <v>-0.4609954103398195</v>
          </cell>
          <cell r="K45">
            <v>-3.1037284420627119E-4</v>
          </cell>
          <cell r="L45">
            <v>35.76</v>
          </cell>
        </row>
        <row r="46">
          <cell r="A46" t="str">
            <v>W167C</v>
          </cell>
          <cell r="B46">
            <v>3396.16807651</v>
          </cell>
          <cell r="C46">
            <v>238.85674931129478</v>
          </cell>
          <cell r="D46">
            <v>43.947428833792472</v>
          </cell>
          <cell r="E46">
            <v>437.93273645546373</v>
          </cell>
          <cell r="F46">
            <v>1395.075183654729</v>
          </cell>
          <cell r="G46">
            <v>387.33011937557393</v>
          </cell>
          <cell r="H46">
            <v>891.74185032139576</v>
          </cell>
          <cell r="I46">
            <v>3394.8840679522496</v>
          </cell>
          <cell r="J46">
            <v>-1.2840085577504396</v>
          </cell>
          <cell r="K46">
            <v>-3.7821867611665961E-4</v>
          </cell>
          <cell r="L46">
            <v>8.33</v>
          </cell>
        </row>
        <row r="47">
          <cell r="A47" t="str">
            <v>W167D</v>
          </cell>
          <cell r="B47">
            <v>901.205017699</v>
          </cell>
          <cell r="C47">
            <v>20.292699724517906</v>
          </cell>
          <cell r="D47">
            <v>16.833103764921947</v>
          </cell>
          <cell r="E47">
            <v>10.692722681359045</v>
          </cell>
          <cell r="F47">
            <v>125.07231404958678</v>
          </cell>
          <cell r="G47">
            <v>67.624540863177231</v>
          </cell>
          <cell r="H47">
            <v>660.17275022956846</v>
          </cell>
          <cell r="I47">
            <v>900.68813131313141</v>
          </cell>
          <cell r="J47">
            <v>-0.51688638586858815</v>
          </cell>
          <cell r="K47">
            <v>-5.7387942385230396E-4</v>
          </cell>
          <cell r="L47">
            <v>4.12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zoomScale="70" zoomScaleNormal="70" workbookViewId="0">
      <pane xSplit="1" ySplit="2" topLeftCell="B3" activePane="bottomRight" state="frozenSplit"/>
      <selection pane="topRight" activeCell="B1" sqref="B1"/>
      <selection pane="bottomLeft" activeCell="A25" sqref="A25"/>
      <selection pane="bottomRight" activeCell="D12" sqref="D12"/>
    </sheetView>
  </sheetViews>
  <sheetFormatPr defaultRowHeight="12.75" x14ac:dyDescent="0.2"/>
  <cols>
    <col min="1" max="2" width="14.85546875" style="4" customWidth="1"/>
    <col min="3" max="7" width="14.85546875" style="5" customWidth="1"/>
    <col min="8" max="8" width="14.85546875" style="4" customWidth="1"/>
    <col min="9" max="11" width="14.85546875" style="5" customWidth="1"/>
    <col min="12" max="19" width="14.85546875" style="4" customWidth="1"/>
    <col min="20" max="16384" width="9.140625" style="4"/>
  </cols>
  <sheetData>
    <row r="1" spans="1:22" s="1" customFormat="1" ht="51.95" customHeight="1" x14ac:dyDescent="0.2">
      <c r="A1" s="34" t="s">
        <v>62</v>
      </c>
      <c r="B1" s="35" t="s">
        <v>41</v>
      </c>
      <c r="C1" s="35" t="s">
        <v>41</v>
      </c>
      <c r="D1" s="35" t="s">
        <v>1</v>
      </c>
      <c r="E1" s="35" t="s">
        <v>44</v>
      </c>
      <c r="F1" s="35" t="s">
        <v>43</v>
      </c>
      <c r="G1" s="35" t="s">
        <v>42</v>
      </c>
      <c r="H1" s="35" t="s">
        <v>0</v>
      </c>
      <c r="I1" s="35" t="s">
        <v>2</v>
      </c>
      <c r="J1" s="35" t="s">
        <v>3</v>
      </c>
      <c r="K1" s="35" t="s">
        <v>73</v>
      </c>
      <c r="L1" s="35" t="s">
        <v>4</v>
      </c>
      <c r="M1" s="35" t="s">
        <v>71</v>
      </c>
      <c r="N1" s="35" t="s">
        <v>72</v>
      </c>
      <c r="O1" s="35" t="s">
        <v>5</v>
      </c>
      <c r="P1" s="35" t="s">
        <v>6</v>
      </c>
      <c r="Q1" s="35" t="s">
        <v>7</v>
      </c>
      <c r="R1" s="35" t="s">
        <v>8</v>
      </c>
      <c r="S1" s="35" t="s">
        <v>37</v>
      </c>
      <c r="T1" s="2"/>
    </row>
    <row r="2" spans="1:22" s="1" customFormat="1" ht="13.5" thickBot="1" x14ac:dyDescent="0.25">
      <c r="A2" s="36"/>
      <c r="B2" s="37" t="s">
        <v>38</v>
      </c>
      <c r="C2" s="37" t="s">
        <v>39</v>
      </c>
      <c r="D2" s="37" t="s">
        <v>9</v>
      </c>
      <c r="E2" s="37" t="s">
        <v>10</v>
      </c>
      <c r="F2" s="37" t="s">
        <v>11</v>
      </c>
      <c r="G2" s="37" t="s">
        <v>12</v>
      </c>
      <c r="H2" s="36"/>
      <c r="I2" s="38" t="s">
        <v>14</v>
      </c>
      <c r="J2" s="39" t="s">
        <v>15</v>
      </c>
      <c r="K2" s="37" t="s">
        <v>13</v>
      </c>
      <c r="L2" s="38" t="s">
        <v>16</v>
      </c>
      <c r="M2" s="37" t="s">
        <v>17</v>
      </c>
      <c r="N2" s="37" t="s">
        <v>40</v>
      </c>
      <c r="O2" s="40"/>
      <c r="P2" s="40"/>
      <c r="Q2" s="40"/>
      <c r="R2" s="40"/>
      <c r="S2" s="40"/>
      <c r="T2" s="2"/>
    </row>
    <row r="3" spans="1:22" s="2" customFormat="1" ht="15" x14ac:dyDescent="0.25">
      <c r="A3" s="7" t="s">
        <v>52</v>
      </c>
      <c r="B3" s="15">
        <f>VLOOKUP(A3,[1]Summary!$A$1:$C$50,2,FALSE)</f>
        <v>950.22483728300006</v>
      </c>
      <c r="C3" s="16">
        <f>ROUND(B3/640,3)</f>
        <v>1.4850000000000001</v>
      </c>
      <c r="D3" s="15">
        <f>ROUND(VLOOKUP($A3,Parameters!$A$1:$I$45,2,FALSE),2)</f>
        <v>2.48</v>
      </c>
      <c r="E3" s="15">
        <f>ROUND(VLOOKUP($A3,Parameters!$A$1:$I$45,3,FALSE),2)</f>
        <v>1.52</v>
      </c>
      <c r="F3" s="21">
        <f>ROUND(VLOOKUP($A3,Parameters!$A$1:$I$45,6,FALSE),2)</f>
        <v>4.13</v>
      </c>
      <c r="G3" s="21">
        <f>ROUND(VLOOKUP($A3,Parameters!$A$1:$I$45,7,FALSE),2)</f>
        <v>4.53</v>
      </c>
      <c r="H3" s="15">
        <f t="shared" ref="H3:H46" si="0">+IF(G3&lt;=20,2.46,IF(G3&lt;=40,3.79,IF(G3&gt;40,5.12,0)))</f>
        <v>2.46</v>
      </c>
      <c r="I3" s="26">
        <f>VLOOKUP($A3,Parameters!$A$1:$I$45,5,FALSE)</f>
        <v>81</v>
      </c>
      <c r="J3" s="31">
        <f>VLOOKUP($A3,[2]Summary!$A:$N,14,FALSE)</f>
        <v>30</v>
      </c>
      <c r="K3" s="21">
        <f>VLOOKUP(A3,[3]Summary!$A$1:$P$47,16,FALSE)</f>
        <v>29.6</v>
      </c>
      <c r="L3" s="15">
        <v>0</v>
      </c>
      <c r="M3" s="21">
        <f>ROUND(VLOOKUP(A3,[4]Detention!$A:$J,10,FALSE),2)</f>
        <v>2.33</v>
      </c>
      <c r="N3" s="15">
        <f>VLOOKUP($A3,[5]Summary!$A$1:$L$47,12,FALSE)</f>
        <v>11.87</v>
      </c>
      <c r="O3" s="15">
        <f t="shared" ref="O3:O46" si="1">IF(S3&gt;=R3,4295*S3^-0.678*J3^-0.967*(D3/SQRT(F3))^0.706,IF(K3&lt;R3,7.25*(D3/SQRT(F3))^0.706,IF(K3&gt;R3,IF(S3&lt;R3,4295*R3^-0.678*J3^-0.967*(D3/SQRT(F3))^0.706,""),"")))</f>
        <v>8.3443118210358218</v>
      </c>
      <c r="P3" s="43">
        <f>IF(K3-M3&gt;=R3,H3*(1-0.0062*(0.7*I3+0.3*S3))*(E3/SQRT(F3))^1.06,IF(K3&lt;R3,H3*(1-0.0062*(0.7*I3+0.3*K3))*(E3/SQRT(F3))^1.06,IF(K3&gt;R3,IF(K3-M3&lt;R3,H3*(1-0.0062*(0.7*I3+0.3*R3))*(E3/SQRT(F3))^1.06,""))))</f>
        <v>1.0729667216541521</v>
      </c>
      <c r="Q3" s="43">
        <f t="shared" ref="Q3:Q46" si="2">O3-P3</f>
        <v>7.2713450993816693</v>
      </c>
      <c r="R3" s="15">
        <f t="shared" ref="R3:R46" si="3">11344*(J3)^-1.4048</f>
        <v>95.434692655041346</v>
      </c>
      <c r="S3" s="15">
        <f t="shared" ref="S3:S46" si="4">IF(K3-M3&gt;=R3,K3-M3,IF(K3&lt;R3,K3,IF(K3&gt;R3,IF(K3-M3&lt;R3,R3,""))))</f>
        <v>29.6</v>
      </c>
      <c r="U3" s="29"/>
      <c r="V3" s="4"/>
    </row>
    <row r="4" spans="1:22" s="2" customFormat="1" ht="15" x14ac:dyDescent="0.25">
      <c r="A4" s="8" t="s">
        <v>63</v>
      </c>
      <c r="B4" s="13">
        <f>VLOOKUP(A4,[1]Summary!$A$1:$C$50,2,FALSE)</f>
        <v>290.535460048</v>
      </c>
      <c r="C4" s="17">
        <f t="shared" ref="C4:C46" si="5">ROUND(B4/640,3)</f>
        <v>0.45400000000000001</v>
      </c>
      <c r="D4" s="13">
        <f>ROUND(VLOOKUP($A4,Parameters!$A$1:$I$45,2,FALSE),2)</f>
        <v>1.39</v>
      </c>
      <c r="E4" s="13">
        <f>ROUND(VLOOKUP($A4,Parameters!$A$1:$I$45,3,FALSE),2)</f>
        <v>0.77</v>
      </c>
      <c r="F4" s="24">
        <f>ROUND(VLOOKUP($A4,Parameters!$A$1:$I$45,6,FALSE),2)</f>
        <v>5.89</v>
      </c>
      <c r="G4" s="24">
        <f>ROUND(VLOOKUP($A4,Parameters!$A$1:$I$45,7,FALSE),2)</f>
        <v>7.82</v>
      </c>
      <c r="H4" s="13">
        <f>+IF(G4&lt;=20,2.46,IF(G4&lt;=40,3.79,IF(G4&gt;40,5.12,0)))</f>
        <v>2.46</v>
      </c>
      <c r="I4" s="27">
        <f>VLOOKUP($A4,Parameters!$A$1:$I$45,5,FALSE)</f>
        <v>32</v>
      </c>
      <c r="J4" s="32">
        <f>VLOOKUP($A4,[2]Summary!$A:$N,14,FALSE)</f>
        <v>50</v>
      </c>
      <c r="K4" s="24">
        <f>VLOOKUP(A4,[3]Summary!$A$1:$P$47,16,FALSE)</f>
        <v>3.32</v>
      </c>
      <c r="L4" s="13">
        <v>0</v>
      </c>
      <c r="M4" s="24">
        <f>ROUND(VLOOKUP(A4,[4]Detention!$A:$J,10,FALSE),2)</f>
        <v>0.63</v>
      </c>
      <c r="N4" s="13">
        <f>VLOOKUP($A4,[5]Summary!$A$1:$L$47,12,FALSE)</f>
        <v>3.31</v>
      </c>
      <c r="O4" s="13">
        <f>IF(S4&gt;=R4,4295*S4^-0.678*J4^-0.967*(D4/SQRT(F4))^0.706,IF(K4&lt;R4,7.25*(D4/SQRT(F4))^0.706,IF(K4&gt;R4,IF(S4&lt;R4,4295*R4^-0.678*J4^-0.967*(D4/SQRT(F4))^0.706,""),"")))</f>
        <v>4.8916542913917631</v>
      </c>
      <c r="P4" s="44">
        <f>IF(K4-M4&gt;=R4,H4*(1-0.0062*(0.7*I4+0.3*S4))*(E4/SQRT(F4))^1.06,IF(K4&lt;R4,H4*(1-0.0062*(0.7*I4+0.3*K4))*(E4/SQRT(F4))^1.06,IF(K4&gt;R4,IF(K4-M4&lt;R4,H4*(1-0.0062*(0.7*I4+0.3*R4))*(E4/SQRT(F4))^1.06,""))))</f>
        <v>0.62286258625463464</v>
      </c>
      <c r="Q4" s="44">
        <f>O4-P4</f>
        <v>4.2687917051371285</v>
      </c>
      <c r="R4" s="13">
        <f>11344*(J4)^-1.4048</f>
        <v>46.564308271484613</v>
      </c>
      <c r="S4" s="13">
        <f>IF(K4-M4&gt;=R4,K4-M4,IF(K4&lt;R4,K4,IF(K4&gt;R4,IF(K4-M4&lt;R4,R4,""))))</f>
        <v>3.32</v>
      </c>
      <c r="U4" s="29"/>
      <c r="V4" s="4"/>
    </row>
    <row r="5" spans="1:22" s="2" customFormat="1" ht="15" x14ac:dyDescent="0.25">
      <c r="A5" s="8" t="s">
        <v>47</v>
      </c>
      <c r="B5" s="13">
        <f>VLOOKUP(A5,[1]Summary!$A$1:$C$50,2,FALSE)</f>
        <v>4035.26173836</v>
      </c>
      <c r="C5" s="17">
        <f t="shared" si="5"/>
        <v>6.3049999999999997</v>
      </c>
      <c r="D5" s="13">
        <f>ROUND(VLOOKUP($A5,Parameters!$A$1:$I$45,2,FALSE),2)</f>
        <v>5.49</v>
      </c>
      <c r="E5" s="13">
        <f>ROUND(VLOOKUP($A5,Parameters!$A$1:$I$45,3,FALSE),2)</f>
        <v>2.1800000000000002</v>
      </c>
      <c r="F5" s="24">
        <f>ROUND(VLOOKUP($A5,Parameters!$A$1:$I$45,6,FALSE),2)</f>
        <v>3.89</v>
      </c>
      <c r="G5" s="24">
        <f>ROUND(VLOOKUP($A5,Parameters!$A$1:$I$45,7,FALSE),2)</f>
        <v>2.82</v>
      </c>
      <c r="H5" s="13">
        <f t="shared" si="0"/>
        <v>2.46</v>
      </c>
      <c r="I5" s="27">
        <f>VLOOKUP($A5,Parameters!$A$1:$I$45,5,FALSE)</f>
        <v>81</v>
      </c>
      <c r="J5" s="32">
        <f>VLOOKUP($A5,[2]Summary!$A:$N,14,FALSE)</f>
        <v>10</v>
      </c>
      <c r="K5" s="24">
        <f>VLOOKUP(A5,[3]Summary!$A$1:$P$47,16,FALSE)</f>
        <v>1.41</v>
      </c>
      <c r="L5" s="13">
        <v>0</v>
      </c>
      <c r="M5" s="24">
        <f>ROUND(VLOOKUP(A5,[4]Detention!$A:$J,10,FALSE),2)</f>
        <v>0.05</v>
      </c>
      <c r="N5" s="13">
        <f>VLOOKUP($A5,[5]Summary!$A$1:$L$47,12,FALSE)</f>
        <v>1.23</v>
      </c>
      <c r="O5" s="13">
        <f t="shared" si="1"/>
        <v>14.935641217419594</v>
      </c>
      <c r="P5" s="44">
        <f t="shared" ref="P5:P46" si="6">IF(K5-M5&gt;=R5,H5*(1-0.0062*(0.7*I5+0.3*S5))*(E5/SQRT(F5))^1.06,IF(K5&lt;R5,H5*(1-0.0062*(0.7*I5+0.3*K5))*(E5/SQRT(F5))^1.06,IF(K5&gt;R5,IF(K5-M5&lt;R5,H5*(1-0.0062*(0.7*I5+0.3*R5))*(E5/SQRT(F5))^1.06,""))))</f>
        <v>1.7666433896632674</v>
      </c>
      <c r="Q5" s="44">
        <f t="shared" si="2"/>
        <v>13.168997827756327</v>
      </c>
      <c r="R5" s="13">
        <f t="shared" si="3"/>
        <v>446.64884763824466</v>
      </c>
      <c r="S5" s="13">
        <f t="shared" si="4"/>
        <v>1.41</v>
      </c>
      <c r="U5" s="29"/>
    </row>
    <row r="6" spans="1:22" s="2" customFormat="1" ht="15" x14ac:dyDescent="0.25">
      <c r="A6" s="8" t="s">
        <v>55</v>
      </c>
      <c r="B6" s="13">
        <f>VLOOKUP(A6,[1]Summary!$A$1:$C$50,2,FALSE)</f>
        <v>3430.9081939900002</v>
      </c>
      <c r="C6" s="17">
        <f t="shared" si="5"/>
        <v>5.3609999999999998</v>
      </c>
      <c r="D6" s="13">
        <f>ROUND(VLOOKUP($A6,Parameters!$A$1:$I$45,2,FALSE),2)</f>
        <v>4.33</v>
      </c>
      <c r="E6" s="13">
        <f>ROUND(VLOOKUP($A6,Parameters!$A$1:$I$45,3,FALSE),2)</f>
        <v>2.0099999999999998</v>
      </c>
      <c r="F6" s="24">
        <f>ROUND(VLOOKUP($A6,Parameters!$A$1:$I$45,6,FALSE),2)</f>
        <v>6.65</v>
      </c>
      <c r="G6" s="24">
        <f>ROUND(VLOOKUP($A6,Parameters!$A$1:$I$45,7,FALSE),2)</f>
        <v>4.79</v>
      </c>
      <c r="H6" s="13">
        <f t="shared" si="0"/>
        <v>2.46</v>
      </c>
      <c r="I6" s="27">
        <f>VLOOKUP($A6,Parameters!$A$1:$I$45,5,FALSE)</f>
        <v>92</v>
      </c>
      <c r="J6" s="32">
        <f>VLOOKUP($A6,[2]Summary!$A:$N,14,FALSE)</f>
        <v>60</v>
      </c>
      <c r="K6" s="24">
        <f>VLOOKUP(A6,[3]Summary!$A$1:$P$47,16,FALSE)</f>
        <v>19.079999999999998</v>
      </c>
      <c r="L6" s="13">
        <v>0</v>
      </c>
      <c r="M6" s="24">
        <f>ROUND(VLOOKUP(A6,[4]Detention!$A:$J,10,FALSE),2)</f>
        <v>18.239999999999998</v>
      </c>
      <c r="N6" s="13">
        <f>VLOOKUP($A6,[5]Summary!$A$1:$L$47,12,FALSE)</f>
        <v>15.75</v>
      </c>
      <c r="O6" s="13">
        <f t="shared" si="1"/>
        <v>10.453035386396527</v>
      </c>
      <c r="P6" s="44">
        <f>IF(K6-M6&gt;=R6,H6*(1-0.0062*(0.7*I6+0.3*S6))*(E6/SQRT(F6))^1.06,IF(K6&lt;R6,H6*(1-0.0062*(0.7*I6+0.3*K6))*(E6/SQRT(F6))^1.06,IF(K6&gt;R6,IF(K6-M6&lt;R6,H6*(1-0.0062*(0.7*I6+0.3*R6))*(E6/SQRT(F6))^1.06,""))))</f>
        <v>1.0677106686896576</v>
      </c>
      <c r="Q6" s="44">
        <f>O6-P6</f>
        <v>9.3853247177068688</v>
      </c>
      <c r="R6" s="13">
        <f t="shared" si="3"/>
        <v>36.042867997907798</v>
      </c>
      <c r="S6" s="13">
        <f t="shared" si="4"/>
        <v>19.079999999999998</v>
      </c>
      <c r="U6" s="29"/>
    </row>
    <row r="7" spans="1:22" s="2" customFormat="1" ht="15" x14ac:dyDescent="0.25">
      <c r="A7" s="8" t="s">
        <v>48</v>
      </c>
      <c r="B7" s="13">
        <f>VLOOKUP(A7,[1]Summary!$A$1:$C$50,2,FALSE)</f>
        <v>1208.30171391</v>
      </c>
      <c r="C7" s="17">
        <f t="shared" si="5"/>
        <v>1.8879999999999999</v>
      </c>
      <c r="D7" s="13">
        <f>ROUND(VLOOKUP($A7,Parameters!$A$1:$I$45,2,FALSE),2)</f>
        <v>2.75</v>
      </c>
      <c r="E7" s="13">
        <f>ROUND(VLOOKUP($A7,Parameters!$A$1:$I$45,3,FALSE),2)</f>
        <v>1.45</v>
      </c>
      <c r="F7" s="24">
        <f>ROUND(VLOOKUP($A7,Parameters!$A$1:$I$45,6,FALSE),2)</f>
        <v>9.32</v>
      </c>
      <c r="G7" s="24">
        <f>ROUND(VLOOKUP($A7,Parameters!$A$1:$I$45,7,FALSE),2)</f>
        <v>11.63</v>
      </c>
      <c r="H7" s="13">
        <f t="shared" si="0"/>
        <v>2.46</v>
      </c>
      <c r="I7" s="27">
        <f>VLOOKUP($A7,Parameters!$A$1:$I$45,5,FALSE)</f>
        <v>78</v>
      </c>
      <c r="J7" s="32">
        <f>VLOOKUP($A7,[2]Summary!$A:$N,14,FALSE)</f>
        <v>100</v>
      </c>
      <c r="K7" s="24">
        <f>VLOOKUP(A7,[3]Summary!$A$1:$P$47,16,FALSE)</f>
        <v>78.55</v>
      </c>
      <c r="L7" s="13">
        <v>0</v>
      </c>
      <c r="M7" s="24">
        <f>ROUND(VLOOKUP(A7,[4]Detention!$A:$J,10,FALSE),2)</f>
        <v>28.15</v>
      </c>
      <c r="N7" s="13">
        <f>VLOOKUP($A7,[5]Summary!$A$1:$L$47,12,FALSE)</f>
        <v>42.54</v>
      </c>
      <c r="O7" s="13">
        <f t="shared" si="1"/>
        <v>3.255969509135217</v>
      </c>
      <c r="P7" s="44">
        <f t="shared" si="6"/>
        <v>0.63436788632602781</v>
      </c>
      <c r="Q7" s="44">
        <f t="shared" si="2"/>
        <v>2.6216016228091892</v>
      </c>
      <c r="R7" s="13">
        <f t="shared" si="3"/>
        <v>17.585965540953094</v>
      </c>
      <c r="S7" s="13">
        <f t="shared" si="4"/>
        <v>50.4</v>
      </c>
      <c r="U7" s="29"/>
    </row>
    <row r="8" spans="1:22" s="2" customFormat="1" ht="15" x14ac:dyDescent="0.25">
      <c r="A8" s="8" t="s">
        <v>49</v>
      </c>
      <c r="B8" s="13">
        <f>VLOOKUP(A8,[1]Summary!$A$1:$C$50,2,FALSE)</f>
        <v>1838.99859745</v>
      </c>
      <c r="C8" s="17">
        <f t="shared" si="5"/>
        <v>2.8730000000000002</v>
      </c>
      <c r="D8" s="13">
        <f>ROUND(VLOOKUP($A8,Parameters!$A$1:$I$45,2,FALSE),2)</f>
        <v>2.5099999999999998</v>
      </c>
      <c r="E8" s="13">
        <f>ROUND(VLOOKUP($A8,Parameters!$A$1:$I$45,3,FALSE),2)</f>
        <v>1.18</v>
      </c>
      <c r="F8" s="24">
        <f>ROUND(VLOOKUP($A8,Parameters!$A$1:$I$45,6,FALSE),2)</f>
        <v>2.29</v>
      </c>
      <c r="G8" s="24">
        <f>ROUND(VLOOKUP($A8,Parameters!$A$1:$I$45,7,FALSE),2)</f>
        <v>6.62</v>
      </c>
      <c r="H8" s="13">
        <f t="shared" si="0"/>
        <v>2.46</v>
      </c>
      <c r="I8" s="27">
        <f>VLOOKUP($A8,Parameters!$A$1:$I$45,5,FALSE)</f>
        <v>100</v>
      </c>
      <c r="J8" s="32">
        <f>VLOOKUP($A8,[2]Summary!$A:$N,14,FALSE)</f>
        <v>100</v>
      </c>
      <c r="K8" s="24">
        <f>VLOOKUP(A8,[3]Summary!$A$1:$P$47,16,FALSE)</f>
        <v>86.1</v>
      </c>
      <c r="L8" s="13">
        <v>0</v>
      </c>
      <c r="M8" s="24">
        <f>ROUND(VLOOKUP(A8,[4]Detention!$A:$J,10,FALSE),2)</f>
        <v>8.9600000000000009</v>
      </c>
      <c r="N8" s="13">
        <f>VLOOKUP($A8,[5]Summary!$A$1:$L$47,12,FALSE)</f>
        <v>45.3</v>
      </c>
      <c r="O8" s="13">
        <f t="shared" si="1"/>
        <v>3.7543546741664295</v>
      </c>
      <c r="P8" s="44">
        <f t="shared" si="6"/>
        <v>0.79848008567361473</v>
      </c>
      <c r="Q8" s="44">
        <f t="shared" si="2"/>
        <v>2.955874588492815</v>
      </c>
      <c r="R8" s="13">
        <f t="shared" si="3"/>
        <v>17.585965540953094</v>
      </c>
      <c r="S8" s="13">
        <f t="shared" si="4"/>
        <v>77.139999999999986</v>
      </c>
      <c r="U8" s="29"/>
    </row>
    <row r="9" spans="1:22" s="2" customFormat="1" ht="15" x14ac:dyDescent="0.25">
      <c r="A9" s="8" t="s">
        <v>57</v>
      </c>
      <c r="B9" s="13">
        <f>VLOOKUP(A9,[1]Summary!$A$1:$C$50,2,FALSE)</f>
        <v>2094.88752789</v>
      </c>
      <c r="C9" s="17">
        <f t="shared" si="5"/>
        <v>3.2730000000000001</v>
      </c>
      <c r="D9" s="13">
        <f>ROUND(VLOOKUP($A9,Parameters!$A$1:$I$45,2,FALSE),2)</f>
        <v>3.6</v>
      </c>
      <c r="E9" s="13">
        <f>ROUND(VLOOKUP($A9,Parameters!$A$1:$I$45,3,FALSE),2)</f>
        <v>1.49</v>
      </c>
      <c r="F9" s="24">
        <f>ROUND(VLOOKUP($A9,Parameters!$A$1:$I$45,6,FALSE),2)</f>
        <v>2.27</v>
      </c>
      <c r="G9" s="24">
        <f>ROUND(VLOOKUP($A9,Parameters!$A$1:$I$45,7,FALSE),2)</f>
        <v>10.65</v>
      </c>
      <c r="H9" s="13">
        <f t="shared" si="0"/>
        <v>2.46</v>
      </c>
      <c r="I9" s="27">
        <f>VLOOKUP($A9,Parameters!$A$1:$I$45,5,FALSE)</f>
        <v>100</v>
      </c>
      <c r="J9" s="32">
        <f>VLOOKUP($A9,[2]Summary!$A:$N,14,FALSE)</f>
        <v>90</v>
      </c>
      <c r="K9" s="24">
        <f>VLOOKUP(A9,[3]Summary!$A$1:$P$47,16,FALSE)</f>
        <v>76.599999999999994</v>
      </c>
      <c r="L9" s="13">
        <v>0</v>
      </c>
      <c r="M9" s="24">
        <f>ROUND(VLOOKUP(A9,[4]Detention!$A:$J,10,FALSE),2)</f>
        <v>10.58</v>
      </c>
      <c r="N9" s="13">
        <f>VLOOKUP($A9,[5]Summary!$A$1:$L$47,12,FALSE)</f>
        <v>43.67</v>
      </c>
      <c r="O9" s="13">
        <f t="shared" si="1"/>
        <v>5.9778236229682156</v>
      </c>
      <c r="P9" s="44">
        <f t="shared" si="6"/>
        <v>1.0775100827883055</v>
      </c>
      <c r="Q9" s="44">
        <f t="shared" si="2"/>
        <v>4.9003135401799103</v>
      </c>
      <c r="R9" s="13">
        <f t="shared" si="3"/>
        <v>20.39136697726104</v>
      </c>
      <c r="S9" s="13">
        <f t="shared" si="4"/>
        <v>66.02</v>
      </c>
      <c r="U9" s="29"/>
    </row>
    <row r="10" spans="1:22" s="2" customFormat="1" ht="15" x14ac:dyDescent="0.25">
      <c r="A10" s="8" t="s">
        <v>59</v>
      </c>
      <c r="B10" s="13">
        <f>VLOOKUP(A10,[1]Summary!$A$1:$C$50,2,FALSE)</f>
        <v>1638.9970979300001</v>
      </c>
      <c r="C10" s="17">
        <f t="shared" si="5"/>
        <v>2.5609999999999999</v>
      </c>
      <c r="D10" s="13">
        <f>ROUND(VLOOKUP($A10,Parameters!$A$1:$I$45,2,FALSE),2)</f>
        <v>2.95</v>
      </c>
      <c r="E10" s="13">
        <f>ROUND(VLOOKUP($A10,Parameters!$A$1:$I$45,3,FALSE),2)</f>
        <v>0.95</v>
      </c>
      <c r="F10" s="24">
        <f>ROUND(VLOOKUP($A10,Parameters!$A$1:$I$45,6,FALSE),2)</f>
        <v>2.5299999999999998</v>
      </c>
      <c r="G10" s="24">
        <f>ROUND(VLOOKUP($A10,Parameters!$A$1:$I$45,7,FALSE),2)</f>
        <v>4.45</v>
      </c>
      <c r="H10" s="13">
        <f t="shared" si="0"/>
        <v>2.46</v>
      </c>
      <c r="I10" s="27">
        <f>VLOOKUP($A10,Parameters!$A$1:$I$45,5,FALSE)</f>
        <v>74</v>
      </c>
      <c r="J10" s="32">
        <f>VLOOKUP($A10,[2]Summary!$A:$N,14,FALSE)</f>
        <v>40</v>
      </c>
      <c r="K10" s="24">
        <f>VLOOKUP(A10,[3]Summary!$A$1:$P$47,16,FALSE)</f>
        <v>64.94</v>
      </c>
      <c r="L10" s="13">
        <v>0</v>
      </c>
      <c r="M10" s="24">
        <f>ROUND(VLOOKUP(A10,[4]Detention!$A:$J,10,FALSE),2)</f>
        <v>14</v>
      </c>
      <c r="N10" s="13">
        <f>VLOOKUP($A10,[5]Summary!$A$1:$L$47,12,FALSE)</f>
        <v>30.36</v>
      </c>
      <c r="O10" s="13">
        <f t="shared" si="1"/>
        <v>11.218157884122512</v>
      </c>
      <c r="P10" s="44">
        <f t="shared" si="6"/>
        <v>0.79822006588178718</v>
      </c>
      <c r="Q10" s="44">
        <f t="shared" si="2"/>
        <v>10.419937818240724</v>
      </c>
      <c r="R10" s="13">
        <f t="shared" si="3"/>
        <v>63.707760983520792</v>
      </c>
      <c r="S10" s="13">
        <f t="shared" si="4"/>
        <v>63.707760983520792</v>
      </c>
      <c r="U10" s="29"/>
    </row>
    <row r="11" spans="1:22" s="2" customFormat="1" ht="15" x14ac:dyDescent="0.25">
      <c r="A11" s="8" t="s">
        <v>56</v>
      </c>
      <c r="B11" s="13">
        <f>VLOOKUP(A11,[1]Summary!$A$1:$C$50,2,FALSE)</f>
        <v>3160.8689155500001</v>
      </c>
      <c r="C11" s="17">
        <f t="shared" si="5"/>
        <v>4.9390000000000001</v>
      </c>
      <c r="D11" s="13">
        <f>ROUND(VLOOKUP($A11,Parameters!$A$1:$I$45,2,FALSE),2)</f>
        <v>7.19</v>
      </c>
      <c r="E11" s="13">
        <f>ROUND(VLOOKUP($A11,Parameters!$A$1:$I$45,3,FALSE),2)</f>
        <v>3.85</v>
      </c>
      <c r="F11" s="24">
        <f>ROUND(VLOOKUP($A11,Parameters!$A$1:$I$45,6,FALSE),2)</f>
        <v>1.19</v>
      </c>
      <c r="G11" s="24">
        <f>ROUND(VLOOKUP($A11,Parameters!$A$1:$I$45,7,FALSE),2)</f>
        <v>8.2200000000000006</v>
      </c>
      <c r="H11" s="13">
        <f t="shared" si="0"/>
        <v>2.46</v>
      </c>
      <c r="I11" s="27">
        <f>VLOOKUP($A11,Parameters!$A$1:$I$45,5,FALSE)</f>
        <v>37</v>
      </c>
      <c r="J11" s="32">
        <f>VLOOKUP($A11,[2]Summary!$A:$N,14,FALSE)</f>
        <v>40</v>
      </c>
      <c r="K11" s="24">
        <f>VLOOKUP(A11,[3]Summary!$A$1:$P$47,16,FALSE)</f>
        <v>16.8</v>
      </c>
      <c r="L11" s="13">
        <v>0</v>
      </c>
      <c r="M11" s="24">
        <f>ROUND(VLOOKUP(A11,[4]Detention!$A:$J,10,FALSE),2)</f>
        <v>2.02</v>
      </c>
      <c r="N11" s="13">
        <f>VLOOKUP($A11,[5]Summary!$A$1:$L$47,12,FALSE)</f>
        <v>7.95</v>
      </c>
      <c r="O11" s="13">
        <f t="shared" si="1"/>
        <v>27.44862069246614</v>
      </c>
      <c r="P11" s="44">
        <f t="shared" si="6"/>
        <v>7.568109213000346</v>
      </c>
      <c r="Q11" s="44">
        <f t="shared" si="2"/>
        <v>19.880511479465795</v>
      </c>
      <c r="R11" s="13">
        <f t="shared" si="3"/>
        <v>63.707760983520792</v>
      </c>
      <c r="S11" s="13">
        <f t="shared" si="4"/>
        <v>16.8</v>
      </c>
      <c r="U11" s="29"/>
    </row>
    <row r="12" spans="1:22" s="2" customFormat="1" ht="15" x14ac:dyDescent="0.25">
      <c r="A12" s="8" t="s">
        <v>50</v>
      </c>
      <c r="B12" s="13">
        <f>VLOOKUP(A12,[1]Summary!$A$1:$C$50,2,FALSE)</f>
        <v>1479.2871179700001</v>
      </c>
      <c r="C12" s="17">
        <f t="shared" si="5"/>
        <v>2.3109999999999999</v>
      </c>
      <c r="D12" s="13">
        <f>ROUND(VLOOKUP($A12,Parameters!$A$1:$I$45,2,FALSE),2)</f>
        <v>4.0999999999999996</v>
      </c>
      <c r="E12" s="13">
        <f>ROUND(VLOOKUP($A12,Parameters!$A$1:$I$45,3,FALSE),2)</f>
        <v>1.93</v>
      </c>
      <c r="F12" s="24">
        <f>ROUND(VLOOKUP($A12,Parameters!$A$1:$I$45,6,FALSE),2)</f>
        <v>10.119999999999999</v>
      </c>
      <c r="G12" s="24">
        <f>ROUND(VLOOKUP($A12,Parameters!$A$1:$I$45,7,FALSE),2)</f>
        <v>10.62</v>
      </c>
      <c r="H12" s="13">
        <f t="shared" si="0"/>
        <v>2.46</v>
      </c>
      <c r="I12" s="27">
        <f>VLOOKUP($A12,Parameters!$A$1:$I$45,5,FALSE)</f>
        <v>80</v>
      </c>
      <c r="J12" s="32">
        <f>VLOOKUP($A12,[2]Summary!$A:$N,14,FALSE)</f>
        <v>100</v>
      </c>
      <c r="K12" s="24">
        <f>VLOOKUP(A12,[3]Summary!$A$1:$P$47,16,FALSE)</f>
        <v>61.69</v>
      </c>
      <c r="L12" s="13">
        <v>0</v>
      </c>
      <c r="M12" s="24">
        <f>ROUND(VLOOKUP(A12,[4]Detention!$A:$J,10,FALSE),2)</f>
        <v>38.49</v>
      </c>
      <c r="N12" s="13">
        <f>VLOOKUP($A12,[5]Summary!$A$1:$L$47,12,FALSE)</f>
        <v>34.25</v>
      </c>
      <c r="O12" s="13">
        <f t="shared" si="1"/>
        <v>7.0951077675764216</v>
      </c>
      <c r="P12" s="44">
        <f t="shared" si="6"/>
        <v>0.88299722033516304</v>
      </c>
      <c r="Q12" s="44">
        <f t="shared" si="2"/>
        <v>6.2121105472412586</v>
      </c>
      <c r="R12" s="13">
        <f t="shared" si="3"/>
        <v>17.585965540953094</v>
      </c>
      <c r="S12" s="13">
        <f t="shared" si="4"/>
        <v>23.199999999999996</v>
      </c>
      <c r="U12" s="29"/>
    </row>
    <row r="13" spans="1:22" s="2" customFormat="1" ht="15" x14ac:dyDescent="0.25">
      <c r="A13" s="8" t="s">
        <v>53</v>
      </c>
      <c r="B13" s="13">
        <f>VLOOKUP(A13,[1]Summary!$A$1:$C$50,2,FALSE)</f>
        <v>116.139349086</v>
      </c>
      <c r="C13" s="17">
        <f t="shared" si="5"/>
        <v>0.18099999999999999</v>
      </c>
      <c r="D13" s="13">
        <f>ROUND(VLOOKUP($A13,Parameters!$A$1:$I$45,2,FALSE),2)</f>
        <v>1.27</v>
      </c>
      <c r="E13" s="13">
        <f>ROUND(VLOOKUP($A13,Parameters!$A$1:$I$45,3,FALSE),2)</f>
        <v>0.38</v>
      </c>
      <c r="F13" s="24">
        <f>ROUND(VLOOKUP($A13,Parameters!$A$1:$I$45,6,FALSE),2)</f>
        <v>4.62</v>
      </c>
      <c r="G13" s="24">
        <f>ROUND(VLOOKUP($A13,Parameters!$A$1:$I$45,7,FALSE),2)</f>
        <v>6.61</v>
      </c>
      <c r="H13" s="13">
        <f t="shared" si="0"/>
        <v>2.46</v>
      </c>
      <c r="I13" s="27">
        <f>VLOOKUP($A13,Parameters!$A$1:$I$45,5,FALSE)</f>
        <v>89</v>
      </c>
      <c r="J13" s="32">
        <f>VLOOKUP($A13,[2]Summary!$A:$N,14,FALSE)</f>
        <v>50</v>
      </c>
      <c r="K13" s="24">
        <f>VLOOKUP(A13,[3]Summary!$A$1:$P$47,16,FALSE)</f>
        <v>6.57</v>
      </c>
      <c r="L13" s="13">
        <v>0</v>
      </c>
      <c r="M13" s="24">
        <f>ROUND(VLOOKUP(A13,[4]Detention!$A:$J,10,FALSE),2)</f>
        <v>0.68</v>
      </c>
      <c r="N13" s="13">
        <f>VLOOKUP($A13,[5]Summary!$A$1:$L$47,12,FALSE)</f>
        <v>4.09</v>
      </c>
      <c r="O13" s="13">
        <f t="shared" si="1"/>
        <v>5.0004008023963893</v>
      </c>
      <c r="P13" s="44">
        <f t="shared" si="6"/>
        <v>0.23577372223404738</v>
      </c>
      <c r="Q13" s="44">
        <f t="shared" si="2"/>
        <v>4.7646270801623416</v>
      </c>
      <c r="R13" s="13">
        <f t="shared" si="3"/>
        <v>46.564308271484613</v>
      </c>
      <c r="S13" s="13">
        <f t="shared" si="4"/>
        <v>6.57</v>
      </c>
      <c r="U13" s="29"/>
    </row>
    <row r="14" spans="1:22" s="2" customFormat="1" ht="15" x14ac:dyDescent="0.25">
      <c r="A14" s="8" t="s">
        <v>64</v>
      </c>
      <c r="B14" s="13">
        <f>VLOOKUP(A14,[1]Summary!$A$1:$C$50,2,FALSE)</f>
        <v>150.548364682</v>
      </c>
      <c r="C14" s="17">
        <f t="shared" si="5"/>
        <v>0.23499999999999999</v>
      </c>
      <c r="D14" s="13">
        <f>ROUND(VLOOKUP($A14,Parameters!$A$1:$I$45,2,FALSE),2)</f>
        <v>1.02</v>
      </c>
      <c r="E14" s="13">
        <f>ROUND(VLOOKUP($A14,Parameters!$A$1:$I$45,3,FALSE),2)</f>
        <v>0.27</v>
      </c>
      <c r="F14" s="24">
        <f>ROUND(VLOOKUP($A14,Parameters!$A$1:$I$45,6,FALSE),2)</f>
        <v>4.24</v>
      </c>
      <c r="G14" s="24">
        <f>ROUND(VLOOKUP($A14,Parameters!$A$1:$I$45,7,FALSE),2)</f>
        <v>1.32</v>
      </c>
      <c r="H14" s="13">
        <f>+IF(G14&lt;=20,2.46,IF(G14&lt;=40,3.79,IF(G14&gt;40,5.12,0)))</f>
        <v>2.46</v>
      </c>
      <c r="I14" s="27">
        <f>VLOOKUP($A14,Parameters!$A$1:$I$45,5,FALSE)</f>
        <v>0</v>
      </c>
      <c r="J14" s="32">
        <f>VLOOKUP($A14,[2]Summary!$A:$N,14,FALSE)</f>
        <v>90</v>
      </c>
      <c r="K14" s="24">
        <f>VLOOKUP(A14,[3]Summary!$A$1:$P$47,16,FALSE)</f>
        <v>0</v>
      </c>
      <c r="L14" s="13">
        <v>0</v>
      </c>
      <c r="M14" s="24">
        <f>ROUND(VLOOKUP(A14,[4]Detention!$A:$J,10,FALSE),2)</f>
        <v>0</v>
      </c>
      <c r="N14" s="13">
        <f>VLOOKUP($A14,[5]Summary!$A$1:$L$47,12,FALSE)</f>
        <v>0</v>
      </c>
      <c r="O14" s="13">
        <f>IF(S14&gt;=R14,4295*S14^-0.678*J14^-0.967*(D14/SQRT(F14))^0.706,IF(K14&lt;R14,7.25*(D14/SQRT(F14))^0.706,IF(K14&gt;R14,IF(S14&lt;R14,4295*R14^-0.678*J14^-0.967*(D14/SQRT(F14))^0.706,""),"")))</f>
        <v>4.4151918608134508</v>
      </c>
      <c r="P14" s="44">
        <f>IF(K14-M14&gt;=R14,H14*(1-0.0062*(0.7*I14+0.3*S14))*(E14/SQRT(F14))^1.06,IF(K14&lt;R14,H14*(1-0.0062*(0.7*I14+0.3*K14))*(E14/SQRT(F14))^1.06,IF(K14&gt;R14,IF(K14-M14&lt;R14,H14*(1-0.0062*(0.7*I14+0.3*R14))*(E14/SQRT(F14))^1.06,""))))</f>
        <v>0.28554646832045089</v>
      </c>
      <c r="Q14" s="44">
        <f>O14-P14</f>
        <v>4.1296453924929999</v>
      </c>
      <c r="R14" s="13">
        <f>11344*(J14)^-1.4048</f>
        <v>20.39136697726104</v>
      </c>
      <c r="S14" s="13">
        <f>IF(K14-M14&gt;=R14,K14-M14,IF(K14&lt;R14,K14,IF(K14&gt;R14,IF(K14-M14&lt;R14,R14,""))))</f>
        <v>0</v>
      </c>
      <c r="U14" s="29"/>
    </row>
    <row r="15" spans="1:22" s="2" customFormat="1" ht="15" x14ac:dyDescent="0.25">
      <c r="A15" s="8" t="s">
        <v>65</v>
      </c>
      <c r="B15" s="13">
        <f>VLOOKUP(A15,[1]Summary!$A$1:$C$50,2,FALSE)</f>
        <v>6.6440457832200002</v>
      </c>
      <c r="C15" s="17">
        <f t="shared" si="5"/>
        <v>0.01</v>
      </c>
      <c r="D15" s="13">
        <f>ROUND(VLOOKUP($A15,Parameters!$A$1:$I$45,2,FALSE),2)</f>
        <v>0.7</v>
      </c>
      <c r="E15" s="13">
        <f>ROUND(VLOOKUP($A15,Parameters!$A$1:$I$45,3,FALSE),2)</f>
        <v>0.27</v>
      </c>
      <c r="F15" s="24">
        <f>ROUND(VLOOKUP($A15,Parameters!$A$1:$I$45,6,FALSE),2)</f>
        <v>5.45</v>
      </c>
      <c r="G15" s="24">
        <f>ROUND(VLOOKUP($A15,Parameters!$A$1:$I$45,7,FALSE),2)</f>
        <v>3.68</v>
      </c>
      <c r="H15" s="13">
        <f>+IF(G15&lt;=20,2.46,IF(G15&lt;=40,3.79,IF(G15&gt;40,5.12,0)))</f>
        <v>2.46</v>
      </c>
      <c r="I15" s="27">
        <f>VLOOKUP($A15,Parameters!$A$1:$I$45,5,FALSE)</f>
        <v>100</v>
      </c>
      <c r="J15" s="32">
        <f>VLOOKUP($A15,[2]Summary!$A:$N,14,FALSE)</f>
        <v>100</v>
      </c>
      <c r="K15" s="24">
        <f>VLOOKUP(A15,[3]Summary!$A$1:$P$47,16,FALSE)</f>
        <v>50.69</v>
      </c>
      <c r="L15" s="13">
        <v>0</v>
      </c>
      <c r="M15" s="24">
        <f>ROUND(VLOOKUP(A15,[4]Detention!$A:$J,10,FALSE),2)</f>
        <v>4.32</v>
      </c>
      <c r="N15" s="13">
        <f>VLOOKUP($A15,[5]Summary!$A$1:$L$47,12,FALSE)</f>
        <v>24.91</v>
      </c>
      <c r="O15" s="13">
        <f>IF(S15&gt;=R15,4295*S15^-0.678*J15^-0.967*(D15/SQRT(F15))^0.706,IF(K15&lt;R15,7.25*(D15/SQRT(F15))^0.706,IF(K15&gt;R15,IF(S15&lt;R15,4295*R15^-0.678*J15^-0.967*(D15/SQRT(F15))^0.706,""),"")))</f>
        <v>1.5846949286522638</v>
      </c>
      <c r="P15" s="44">
        <f>IF(K15-M15&gt;=R15,H15*(1-0.0062*(0.7*I15+0.3*S15))*(E15/SQRT(F15))^1.06,IF(K15&lt;R15,H15*(1-0.0062*(0.7*I15+0.3*K15))*(E15/SQRT(F15))^1.06,IF(K15&gt;R15,IF(K15-M15&lt;R15,H15*(1-0.0062*(0.7*I15+0.3*R15))*(E15/SQRT(F15))^1.06,""))))</f>
        <v>0.11992429215802078</v>
      </c>
      <c r="Q15" s="44">
        <f>O15-P15</f>
        <v>1.464770636494243</v>
      </c>
      <c r="R15" s="13">
        <f>11344*(J15)^-1.4048</f>
        <v>17.585965540953094</v>
      </c>
      <c r="S15" s="13">
        <f>IF(K15-M15&gt;=R15,K15-M15,IF(K15&lt;R15,K15,IF(K15&gt;R15,IF(K15-M15&lt;R15,R15,""))))</f>
        <v>46.37</v>
      </c>
      <c r="U15" s="29"/>
    </row>
    <row r="16" spans="1:22" s="2" customFormat="1" ht="15" x14ac:dyDescent="0.25">
      <c r="A16" s="8" t="s">
        <v>66</v>
      </c>
      <c r="B16" s="13">
        <f>VLOOKUP(A16,[1]Summary!$A$1:$C$50,2,FALSE)</f>
        <v>82.028873995200001</v>
      </c>
      <c r="C16" s="17">
        <f t="shared" si="5"/>
        <v>0.128</v>
      </c>
      <c r="D16" s="13">
        <f>ROUND(VLOOKUP($A16,Parameters!$A$1:$I$45,2,FALSE),2)</f>
        <v>0.5</v>
      </c>
      <c r="E16" s="13">
        <f>ROUND(VLOOKUP($A16,Parameters!$A$1:$I$45,3,FALSE),2)</f>
        <v>0.24</v>
      </c>
      <c r="F16" s="24">
        <f>ROUND(VLOOKUP($A16,Parameters!$A$1:$I$45,6,FALSE),2)</f>
        <v>3.2</v>
      </c>
      <c r="G16" s="24">
        <f>ROUND(VLOOKUP($A16,Parameters!$A$1:$I$45,7,FALSE),2)</f>
        <v>8</v>
      </c>
      <c r="H16" s="13">
        <f>+IF(G16&lt;=20,2.46,IF(G16&lt;=40,3.79,IF(G16&gt;40,5.12,0)))</f>
        <v>2.46</v>
      </c>
      <c r="I16" s="27">
        <f>VLOOKUP($A16,Parameters!$A$1:$I$45,5,FALSE)</f>
        <v>100</v>
      </c>
      <c r="J16" s="32">
        <f>VLOOKUP($A16,[2]Summary!$A:$N,14,FALSE)</f>
        <v>90</v>
      </c>
      <c r="K16" s="24">
        <f>VLOOKUP(A16,[3]Summary!$A$1:$P$47,16,FALSE)</f>
        <v>0</v>
      </c>
      <c r="L16" s="13">
        <v>0</v>
      </c>
      <c r="M16" s="24">
        <f>ROUND(VLOOKUP(A16,[4]Detention!$A:$J,10,FALSE),2)</f>
        <v>8.98</v>
      </c>
      <c r="N16" s="13">
        <f>VLOOKUP($A16,[5]Summary!$A$1:$L$47,12,FALSE)</f>
        <v>0</v>
      </c>
      <c r="O16" s="13">
        <f>IF(S16&gt;=R16,4295*S16^-0.678*J16^-0.967*(D16/SQRT(F16))^0.706,IF(K16&lt;R16,7.25*(D16/SQRT(F16))^0.706,IF(K16&gt;R16,IF(S16&lt;R16,4295*R16^-0.678*J16^-0.967*(D16/SQRT(F16))^0.706,""),"")))</f>
        <v>2.9477651988009312</v>
      </c>
      <c r="P16" s="44">
        <f>IF(K16-M16&gt;=R16,H16*(1-0.0062*(0.7*I16+0.3*S16))*(E16/SQRT(F16))^1.06,IF(K16&lt;R16,H16*(1-0.0062*(0.7*I16+0.3*K16))*(E16/SQRT(F16))^1.06,IF(K16&gt;R16,IF(K16-M16&lt;R16,H16*(1-0.0062*(0.7*I16+0.3*R16))*(E16/SQRT(F16))^1.06,""))))</f>
        <v>0.16559452204603858</v>
      </c>
      <c r="Q16" s="44">
        <f>O16-P16</f>
        <v>2.7821706767548928</v>
      </c>
      <c r="R16" s="13">
        <f>11344*(J16)^-1.4048</f>
        <v>20.39136697726104</v>
      </c>
      <c r="S16" s="13">
        <f>IF(K16-M16&gt;=R16,K16-M16,IF(K16&lt;R16,K16,IF(K16&gt;R16,IF(K16-M16&lt;R16,R16,""))))</f>
        <v>0</v>
      </c>
      <c r="U16" s="29"/>
    </row>
    <row r="17" spans="1:21" s="2" customFormat="1" ht="15" x14ac:dyDescent="0.25">
      <c r="A17" s="8" t="s">
        <v>67</v>
      </c>
      <c r="B17" s="13">
        <f>VLOOKUP(A17,[1]Summary!$A$1:$C$50,2,FALSE)</f>
        <v>87.845355371599993</v>
      </c>
      <c r="C17" s="17">
        <f t="shared" si="5"/>
        <v>0.13700000000000001</v>
      </c>
      <c r="D17" s="13">
        <f>ROUND(VLOOKUP($A17,Parameters!$A$1:$I$45,2,FALSE),2)</f>
        <v>1.24</v>
      </c>
      <c r="E17" s="13">
        <f>ROUND(VLOOKUP($A17,Parameters!$A$1:$I$45,3,FALSE),2)</f>
        <v>0.7</v>
      </c>
      <c r="F17" s="24">
        <f>ROUND(VLOOKUP($A17,Parameters!$A$1:$I$45,6,FALSE),2)</f>
        <v>10.119999999999999</v>
      </c>
      <c r="G17" s="24">
        <f>ROUND(VLOOKUP($A17,Parameters!$A$1:$I$45,7,FALSE),2)</f>
        <v>11</v>
      </c>
      <c r="H17" s="13">
        <f>+IF(G17&lt;=20,2.46,IF(G17&lt;=40,3.79,IF(G17&gt;40,5.12,0)))</f>
        <v>2.46</v>
      </c>
      <c r="I17" s="27">
        <f>VLOOKUP($A17,Parameters!$A$1:$I$45,5,FALSE)</f>
        <v>77</v>
      </c>
      <c r="J17" s="32">
        <f>VLOOKUP($A17,[2]Summary!$A:$N,14,FALSE)</f>
        <v>100</v>
      </c>
      <c r="K17" s="24">
        <f>VLOOKUP(A17,[3]Summary!$A$1:$P$47,16,FALSE)</f>
        <v>79.569999999999993</v>
      </c>
      <c r="L17" s="13">
        <v>0</v>
      </c>
      <c r="M17" s="24">
        <f>ROUND(VLOOKUP(A17,[4]Detention!$A:$J,10,FALSE),2)</f>
        <v>11.98</v>
      </c>
      <c r="N17" s="13">
        <f>VLOOKUP($A17,[5]Summary!$A$1:$L$47,12,FALSE)</f>
        <v>31.99</v>
      </c>
      <c r="O17" s="13">
        <f>IF(S17&gt;=R17,4295*S17^-0.678*J17^-0.967*(D17/SQRT(F17))^0.706,IF(K17&lt;R17,7.25*(D17/SQRT(F17))^0.706,IF(K17&gt;R17,IF(S17&lt;R17,4295*R17^-0.678*J17^-0.967*(D17/SQRT(F17))^0.706,""),"")))</f>
        <v>1.4771678889882811</v>
      </c>
      <c r="P17" s="44">
        <f>IF(K17-M17&gt;=R17,H17*(1-0.0062*(0.7*I17+0.3*S17))*(E17/SQRT(F17))^1.06,IF(K17&lt;R17,H17*(1-0.0062*(0.7*I17+0.3*K17))*(E17/SQRT(F17))^1.06,IF(K17&gt;R17,IF(K17-M17&lt;R17,H17*(1-0.0062*(0.7*I17+0.3*R17))*(E17/SQRT(F17))^1.06,""))))</f>
        <v>0.26697440410626394</v>
      </c>
      <c r="Q17" s="44">
        <f>O17-P17</f>
        <v>1.2101934848820171</v>
      </c>
      <c r="R17" s="13">
        <f>11344*(J17)^-1.4048</f>
        <v>17.585965540953094</v>
      </c>
      <c r="S17" s="13">
        <f>IF(K17-M17&gt;=R17,K17-M17,IF(K17&lt;R17,K17,IF(K17&gt;R17,IF(K17-M17&lt;R17,R17,""))))</f>
        <v>67.589999999999989</v>
      </c>
      <c r="U17" s="29"/>
    </row>
    <row r="18" spans="1:21" s="2" customFormat="1" ht="15" x14ac:dyDescent="0.25">
      <c r="A18" s="8" t="s">
        <v>51</v>
      </c>
      <c r="B18" s="13">
        <f>VLOOKUP(A18,[1]Summary!$A$1:$C$50,2,FALSE)</f>
        <v>419.277517542</v>
      </c>
      <c r="C18" s="17">
        <f t="shared" si="5"/>
        <v>0.65500000000000003</v>
      </c>
      <c r="D18" s="13">
        <f>ROUND(VLOOKUP($A18,Parameters!$A$1:$I$45,2,FALSE),2)</f>
        <v>1.43</v>
      </c>
      <c r="E18" s="13">
        <f>ROUND(VLOOKUP($A18,Parameters!$A$1:$I$45,3,FALSE),2)</f>
        <v>0.56999999999999995</v>
      </c>
      <c r="F18" s="24">
        <f>ROUND(VLOOKUP($A18,Parameters!$A$1:$I$45,6,FALSE),2)</f>
        <v>4.0199999999999996</v>
      </c>
      <c r="G18" s="24">
        <f>ROUND(VLOOKUP($A18,Parameters!$A$1:$I$45,7,FALSE),2)</f>
        <v>3.91</v>
      </c>
      <c r="H18" s="13">
        <f>+IF(G18&lt;=20,2.46,IF(G18&lt;=40,3.79,IF(G18&gt;40,5.12,0)))</f>
        <v>2.46</v>
      </c>
      <c r="I18" s="27">
        <f>VLOOKUP($A18,Parameters!$A$1:$I$45,5,FALSE)</f>
        <v>14</v>
      </c>
      <c r="J18" s="32">
        <f>VLOOKUP($A18,[2]Summary!$A:$N,14,FALSE)</f>
        <v>100</v>
      </c>
      <c r="K18" s="24">
        <f>VLOOKUP(A18,[3]Summary!$A$1:$P$47,16,FALSE)</f>
        <v>4.5</v>
      </c>
      <c r="L18" s="13">
        <v>0</v>
      </c>
      <c r="M18" s="24">
        <f>ROUND(VLOOKUP(A18,[4]Detention!$A:$J,10,FALSE),2)</f>
        <v>3.51</v>
      </c>
      <c r="N18" s="13">
        <f>VLOOKUP($A18,[5]Summary!$A$1:$L$47,12,FALSE)</f>
        <v>1.52</v>
      </c>
      <c r="O18" s="13">
        <f>IF(S18&gt;=R18,4295*S18^-0.678*J18^-0.967*(D18/SQRT(F18))^0.706,IF(K18&lt;R18,7.25*(D18/SQRT(F18))^0.706,IF(K18&gt;R18,IF(S18&lt;R18,4295*R18^-0.678*J18^-0.967*(D18/SQRT(F18))^0.706,""),"")))</f>
        <v>5.7110169914555335</v>
      </c>
      <c r="P18" s="44">
        <f>IF(K18-M18&gt;=R18,H18*(1-0.0062*(0.7*I18+0.3*S18))*(E18/SQRT(F18))^1.06,IF(K18&lt;R18,H18*(1-0.0062*(0.7*I18+0.3*K18))*(E18/SQRT(F18))^1.06,IF(K18&gt;R18,IF(K18-M18&lt;R18,H18*(1-0.0062*(0.7*I18+0.3*R18))*(E18/SQRT(F18))^1.06,""))))</f>
        <v>0.60368680038306288</v>
      </c>
      <c r="Q18" s="44">
        <f>O18-P18</f>
        <v>5.1073301910724709</v>
      </c>
      <c r="R18" s="13">
        <f>11344*(J18)^-1.4048</f>
        <v>17.585965540953094</v>
      </c>
      <c r="S18" s="13">
        <f>IF(K18-M18&gt;=R18,K18-M18,IF(K18&lt;R18,K18,IF(K18&gt;R18,IF(K18-M18&lt;R18,R18,""))))</f>
        <v>4.5</v>
      </c>
      <c r="U18" s="29"/>
    </row>
    <row r="19" spans="1:21" s="3" customFormat="1" ht="15" x14ac:dyDescent="0.25">
      <c r="A19" s="8" t="s">
        <v>68</v>
      </c>
      <c r="B19" s="13">
        <f>VLOOKUP(A19,[1]Summary!$A$1:$C$50,2,FALSE)</f>
        <v>218.09992219200001</v>
      </c>
      <c r="C19" s="17">
        <f t="shared" si="5"/>
        <v>0.34100000000000003</v>
      </c>
      <c r="D19" s="13">
        <f>ROUND(VLOOKUP($A19,Parameters!$A$1:$I$45,2,FALSE),2)</f>
        <v>0.81</v>
      </c>
      <c r="E19" s="13">
        <f>ROUND(VLOOKUP($A19,Parameters!$A$1:$I$45,3,FALSE),2)</f>
        <v>0.35</v>
      </c>
      <c r="F19" s="24">
        <f>ROUND(VLOOKUP($A19,Parameters!$A$1:$I$45,6,FALSE),2)</f>
        <v>5.34</v>
      </c>
      <c r="G19" s="24">
        <f>ROUND(VLOOKUP($A19,Parameters!$A$1:$I$45,7,FALSE),2)</f>
        <v>0.14000000000000001</v>
      </c>
      <c r="H19" s="13">
        <f t="shared" si="0"/>
        <v>2.46</v>
      </c>
      <c r="I19" s="27">
        <f>VLOOKUP($A19,Parameters!$A$1:$I$45,5,FALSE)</f>
        <v>96</v>
      </c>
      <c r="J19" s="32">
        <f>VLOOKUP($A19,[2]Summary!$A:$N,14,FALSE)</f>
        <v>100</v>
      </c>
      <c r="K19" s="24">
        <f>VLOOKUP(A19,[3]Summary!$A$1:$P$47,16,FALSE)</f>
        <v>2.04</v>
      </c>
      <c r="L19" s="13">
        <v>0</v>
      </c>
      <c r="M19" s="24">
        <f>ROUND(VLOOKUP(A19,[4]Detention!$A:$J,10,FALSE),2)</f>
        <v>2.25</v>
      </c>
      <c r="N19" s="13">
        <f>VLOOKUP($A19,[5]Summary!$A$1:$L$47,12,FALSE)</f>
        <v>0.21</v>
      </c>
      <c r="O19" s="13">
        <f t="shared" si="1"/>
        <v>3.4586480138251616</v>
      </c>
      <c r="P19" s="44">
        <f t="shared" si="6"/>
        <v>0.19282039490977315</v>
      </c>
      <c r="Q19" s="44">
        <f t="shared" si="2"/>
        <v>3.2658276189153885</v>
      </c>
      <c r="R19" s="13">
        <f t="shared" si="3"/>
        <v>17.585965540953094</v>
      </c>
      <c r="S19" s="13">
        <f t="shared" si="4"/>
        <v>2.04</v>
      </c>
      <c r="T19" s="2"/>
      <c r="U19" s="30"/>
    </row>
    <row r="20" spans="1:21" s="3" customFormat="1" ht="15" x14ac:dyDescent="0.25">
      <c r="A20" s="8" t="s">
        <v>69</v>
      </c>
      <c r="B20" s="13">
        <f>VLOOKUP(A20,[1]Summary!$A$1:$C$50,2,FALSE)</f>
        <v>449.11225202700001</v>
      </c>
      <c r="C20" s="17">
        <f t="shared" si="5"/>
        <v>0.70199999999999996</v>
      </c>
      <c r="D20" s="13">
        <f>ROUND(VLOOKUP($A20,Parameters!$A$1:$I$45,2,FALSE),2)</f>
        <v>1.85</v>
      </c>
      <c r="E20" s="13">
        <f>ROUND(VLOOKUP($A20,Parameters!$A$1:$I$45,3,FALSE),2)</f>
        <v>0.97</v>
      </c>
      <c r="F20" s="24">
        <f>ROUND(VLOOKUP($A20,Parameters!$A$1:$I$45,6,FALSE),2)</f>
        <v>3.18</v>
      </c>
      <c r="G20" s="24">
        <f>ROUND(VLOOKUP($A20,Parameters!$A$1:$I$45,7,FALSE),2)</f>
        <v>8.25</v>
      </c>
      <c r="H20" s="13">
        <f>+IF(G20&lt;=20,2.46,IF(G20&lt;=40,3.79,IF(G20&gt;40,5.12,0)))</f>
        <v>2.46</v>
      </c>
      <c r="I20" s="27">
        <f>VLOOKUP($A20,Parameters!$A$1:$I$45,5,FALSE)</f>
        <v>26</v>
      </c>
      <c r="J20" s="32">
        <f>VLOOKUP($A20,[2]Summary!$A:$N,14,FALSE)</f>
        <v>100</v>
      </c>
      <c r="K20" s="24">
        <f>VLOOKUP(A20,[3]Summary!$A$1:$P$47,16,FALSE)</f>
        <v>8.31</v>
      </c>
      <c r="L20" s="13">
        <v>0</v>
      </c>
      <c r="M20" s="24">
        <f>ROUND(VLOOKUP(A20,[4]Detention!$A:$J,10,FALSE),2)</f>
        <v>7.57</v>
      </c>
      <c r="N20" s="13">
        <f>VLOOKUP($A20,[5]Summary!$A$1:$L$47,12,FALSE)</f>
        <v>1.75</v>
      </c>
      <c r="O20" s="13">
        <f>IF(S20&gt;=R20,4295*S20^-0.678*J20^-0.967*(D20/SQRT(F20))^0.706,IF(K20&lt;R20,7.25*(D20/SQRT(F20))^0.706,IF(K20&gt;R20,IF(S20&lt;R20,4295*R20^-0.678*J20^-0.967*(D20/SQRT(F20))^0.706,""),"")))</f>
        <v>7.4405403031303425</v>
      </c>
      <c r="P20" s="44">
        <f>IF(K20-M20&gt;=R20,H20*(1-0.0062*(0.7*I20+0.3*S20))*(E20/SQRT(F20))^1.06,IF(K20&lt;R20,H20*(1-0.0062*(0.7*I20+0.3*K20))*(E20/SQRT(F20))^1.06,IF(K20&gt;R20,IF(K20-M20&lt;R20,H20*(1-0.0062*(0.7*I20+0.3*R20))*(E20/SQRT(F20))^1.06,""))))</f>
        <v>1.1245933517071613</v>
      </c>
      <c r="Q20" s="44">
        <f>O20-P20</f>
        <v>6.3159469514231814</v>
      </c>
      <c r="R20" s="13">
        <f>11344*(J20)^-1.4048</f>
        <v>17.585965540953094</v>
      </c>
      <c r="S20" s="13">
        <f>IF(K20-M20&gt;=R20,K20-M20,IF(K20&lt;R20,K20,IF(K20&gt;R20,IF(K20-M20&lt;R20,R20,""))))</f>
        <v>8.31</v>
      </c>
      <c r="T20" s="2"/>
      <c r="U20" s="30"/>
    </row>
    <row r="21" spans="1:21" s="3" customFormat="1" ht="15" x14ac:dyDescent="0.25">
      <c r="A21" s="8" t="s">
        <v>70</v>
      </c>
      <c r="B21" s="13">
        <f>VLOOKUP(A21,[1]Summary!$A$1:$C$50,2,FALSE)</f>
        <v>85.276279646899994</v>
      </c>
      <c r="C21" s="17">
        <f t="shared" si="5"/>
        <v>0.13300000000000001</v>
      </c>
      <c r="D21" s="13">
        <f>ROUND(VLOOKUP($A21,Parameters!$A$1:$I$45,2,FALSE),2)</f>
        <v>0.72</v>
      </c>
      <c r="E21" s="13">
        <f>ROUND(VLOOKUP($A21,Parameters!$A$1:$I$45,3,FALSE),2)</f>
        <v>0.48</v>
      </c>
      <c r="F21" s="24">
        <f>ROUND(VLOOKUP($A21,Parameters!$A$1:$I$45,6,FALSE),2)</f>
        <v>3.57</v>
      </c>
      <c r="G21" s="24">
        <f>ROUND(VLOOKUP($A21,Parameters!$A$1:$I$45,7,FALSE),2)</f>
        <v>3.6</v>
      </c>
      <c r="H21" s="13">
        <f>+IF(G21&lt;=20,2.46,IF(G21&lt;=40,3.79,IF(G21&gt;40,5.12,0)))</f>
        <v>2.46</v>
      </c>
      <c r="I21" s="27">
        <f>VLOOKUP($A21,Parameters!$A$1:$I$45,5,FALSE)</f>
        <v>36</v>
      </c>
      <c r="J21" s="32">
        <f>VLOOKUP($A21,[2]Summary!$A:$N,14,FALSE)</f>
        <v>100</v>
      </c>
      <c r="K21" s="24">
        <f>VLOOKUP(A21,[3]Summary!$A$1:$P$47,16,FALSE)</f>
        <v>12.82</v>
      </c>
      <c r="L21" s="13">
        <v>0</v>
      </c>
      <c r="M21" s="24">
        <f>ROUND(VLOOKUP(A21,[4]Detention!$A:$J,10,FALSE),2)</f>
        <v>13.24</v>
      </c>
      <c r="N21" s="13">
        <f>VLOOKUP($A21,[5]Summary!$A$1:$L$47,12,FALSE)</f>
        <v>1.48</v>
      </c>
      <c r="O21" s="13">
        <f>IF(S21&gt;=R21,4295*S21^-0.678*J21^-0.967*(D21/SQRT(F21))^0.706,IF(K21&lt;R21,7.25*(D21/SQRT(F21))^0.706,IF(K21&gt;R21,IF(S21&lt;R21,4295*R21^-0.678*J21^-0.967*(D21/SQRT(F21))^0.706,""),"")))</f>
        <v>3.668790127816957</v>
      </c>
      <c r="P21" s="44">
        <f>IF(K21-M21&gt;=R21,H21*(1-0.0062*(0.7*I21+0.3*S21))*(E21/SQRT(F21))^1.06,IF(K21&lt;R21,H21*(1-0.0062*(0.7*I21+0.3*K21))*(E21/SQRT(F21))^1.06,IF(K21&gt;R21,IF(K21-M21&lt;R21,H21*(1-0.0062*(0.7*I21+0.3*R21))*(E21/SQRT(F21))^1.06,""))))</f>
        <v>0.47196021463757509</v>
      </c>
      <c r="Q21" s="44">
        <f>O21-P21</f>
        <v>3.196829913179382</v>
      </c>
      <c r="R21" s="13">
        <f>11344*(J21)^-1.4048</f>
        <v>17.585965540953094</v>
      </c>
      <c r="S21" s="13">
        <f>IF(K21-M21&gt;=R21,K21-M21,IF(K21&lt;R21,K21,IF(K21&gt;R21,IF(K21-M21&lt;R21,R21,""))))</f>
        <v>12.82</v>
      </c>
      <c r="T21" s="2"/>
      <c r="U21" s="30"/>
    </row>
    <row r="22" spans="1:21" s="3" customFormat="1" ht="15" x14ac:dyDescent="0.25">
      <c r="A22" s="8" t="s">
        <v>74</v>
      </c>
      <c r="B22" s="13">
        <f>VLOOKUP(A22,[1]Summary!$A$1:$C$50,2,FALSE)</f>
        <v>173.349013367</v>
      </c>
      <c r="C22" s="17">
        <f t="shared" si="5"/>
        <v>0.27100000000000002</v>
      </c>
      <c r="D22" s="13">
        <f>ROUND(VLOOKUP($A22,Parameters!$A$1:$I$45,2,FALSE),2)</f>
        <v>1.1299999999999999</v>
      </c>
      <c r="E22" s="13">
        <f>ROUND(VLOOKUP($A22,Parameters!$A$1:$I$45,3,FALSE),2)</f>
        <v>0.54</v>
      </c>
      <c r="F22" s="24">
        <f>ROUND(VLOOKUP($A22,Parameters!$A$1:$I$45,6,FALSE),2)</f>
        <v>7.37</v>
      </c>
      <c r="G22" s="24">
        <f>ROUND(VLOOKUP($A22,Parameters!$A$1:$I$45,7,FALSE),2)</f>
        <v>6.3</v>
      </c>
      <c r="H22" s="13">
        <f>+IF(G22&lt;=20,2.46,IF(G22&lt;=40,3.79,IF(G22&gt;40,5.12,0)))</f>
        <v>2.46</v>
      </c>
      <c r="I22" s="27">
        <f>VLOOKUP($A22,Parameters!$A$1:$I$45,5,FALSE)</f>
        <v>99</v>
      </c>
      <c r="J22" s="32">
        <f>VLOOKUP($A22,[2]Summary!$A:$N,14,FALSE)</f>
        <v>100</v>
      </c>
      <c r="K22" s="24">
        <f>VLOOKUP(A22,[3]Summary!$A$1:$P$47,16,FALSE)</f>
        <v>49.1</v>
      </c>
      <c r="L22" s="13">
        <v>0</v>
      </c>
      <c r="M22" s="24">
        <f>ROUND(VLOOKUP(A22,[4]Detention!$A:$J,10,FALSE),2)</f>
        <v>34.21</v>
      </c>
      <c r="N22" s="13">
        <f>VLOOKUP($A22,[5]Summary!$A$1:$L$47,12,FALSE)</f>
        <v>21.16</v>
      </c>
      <c r="O22" s="13">
        <f>IF(S22&gt;=R22,4295*S22^-0.678*J22^-0.967*(D22/SQRT(F22))^0.706,IF(K22&lt;R22,7.25*(D22/SQRT(F22))^0.706,IF(K22&gt;R22,IF(S22&lt;R22,4295*R22^-0.678*J22^-0.967*(D22/SQRT(F22))^0.706,""),"")))</f>
        <v>3.8547643190299246</v>
      </c>
      <c r="P22" s="44">
        <f>IF(K22-M22&gt;=R22,H22*(1-0.0062*(0.7*I22+0.3*S22))*(E22/SQRT(F22))^1.06,IF(K22&lt;R22,H22*(1-0.0062*(0.7*I22+0.3*K22))*(E22/SQRT(F22))^1.06,IF(K22&gt;R22,IF(K22-M22&lt;R22,H22*(1-0.0062*(0.7*I22+0.3*R22))*(E22/SQRT(F22))^1.06,""))))</f>
        <v>0.23878019503334338</v>
      </c>
      <c r="Q22" s="44">
        <f>O22-P22</f>
        <v>3.6159841239965811</v>
      </c>
      <c r="R22" s="13">
        <f>11344*(J22)^-1.4048</f>
        <v>17.585965540953094</v>
      </c>
      <c r="S22" s="13">
        <f>IF(K22-M22&gt;=R22,K22-M22,IF(K22&lt;R22,K22,IF(K22&gt;R22,IF(K22-M22&lt;R22,R22,""))))</f>
        <v>17.585965540953094</v>
      </c>
      <c r="T22" s="2"/>
      <c r="U22" s="30"/>
    </row>
    <row r="23" spans="1:21" s="3" customFormat="1" ht="15" x14ac:dyDescent="0.25">
      <c r="A23" s="8" t="s">
        <v>54</v>
      </c>
      <c r="B23" s="13">
        <f>VLOOKUP(A23,[1]Summary!$A$1:$C$50,2,FALSE)</f>
        <v>1186.8038371</v>
      </c>
      <c r="C23" s="17">
        <f t="shared" si="5"/>
        <v>1.8540000000000001</v>
      </c>
      <c r="D23" s="13">
        <f>ROUND(VLOOKUP($A23,Parameters!$A$1:$I$45,2,FALSE),2)</f>
        <v>2.92</v>
      </c>
      <c r="E23" s="13">
        <f>ROUND(VLOOKUP($A23,Parameters!$A$1:$I$45,3,FALSE),2)</f>
        <v>1.28</v>
      </c>
      <c r="F23" s="24">
        <f>ROUND(VLOOKUP($A23,Parameters!$A$1:$I$45,6,FALSE),2)</f>
        <v>5.15</v>
      </c>
      <c r="G23" s="24">
        <f>ROUND(VLOOKUP($A23,Parameters!$A$1:$I$45,7,FALSE),2)</f>
        <v>2.77</v>
      </c>
      <c r="H23" s="13">
        <f t="shared" si="0"/>
        <v>2.46</v>
      </c>
      <c r="I23" s="27">
        <f>VLOOKUP($A23,Parameters!$A$1:$I$45,5,FALSE)</f>
        <v>66</v>
      </c>
      <c r="J23" s="32">
        <f>VLOOKUP($A23,[2]Summary!$A:$N,14,FALSE)</f>
        <v>40</v>
      </c>
      <c r="K23" s="24">
        <f>VLOOKUP(A23,[3]Summary!$A$1:$P$47,16,FALSE)</f>
        <v>7.44</v>
      </c>
      <c r="L23" s="13">
        <v>0</v>
      </c>
      <c r="M23" s="24">
        <f>ROUND(VLOOKUP(A23,[4]Detention!$A:$J,10,FALSE),2)</f>
        <v>0.38</v>
      </c>
      <c r="N23" s="13">
        <f>VLOOKUP($A23,[5]Summary!$A$1:$L$47,12,FALSE)</f>
        <v>3.9</v>
      </c>
      <c r="O23" s="13">
        <f t="shared" si="1"/>
        <v>8.6622427030032991</v>
      </c>
      <c r="P23" s="44">
        <f t="shared" si="6"/>
        <v>0.93809133414435009</v>
      </c>
      <c r="Q23" s="44">
        <f t="shared" si="2"/>
        <v>7.7241513688589487</v>
      </c>
      <c r="R23" s="13">
        <f t="shared" si="3"/>
        <v>63.707760983520792</v>
      </c>
      <c r="S23" s="13">
        <f t="shared" si="4"/>
        <v>7.44</v>
      </c>
      <c r="T23" s="2"/>
      <c r="U23" s="30"/>
    </row>
    <row r="24" spans="1:21" s="3" customFormat="1" ht="15" x14ac:dyDescent="0.25">
      <c r="A24" s="8" t="s">
        <v>18</v>
      </c>
      <c r="B24" s="13">
        <f>VLOOKUP(A24,[1]Summary!$A$1:$C$50,2,FALSE)</f>
        <v>4090.4296330299999</v>
      </c>
      <c r="C24" s="17">
        <f t="shared" si="5"/>
        <v>6.391</v>
      </c>
      <c r="D24" s="13">
        <f>ROUND(VLOOKUP($A24,Parameters!$A$1:$I$45,2,FALSE),2)</f>
        <v>5.72</v>
      </c>
      <c r="E24" s="13">
        <f>ROUND(VLOOKUP($A24,Parameters!$A$1:$I$45,3,FALSE),2)</f>
        <v>2.61</v>
      </c>
      <c r="F24" s="24">
        <f>ROUND(VLOOKUP($A24,Parameters!$A$1:$I$45,6,FALSE),2)</f>
        <v>5.96</v>
      </c>
      <c r="G24" s="24">
        <f>ROUND(VLOOKUP($A24,Parameters!$A$1:$I$45,7,FALSE),2)</f>
        <v>3.14</v>
      </c>
      <c r="H24" s="13">
        <f t="shared" si="0"/>
        <v>2.46</v>
      </c>
      <c r="I24" s="27">
        <f>VLOOKUP($A24,Parameters!$A$1:$I$45,5,FALSE)</f>
        <v>83</v>
      </c>
      <c r="J24" s="32">
        <f>VLOOKUP($A24,[2]Summary!$A:$N,14,FALSE)</f>
        <v>10</v>
      </c>
      <c r="K24" s="24">
        <f>VLOOKUP(A24,[3]Summary!$A$1:$P$47,16,FALSE)</f>
        <v>8.18</v>
      </c>
      <c r="L24" s="13">
        <v>0</v>
      </c>
      <c r="M24" s="24">
        <f>ROUND(VLOOKUP(A24,[4]Detention!$A:$J,10,FALSE),2)</f>
        <v>4.54</v>
      </c>
      <c r="N24" s="13">
        <f>VLOOKUP($A24,[5]Summary!$A$1:$L$47,12,FALSE)</f>
        <v>3.62</v>
      </c>
      <c r="O24" s="13">
        <f t="shared" si="1"/>
        <v>13.225060675229004</v>
      </c>
      <c r="P24" s="44">
        <f t="shared" si="6"/>
        <v>1.6491923417828311</v>
      </c>
      <c r="Q24" s="44">
        <f t="shared" si="2"/>
        <v>11.575868333446174</v>
      </c>
      <c r="R24" s="13">
        <f t="shared" si="3"/>
        <v>446.64884763824466</v>
      </c>
      <c r="S24" s="13">
        <f t="shared" si="4"/>
        <v>8.18</v>
      </c>
      <c r="T24" s="2"/>
      <c r="U24" s="30"/>
    </row>
    <row r="25" spans="1:21" s="3" customFormat="1" ht="15" x14ac:dyDescent="0.25">
      <c r="A25" s="8" t="s">
        <v>19</v>
      </c>
      <c r="B25" s="13">
        <f>VLOOKUP(A25,[1]Summary!$A$1:$C$50,2,FALSE)</f>
        <v>3911.5568477299998</v>
      </c>
      <c r="C25" s="17">
        <f t="shared" si="5"/>
        <v>6.1120000000000001</v>
      </c>
      <c r="D25" s="13">
        <f>ROUND(VLOOKUP($A25,Parameters!$A$1:$I$45,2,FALSE),2)</f>
        <v>4.82</v>
      </c>
      <c r="E25" s="13">
        <f>ROUND(VLOOKUP($A25,Parameters!$A$1:$I$45,3,FALSE),2)</f>
        <v>2.0499999999999998</v>
      </c>
      <c r="F25" s="24">
        <f>ROUND(VLOOKUP($A25,Parameters!$A$1:$I$45,6,FALSE),2)</f>
        <v>5.51</v>
      </c>
      <c r="G25" s="24">
        <f>ROUND(VLOOKUP($A25,Parameters!$A$1:$I$45,7,FALSE),2)</f>
        <v>6.33</v>
      </c>
      <c r="H25" s="13">
        <f t="shared" si="0"/>
        <v>2.46</v>
      </c>
      <c r="I25" s="27">
        <f>VLOOKUP($A25,Parameters!$A$1:$I$45,5,FALSE)</f>
        <v>0</v>
      </c>
      <c r="J25" s="32">
        <f>VLOOKUP($A25,[2]Summary!$A:$N,14,FALSE)</f>
        <v>30</v>
      </c>
      <c r="K25" s="24">
        <f>VLOOKUP(A25,[3]Summary!$A$1:$P$47,16,FALSE)</f>
        <v>9.3800000000000008</v>
      </c>
      <c r="L25" s="13">
        <v>0</v>
      </c>
      <c r="M25" s="24">
        <f>ROUND(VLOOKUP(A25,[4]Detention!$A:$J,10,FALSE),2)</f>
        <v>3.72</v>
      </c>
      <c r="N25" s="13">
        <f>VLOOKUP($A25,[5]Summary!$A$1:$L$47,12,FALSE)</f>
        <v>4.1100000000000003</v>
      </c>
      <c r="O25" s="13">
        <f t="shared" si="1"/>
        <v>12.048769639303694</v>
      </c>
      <c r="P25" s="44">
        <f t="shared" si="6"/>
        <v>2.0938228107795749</v>
      </c>
      <c r="Q25" s="44">
        <f t="shared" si="2"/>
        <v>9.9549468285241201</v>
      </c>
      <c r="R25" s="13">
        <f t="shared" si="3"/>
        <v>95.434692655041346</v>
      </c>
      <c r="S25" s="13">
        <f t="shared" si="4"/>
        <v>9.3800000000000008</v>
      </c>
      <c r="T25" s="2"/>
      <c r="U25" s="30"/>
    </row>
    <row r="26" spans="1:21" s="1" customFormat="1" ht="15" x14ac:dyDescent="0.25">
      <c r="A26" s="8" t="s">
        <v>20</v>
      </c>
      <c r="B26" s="13">
        <f>VLOOKUP(A26,[1]Summary!$A$1:$C$50,2,FALSE)</f>
        <v>4020.04977749</v>
      </c>
      <c r="C26" s="17">
        <f t="shared" si="5"/>
        <v>6.2809999999999997</v>
      </c>
      <c r="D26" s="13">
        <f>ROUND(VLOOKUP($A26,Parameters!$A$1:$I$45,2,FALSE),2)</f>
        <v>6.28</v>
      </c>
      <c r="E26" s="13">
        <f>ROUND(VLOOKUP($A26,Parameters!$A$1:$I$45,3,FALSE),2)</f>
        <v>2.61</v>
      </c>
      <c r="F26" s="24">
        <f>ROUND(VLOOKUP($A26,Parameters!$A$1:$I$45,6,FALSE),2)</f>
        <v>8.1300000000000008</v>
      </c>
      <c r="G26" s="24">
        <f>ROUND(VLOOKUP($A26,Parameters!$A$1:$I$45,7,FALSE),2)</f>
        <v>8.02</v>
      </c>
      <c r="H26" s="13">
        <f t="shared" si="0"/>
        <v>2.46</v>
      </c>
      <c r="I26" s="27">
        <f>VLOOKUP($A26,Parameters!$A$1:$I$45,5,FALSE)</f>
        <v>80</v>
      </c>
      <c r="J26" s="32">
        <f>VLOOKUP($A26,[2]Summary!$A:$N,14,FALSE)</f>
        <v>70</v>
      </c>
      <c r="K26" s="24">
        <f>VLOOKUP(A26,[3]Summary!$A$1:$P$47,16,FALSE)</f>
        <v>15.38</v>
      </c>
      <c r="L26" s="13">
        <v>0</v>
      </c>
      <c r="M26" s="24">
        <f>ROUND(VLOOKUP(A26,[4]Detention!$A:$J,10,FALSE),2)</f>
        <v>7.62</v>
      </c>
      <c r="N26" s="13">
        <f>VLOOKUP($A26,[5]Summary!$A$1:$L$47,12,FALSE)</f>
        <v>7.39</v>
      </c>
      <c r="O26" s="13">
        <f t="shared" si="1"/>
        <v>12.660053834902532</v>
      </c>
      <c r="P26" s="44">
        <f t="shared" si="6"/>
        <v>1.3981220620684909</v>
      </c>
      <c r="Q26" s="44">
        <f t="shared" si="2"/>
        <v>11.261931772834041</v>
      </c>
      <c r="R26" s="13">
        <f t="shared" si="3"/>
        <v>29.025017564687623</v>
      </c>
      <c r="S26" s="13">
        <f t="shared" si="4"/>
        <v>15.38</v>
      </c>
      <c r="T26" s="2"/>
      <c r="U26" s="30"/>
    </row>
    <row r="27" spans="1:21" s="1" customFormat="1" ht="15" x14ac:dyDescent="0.25">
      <c r="A27" s="8" t="s">
        <v>21</v>
      </c>
      <c r="B27" s="13">
        <f>VLOOKUP(A27,[1]Summary!$A$1:$C$50,2,FALSE)</f>
        <v>447.833847026</v>
      </c>
      <c r="C27" s="17">
        <f t="shared" si="5"/>
        <v>0.7</v>
      </c>
      <c r="D27" s="13">
        <f>ROUND(VLOOKUP($A27,Parameters!$A$1:$I$45,2,FALSE),2)</f>
        <v>1.28</v>
      </c>
      <c r="E27" s="13">
        <f>ROUND(VLOOKUP($A27,Parameters!$A$1:$I$45,3,FALSE),2)</f>
        <v>0.63</v>
      </c>
      <c r="F27" s="24">
        <f>ROUND(VLOOKUP($A27,Parameters!$A$1:$I$45,6,FALSE),2)</f>
        <v>2.74</v>
      </c>
      <c r="G27" s="24">
        <f>ROUND(VLOOKUP($A27,Parameters!$A$1:$I$45,7,FALSE),2)</f>
        <v>12.47</v>
      </c>
      <c r="H27" s="13">
        <f t="shared" si="0"/>
        <v>2.46</v>
      </c>
      <c r="I27" s="27">
        <f>VLOOKUP($A27,Parameters!$A$1:$I$45,5,FALSE)</f>
        <v>100</v>
      </c>
      <c r="J27" s="32">
        <f>VLOOKUP($A27,[2]Summary!$A:$N,14,FALSE)</f>
        <v>100</v>
      </c>
      <c r="K27" s="24">
        <f>VLOOKUP(A27,[3]Summary!$A$1:$P$47,16,FALSE)</f>
        <v>85.09</v>
      </c>
      <c r="L27" s="13">
        <v>0</v>
      </c>
      <c r="M27" s="24">
        <f>ROUND(VLOOKUP(A27,[4]Detention!$A:$J,10,FALSE),2)</f>
        <v>41.22</v>
      </c>
      <c r="N27" s="13">
        <f>VLOOKUP($A27,[5]Summary!$A$1:$L$47,12,FALSE)</f>
        <v>42.66</v>
      </c>
      <c r="O27" s="13">
        <f t="shared" si="1"/>
        <v>3.2117209301518899</v>
      </c>
      <c r="P27" s="44">
        <f t="shared" si="6"/>
        <v>0.4279904116180156</v>
      </c>
      <c r="Q27" s="44">
        <f t="shared" si="2"/>
        <v>2.7837305185338743</v>
      </c>
      <c r="R27" s="13">
        <f t="shared" si="3"/>
        <v>17.585965540953094</v>
      </c>
      <c r="S27" s="13">
        <f t="shared" si="4"/>
        <v>43.870000000000005</v>
      </c>
      <c r="T27" s="2"/>
      <c r="U27" s="30"/>
    </row>
    <row r="28" spans="1:21" s="1" customFormat="1" ht="15" x14ac:dyDescent="0.25">
      <c r="A28" s="8" t="s">
        <v>22</v>
      </c>
      <c r="B28" s="13">
        <f>VLOOKUP(A28,[1]Summary!$A$1:$C$50,2,FALSE)</f>
        <v>2973.2424053499999</v>
      </c>
      <c r="C28" s="17">
        <f t="shared" si="5"/>
        <v>4.6459999999999999</v>
      </c>
      <c r="D28" s="13">
        <f>ROUND(VLOOKUP($A28,Parameters!$A$1:$I$45,2,FALSE),2)</f>
        <v>4.21</v>
      </c>
      <c r="E28" s="13">
        <f>ROUND(VLOOKUP($A28,Parameters!$A$1:$I$45,3,FALSE),2)</f>
        <v>2.17</v>
      </c>
      <c r="F28" s="24">
        <f>ROUND(VLOOKUP($A28,Parameters!$A$1:$I$45,6,FALSE),2)</f>
        <v>3.54</v>
      </c>
      <c r="G28" s="24">
        <f>ROUND(VLOOKUP($A28,Parameters!$A$1:$I$45,7,FALSE),2)</f>
        <v>18.579999999999998</v>
      </c>
      <c r="H28" s="13">
        <f t="shared" si="0"/>
        <v>2.46</v>
      </c>
      <c r="I28" s="27">
        <f>VLOOKUP($A28,Parameters!$A$1:$I$45,5,FALSE)</f>
        <v>100</v>
      </c>
      <c r="J28" s="32">
        <f>VLOOKUP($A28,[2]Summary!$A:$N,14,FALSE)</f>
        <v>90</v>
      </c>
      <c r="K28" s="24">
        <f>VLOOKUP(A28,[3]Summary!$A$1:$P$47,16,FALSE)</f>
        <v>66.39</v>
      </c>
      <c r="L28" s="13">
        <v>0</v>
      </c>
      <c r="M28" s="24">
        <f>ROUND(VLOOKUP(A28,[4]Detention!$A:$J,10,FALSE),2)</f>
        <v>21.99</v>
      </c>
      <c r="N28" s="13">
        <f>VLOOKUP($A28,[5]Summary!$A$1:$L$47,12,FALSE)</f>
        <v>41.31</v>
      </c>
      <c r="O28" s="13">
        <f t="shared" si="1"/>
        <v>7.4684420577453707</v>
      </c>
      <c r="P28" s="44">
        <f t="shared" si="6"/>
        <v>1.3833488602449615</v>
      </c>
      <c r="Q28" s="44">
        <f t="shared" si="2"/>
        <v>6.0850931975004094</v>
      </c>
      <c r="R28" s="13">
        <f t="shared" si="3"/>
        <v>20.39136697726104</v>
      </c>
      <c r="S28" s="13">
        <f t="shared" si="4"/>
        <v>44.400000000000006</v>
      </c>
      <c r="T28" s="2"/>
      <c r="U28" s="30"/>
    </row>
    <row r="29" spans="1:21" s="1" customFormat="1" ht="15" x14ac:dyDescent="0.25">
      <c r="A29" s="8" t="s">
        <v>23</v>
      </c>
      <c r="B29" s="13">
        <f>VLOOKUP(A29,[1]Summary!$A$1:$C$50,2,FALSE)</f>
        <v>3487.9911236799999</v>
      </c>
      <c r="C29" s="17">
        <f t="shared" si="5"/>
        <v>5.45</v>
      </c>
      <c r="D29" s="13">
        <f>ROUND(VLOOKUP($A29,Parameters!$A$1:$I$45,2,FALSE),2)</f>
        <v>4.74</v>
      </c>
      <c r="E29" s="13">
        <f>ROUND(VLOOKUP($A29,Parameters!$A$1:$I$45,3,FALSE),2)</f>
        <v>2.62</v>
      </c>
      <c r="F29" s="24">
        <f>ROUND(VLOOKUP($A29,Parameters!$A$1:$I$45,6,FALSE),2)</f>
        <v>4.25</v>
      </c>
      <c r="G29" s="24">
        <f>ROUND(VLOOKUP($A29,Parameters!$A$1:$I$45,7,FALSE),2)</f>
        <v>6.99</v>
      </c>
      <c r="H29" s="13">
        <f t="shared" si="0"/>
        <v>2.46</v>
      </c>
      <c r="I29" s="27">
        <f>VLOOKUP($A29,Parameters!$A$1:$I$45,5,FALSE)</f>
        <v>47</v>
      </c>
      <c r="J29" s="32">
        <f>VLOOKUP($A29,[2]Summary!$A:$N,14,FALSE)</f>
        <v>40</v>
      </c>
      <c r="K29" s="24">
        <f>VLOOKUP(A29,[3]Summary!$A$1:$P$47,16,FALSE)</f>
        <v>58.63</v>
      </c>
      <c r="L29" s="13">
        <v>0</v>
      </c>
      <c r="M29" s="24">
        <f>ROUND(VLOOKUP(A29,[4]Detention!$A:$J,10,FALSE),2)</f>
        <v>22.79</v>
      </c>
      <c r="N29" s="13">
        <f>VLOOKUP($A29,[5]Summary!$A$1:$L$47,12,FALSE)</f>
        <v>29.96</v>
      </c>
      <c r="O29" s="13">
        <f t="shared" si="1"/>
        <v>13.050171633821545</v>
      </c>
      <c r="P29" s="44">
        <f t="shared" si="6"/>
        <v>2.1788381800118715</v>
      </c>
      <c r="Q29" s="44">
        <f t="shared" si="2"/>
        <v>10.871333453809674</v>
      </c>
      <c r="R29" s="13">
        <f t="shared" si="3"/>
        <v>63.707760983520792</v>
      </c>
      <c r="S29" s="13">
        <f t="shared" si="4"/>
        <v>58.63</v>
      </c>
      <c r="T29" s="2"/>
      <c r="U29" s="30"/>
    </row>
    <row r="30" spans="1:21" s="1" customFormat="1" ht="15" x14ac:dyDescent="0.25">
      <c r="A30" s="8" t="s">
        <v>24</v>
      </c>
      <c r="B30" s="13">
        <f>VLOOKUP(A30,[1]Summary!$A$1:$C$50,2,FALSE)</f>
        <v>2241.1317805899998</v>
      </c>
      <c r="C30" s="17">
        <f t="shared" si="5"/>
        <v>3.5019999999999998</v>
      </c>
      <c r="D30" s="13">
        <f>ROUND(VLOOKUP($A30,Parameters!$A$1:$I$45,2,FALSE),2)</f>
        <v>4.91</v>
      </c>
      <c r="E30" s="13">
        <f>ROUND(VLOOKUP($A30,Parameters!$A$1:$I$45,3,FALSE),2)</f>
        <v>2.71</v>
      </c>
      <c r="F30" s="24">
        <f>ROUND(VLOOKUP($A30,Parameters!$A$1:$I$45,6,FALSE),2)</f>
        <v>2.91</v>
      </c>
      <c r="G30" s="24">
        <f>ROUND(VLOOKUP($A30,Parameters!$A$1:$I$45,7,FALSE),2)</f>
        <v>1.67</v>
      </c>
      <c r="H30" s="13">
        <f t="shared" si="0"/>
        <v>2.46</v>
      </c>
      <c r="I30" s="27">
        <f>VLOOKUP($A30,Parameters!$A$1:$I$45,5,FALSE)</f>
        <v>16</v>
      </c>
      <c r="J30" s="32">
        <f>VLOOKUP($A30,[2]Summary!$A:$N,14,FALSE)</f>
        <v>60</v>
      </c>
      <c r="K30" s="24">
        <f>VLOOKUP(A30,[3]Summary!$A$1:$P$47,16,FALSE)</f>
        <v>9.0299999999999994</v>
      </c>
      <c r="L30" s="13">
        <v>0</v>
      </c>
      <c r="M30" s="24">
        <f>ROUND(VLOOKUP(A30,[4]Detention!$A:$J,10,FALSE),2)</f>
        <v>4.92</v>
      </c>
      <c r="N30" s="13">
        <f>VLOOKUP($A30,[5]Summary!$A$1:$L$47,12,FALSE)</f>
        <v>8.0500000000000007</v>
      </c>
      <c r="O30" s="13">
        <f t="shared" si="1"/>
        <v>15.292810777183737</v>
      </c>
      <c r="P30" s="44">
        <f t="shared" si="6"/>
        <v>3.6715835066817015</v>
      </c>
      <c r="Q30" s="44">
        <f t="shared" si="2"/>
        <v>11.621227270502036</v>
      </c>
      <c r="R30" s="13">
        <f t="shared" si="3"/>
        <v>36.042867997907798</v>
      </c>
      <c r="S30" s="13">
        <f t="shared" si="4"/>
        <v>9.0299999999999994</v>
      </c>
      <c r="T30" s="2"/>
      <c r="U30" s="30"/>
    </row>
    <row r="31" spans="1:21" s="1" customFormat="1" ht="15" x14ac:dyDescent="0.25">
      <c r="A31" s="8" t="s">
        <v>58</v>
      </c>
      <c r="B31" s="13">
        <f>VLOOKUP(A31,[1]Summary!$A$1:$C$50,2,FALSE)</f>
        <v>1872.0961090200001</v>
      </c>
      <c r="C31" s="17">
        <f t="shared" si="5"/>
        <v>2.9249999999999998</v>
      </c>
      <c r="D31" s="13">
        <f>ROUND(VLOOKUP($A31,Parameters!$A$1:$I$45,2,FALSE),2)</f>
        <v>3.36</v>
      </c>
      <c r="E31" s="13">
        <f>ROUND(VLOOKUP($A31,Parameters!$A$1:$I$45,3,FALSE),2)</f>
        <v>1.47</v>
      </c>
      <c r="F31" s="24">
        <f>ROUND(VLOOKUP($A31,Parameters!$A$1:$I$45,6,FALSE),2)</f>
        <v>10.45</v>
      </c>
      <c r="G31" s="24">
        <f>ROUND(VLOOKUP($A31,Parameters!$A$1:$I$45,7,FALSE),2)</f>
        <v>11.81</v>
      </c>
      <c r="H31" s="13">
        <f t="shared" si="0"/>
        <v>2.46</v>
      </c>
      <c r="I31" s="27">
        <f>VLOOKUP($A31,Parameters!$A$1:$I$45,5,FALSE)</f>
        <v>90</v>
      </c>
      <c r="J31" s="32">
        <f>VLOOKUP($A31,[2]Summary!$A:$N,14,FALSE)</f>
        <v>90</v>
      </c>
      <c r="K31" s="24">
        <f>VLOOKUP(A31,[3]Summary!$A$1:$P$47,16,FALSE)</f>
        <v>78.19</v>
      </c>
      <c r="L31" s="13">
        <v>0</v>
      </c>
      <c r="M31" s="24">
        <f>ROUND(VLOOKUP(A31,[4]Detention!$A:$J,10,FALSE),2)</f>
        <v>16.11</v>
      </c>
      <c r="N31" s="13">
        <f>VLOOKUP($A31,[5]Summary!$A$1:$L$47,12,FALSE)</f>
        <v>37.26</v>
      </c>
      <c r="O31" s="13">
        <f t="shared" si="1"/>
        <v>3.4628755392216024</v>
      </c>
      <c r="P31" s="44">
        <f t="shared" si="6"/>
        <v>0.52701904291829293</v>
      </c>
      <c r="Q31" s="44">
        <f t="shared" si="2"/>
        <v>2.9358564963033094</v>
      </c>
      <c r="R31" s="13">
        <f t="shared" si="3"/>
        <v>20.39136697726104</v>
      </c>
      <c r="S31" s="13">
        <f t="shared" si="4"/>
        <v>62.08</v>
      </c>
      <c r="T31" s="2"/>
      <c r="U31" s="30"/>
    </row>
    <row r="32" spans="1:21" s="1" customFormat="1" ht="15" x14ac:dyDescent="0.25">
      <c r="A32" s="8" t="s">
        <v>25</v>
      </c>
      <c r="B32" s="13">
        <f>VLOOKUP(A32,[1]Summary!$A$1:$C$50,2,FALSE)</f>
        <v>3947.3408827600001</v>
      </c>
      <c r="C32" s="17">
        <f t="shared" si="5"/>
        <v>6.1680000000000001</v>
      </c>
      <c r="D32" s="13">
        <f>ROUND(VLOOKUP($A32,Parameters!$A$1:$I$45,2,FALSE),2)</f>
        <v>4.62</v>
      </c>
      <c r="E32" s="13">
        <f>ROUND(VLOOKUP($A32,Parameters!$A$1:$I$45,3,FALSE),2)</f>
        <v>1.71</v>
      </c>
      <c r="F32" s="24">
        <f>ROUND(VLOOKUP($A32,Parameters!$A$1:$I$45,6,FALSE),2)</f>
        <v>2.3199999999999998</v>
      </c>
      <c r="G32" s="24">
        <f>ROUND(VLOOKUP($A32,Parameters!$A$1:$I$45,7,FALSE),2)</f>
        <v>2.78</v>
      </c>
      <c r="H32" s="13">
        <f t="shared" si="0"/>
        <v>2.46</v>
      </c>
      <c r="I32" s="27">
        <f>VLOOKUP($A32,Parameters!$A$1:$I$45,5,FALSE)</f>
        <v>52</v>
      </c>
      <c r="J32" s="32">
        <f>VLOOKUP($A32,[2]Summary!$A:$N,14,FALSE)</f>
        <v>30</v>
      </c>
      <c r="K32" s="24">
        <f>VLOOKUP(A32,[3]Summary!$A$1:$P$47,16,FALSE)</f>
        <v>5.36</v>
      </c>
      <c r="L32" s="13">
        <v>0</v>
      </c>
      <c r="M32" s="24">
        <f>ROUND(VLOOKUP(A32,[4]Detention!$A:$J,10,FALSE),2)</f>
        <v>2.23</v>
      </c>
      <c r="N32" s="13">
        <f>VLOOKUP($A32,[5]Summary!$A$1:$L$47,12,FALSE)</f>
        <v>2.8</v>
      </c>
      <c r="O32" s="13">
        <f t="shared" si="1"/>
        <v>15.869307759032148</v>
      </c>
      <c r="P32" s="44">
        <f t="shared" si="6"/>
        <v>2.1256651349128193</v>
      </c>
      <c r="Q32" s="44">
        <f t="shared" si="2"/>
        <v>13.743642624119328</v>
      </c>
      <c r="R32" s="13">
        <f t="shared" si="3"/>
        <v>95.434692655041346</v>
      </c>
      <c r="S32" s="13">
        <f t="shared" si="4"/>
        <v>5.36</v>
      </c>
      <c r="T32" s="2"/>
      <c r="U32" s="30"/>
    </row>
    <row r="33" spans="1:21" s="1" customFormat="1" ht="15" x14ac:dyDescent="0.25">
      <c r="A33" s="8" t="s">
        <v>26</v>
      </c>
      <c r="B33" s="13">
        <f>VLOOKUP(A33,[1]Summary!$A$1:$C$50,2,FALSE)</f>
        <v>4762.1049206300004</v>
      </c>
      <c r="C33" s="17">
        <f t="shared" si="5"/>
        <v>7.4409999999999998</v>
      </c>
      <c r="D33" s="13">
        <f>ROUND(VLOOKUP($A33,Parameters!$A$1:$I$45,2,FALSE),2)</f>
        <v>5.07</v>
      </c>
      <c r="E33" s="13">
        <f>ROUND(VLOOKUP($A33,Parameters!$A$1:$I$45,3,FALSE),2)</f>
        <v>2.2799999999999998</v>
      </c>
      <c r="F33" s="24">
        <f>ROUND(VLOOKUP($A33,Parameters!$A$1:$I$45,6,FALSE),2)</f>
        <v>4.84</v>
      </c>
      <c r="G33" s="24">
        <f>ROUND(VLOOKUP($A33,Parameters!$A$1:$I$45,7,FALSE),2)</f>
        <v>4.41</v>
      </c>
      <c r="H33" s="13">
        <f t="shared" si="0"/>
        <v>2.46</v>
      </c>
      <c r="I33" s="27">
        <f>VLOOKUP($A33,Parameters!$A$1:$I$45,5,FALSE)</f>
        <v>50</v>
      </c>
      <c r="J33" s="32">
        <f>VLOOKUP($A33,[2]Summary!$A:$N,14,FALSE)</f>
        <v>40</v>
      </c>
      <c r="K33" s="24">
        <f>VLOOKUP(A33,[3]Summary!$A$1:$P$47,16,FALSE)</f>
        <v>4.24</v>
      </c>
      <c r="L33" s="13">
        <v>0</v>
      </c>
      <c r="M33" s="24">
        <f>ROUND(VLOOKUP(A33,[4]Detention!$A:$J,10,FALSE),2)</f>
        <v>1.03</v>
      </c>
      <c r="N33" s="13">
        <f>VLOOKUP($A33,[5]Summary!$A$1:$L$47,12,FALSE)</f>
        <v>4.55</v>
      </c>
      <c r="O33" s="13">
        <f t="shared" si="1"/>
        <v>13.071433361467903</v>
      </c>
      <c r="P33" s="44">
        <f t="shared" si="6"/>
        <v>1.9803564183550639</v>
      </c>
      <c r="Q33" s="44">
        <f t="shared" si="2"/>
        <v>11.091076943112839</v>
      </c>
      <c r="R33" s="13">
        <f t="shared" si="3"/>
        <v>63.707760983520792</v>
      </c>
      <c r="S33" s="13">
        <f t="shared" si="4"/>
        <v>4.24</v>
      </c>
      <c r="T33" s="2"/>
      <c r="U33" s="30"/>
    </row>
    <row r="34" spans="1:21" s="1" customFormat="1" ht="15" x14ac:dyDescent="0.25">
      <c r="A34" s="8" t="s">
        <v>27</v>
      </c>
      <c r="B34" s="13">
        <f>VLOOKUP(A34,[1]Summary!$A$1:$C$50,2,FALSE)</f>
        <v>4475.5251472899999</v>
      </c>
      <c r="C34" s="17">
        <f t="shared" si="5"/>
        <v>6.9930000000000003</v>
      </c>
      <c r="D34" s="13">
        <f>ROUND(VLOOKUP($A34,Parameters!$A$1:$I$45,2,FALSE),2)</f>
        <v>5.43</v>
      </c>
      <c r="E34" s="13">
        <f>ROUND(VLOOKUP($A34,Parameters!$A$1:$I$45,3,FALSE),2)</f>
        <v>1.73</v>
      </c>
      <c r="F34" s="24">
        <f>ROUND(VLOOKUP($A34,Parameters!$A$1:$I$45,6,FALSE),2)</f>
        <v>5</v>
      </c>
      <c r="G34" s="24">
        <f>ROUND(VLOOKUP($A34,Parameters!$A$1:$I$45,7,FALSE),2)</f>
        <v>5.56</v>
      </c>
      <c r="H34" s="13">
        <f t="shared" si="0"/>
        <v>2.46</v>
      </c>
      <c r="I34" s="27">
        <f>VLOOKUP($A34,Parameters!$A$1:$I$45,5,FALSE)</f>
        <v>100</v>
      </c>
      <c r="J34" s="32">
        <f>VLOOKUP($A34,[2]Summary!$A:$N,14,FALSE)</f>
        <v>70</v>
      </c>
      <c r="K34" s="24">
        <f>VLOOKUP(A34,[3]Summary!$A$1:$P$47,16,FALSE)</f>
        <v>24.87</v>
      </c>
      <c r="L34" s="13">
        <v>0</v>
      </c>
      <c r="M34" s="24">
        <f>ROUND(VLOOKUP(A34,[4]Detention!$A:$J,10,FALSE),2)</f>
        <v>7.69</v>
      </c>
      <c r="N34" s="13">
        <f>VLOOKUP($A34,[5]Summary!$A$1:$L$47,12,FALSE)</f>
        <v>12.33</v>
      </c>
      <c r="O34" s="13">
        <f t="shared" si="1"/>
        <v>13.563453247261171</v>
      </c>
      <c r="P34" s="44">
        <f t="shared" si="6"/>
        <v>0.97408649068598308</v>
      </c>
      <c r="Q34" s="44">
        <f t="shared" si="2"/>
        <v>12.589366756575188</v>
      </c>
      <c r="R34" s="13">
        <f t="shared" si="3"/>
        <v>29.025017564687623</v>
      </c>
      <c r="S34" s="13">
        <f t="shared" si="4"/>
        <v>24.87</v>
      </c>
      <c r="T34" s="2"/>
      <c r="U34" s="30"/>
    </row>
    <row r="35" spans="1:21" s="1" customFormat="1" ht="15" x14ac:dyDescent="0.25">
      <c r="A35" s="8" t="s">
        <v>28</v>
      </c>
      <c r="B35" s="13">
        <f>VLOOKUP(A35,[1]Summary!$A$1:$C$50,2,FALSE)</f>
        <v>4653.5860375100001</v>
      </c>
      <c r="C35" s="17">
        <f t="shared" si="5"/>
        <v>7.2709999999999999</v>
      </c>
      <c r="D35" s="13">
        <f>ROUND(VLOOKUP($A35,Parameters!$A$1:$I$45,2,FALSE),2)</f>
        <v>6.58</v>
      </c>
      <c r="E35" s="13">
        <f>ROUND(VLOOKUP($A35,Parameters!$A$1:$I$45,3,FALSE),2)</f>
        <v>3.47</v>
      </c>
      <c r="F35" s="24">
        <f>ROUND(VLOOKUP($A35,Parameters!$A$1:$I$45,6,FALSE),2)</f>
        <v>4.8</v>
      </c>
      <c r="G35" s="24">
        <f>ROUND(VLOOKUP($A35,Parameters!$A$1:$I$45,7,FALSE),2)</f>
        <v>13.21</v>
      </c>
      <c r="H35" s="13">
        <f t="shared" si="0"/>
        <v>2.46</v>
      </c>
      <c r="I35" s="27">
        <f>VLOOKUP($A35,Parameters!$A$1:$I$45,5,FALSE)</f>
        <v>92</v>
      </c>
      <c r="J35" s="32">
        <f>VLOOKUP($A35,[2]Summary!$A:$N,14,FALSE)</f>
        <v>90</v>
      </c>
      <c r="K35" s="24">
        <f>VLOOKUP(A35,[3]Summary!$A$1:$P$47,16,FALSE)</f>
        <v>59.63</v>
      </c>
      <c r="L35" s="13">
        <v>0</v>
      </c>
      <c r="M35" s="24">
        <f>ROUND(VLOOKUP(A35,[4]Detention!$A:$J,10,FALSE),2)</f>
        <v>16.57</v>
      </c>
      <c r="N35" s="13">
        <f>VLOOKUP($A35,[5]Summary!$A$1:$L$47,12,FALSE)</f>
        <v>32.44</v>
      </c>
      <c r="O35" s="13">
        <f t="shared" si="1"/>
        <v>9.3863727394320549</v>
      </c>
      <c r="P35" s="44">
        <f t="shared" si="6"/>
        <v>2.0852318488880317</v>
      </c>
      <c r="Q35" s="44">
        <f t="shared" si="2"/>
        <v>7.3011408905440227</v>
      </c>
      <c r="R35" s="13">
        <f t="shared" si="3"/>
        <v>20.39136697726104</v>
      </c>
      <c r="S35" s="13">
        <f t="shared" si="4"/>
        <v>43.06</v>
      </c>
      <c r="T35" s="2"/>
      <c r="U35" s="30"/>
    </row>
    <row r="36" spans="1:21" s="1" customFormat="1" ht="15" x14ac:dyDescent="0.25">
      <c r="A36" s="8" t="s">
        <v>29</v>
      </c>
      <c r="B36" s="13">
        <f>VLOOKUP(A36,[1]Summary!$A$1:$C$50,2,FALSE)</f>
        <v>2523.4773748600001</v>
      </c>
      <c r="C36" s="17">
        <f t="shared" si="5"/>
        <v>3.9430000000000001</v>
      </c>
      <c r="D36" s="13">
        <f>ROUND(VLOOKUP($A36,Parameters!$A$1:$I$45,2,FALSE),2)</f>
        <v>5.68</v>
      </c>
      <c r="E36" s="13">
        <f>ROUND(VLOOKUP($A36,Parameters!$A$1:$I$45,3,FALSE),2)</f>
        <v>2.83</v>
      </c>
      <c r="F36" s="24">
        <f>ROUND(VLOOKUP($A36,Parameters!$A$1:$I$45,6,FALSE),2)</f>
        <v>2.52</v>
      </c>
      <c r="G36" s="24">
        <f>ROUND(VLOOKUP($A36,Parameters!$A$1:$I$45,7,FALSE),2)</f>
        <v>8.18</v>
      </c>
      <c r="H36" s="13">
        <f t="shared" si="0"/>
        <v>2.46</v>
      </c>
      <c r="I36" s="27">
        <f>VLOOKUP($A36,Parameters!$A$1:$I$45,5,FALSE)</f>
        <v>39</v>
      </c>
      <c r="J36" s="32">
        <f>VLOOKUP($A36,[2]Summary!$A:$N,14,FALSE)</f>
        <v>20</v>
      </c>
      <c r="K36" s="24">
        <f>VLOOKUP(A36,[3]Summary!$A$1:$P$47,16,FALSE)</f>
        <v>41.04</v>
      </c>
      <c r="L36" s="13">
        <v>0</v>
      </c>
      <c r="M36" s="24">
        <f>ROUND(VLOOKUP(A36,[4]Detention!$A:$J,10,FALSE),2)</f>
        <v>1.85</v>
      </c>
      <c r="N36" s="13">
        <f>VLOOKUP($A36,[5]Summary!$A$1:$L$47,12,FALSE)</f>
        <v>18.37</v>
      </c>
      <c r="O36" s="13">
        <f t="shared" si="1"/>
        <v>17.832553707439647</v>
      </c>
      <c r="P36" s="44">
        <f t="shared" si="6"/>
        <v>3.4252426705467371</v>
      </c>
      <c r="Q36" s="44">
        <f t="shared" si="2"/>
        <v>14.40731103689291</v>
      </c>
      <c r="R36" s="13">
        <f t="shared" si="3"/>
        <v>168.68609316983517</v>
      </c>
      <c r="S36" s="13">
        <f t="shared" si="4"/>
        <v>41.04</v>
      </c>
      <c r="T36" s="2"/>
      <c r="U36" s="30"/>
    </row>
    <row r="37" spans="1:21" s="1" customFormat="1" ht="15" x14ac:dyDescent="0.25">
      <c r="A37" s="8" t="s">
        <v>30</v>
      </c>
      <c r="B37" s="13">
        <f>VLOOKUP(A37,[1]Summary!$A$1:$C$50,2,FALSE)</f>
        <v>1914.2946644799999</v>
      </c>
      <c r="C37" s="17">
        <f t="shared" si="5"/>
        <v>2.9910000000000001</v>
      </c>
      <c r="D37" s="13">
        <f>ROUND(VLOOKUP($A37,Parameters!$A$1:$I$45,2,FALSE),2)</f>
        <v>2.67</v>
      </c>
      <c r="E37" s="13">
        <f>ROUND(VLOOKUP($A37,Parameters!$A$1:$I$45,3,FALSE),2)</f>
        <v>1.37</v>
      </c>
      <c r="F37" s="24">
        <f>ROUND(VLOOKUP($A37,Parameters!$A$1:$I$45,6,FALSE),2)</f>
        <v>1.07</v>
      </c>
      <c r="G37" s="24">
        <f>ROUND(VLOOKUP($A37,Parameters!$A$1:$I$45,7,FALSE),2)</f>
        <v>5.99</v>
      </c>
      <c r="H37" s="13">
        <f t="shared" si="0"/>
        <v>2.46</v>
      </c>
      <c r="I37" s="27">
        <f>VLOOKUP($A37,Parameters!$A$1:$I$45,5,FALSE)</f>
        <v>53</v>
      </c>
      <c r="J37" s="32">
        <f>VLOOKUP($A37,[2]Summary!$A:$N,14,FALSE)</f>
        <v>60</v>
      </c>
      <c r="K37" s="24">
        <f>VLOOKUP(A37,[3]Summary!$A$1:$P$47,16,FALSE)</f>
        <v>33.39</v>
      </c>
      <c r="L37" s="13">
        <v>0</v>
      </c>
      <c r="M37" s="24">
        <f>ROUND(VLOOKUP(A37,[4]Detention!$A:$J,10,FALSE),2)</f>
        <v>43.87</v>
      </c>
      <c r="N37" s="13">
        <f>VLOOKUP($A37,[5]Summary!$A$1:$L$47,12,FALSE)</f>
        <v>14.78</v>
      </c>
      <c r="O37" s="13">
        <f t="shared" si="1"/>
        <v>14.16062700753395</v>
      </c>
      <c r="P37" s="44">
        <f t="shared" si="6"/>
        <v>2.3455345543419877</v>
      </c>
      <c r="Q37" s="44">
        <f t="shared" si="2"/>
        <v>11.815092453191962</v>
      </c>
      <c r="R37" s="13">
        <f t="shared" si="3"/>
        <v>36.042867997907798</v>
      </c>
      <c r="S37" s="13">
        <f t="shared" si="4"/>
        <v>33.39</v>
      </c>
      <c r="T37" s="2"/>
      <c r="U37" s="30"/>
    </row>
    <row r="38" spans="1:21" s="1" customFormat="1" ht="15" x14ac:dyDescent="0.25">
      <c r="A38" s="8" t="s">
        <v>31</v>
      </c>
      <c r="B38" s="13">
        <f>VLOOKUP(A38,[1]Summary!$A$1:$C$50,2,FALSE)</f>
        <v>1192.1525605300001</v>
      </c>
      <c r="C38" s="17">
        <f t="shared" si="5"/>
        <v>1.863</v>
      </c>
      <c r="D38" s="13">
        <f>ROUND(VLOOKUP($A38,Parameters!$A$1:$I$45,2,FALSE),2)</f>
        <v>2.87</v>
      </c>
      <c r="E38" s="13">
        <f>ROUND(VLOOKUP($A38,Parameters!$A$1:$I$45,3,FALSE),2)</f>
        <v>0.94</v>
      </c>
      <c r="F38" s="24">
        <f>ROUND(VLOOKUP($A38,Parameters!$A$1:$I$45,6,FALSE),2)</f>
        <v>4.6100000000000003</v>
      </c>
      <c r="G38" s="24">
        <f>ROUND(VLOOKUP($A38,Parameters!$A$1:$I$45,7,FALSE),2)</f>
        <v>7.41</v>
      </c>
      <c r="H38" s="13">
        <f t="shared" si="0"/>
        <v>2.46</v>
      </c>
      <c r="I38" s="27">
        <f>VLOOKUP($A38,Parameters!$A$1:$I$45,5,FALSE)</f>
        <v>100</v>
      </c>
      <c r="J38" s="32">
        <f>VLOOKUP($A38,[2]Summary!$A:$N,14,FALSE)</f>
        <v>50</v>
      </c>
      <c r="K38" s="24">
        <f>VLOOKUP(A38,[3]Summary!$A$1:$P$47,16,FALSE)</f>
        <v>90.55</v>
      </c>
      <c r="L38" s="13">
        <v>0</v>
      </c>
      <c r="M38" s="24">
        <f>ROUND(VLOOKUP(A38,[4]Detention!$A:$J,10,FALSE),2)</f>
        <v>86.05</v>
      </c>
      <c r="N38" s="13">
        <f>VLOOKUP($A38,[5]Summary!$A$1:$L$47,12,FALSE)</f>
        <v>47.07</v>
      </c>
      <c r="O38" s="13">
        <f t="shared" si="1"/>
        <v>8.873548488711652</v>
      </c>
      <c r="P38" s="44">
        <f t="shared" si="6"/>
        <v>0.49133586004856256</v>
      </c>
      <c r="Q38" s="44">
        <f t="shared" si="2"/>
        <v>8.3822126286630887</v>
      </c>
      <c r="R38" s="13">
        <f t="shared" si="3"/>
        <v>46.564308271484613</v>
      </c>
      <c r="S38" s="13">
        <f t="shared" si="4"/>
        <v>46.564308271484613</v>
      </c>
      <c r="T38" s="2"/>
      <c r="U38" s="30"/>
    </row>
    <row r="39" spans="1:21" s="1" customFormat="1" ht="15" x14ac:dyDescent="0.25">
      <c r="A39" s="8" t="s">
        <v>32</v>
      </c>
      <c r="B39" s="13">
        <f>VLOOKUP(A39,[1]Summary!$A$1:$C$50,2,FALSE)</f>
        <v>3499.35792502</v>
      </c>
      <c r="C39" s="17">
        <f t="shared" si="5"/>
        <v>5.468</v>
      </c>
      <c r="D39" s="13">
        <f>ROUND(VLOOKUP($A39,Parameters!$A$1:$I$45,2,FALSE),2)</f>
        <v>4.4400000000000004</v>
      </c>
      <c r="E39" s="13">
        <f>ROUND(VLOOKUP($A39,Parameters!$A$1:$I$45,3,FALSE),2)</f>
        <v>1.61</v>
      </c>
      <c r="F39" s="24">
        <f>ROUND(VLOOKUP($A39,Parameters!$A$1:$I$45,6,FALSE),2)</f>
        <v>8.5299999999999994</v>
      </c>
      <c r="G39" s="24">
        <f>ROUND(VLOOKUP($A39,Parameters!$A$1:$I$45,7,FALSE),2)</f>
        <v>6.25</v>
      </c>
      <c r="H39" s="13">
        <f t="shared" si="0"/>
        <v>2.46</v>
      </c>
      <c r="I39" s="27">
        <f>VLOOKUP($A39,Parameters!$A$1:$I$45,5,FALSE)</f>
        <v>100</v>
      </c>
      <c r="J39" s="32">
        <f>VLOOKUP($A39,[2]Summary!$A:$N,14,FALSE)</f>
        <v>60</v>
      </c>
      <c r="K39" s="24">
        <f>VLOOKUP(A39,[3]Summary!$A$1:$P$47,16,FALSE)</f>
        <v>87.18</v>
      </c>
      <c r="L39" s="13">
        <v>0</v>
      </c>
      <c r="M39" s="24">
        <f>ROUND(VLOOKUP(A39,[4]Detention!$A:$J,10,FALSE),2)</f>
        <v>49.4</v>
      </c>
      <c r="N39" s="13">
        <f>VLOOKUP($A39,[5]Summary!$A$1:$L$47,12,FALSE)</f>
        <v>39.57</v>
      </c>
      <c r="O39" s="13">
        <f t="shared" si="1"/>
        <v>9.3871697942278782</v>
      </c>
      <c r="P39" s="44">
        <f t="shared" si="6"/>
        <v>0.648652431115461</v>
      </c>
      <c r="Q39" s="44">
        <f t="shared" si="2"/>
        <v>8.7385173631124164</v>
      </c>
      <c r="R39" s="13">
        <f t="shared" si="3"/>
        <v>36.042867997907798</v>
      </c>
      <c r="S39" s="13">
        <f t="shared" si="4"/>
        <v>37.780000000000008</v>
      </c>
      <c r="T39" s="2"/>
      <c r="U39" s="30"/>
    </row>
    <row r="40" spans="1:21" s="1" customFormat="1" ht="15" x14ac:dyDescent="0.25">
      <c r="A40" s="8" t="s">
        <v>33</v>
      </c>
      <c r="B40" s="13">
        <f>VLOOKUP(A40,[1]Summary!$A$1:$C$50,2,FALSE)</f>
        <v>2323.2381643399999</v>
      </c>
      <c r="C40" s="17">
        <f t="shared" si="5"/>
        <v>3.63</v>
      </c>
      <c r="D40" s="13">
        <f>ROUND(VLOOKUP($A40,Parameters!$A$1:$I$45,2,FALSE),2)</f>
        <v>3.23</v>
      </c>
      <c r="E40" s="13">
        <f>ROUND(VLOOKUP($A40,Parameters!$A$1:$I$45,3,FALSE),2)</f>
        <v>1.1000000000000001</v>
      </c>
      <c r="F40" s="24">
        <f>ROUND(VLOOKUP($A40,Parameters!$A$1:$I$45,6,FALSE),2)</f>
        <v>8.35</v>
      </c>
      <c r="G40" s="24">
        <f>ROUND(VLOOKUP($A40,Parameters!$A$1:$I$45,7,FALSE),2)</f>
        <v>5.74</v>
      </c>
      <c r="H40" s="13">
        <f t="shared" si="0"/>
        <v>2.46</v>
      </c>
      <c r="I40" s="27">
        <f>VLOOKUP($A40,Parameters!$A$1:$I$45,5,FALSE)</f>
        <v>100</v>
      </c>
      <c r="J40" s="32">
        <f>VLOOKUP($A40,[2]Summary!$A:$N,14,FALSE)</f>
        <v>100</v>
      </c>
      <c r="K40" s="24">
        <f>VLOOKUP(A40,[3]Summary!$A$1:$P$47,16,FALSE)</f>
        <v>88.12</v>
      </c>
      <c r="L40" s="13">
        <v>0</v>
      </c>
      <c r="M40" s="24">
        <f>ROUND(VLOOKUP(A40,[4]Detention!$A:$J,10,FALSE),2)</f>
        <v>24.83</v>
      </c>
      <c r="N40" s="13">
        <f>VLOOKUP($A40,[5]Summary!$A$1:$L$47,12,FALSE)</f>
        <v>41.81</v>
      </c>
      <c r="O40" s="13">
        <f t="shared" si="1"/>
        <v>3.2493734545434956</v>
      </c>
      <c r="P40" s="44">
        <f t="shared" si="6"/>
        <v>0.39615712013149973</v>
      </c>
      <c r="Q40" s="44">
        <f t="shared" si="2"/>
        <v>2.8532163344119956</v>
      </c>
      <c r="R40" s="13">
        <f t="shared" si="3"/>
        <v>17.585965540953094</v>
      </c>
      <c r="S40" s="13">
        <f t="shared" si="4"/>
        <v>63.290000000000006</v>
      </c>
      <c r="T40" s="2"/>
      <c r="U40" s="30"/>
    </row>
    <row r="41" spans="1:21" s="1" customFormat="1" ht="15" x14ac:dyDescent="0.25">
      <c r="A41" s="8" t="s">
        <v>46</v>
      </c>
      <c r="B41" s="13">
        <f>VLOOKUP(A41,[1]Summary!$A$1:$C$50,2,FALSE)</f>
        <v>3225.9032942899998</v>
      </c>
      <c r="C41" s="17">
        <f t="shared" si="5"/>
        <v>5.04</v>
      </c>
      <c r="D41" s="13">
        <f>ROUND(VLOOKUP($A41,Parameters!$A$1:$I$45,2,FALSE),2)</f>
        <v>5.88</v>
      </c>
      <c r="E41" s="13">
        <f>ROUND(VLOOKUP($A41,Parameters!$A$1:$I$45,3,FALSE),2)</f>
        <v>2.04</v>
      </c>
      <c r="F41" s="24">
        <f>ROUND(VLOOKUP($A41,Parameters!$A$1:$I$45,6,FALSE),2)</f>
        <v>4.18</v>
      </c>
      <c r="G41" s="24">
        <f>ROUND(VLOOKUP($A41,Parameters!$A$1:$I$45,7,FALSE),2)</f>
        <v>7.73</v>
      </c>
      <c r="H41" s="13">
        <f t="shared" si="0"/>
        <v>2.46</v>
      </c>
      <c r="I41" s="27">
        <f>VLOOKUP($A41,Parameters!$A$1:$I$45,5,FALSE)</f>
        <v>100</v>
      </c>
      <c r="J41" s="32">
        <f>VLOOKUP($A41,[2]Summary!$A:$N,14,FALSE)</f>
        <v>90</v>
      </c>
      <c r="K41" s="24">
        <f>VLOOKUP(A41,[3]Summary!$A$1:$P$47,16,FALSE)</f>
        <v>86.39</v>
      </c>
      <c r="L41" s="13">
        <v>0</v>
      </c>
      <c r="M41" s="24">
        <f>ROUND(VLOOKUP(A41,[4]Detention!$A:$J,10,FALSE),2)</f>
        <v>24.81</v>
      </c>
      <c r="N41" s="13">
        <f>VLOOKUP($A41,[5]Summary!$A$1:$L$47,12,FALSE)</f>
        <v>43.79</v>
      </c>
      <c r="O41" s="13">
        <f t="shared" si="1"/>
        <v>7.1429189153029897</v>
      </c>
      <c r="P41" s="44">
        <f t="shared" si="6"/>
        <v>1.108000832878147</v>
      </c>
      <c r="Q41" s="44">
        <f t="shared" si="2"/>
        <v>6.0349180824248432</v>
      </c>
      <c r="R41" s="13">
        <f t="shared" si="3"/>
        <v>20.39136697726104</v>
      </c>
      <c r="S41" s="13">
        <f t="shared" si="4"/>
        <v>61.58</v>
      </c>
      <c r="T41" s="2"/>
      <c r="U41" s="30"/>
    </row>
    <row r="42" spans="1:21" s="1" customFormat="1" ht="15" x14ac:dyDescent="0.25">
      <c r="A42" s="8" t="s">
        <v>34</v>
      </c>
      <c r="B42" s="13">
        <f>VLOOKUP(A42,[1]Summary!$A$1:$C$50,2,FALSE)</f>
        <v>3205.81449548</v>
      </c>
      <c r="C42" s="17">
        <f t="shared" si="5"/>
        <v>5.0090000000000003</v>
      </c>
      <c r="D42" s="13">
        <f>ROUND(VLOOKUP($A42,Parameters!$A$1:$I$45,2,FALSE),2)</f>
        <v>5.53</v>
      </c>
      <c r="E42" s="13">
        <f>ROUND(VLOOKUP($A42,Parameters!$A$1:$I$45,3,FALSE),2)</f>
        <v>2.75</v>
      </c>
      <c r="F42" s="24">
        <f>ROUND(VLOOKUP($A42,Parameters!$A$1:$I$45,6,FALSE),2)</f>
        <v>7.61</v>
      </c>
      <c r="G42" s="24">
        <f>ROUND(VLOOKUP($A42,Parameters!$A$1:$I$45,7,FALSE),2)</f>
        <v>10.050000000000001</v>
      </c>
      <c r="H42" s="13">
        <f t="shared" si="0"/>
        <v>2.46</v>
      </c>
      <c r="I42" s="27">
        <f>VLOOKUP($A42,Parameters!$A$1:$I$45,5,FALSE)</f>
        <v>100</v>
      </c>
      <c r="J42" s="32">
        <f>VLOOKUP($A42,[2]Summary!$A:$N,14,FALSE)</f>
        <v>90</v>
      </c>
      <c r="K42" s="24">
        <f>VLOOKUP(A42,[3]Summary!$A$1:$P$47,16,FALSE)</f>
        <v>54.55</v>
      </c>
      <c r="L42" s="13">
        <v>0</v>
      </c>
      <c r="M42" s="24">
        <f>ROUND(VLOOKUP(A42,[4]Detention!$A:$J,10,FALSE),2)</f>
        <v>28.97</v>
      </c>
      <c r="N42" s="13">
        <f>VLOOKUP($A42,[5]Summary!$A$1:$L$47,12,FALSE)</f>
        <v>30.88</v>
      </c>
      <c r="O42" s="13">
        <f t="shared" si="1"/>
        <v>10.043596442389889</v>
      </c>
      <c r="P42" s="44">
        <f t="shared" si="6"/>
        <v>1.2710910110584717</v>
      </c>
      <c r="Q42" s="44">
        <f t="shared" si="2"/>
        <v>8.7725054313314175</v>
      </c>
      <c r="R42" s="13">
        <f t="shared" si="3"/>
        <v>20.39136697726104</v>
      </c>
      <c r="S42" s="13">
        <f t="shared" si="4"/>
        <v>25.58</v>
      </c>
      <c r="T42" s="2"/>
      <c r="U42" s="30"/>
    </row>
    <row r="43" spans="1:21" s="1" customFormat="1" ht="15" x14ac:dyDescent="0.25">
      <c r="A43" s="8" t="s">
        <v>45</v>
      </c>
      <c r="B43" s="13">
        <f>VLOOKUP(A43,[1]Summary!$A$1:$C$50,2,FALSE)</f>
        <v>1115.64933286</v>
      </c>
      <c r="C43" s="17">
        <f t="shared" si="5"/>
        <v>1.7430000000000001</v>
      </c>
      <c r="D43" s="13">
        <f>ROUND(VLOOKUP($A43,Parameters!$A$1:$I$45,2,FALSE),2)</f>
        <v>2.11</v>
      </c>
      <c r="E43" s="13">
        <f>ROUND(VLOOKUP($A43,Parameters!$A$1:$I$45,3,FALSE),2)</f>
        <v>0.79</v>
      </c>
      <c r="F43" s="24">
        <f>ROUND(VLOOKUP($A43,Parameters!$A$1:$I$45,6,FALSE),2)</f>
        <v>3.06</v>
      </c>
      <c r="G43" s="24">
        <f>ROUND(VLOOKUP($A43,Parameters!$A$1:$I$45,7,FALSE),2)</f>
        <v>7.5</v>
      </c>
      <c r="H43" s="13">
        <f t="shared" si="0"/>
        <v>2.46</v>
      </c>
      <c r="I43" s="27">
        <f>VLOOKUP($A43,Parameters!$A$1:$I$45,5,FALSE)</f>
        <v>93</v>
      </c>
      <c r="J43" s="32">
        <f>VLOOKUP($A43,[2]Summary!$A:$N,14,FALSE)</f>
        <v>100</v>
      </c>
      <c r="K43" s="24">
        <f>VLOOKUP(A43,[3]Summary!$A$1:$P$47,16,FALSE)</f>
        <v>81.599999999999994</v>
      </c>
      <c r="L43" s="13">
        <v>0</v>
      </c>
      <c r="M43" s="24">
        <f>ROUND(VLOOKUP(A43,[4]Detention!$A:$J,10,FALSE),2)</f>
        <v>39.799999999999997</v>
      </c>
      <c r="N43" s="13">
        <f>VLOOKUP($A43,[5]Summary!$A$1:$L$47,12,FALSE)</f>
        <v>55.84</v>
      </c>
      <c r="O43" s="13">
        <f t="shared" si="1"/>
        <v>4.5424420865330033</v>
      </c>
      <c r="P43" s="44">
        <f t="shared" si="6"/>
        <v>0.54934702560420801</v>
      </c>
      <c r="Q43" s="44">
        <f t="shared" si="2"/>
        <v>3.9930950609287952</v>
      </c>
      <c r="R43" s="13">
        <f t="shared" si="3"/>
        <v>17.585965540953094</v>
      </c>
      <c r="S43" s="13">
        <f t="shared" si="4"/>
        <v>41.8</v>
      </c>
      <c r="T43" s="2"/>
      <c r="U43" s="30"/>
    </row>
    <row r="44" spans="1:21" s="1" customFormat="1" ht="15" x14ac:dyDescent="0.25">
      <c r="A44" s="8" t="s">
        <v>60</v>
      </c>
      <c r="B44" s="13">
        <f>VLOOKUP(A44,[1]Summary!$A$1:$C$50,2,FALSE)</f>
        <v>1485.7565647399999</v>
      </c>
      <c r="C44" s="17">
        <f t="shared" si="5"/>
        <v>2.3210000000000002</v>
      </c>
      <c r="D44" s="13">
        <f>ROUND(VLOOKUP($A44,Parameters!$A$1:$I$45,2,FALSE),2)</f>
        <v>4.01</v>
      </c>
      <c r="E44" s="13">
        <f>ROUND(VLOOKUP($A44,Parameters!$A$1:$I$45,3,FALSE),2)</f>
        <v>2.2200000000000002</v>
      </c>
      <c r="F44" s="24">
        <f>ROUND(VLOOKUP($A44,Parameters!$A$1:$I$45,6,FALSE),2)</f>
        <v>1.97</v>
      </c>
      <c r="G44" s="24">
        <f>ROUND(VLOOKUP($A44,Parameters!$A$1:$I$45,7,FALSE),2)</f>
        <v>5.43</v>
      </c>
      <c r="H44" s="13">
        <f t="shared" si="0"/>
        <v>2.46</v>
      </c>
      <c r="I44" s="27">
        <f>VLOOKUP($A44,Parameters!$A$1:$I$45,5,FALSE)</f>
        <v>71</v>
      </c>
      <c r="J44" s="32">
        <f>VLOOKUP($A44,[2]Summary!$A:$N,14,FALSE)</f>
        <v>80</v>
      </c>
      <c r="K44" s="24">
        <f>VLOOKUP(A44,[3]Summary!$A$1:$P$47,16,FALSE)</f>
        <v>65.23</v>
      </c>
      <c r="L44" s="13">
        <v>0</v>
      </c>
      <c r="M44" s="24">
        <f>ROUND(VLOOKUP(A44,[4]Detention!$A:$J,10,FALSE),2)</f>
        <v>64.59</v>
      </c>
      <c r="N44" s="13">
        <f>VLOOKUP($A44,[5]Summary!$A$1:$L$47,12,FALSE)</f>
        <v>35.76</v>
      </c>
      <c r="O44" s="13">
        <f t="shared" si="1"/>
        <v>15.06688369970224</v>
      </c>
      <c r="P44" s="44">
        <f t="shared" si="6"/>
        <v>2.5880849129731414</v>
      </c>
      <c r="Q44" s="44">
        <f t="shared" si="2"/>
        <v>12.478798786729099</v>
      </c>
      <c r="R44" s="13">
        <f t="shared" si="3"/>
        <v>24.060541881464371</v>
      </c>
      <c r="S44" s="13">
        <f t="shared" si="4"/>
        <v>24.060541881464371</v>
      </c>
      <c r="T44" s="2"/>
      <c r="U44" s="30"/>
    </row>
    <row r="45" spans="1:21" s="1" customFormat="1" ht="15" x14ac:dyDescent="0.25">
      <c r="A45" s="8" t="s">
        <v>35</v>
      </c>
      <c r="B45" s="13">
        <f>VLOOKUP(A45,[1]Summary!$A$1:$C$50,2,FALSE)</f>
        <v>3396.16807651</v>
      </c>
      <c r="C45" s="17">
        <f t="shared" si="5"/>
        <v>5.3070000000000004</v>
      </c>
      <c r="D45" s="13">
        <f>ROUND(VLOOKUP($A45,Parameters!$A$1:$I$45,2,FALSE),2)</f>
        <v>5.41</v>
      </c>
      <c r="E45" s="13">
        <f>ROUND(VLOOKUP($A45,Parameters!$A$1:$I$45,3,FALSE),2)</f>
        <v>3.06</v>
      </c>
      <c r="F45" s="24">
        <f>ROUND(VLOOKUP($A45,Parameters!$A$1:$I$45,6,FALSE),2)</f>
        <v>2.91</v>
      </c>
      <c r="G45" s="24">
        <f>ROUND(VLOOKUP($A45,Parameters!$A$1:$I$45,7,FALSE),2)</f>
        <v>7.6</v>
      </c>
      <c r="H45" s="13">
        <f t="shared" si="0"/>
        <v>2.46</v>
      </c>
      <c r="I45" s="27">
        <f>VLOOKUP($A45,Parameters!$A$1:$I$45,5,FALSE)</f>
        <v>19</v>
      </c>
      <c r="J45" s="32">
        <f>VLOOKUP($A45,[2]Summary!$A:$N,14,FALSE)</f>
        <v>40</v>
      </c>
      <c r="K45" s="24">
        <f>VLOOKUP(A45,[3]Summary!$A$1:$P$47,16,FALSE)</f>
        <v>1.28</v>
      </c>
      <c r="L45" s="13">
        <v>0</v>
      </c>
      <c r="M45" s="24">
        <f>ROUND(VLOOKUP(A45,[4]Detention!$A:$J,10,FALSE),2)</f>
        <v>0.21</v>
      </c>
      <c r="N45" s="13">
        <f>VLOOKUP($A45,[5]Summary!$A$1:$L$47,12,FALSE)</f>
        <v>8.33</v>
      </c>
      <c r="O45" s="13">
        <f t="shared" si="1"/>
        <v>16.376498532459635</v>
      </c>
      <c r="P45" s="44">
        <f t="shared" si="6"/>
        <v>4.1824733750863148</v>
      </c>
      <c r="Q45" s="44">
        <f t="shared" si="2"/>
        <v>12.194025157373321</v>
      </c>
      <c r="R45" s="13">
        <f t="shared" si="3"/>
        <v>63.707760983520792</v>
      </c>
      <c r="S45" s="13">
        <f t="shared" si="4"/>
        <v>1.28</v>
      </c>
      <c r="T45" s="2"/>
      <c r="U45" s="30"/>
    </row>
    <row r="46" spans="1:21" s="1" customFormat="1" ht="15.75" thickBot="1" x14ac:dyDescent="0.3">
      <c r="A46" s="9" t="s">
        <v>36</v>
      </c>
      <c r="B46" s="14">
        <f>VLOOKUP(A46,[1]Summary!$A$1:$C$50,2,FALSE)</f>
        <v>901.205017699</v>
      </c>
      <c r="C46" s="18">
        <f t="shared" si="5"/>
        <v>1.4079999999999999</v>
      </c>
      <c r="D46" s="14">
        <f>ROUND(VLOOKUP($A46,Parameters!$A$1:$I$45,2,FALSE),2)</f>
        <v>2.8</v>
      </c>
      <c r="E46" s="14">
        <f>ROUND(VLOOKUP($A46,Parameters!$A$1:$I$45,3,FALSE),2)</f>
        <v>0.93</v>
      </c>
      <c r="F46" s="25">
        <f>ROUND(VLOOKUP($A46,Parameters!$A$1:$I$45,6,FALSE),2)</f>
        <v>3.54</v>
      </c>
      <c r="G46" s="25">
        <f>ROUND(VLOOKUP($A46,Parameters!$A$1:$I$45,7,FALSE),2)</f>
        <v>7.81</v>
      </c>
      <c r="H46" s="14">
        <f t="shared" si="0"/>
        <v>2.46</v>
      </c>
      <c r="I46" s="28">
        <f>VLOOKUP($A46,Parameters!$A$1:$I$45,5,FALSE)</f>
        <v>55</v>
      </c>
      <c r="J46" s="33">
        <f>VLOOKUP($A46,[2]Summary!$A:$N,14,FALSE)</f>
        <v>10</v>
      </c>
      <c r="K46" s="25">
        <f>VLOOKUP(A46,[3]Summary!$A$1:$P$47,16,FALSE)</f>
        <v>1.51</v>
      </c>
      <c r="L46" s="14">
        <v>0</v>
      </c>
      <c r="M46" s="25">
        <f>ROUND(VLOOKUP(A46,[4]Detention!$A:$J,10,FALSE),2)</f>
        <v>8.77</v>
      </c>
      <c r="N46" s="14">
        <f>VLOOKUP($A46,[5]Summary!$A$1:$L$47,12,FALSE)</f>
        <v>4.12</v>
      </c>
      <c r="O46" s="14">
        <f t="shared" si="1"/>
        <v>9.5991643010832686</v>
      </c>
      <c r="P46" s="45">
        <f t="shared" si="6"/>
        <v>0.88410931165303419</v>
      </c>
      <c r="Q46" s="45">
        <f t="shared" si="2"/>
        <v>8.715054989430234</v>
      </c>
      <c r="R46" s="14">
        <f t="shared" si="3"/>
        <v>446.64884763824466</v>
      </c>
      <c r="S46" s="14">
        <f t="shared" si="4"/>
        <v>1.51</v>
      </c>
      <c r="T46" s="2"/>
      <c r="U46" s="30"/>
    </row>
    <row r="47" spans="1:21" x14ac:dyDescent="0.2">
      <c r="C47" s="4"/>
      <c r="D47" s="4"/>
      <c r="E47" s="4"/>
      <c r="F47" s="4"/>
      <c r="G47" s="4"/>
      <c r="I47" s="4"/>
      <c r="J47" s="4"/>
      <c r="K47" s="4"/>
      <c r="T47" s="2"/>
    </row>
    <row r="48" spans="1:21" x14ac:dyDescent="0.2">
      <c r="A48" s="10" t="s">
        <v>61</v>
      </c>
      <c r="B48" s="12">
        <f>SUM(B3:B46)</f>
        <v>88769.301994088906</v>
      </c>
      <c r="C48" s="12">
        <f>SUM(C3:C46)</f>
        <v>138.69999999999999</v>
      </c>
      <c r="D48" s="10"/>
      <c r="E48" s="10"/>
      <c r="F48" s="10"/>
      <c r="G48" s="10"/>
      <c r="H48" s="10"/>
      <c r="I48" s="6">
        <f t="shared" ref="I48:N48" si="7">SUMPRODUCT($C3:$C46,I3:I46)/$C48</f>
        <v>70.906806056236476</v>
      </c>
      <c r="J48" s="6">
        <f t="shared" si="7"/>
        <v>58.549675558759922</v>
      </c>
      <c r="K48" s="6">
        <f t="shared" si="7"/>
        <v>38.284682984859423</v>
      </c>
      <c r="L48" s="6">
        <f t="shared" si="7"/>
        <v>0</v>
      </c>
      <c r="M48" s="6">
        <f t="shared" si="7"/>
        <v>15.501493727469361</v>
      </c>
      <c r="N48" s="6">
        <f t="shared" si="7"/>
        <v>20.54823727469358</v>
      </c>
      <c r="O48" s="10"/>
      <c r="P48" s="11">
        <f>MIN(P3:P46)</f>
        <v>0.11992429215802078</v>
      </c>
      <c r="Q48" s="10"/>
      <c r="R48" s="10"/>
      <c r="S48" s="10"/>
      <c r="T48" s="2"/>
    </row>
    <row r="49" spans="1:19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1:19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1:19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19" x14ac:dyDescent="0.2">
      <c r="C54" s="4"/>
      <c r="D54" s="4"/>
      <c r="E54" s="4"/>
      <c r="F54" s="4"/>
      <c r="G54" s="4"/>
      <c r="I54" s="4"/>
      <c r="J54" s="4"/>
      <c r="K54" s="4"/>
    </row>
    <row r="55" spans="1:19" x14ac:dyDescent="0.2">
      <c r="C55" s="4"/>
      <c r="D55" s="4"/>
      <c r="E55" s="4"/>
      <c r="F55" s="4"/>
      <c r="G55" s="4"/>
      <c r="I55" s="4"/>
      <c r="J55" s="4"/>
      <c r="K55" s="4"/>
    </row>
    <row r="56" spans="1:19" x14ac:dyDescent="0.2">
      <c r="C56" s="4"/>
      <c r="D56" s="4"/>
      <c r="E56" s="4"/>
      <c r="F56" s="4"/>
      <c r="G56" s="4"/>
      <c r="I56" s="4"/>
      <c r="J56" s="4"/>
      <c r="K56" s="4"/>
    </row>
    <row r="57" spans="1:19" x14ac:dyDescent="0.2">
      <c r="C57" s="4"/>
      <c r="D57" s="4"/>
      <c r="E57" s="4"/>
      <c r="F57" s="4"/>
      <c r="G57" s="4"/>
      <c r="I57" s="4"/>
      <c r="J57" s="4"/>
      <c r="K57" s="4"/>
    </row>
    <row r="58" spans="1:19" x14ac:dyDescent="0.2">
      <c r="C58" s="4"/>
      <c r="D58" s="4"/>
      <c r="E58" s="4"/>
      <c r="F58" s="4"/>
      <c r="G58" s="4"/>
      <c r="I58" s="4"/>
      <c r="J58" s="4"/>
      <c r="K58" s="4"/>
    </row>
    <row r="59" spans="1:19" x14ac:dyDescent="0.2">
      <c r="C59" s="4"/>
      <c r="D59" s="4"/>
      <c r="E59" s="4"/>
      <c r="F59" s="4"/>
      <c r="G59" s="4"/>
      <c r="I59" s="4"/>
      <c r="J59" s="4"/>
      <c r="K59" s="4"/>
    </row>
    <row r="60" spans="1:19" x14ac:dyDescent="0.2">
      <c r="C60" s="4"/>
      <c r="D60" s="4"/>
      <c r="E60" s="4"/>
      <c r="F60" s="4"/>
      <c r="G60" s="4"/>
      <c r="I60" s="4"/>
      <c r="J60" s="4"/>
      <c r="K60" s="4"/>
    </row>
    <row r="61" spans="1:19" x14ac:dyDescent="0.2">
      <c r="C61" s="4"/>
      <c r="D61" s="4"/>
      <c r="E61" s="4"/>
      <c r="F61" s="4"/>
      <c r="G61" s="4"/>
      <c r="I61" s="4"/>
      <c r="J61" s="4"/>
      <c r="K61" s="4"/>
    </row>
    <row r="62" spans="1:19" x14ac:dyDescent="0.2">
      <c r="C62" s="4"/>
      <c r="D62" s="4"/>
      <c r="E62" s="4"/>
      <c r="F62" s="4"/>
      <c r="G62" s="4"/>
      <c r="I62" s="4"/>
      <c r="J62" s="4"/>
      <c r="K62" s="4"/>
    </row>
    <row r="63" spans="1:19" x14ac:dyDescent="0.2">
      <c r="C63" s="4"/>
      <c r="D63" s="4"/>
      <c r="E63" s="4"/>
      <c r="F63" s="4"/>
      <c r="G63" s="4"/>
      <c r="I63" s="4"/>
      <c r="J63" s="4"/>
      <c r="K63" s="4"/>
    </row>
    <row r="64" spans="1:19" x14ac:dyDescent="0.2">
      <c r="C64" s="4"/>
      <c r="D64" s="4"/>
      <c r="E64" s="4"/>
      <c r="F64" s="4"/>
      <c r="G64" s="4"/>
      <c r="I64" s="4"/>
      <c r="J64" s="4"/>
      <c r="K64" s="4"/>
    </row>
    <row r="65" spans="3:11" x14ac:dyDescent="0.2">
      <c r="C65" s="4"/>
      <c r="D65" s="4"/>
      <c r="E65" s="4"/>
      <c r="F65" s="4"/>
      <c r="G65" s="4"/>
      <c r="I65" s="4"/>
      <c r="J65" s="4"/>
      <c r="K65" s="4"/>
    </row>
    <row r="66" spans="3:11" x14ac:dyDescent="0.2">
      <c r="C66" s="4"/>
      <c r="D66" s="4"/>
      <c r="E66" s="4"/>
      <c r="F66" s="4"/>
      <c r="G66" s="4"/>
      <c r="I66" s="4"/>
      <c r="J66" s="4"/>
      <c r="K66" s="4"/>
    </row>
    <row r="67" spans="3:11" x14ac:dyDescent="0.2">
      <c r="C67" s="4"/>
      <c r="D67" s="4"/>
      <c r="E67" s="4"/>
      <c r="F67" s="4"/>
      <c r="G67" s="4"/>
      <c r="I67" s="4"/>
      <c r="J67" s="4"/>
      <c r="K67" s="4"/>
    </row>
    <row r="68" spans="3:11" x14ac:dyDescent="0.2">
      <c r="C68" s="4"/>
      <c r="D68" s="4"/>
      <c r="E68" s="4"/>
      <c r="F68" s="4"/>
      <c r="G68" s="4"/>
      <c r="I68" s="4"/>
      <c r="J68" s="4"/>
      <c r="K68" s="4"/>
    </row>
    <row r="69" spans="3:11" x14ac:dyDescent="0.2">
      <c r="C69" s="4"/>
      <c r="D69" s="4"/>
      <c r="E69" s="4"/>
      <c r="F69" s="4"/>
      <c r="G69" s="4"/>
      <c r="I69" s="4"/>
      <c r="J69" s="4"/>
      <c r="K69" s="4"/>
    </row>
    <row r="70" spans="3:11" x14ac:dyDescent="0.2">
      <c r="C70" s="4"/>
      <c r="D70" s="4"/>
      <c r="E70" s="4"/>
      <c r="F70" s="4"/>
      <c r="G70" s="4"/>
      <c r="I70" s="4"/>
      <c r="J70" s="4"/>
      <c r="K70" s="4"/>
    </row>
    <row r="71" spans="3:11" x14ac:dyDescent="0.2">
      <c r="C71" s="4"/>
      <c r="D71" s="4"/>
      <c r="E71" s="4"/>
      <c r="F71" s="4"/>
      <c r="G71" s="4"/>
      <c r="I71" s="4"/>
      <c r="J71" s="4"/>
      <c r="K71" s="4"/>
    </row>
    <row r="72" spans="3:11" x14ac:dyDescent="0.2">
      <c r="C72" s="4"/>
      <c r="D72" s="4"/>
      <c r="E72" s="4"/>
      <c r="F72" s="4"/>
      <c r="G72" s="4"/>
      <c r="I72" s="4"/>
      <c r="J72" s="4"/>
      <c r="K72" s="4"/>
    </row>
    <row r="73" spans="3:11" x14ac:dyDescent="0.2">
      <c r="C73" s="4"/>
      <c r="D73" s="4"/>
      <c r="E73" s="4"/>
      <c r="F73" s="4"/>
      <c r="G73" s="4"/>
      <c r="I73" s="4"/>
      <c r="J73" s="4"/>
      <c r="K73" s="4"/>
    </row>
    <row r="74" spans="3:11" x14ac:dyDescent="0.2">
      <c r="C74" s="4"/>
      <c r="D74" s="4"/>
      <c r="E74" s="4"/>
      <c r="F74" s="4"/>
      <c r="G74" s="4"/>
      <c r="I74" s="4"/>
      <c r="J74" s="4"/>
      <c r="K74" s="4"/>
    </row>
    <row r="75" spans="3:11" x14ac:dyDescent="0.2">
      <c r="C75" s="4"/>
      <c r="D75" s="4"/>
      <c r="E75" s="4"/>
      <c r="F75" s="4"/>
      <c r="G75" s="4"/>
      <c r="I75" s="4"/>
      <c r="J75" s="4"/>
      <c r="K75" s="4"/>
    </row>
    <row r="76" spans="3:11" x14ac:dyDescent="0.2">
      <c r="C76" s="4"/>
      <c r="D76" s="4"/>
      <c r="E76" s="4"/>
      <c r="F76" s="4"/>
      <c r="G76" s="4"/>
      <c r="I76" s="4"/>
      <c r="J76" s="4"/>
      <c r="K76" s="4"/>
    </row>
    <row r="77" spans="3:11" x14ac:dyDescent="0.2">
      <c r="C77" s="4"/>
      <c r="D77" s="4"/>
      <c r="E77" s="4"/>
      <c r="F77" s="4"/>
      <c r="G77" s="4"/>
      <c r="I77" s="4"/>
      <c r="J77" s="4"/>
      <c r="K77" s="4"/>
    </row>
    <row r="78" spans="3:11" x14ac:dyDescent="0.2">
      <c r="C78" s="4"/>
      <c r="D78" s="4"/>
      <c r="E78" s="4"/>
      <c r="F78" s="4"/>
      <c r="G78" s="4"/>
      <c r="I78" s="4"/>
      <c r="J78" s="4"/>
      <c r="K78" s="4"/>
    </row>
    <row r="79" spans="3:11" x14ac:dyDescent="0.2">
      <c r="C79" s="4"/>
      <c r="D79" s="4"/>
      <c r="E79" s="4"/>
      <c r="F79" s="4"/>
      <c r="G79" s="4"/>
      <c r="I79" s="4"/>
      <c r="J79" s="4"/>
      <c r="K79" s="4"/>
    </row>
    <row r="80" spans="3:11" x14ac:dyDescent="0.2">
      <c r="C80" s="4"/>
      <c r="D80" s="4"/>
      <c r="E80" s="4"/>
      <c r="F80" s="4"/>
      <c r="G80" s="4"/>
      <c r="I80" s="4"/>
      <c r="J80" s="4"/>
      <c r="K80" s="4"/>
    </row>
    <row r="81" spans="3:11" x14ac:dyDescent="0.2">
      <c r="C81" s="4"/>
      <c r="D81" s="4"/>
      <c r="E81" s="4"/>
      <c r="F81" s="4"/>
      <c r="G81" s="4"/>
      <c r="I81" s="4"/>
      <c r="J81" s="4"/>
      <c r="K81" s="4"/>
    </row>
    <row r="82" spans="3:11" x14ac:dyDescent="0.2">
      <c r="C82" s="4"/>
      <c r="D82" s="4"/>
      <c r="E82" s="4"/>
      <c r="F82" s="4"/>
      <c r="G82" s="4"/>
      <c r="I82" s="4"/>
      <c r="J82" s="4"/>
      <c r="K82" s="4"/>
    </row>
  </sheetData>
  <printOptions horizontalCentered="1"/>
  <pageMargins left="0.75" right="0.75" top="1.25" bottom="0.75" header="0.5" footer="0.5"/>
  <pageSetup paperSize="3" scale="70" orientation="landscape" r:id="rId1"/>
  <headerFooter scaleWithDoc="0">
    <oddHeader>&amp;C&amp;"Calibri,Bold"&amp;12TABLE 4
Tc &amp;&amp; R Parameters</oddHeader>
    <oddFooter>&amp;L&amp;"Calibri,Regular"&amp;G&amp;C&amp;"Calibri,Regular"Pg. &amp;P of &amp;N&amp;R&amp;"Calibri,Regular"April 2013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H9" sqref="H9"/>
    </sheetView>
  </sheetViews>
  <sheetFormatPr defaultRowHeight="12.75" x14ac:dyDescent="0.2"/>
  <cols>
    <col min="1" max="1" width="10.140625" bestFit="1" customWidth="1"/>
    <col min="2" max="4" width="12" bestFit="1" customWidth="1"/>
    <col min="5" max="5" width="7.7109375" bestFit="1" customWidth="1"/>
    <col min="6" max="7" width="12" bestFit="1" customWidth="1"/>
    <col min="8" max="8" width="10.85546875" bestFit="1" customWidth="1"/>
    <col min="9" max="9" width="11" bestFit="1" customWidth="1"/>
  </cols>
  <sheetData>
    <row r="1" spans="1:9" ht="15" x14ac:dyDescent="0.25">
      <c r="A1" s="22" t="s">
        <v>75</v>
      </c>
      <c r="B1" s="22" t="s">
        <v>76</v>
      </c>
      <c r="C1" s="22" t="s">
        <v>77</v>
      </c>
      <c r="D1" s="22" t="s">
        <v>78</v>
      </c>
      <c r="E1" s="22" t="s">
        <v>79</v>
      </c>
      <c r="F1" s="22" t="s">
        <v>80</v>
      </c>
      <c r="G1" s="22" t="s">
        <v>81</v>
      </c>
      <c r="H1" s="20"/>
      <c r="I1" s="20"/>
    </row>
    <row r="2" spans="1:9" ht="15" x14ac:dyDescent="0.25">
      <c r="A2" s="23" t="s">
        <v>52</v>
      </c>
      <c r="B2" s="41">
        <v>2.4800000190734863</v>
      </c>
      <c r="C2" s="41">
        <v>1.5199999809265137</v>
      </c>
      <c r="D2" s="41">
        <v>2</v>
      </c>
      <c r="E2" s="42">
        <v>81</v>
      </c>
      <c r="F2" s="41">
        <v>4.13</v>
      </c>
      <c r="G2" s="41">
        <v>4.5300002098083496</v>
      </c>
      <c r="H2" s="19"/>
      <c r="I2" s="19"/>
    </row>
    <row r="3" spans="1:9" ht="15" x14ac:dyDescent="0.25">
      <c r="A3" s="23" t="s">
        <v>63</v>
      </c>
      <c r="B3" s="41">
        <v>1.3899999856948853</v>
      </c>
      <c r="C3" s="41">
        <v>0.76999998092651367</v>
      </c>
      <c r="D3" s="41">
        <v>0.43999999761581421</v>
      </c>
      <c r="E3" s="42">
        <v>32</v>
      </c>
      <c r="F3" s="41">
        <v>5.89</v>
      </c>
      <c r="G3" s="41">
        <v>7.820000171661377</v>
      </c>
      <c r="H3" s="19"/>
      <c r="I3" s="19"/>
    </row>
    <row r="4" spans="1:9" ht="15" x14ac:dyDescent="0.25">
      <c r="A4" s="23" t="s">
        <v>47</v>
      </c>
      <c r="B4" s="41">
        <v>5.4899997711181641</v>
      </c>
      <c r="C4" s="41">
        <v>2.1800000667572021</v>
      </c>
      <c r="D4" s="41">
        <v>4.429999828338623</v>
      </c>
      <c r="E4" s="42">
        <v>81</v>
      </c>
      <c r="F4" s="41">
        <v>3.89</v>
      </c>
      <c r="G4" s="41">
        <v>2.8199999332427979</v>
      </c>
      <c r="H4" s="19"/>
      <c r="I4" s="19"/>
    </row>
    <row r="5" spans="1:9" ht="15" x14ac:dyDescent="0.25">
      <c r="A5" s="23" t="s">
        <v>55</v>
      </c>
      <c r="B5" s="41">
        <v>4.3299999237060547</v>
      </c>
      <c r="C5" s="41">
        <v>2.0099999904632568</v>
      </c>
      <c r="D5" s="41">
        <v>3.9700000286102295</v>
      </c>
      <c r="E5" s="42">
        <v>92</v>
      </c>
      <c r="F5" s="41">
        <v>6.65</v>
      </c>
      <c r="G5" s="41">
        <v>4.7899999618530273</v>
      </c>
      <c r="H5" s="19"/>
      <c r="I5" s="19"/>
    </row>
    <row r="6" spans="1:9" ht="15" x14ac:dyDescent="0.25">
      <c r="A6" s="23" t="s">
        <v>48</v>
      </c>
      <c r="B6" s="41">
        <v>2.75</v>
      </c>
      <c r="C6" s="41">
        <v>1.4500000476837158</v>
      </c>
      <c r="D6" s="41">
        <v>2.1500000953674316</v>
      </c>
      <c r="E6" s="42">
        <v>78</v>
      </c>
      <c r="F6" s="41">
        <v>9.32</v>
      </c>
      <c r="G6" s="41">
        <v>11.630000114440918</v>
      </c>
      <c r="H6" s="19"/>
      <c r="I6" s="19"/>
    </row>
    <row r="7" spans="1:9" ht="15" x14ac:dyDescent="0.25">
      <c r="A7" s="23" t="s">
        <v>49</v>
      </c>
      <c r="B7" s="41">
        <v>2.5099999904632568</v>
      </c>
      <c r="C7" s="41">
        <v>1.1799999475479126</v>
      </c>
      <c r="D7" s="41">
        <v>2.5099999904632568</v>
      </c>
      <c r="E7" s="42">
        <v>100</v>
      </c>
      <c r="F7" s="41">
        <v>2.29</v>
      </c>
      <c r="G7" s="41">
        <v>6.619999885559082</v>
      </c>
      <c r="H7" s="19"/>
      <c r="I7" s="19"/>
    </row>
    <row r="8" spans="1:9" ht="15" x14ac:dyDescent="0.25">
      <c r="A8" s="23" t="s">
        <v>57</v>
      </c>
      <c r="B8" s="41">
        <v>3.5999999046325684</v>
      </c>
      <c r="C8" s="41">
        <v>1.4900000095367432</v>
      </c>
      <c r="D8" s="41">
        <v>3.5999999046325684</v>
      </c>
      <c r="E8" s="42">
        <v>100</v>
      </c>
      <c r="F8" s="41">
        <v>2.27</v>
      </c>
      <c r="G8" s="41">
        <v>10.649999618530273</v>
      </c>
      <c r="H8" s="19"/>
      <c r="I8" s="19"/>
    </row>
    <row r="9" spans="1:9" ht="15" x14ac:dyDescent="0.25">
      <c r="A9" s="23" t="s">
        <v>59</v>
      </c>
      <c r="B9" s="41">
        <v>2.9500000476837158</v>
      </c>
      <c r="C9" s="41">
        <v>0.94999998807907104</v>
      </c>
      <c r="D9" s="41">
        <v>2.1700000762939453</v>
      </c>
      <c r="E9" s="42">
        <v>74</v>
      </c>
      <c r="F9" s="41">
        <v>2.5299999999999998</v>
      </c>
      <c r="G9" s="41">
        <v>4.4499998092651367</v>
      </c>
      <c r="H9" s="19"/>
      <c r="I9" s="19"/>
    </row>
    <row r="10" spans="1:9" ht="15" x14ac:dyDescent="0.25">
      <c r="A10" s="23" t="s">
        <v>56</v>
      </c>
      <c r="B10" s="41">
        <v>7.190000057220459</v>
      </c>
      <c r="C10" s="41">
        <v>3.8499999046325684</v>
      </c>
      <c r="D10" s="41">
        <v>2.6800000667572021</v>
      </c>
      <c r="E10" s="42">
        <v>37</v>
      </c>
      <c r="F10" s="41">
        <v>1.19</v>
      </c>
      <c r="G10" s="41">
        <v>8.2200002670288086</v>
      </c>
      <c r="H10" s="19"/>
      <c r="I10" s="19"/>
    </row>
    <row r="11" spans="1:9" ht="15" x14ac:dyDescent="0.25">
      <c r="A11" s="23" t="s">
        <v>50</v>
      </c>
      <c r="B11" s="41">
        <v>4.0999999046325684</v>
      </c>
      <c r="C11" s="41">
        <v>1.9299999475479126</v>
      </c>
      <c r="D11" s="41">
        <v>3.2599999904632568</v>
      </c>
      <c r="E11" s="42">
        <v>80</v>
      </c>
      <c r="F11" s="41">
        <v>10.119999999999999</v>
      </c>
      <c r="G11" s="41">
        <v>10.619999885559082</v>
      </c>
      <c r="H11" s="19"/>
      <c r="I11" s="19"/>
    </row>
    <row r="12" spans="1:9" ht="15" x14ac:dyDescent="0.25">
      <c r="A12" s="23" t="s">
        <v>53</v>
      </c>
      <c r="B12" s="41">
        <v>1.2699999809265137</v>
      </c>
      <c r="C12" s="41">
        <v>0.37999999523162842</v>
      </c>
      <c r="D12" s="41">
        <v>1.1299999952316284</v>
      </c>
      <c r="E12" s="42">
        <v>89</v>
      </c>
      <c r="F12" s="41">
        <v>4.62</v>
      </c>
      <c r="G12" s="41">
        <v>6.6100001335144043</v>
      </c>
      <c r="H12" s="19"/>
      <c r="I12" s="19"/>
    </row>
    <row r="13" spans="1:9" ht="15" x14ac:dyDescent="0.25">
      <c r="A13" s="23" t="s">
        <v>64</v>
      </c>
      <c r="B13" s="41">
        <v>1.0199999809265137</v>
      </c>
      <c r="C13" s="41">
        <v>0.27000001072883606</v>
      </c>
      <c r="D13" s="41">
        <v>0</v>
      </c>
      <c r="E13" s="42">
        <v>0</v>
      </c>
      <c r="F13" s="41">
        <v>4.24</v>
      </c>
      <c r="G13" s="41">
        <v>1.3200000524520874</v>
      </c>
      <c r="H13" s="19"/>
      <c r="I13" s="19"/>
    </row>
    <row r="14" spans="1:9" ht="15" x14ac:dyDescent="0.25">
      <c r="A14" s="23" t="s">
        <v>65</v>
      </c>
      <c r="B14" s="41">
        <v>0.69999998807907104</v>
      </c>
      <c r="C14" s="41">
        <v>0.27000001072883606</v>
      </c>
      <c r="D14" s="41">
        <v>0.69999998807907104</v>
      </c>
      <c r="E14" s="42">
        <v>100</v>
      </c>
      <c r="F14" s="41">
        <v>5.45</v>
      </c>
      <c r="G14" s="41">
        <v>3.6800000667572021</v>
      </c>
      <c r="H14" s="19"/>
      <c r="I14" s="19"/>
    </row>
    <row r="15" spans="1:9" ht="15" x14ac:dyDescent="0.25">
      <c r="A15" s="23" t="s">
        <v>66</v>
      </c>
      <c r="B15" s="41">
        <v>0.5</v>
      </c>
      <c r="C15" s="41">
        <v>0.23999999463558197</v>
      </c>
      <c r="D15" s="41">
        <v>0.5</v>
      </c>
      <c r="E15" s="42">
        <v>100</v>
      </c>
      <c r="F15" s="41">
        <v>3.2</v>
      </c>
      <c r="G15" s="41">
        <v>8</v>
      </c>
      <c r="H15" s="19"/>
      <c r="I15" s="19"/>
    </row>
    <row r="16" spans="1:9" ht="15" x14ac:dyDescent="0.25">
      <c r="A16" s="23" t="s">
        <v>67</v>
      </c>
      <c r="B16" s="41">
        <v>1.2400000095367432</v>
      </c>
      <c r="C16" s="41">
        <v>0.69999998807907104</v>
      </c>
      <c r="D16" s="41">
        <v>0.95999997854232788</v>
      </c>
      <c r="E16" s="42">
        <v>77</v>
      </c>
      <c r="F16" s="41">
        <v>10.119999999999999</v>
      </c>
      <c r="G16" s="41">
        <v>11</v>
      </c>
      <c r="H16" s="19"/>
      <c r="I16" s="19"/>
    </row>
    <row r="17" spans="1:9" ht="15" x14ac:dyDescent="0.25">
      <c r="A17" s="23" t="s">
        <v>51</v>
      </c>
      <c r="B17" s="41">
        <v>1.4299999475479126</v>
      </c>
      <c r="C17" s="41">
        <v>0.56999999284744263</v>
      </c>
      <c r="D17" s="41">
        <v>0.20000000298023224</v>
      </c>
      <c r="E17" s="42">
        <v>14</v>
      </c>
      <c r="F17" s="41">
        <v>4.0199999999999996</v>
      </c>
      <c r="G17" s="41">
        <v>3.9100000858306885</v>
      </c>
      <c r="H17" s="19"/>
      <c r="I17" s="19"/>
    </row>
    <row r="18" spans="1:9" ht="15" x14ac:dyDescent="0.25">
      <c r="A18" s="23" t="s">
        <v>68</v>
      </c>
      <c r="B18" s="41">
        <v>0.81000000238418579</v>
      </c>
      <c r="C18" s="41">
        <v>0.34999999403953552</v>
      </c>
      <c r="D18" s="41">
        <v>0.77999997138977051</v>
      </c>
      <c r="E18" s="42">
        <v>96</v>
      </c>
      <c r="F18" s="41">
        <v>5.34</v>
      </c>
      <c r="G18" s="41">
        <v>0.14000000059604645</v>
      </c>
      <c r="H18" s="19"/>
      <c r="I18" s="19"/>
    </row>
    <row r="19" spans="1:9" ht="15" x14ac:dyDescent="0.25">
      <c r="A19" s="23" t="s">
        <v>69</v>
      </c>
      <c r="B19" s="41">
        <v>1.8500000238418579</v>
      </c>
      <c r="C19" s="41">
        <v>0.97000002861022949</v>
      </c>
      <c r="D19" s="41">
        <v>0.49000000953674316</v>
      </c>
      <c r="E19" s="42">
        <v>26</v>
      </c>
      <c r="F19" s="41">
        <v>3.18</v>
      </c>
      <c r="G19" s="41">
        <v>8.25</v>
      </c>
      <c r="H19" s="19"/>
      <c r="I19" s="19"/>
    </row>
    <row r="20" spans="1:9" ht="15" x14ac:dyDescent="0.25">
      <c r="A20" s="23" t="s">
        <v>70</v>
      </c>
      <c r="B20" s="41">
        <v>0.72000002861022949</v>
      </c>
      <c r="C20" s="41">
        <v>0.47999998927116394</v>
      </c>
      <c r="D20" s="41">
        <v>0.25999999046325684</v>
      </c>
      <c r="E20" s="42">
        <v>36</v>
      </c>
      <c r="F20" s="41">
        <v>3.57</v>
      </c>
      <c r="G20" s="41">
        <v>3.5999999046325684</v>
      </c>
      <c r="H20" s="19"/>
      <c r="I20" s="19"/>
    </row>
    <row r="21" spans="1:9" ht="15" x14ac:dyDescent="0.25">
      <c r="A21" s="23" t="s">
        <v>74</v>
      </c>
      <c r="B21" s="41">
        <v>1.1299999952316284</v>
      </c>
      <c r="C21" s="41">
        <v>0.54000002145767212</v>
      </c>
      <c r="D21" s="41">
        <v>1.1200000047683716</v>
      </c>
      <c r="E21" s="42">
        <v>99</v>
      </c>
      <c r="F21" s="41">
        <v>7.37</v>
      </c>
      <c r="G21" s="41">
        <v>6.3000001907348633</v>
      </c>
      <c r="H21" s="19"/>
      <c r="I21" s="19"/>
    </row>
    <row r="22" spans="1:9" ht="15" x14ac:dyDescent="0.25">
      <c r="A22" s="23" t="s">
        <v>54</v>
      </c>
      <c r="B22" s="41">
        <v>2.9200000762939453</v>
      </c>
      <c r="C22" s="41">
        <v>1.2799999713897705</v>
      </c>
      <c r="D22" s="41">
        <v>1.9299999475479126</v>
      </c>
      <c r="E22" s="42">
        <v>66</v>
      </c>
      <c r="F22" s="41">
        <v>5.15</v>
      </c>
      <c r="G22" s="41">
        <v>2.7699999809265137</v>
      </c>
      <c r="H22" s="19"/>
      <c r="I22" s="19"/>
    </row>
    <row r="23" spans="1:9" ht="15" x14ac:dyDescent="0.25">
      <c r="A23" s="23" t="s">
        <v>18</v>
      </c>
      <c r="B23" s="41">
        <v>5.7199997901916504</v>
      </c>
      <c r="C23" s="41">
        <v>2.6099998950958252</v>
      </c>
      <c r="D23" s="41">
        <v>4.7300000190734863</v>
      </c>
      <c r="E23" s="42">
        <v>83</v>
      </c>
      <c r="F23" s="41">
        <v>5.96</v>
      </c>
      <c r="G23" s="41">
        <v>3.1400001049041748</v>
      </c>
      <c r="H23" s="19"/>
      <c r="I23" s="19"/>
    </row>
    <row r="24" spans="1:9" ht="15" x14ac:dyDescent="0.25">
      <c r="A24" s="23" t="s">
        <v>19</v>
      </c>
      <c r="B24" s="41">
        <v>4.820000171661377</v>
      </c>
      <c r="C24" s="41">
        <v>2.0499999523162842</v>
      </c>
      <c r="D24" s="41">
        <v>0</v>
      </c>
      <c r="E24" s="42">
        <v>0</v>
      </c>
      <c r="F24" s="41">
        <v>5.51</v>
      </c>
      <c r="G24" s="41">
        <v>6.3299999237060547</v>
      </c>
      <c r="H24" s="19"/>
      <c r="I24" s="19"/>
    </row>
    <row r="25" spans="1:9" ht="15" x14ac:dyDescent="0.25">
      <c r="A25" s="23" t="s">
        <v>20</v>
      </c>
      <c r="B25" s="41">
        <v>6.2800002098083496</v>
      </c>
      <c r="C25" s="41">
        <v>2.6099998950958252</v>
      </c>
      <c r="D25" s="41">
        <v>5</v>
      </c>
      <c r="E25" s="42">
        <v>80</v>
      </c>
      <c r="F25" s="41">
        <v>8.1300000000000008</v>
      </c>
      <c r="G25" s="41">
        <v>8.0200004577636719</v>
      </c>
      <c r="H25" s="19"/>
      <c r="I25" s="19"/>
    </row>
    <row r="26" spans="1:9" ht="15" x14ac:dyDescent="0.25">
      <c r="A26" s="23" t="s">
        <v>21</v>
      </c>
      <c r="B26" s="41">
        <v>1.2799999713897705</v>
      </c>
      <c r="C26" s="41">
        <v>0.62999999523162842</v>
      </c>
      <c r="D26" s="41">
        <v>1.2799999713897705</v>
      </c>
      <c r="E26" s="42">
        <v>100</v>
      </c>
      <c r="F26" s="41">
        <v>2.74</v>
      </c>
      <c r="G26" s="41">
        <v>12.470000267028809</v>
      </c>
      <c r="H26" s="19"/>
      <c r="I26" s="19"/>
    </row>
    <row r="27" spans="1:9" ht="15" x14ac:dyDescent="0.25">
      <c r="A27" s="23" t="s">
        <v>22</v>
      </c>
      <c r="B27" s="41">
        <v>4.2100000381469727</v>
      </c>
      <c r="C27" s="41">
        <v>2.1700000762939453</v>
      </c>
      <c r="D27" s="41">
        <v>4.2100000381469727</v>
      </c>
      <c r="E27" s="42">
        <v>100</v>
      </c>
      <c r="F27" s="41">
        <v>3.54</v>
      </c>
      <c r="G27" s="41">
        <v>18.579999923706055</v>
      </c>
      <c r="H27" s="19"/>
      <c r="I27" s="19"/>
    </row>
    <row r="28" spans="1:9" ht="15" x14ac:dyDescent="0.25">
      <c r="A28" s="23" t="s">
        <v>23</v>
      </c>
      <c r="B28" s="41">
        <v>4.7399997711181641</v>
      </c>
      <c r="C28" s="41">
        <v>2.619999885559082</v>
      </c>
      <c r="D28" s="41">
        <v>2.2400000095367432</v>
      </c>
      <c r="E28" s="42">
        <v>47</v>
      </c>
      <c r="F28" s="41">
        <v>4.25</v>
      </c>
      <c r="G28" s="41">
        <v>6.9899997711181641</v>
      </c>
      <c r="H28" s="19"/>
      <c r="I28" s="19"/>
    </row>
    <row r="29" spans="1:9" ht="15" x14ac:dyDescent="0.25">
      <c r="A29" s="23" t="s">
        <v>24</v>
      </c>
      <c r="B29" s="41">
        <v>4.9099998474121094</v>
      </c>
      <c r="C29" s="41">
        <v>2.7100000381469727</v>
      </c>
      <c r="D29" s="41">
        <v>0.77999997138977051</v>
      </c>
      <c r="E29" s="42">
        <v>16</v>
      </c>
      <c r="F29" s="41">
        <v>2.91</v>
      </c>
      <c r="G29" s="41">
        <v>1.6699999570846558</v>
      </c>
      <c r="H29" s="19"/>
      <c r="I29" s="19"/>
    </row>
    <row r="30" spans="1:9" ht="15" x14ac:dyDescent="0.25">
      <c r="A30" s="23" t="s">
        <v>58</v>
      </c>
      <c r="B30" s="41">
        <v>3.3599998950958252</v>
      </c>
      <c r="C30" s="41">
        <v>1.4700000286102295</v>
      </c>
      <c r="D30" s="41">
        <v>3.0399999618530273</v>
      </c>
      <c r="E30" s="42">
        <v>90</v>
      </c>
      <c r="F30" s="41">
        <v>10.45</v>
      </c>
      <c r="G30" s="41">
        <v>11.810000419616699</v>
      </c>
      <c r="H30" s="19"/>
      <c r="I30" s="19"/>
    </row>
    <row r="31" spans="1:9" ht="15" x14ac:dyDescent="0.25">
      <c r="A31" s="23" t="s">
        <v>25</v>
      </c>
      <c r="B31" s="41">
        <v>4.619999885559082</v>
      </c>
      <c r="C31" s="41">
        <v>1.7100000381469727</v>
      </c>
      <c r="D31" s="41">
        <v>2.3900001049041748</v>
      </c>
      <c r="E31" s="42">
        <v>52</v>
      </c>
      <c r="F31" s="41">
        <v>2.3199999999999998</v>
      </c>
      <c r="G31" s="41">
        <v>2.7799999713897705</v>
      </c>
      <c r="H31" s="19"/>
      <c r="I31" s="19"/>
    </row>
    <row r="32" spans="1:9" ht="15" x14ac:dyDescent="0.25">
      <c r="A32" s="23" t="s">
        <v>26</v>
      </c>
      <c r="B32" s="41">
        <v>5.070000171661377</v>
      </c>
      <c r="C32" s="41">
        <v>2.2799999713897705</v>
      </c>
      <c r="D32" s="41">
        <v>2.5399999618530273</v>
      </c>
      <c r="E32" s="42">
        <v>50</v>
      </c>
      <c r="F32" s="41">
        <v>4.84</v>
      </c>
      <c r="G32" s="41">
        <v>4.4099998474121094</v>
      </c>
      <c r="H32" s="19"/>
      <c r="I32" s="19"/>
    </row>
    <row r="33" spans="1:9" ht="15" x14ac:dyDescent="0.25">
      <c r="A33" s="23" t="s">
        <v>27</v>
      </c>
      <c r="B33" s="41">
        <v>5.429999828338623</v>
      </c>
      <c r="C33" s="41">
        <v>1.7300000190734863</v>
      </c>
      <c r="D33" s="41">
        <v>5.4200000762939453</v>
      </c>
      <c r="E33" s="42">
        <v>100</v>
      </c>
      <c r="F33" s="41">
        <v>5</v>
      </c>
      <c r="G33" s="41">
        <v>5.559999942779541</v>
      </c>
      <c r="H33" s="19"/>
      <c r="I33" s="19"/>
    </row>
    <row r="34" spans="1:9" ht="15" x14ac:dyDescent="0.25">
      <c r="A34" s="23" t="s">
        <v>28</v>
      </c>
      <c r="B34" s="41">
        <v>6.5799999237060547</v>
      </c>
      <c r="C34" s="41">
        <v>3.4700000286102295</v>
      </c>
      <c r="D34" s="41">
        <v>6.0799999237060547</v>
      </c>
      <c r="E34" s="42">
        <v>92</v>
      </c>
      <c r="F34" s="41">
        <v>4.8</v>
      </c>
      <c r="G34" s="41">
        <v>13.210000038146973</v>
      </c>
      <c r="H34" s="19"/>
      <c r="I34" s="19"/>
    </row>
    <row r="35" spans="1:9" ht="15" x14ac:dyDescent="0.25">
      <c r="A35" s="23" t="s">
        <v>29</v>
      </c>
      <c r="B35" s="41">
        <v>5.679999828338623</v>
      </c>
      <c r="C35" s="41">
        <v>2.8299999237060547</v>
      </c>
      <c r="D35" s="41">
        <v>2.2000000476837158</v>
      </c>
      <c r="E35" s="42">
        <v>39</v>
      </c>
      <c r="F35" s="41">
        <v>2.52</v>
      </c>
      <c r="G35" s="41">
        <v>8.1800003051757812</v>
      </c>
      <c r="H35" s="19"/>
      <c r="I35" s="19"/>
    </row>
    <row r="36" spans="1:9" ht="15" x14ac:dyDescent="0.25">
      <c r="A36" s="23" t="s">
        <v>30</v>
      </c>
      <c r="B36" s="41">
        <v>2.6700000762939453</v>
      </c>
      <c r="C36" s="41">
        <v>1.3700000047683716</v>
      </c>
      <c r="D36" s="41">
        <v>1.4199999570846558</v>
      </c>
      <c r="E36" s="42">
        <v>53</v>
      </c>
      <c r="F36" s="41">
        <v>1.07</v>
      </c>
      <c r="G36" s="41">
        <v>5.9899997711181641</v>
      </c>
      <c r="H36" s="19"/>
      <c r="I36" s="19"/>
    </row>
    <row r="37" spans="1:9" ht="15" x14ac:dyDescent="0.25">
      <c r="A37" s="23" t="s">
        <v>31</v>
      </c>
      <c r="B37" s="41">
        <v>2.869999885559082</v>
      </c>
      <c r="C37" s="41">
        <v>0.93999999761581421</v>
      </c>
      <c r="D37" s="41">
        <v>2.869999885559082</v>
      </c>
      <c r="E37" s="42">
        <v>100</v>
      </c>
      <c r="F37" s="41">
        <v>4.6100000000000003</v>
      </c>
      <c r="G37" s="41">
        <v>7.4099998474121094</v>
      </c>
      <c r="H37" s="19"/>
      <c r="I37" s="19"/>
    </row>
    <row r="38" spans="1:9" ht="15" x14ac:dyDescent="0.25">
      <c r="A38" s="23" t="s">
        <v>32</v>
      </c>
      <c r="B38" s="41">
        <v>4.440000057220459</v>
      </c>
      <c r="C38" s="41">
        <v>1.6100000143051147</v>
      </c>
      <c r="D38" s="41">
        <v>4.440000057220459</v>
      </c>
      <c r="E38" s="42">
        <v>100</v>
      </c>
      <c r="F38" s="41">
        <v>8.5299999999999994</v>
      </c>
      <c r="G38" s="41">
        <v>6.25</v>
      </c>
      <c r="H38" s="19"/>
      <c r="I38" s="19"/>
    </row>
    <row r="39" spans="1:9" ht="15" x14ac:dyDescent="0.25">
      <c r="A39" s="23" t="s">
        <v>33</v>
      </c>
      <c r="B39" s="41">
        <v>3.2300000190734863</v>
      </c>
      <c r="C39" s="41">
        <v>1.1000000238418579</v>
      </c>
      <c r="D39" s="41">
        <v>3.2300000190734863</v>
      </c>
      <c r="E39" s="42">
        <v>100</v>
      </c>
      <c r="F39" s="41">
        <v>8.35</v>
      </c>
      <c r="G39" s="41">
        <v>5.7399997711181641</v>
      </c>
      <c r="H39" s="19"/>
      <c r="I39" s="19"/>
    </row>
    <row r="40" spans="1:9" ht="15" x14ac:dyDescent="0.25">
      <c r="A40" s="23" t="s">
        <v>46</v>
      </c>
      <c r="B40" s="41">
        <v>5.880000114440918</v>
      </c>
      <c r="C40" s="41">
        <v>2.0399999618530273</v>
      </c>
      <c r="D40" s="41">
        <v>5.880000114440918</v>
      </c>
      <c r="E40" s="42">
        <v>100</v>
      </c>
      <c r="F40" s="41">
        <v>4.18</v>
      </c>
      <c r="G40" s="41">
        <v>7.7300000190734863</v>
      </c>
      <c r="H40" s="19"/>
      <c r="I40" s="19"/>
    </row>
    <row r="41" spans="1:9" ht="15" x14ac:dyDescent="0.25">
      <c r="A41" s="23" t="s">
        <v>34</v>
      </c>
      <c r="B41" s="41">
        <v>5.5300002098083496</v>
      </c>
      <c r="C41" s="41">
        <v>2.75</v>
      </c>
      <c r="D41" s="41">
        <v>5.5300002098083496</v>
      </c>
      <c r="E41" s="42">
        <v>100</v>
      </c>
      <c r="F41" s="41">
        <v>7.61</v>
      </c>
      <c r="G41" s="41">
        <v>10.050000190734863</v>
      </c>
      <c r="H41" s="19"/>
      <c r="I41" s="19"/>
    </row>
    <row r="42" spans="1:9" ht="15" x14ac:dyDescent="0.25">
      <c r="A42" s="23" t="s">
        <v>45</v>
      </c>
      <c r="B42" s="41">
        <v>2.1099998950958252</v>
      </c>
      <c r="C42" s="41">
        <v>0.79000002145767212</v>
      </c>
      <c r="D42" s="41">
        <v>1.9600000381469727</v>
      </c>
      <c r="E42" s="42">
        <v>93</v>
      </c>
      <c r="F42" s="41">
        <v>3.06</v>
      </c>
      <c r="G42" s="41">
        <v>7.5</v>
      </c>
      <c r="H42" s="19"/>
      <c r="I42" s="19"/>
    </row>
    <row r="43" spans="1:9" ht="15" x14ac:dyDescent="0.25">
      <c r="A43" s="23" t="s">
        <v>60</v>
      </c>
      <c r="B43" s="41">
        <v>4.0100002288818359</v>
      </c>
      <c r="C43" s="41">
        <v>2.2200000286102295</v>
      </c>
      <c r="D43" s="41">
        <v>2.8499999046325684</v>
      </c>
      <c r="E43" s="42">
        <v>71</v>
      </c>
      <c r="F43" s="41">
        <v>1.97</v>
      </c>
      <c r="G43" s="41">
        <v>5.429999828338623</v>
      </c>
      <c r="H43" s="19"/>
      <c r="I43" s="19"/>
    </row>
    <row r="44" spans="1:9" ht="15" x14ac:dyDescent="0.25">
      <c r="A44" s="23" t="s">
        <v>35</v>
      </c>
      <c r="B44" s="41">
        <v>5.4099998474121094</v>
      </c>
      <c r="C44" s="41">
        <v>3.059999942779541</v>
      </c>
      <c r="D44" s="41">
        <v>1.0299999713897705</v>
      </c>
      <c r="E44" s="42">
        <v>19</v>
      </c>
      <c r="F44" s="41">
        <v>2.91</v>
      </c>
      <c r="G44" s="41">
        <v>7.5999999046325684</v>
      </c>
      <c r="H44" s="19"/>
      <c r="I44" s="19"/>
    </row>
    <row r="45" spans="1:9" ht="15" x14ac:dyDescent="0.25">
      <c r="A45" s="23" t="s">
        <v>36</v>
      </c>
      <c r="B45" s="41">
        <v>2.7999999523162842</v>
      </c>
      <c r="C45" s="41">
        <v>0.93000000715255737</v>
      </c>
      <c r="D45" s="41">
        <v>1.5499999523162842</v>
      </c>
      <c r="E45" s="42">
        <v>55</v>
      </c>
      <c r="F45" s="41">
        <v>3.54</v>
      </c>
      <c r="G45" s="41">
        <v>7.809999942779541</v>
      </c>
      <c r="H45" s="19"/>
      <c r="I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Tc_R</vt:lpstr>
      <vt:lpstr>Parameters</vt:lpstr>
      <vt:lpstr>Tc_R!Print_Area</vt:lpstr>
      <vt:lpstr>Tc_R!Print_Titles</vt:lpstr>
    </vt:vector>
  </TitlesOfParts>
  <Company>S&amp;B Infrastructure,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BOSQUEJ</dc:creator>
  <cp:lastModifiedBy>José De La Pena</cp:lastModifiedBy>
  <cp:lastPrinted>2012-12-21T16:16:18Z</cp:lastPrinted>
  <dcterms:created xsi:type="dcterms:W3CDTF">2002-05-22T14:27:03Z</dcterms:created>
  <dcterms:modified xsi:type="dcterms:W3CDTF">2013-05-31T17:42:13Z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rpenters">
    <vt:lpwstr/>
  </property>
  <property fmtid="{D5CDD505-2E9C-101B-9397-08002B2CF9AE}" pid="3" name="HMS Data">
    <vt:lpwstr/>
  </property>
  <property fmtid="{D5CDD505-2E9C-101B-9397-08002B2CF9AE}" pid="4" name="Summary">
    <vt:lpwstr/>
  </property>
  <property fmtid="{D5CDD505-2E9C-101B-9397-08002B2CF9AE}" pid="5" name="N100">
    <vt:lpwstr/>
  </property>
  <property fmtid="{D5CDD505-2E9C-101B-9397-08002B2CF9AE}" pid="6" name="N104">
    <vt:lpwstr/>
  </property>
  <property fmtid="{D5CDD505-2E9C-101B-9397-08002B2CF9AE}" pid="7" name="N117">
    <vt:lpwstr/>
  </property>
  <property fmtid="{D5CDD505-2E9C-101B-9397-08002B2CF9AE}" pid="8" name="TC&amp;R">
    <vt:lpwstr/>
  </property>
  <property fmtid="{D5CDD505-2E9C-101B-9397-08002B2CF9AE}" pid="9" name="N100 SV-SQ">
    <vt:lpwstr/>
  </property>
  <property fmtid="{D5CDD505-2E9C-101B-9397-08002B2CF9AE}" pid="10" name="N100 Channel Conveyance">
    <vt:lpwstr/>
  </property>
  <property fmtid="{D5CDD505-2E9C-101B-9397-08002B2CF9AE}" pid="11" name="N104 SV-SQ">
    <vt:lpwstr/>
  </property>
  <property fmtid="{D5CDD505-2E9C-101B-9397-08002B2CF9AE}" pid="12" name="N104 Channel Conveyance">
    <vt:lpwstr/>
  </property>
  <property fmtid="{D5CDD505-2E9C-101B-9397-08002B2CF9AE}" pid="13" name="N117 SV-SQ">
    <vt:lpwstr/>
  </property>
  <property fmtid="{D5CDD505-2E9C-101B-9397-08002B2CF9AE}" pid="14" name="N117 Channel Conveyance">
    <vt:lpwstr/>
  </property>
  <property fmtid="{D5CDD505-2E9C-101B-9397-08002B2CF9AE}" pid="15" name="N100 CHANNEL ELV.">
    <vt:lpwstr/>
  </property>
  <property fmtid="{D5CDD505-2E9C-101B-9397-08002B2CF9AE}" pid="16" name="N100_DCC-1%">
    <vt:lpwstr/>
  </property>
  <property fmtid="{D5CDD505-2E9C-101B-9397-08002B2CF9AE}" pid="17" name="N104 CHANNEL ELV.">
    <vt:lpwstr/>
  </property>
  <property fmtid="{D5CDD505-2E9C-101B-9397-08002B2CF9AE}" pid="18" name="N104_DCC-1%">
    <vt:lpwstr/>
  </property>
  <property fmtid="{D5CDD505-2E9C-101B-9397-08002B2CF9AE}" pid="19" name="N117 CHANNEL ELV.">
    <vt:lpwstr/>
  </property>
  <property fmtid="{D5CDD505-2E9C-101B-9397-08002B2CF9AE}" pid="20" name="N117_DCC-1%">
    <vt:lpwstr/>
  </property>
</Properties>
</file>