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790"/>
  </bookViews>
  <sheets>
    <sheet name="Detention" sheetId="1" r:id="rId1"/>
  </sheets>
  <externalReferences>
    <externalReference r:id="rId2"/>
    <externalReference r:id="rId3"/>
  </externalReferences>
  <definedNames>
    <definedName name="_xlnm.Print_Area" localSheetId="0">Detention!$A$1:$J$48</definedName>
  </definedNames>
  <calcPr calcId="144525"/>
</workbook>
</file>

<file path=xl/calcChain.xml><?xml version="1.0" encoding="utf-8"?>
<calcChain xmlns="http://schemas.openxmlformats.org/spreadsheetml/2006/main">
  <c r="F46" i="1" l="1"/>
  <c r="G46" i="1" s="1"/>
  <c r="D46" i="1"/>
  <c r="B46" i="1"/>
  <c r="C46" i="1" s="1"/>
  <c r="F45" i="1"/>
  <c r="G45" i="1" s="1"/>
  <c r="D45" i="1"/>
  <c r="B45" i="1"/>
  <c r="C45" i="1" s="1"/>
  <c r="F44" i="1"/>
  <c r="G44" i="1" s="1"/>
  <c r="D44" i="1"/>
  <c r="B44" i="1"/>
  <c r="C44" i="1" s="1"/>
  <c r="F43" i="1"/>
  <c r="G43" i="1" s="1"/>
  <c r="D43" i="1"/>
  <c r="E43" i="1" s="1"/>
  <c r="B43" i="1"/>
  <c r="C43" i="1" s="1"/>
  <c r="F42" i="1"/>
  <c r="G42" i="1" s="1"/>
  <c r="D42" i="1"/>
  <c r="E42" i="1" s="1"/>
  <c r="I42" i="1" s="1"/>
  <c r="B42" i="1"/>
  <c r="C42" i="1" s="1"/>
  <c r="F41" i="1"/>
  <c r="G41" i="1" s="1"/>
  <c r="D41" i="1"/>
  <c r="E41" i="1" s="1"/>
  <c r="B41" i="1"/>
  <c r="C41" i="1" s="1"/>
  <c r="F40" i="1"/>
  <c r="G40" i="1" s="1"/>
  <c r="D40" i="1"/>
  <c r="E40" i="1" s="1"/>
  <c r="I40" i="1" s="1"/>
  <c r="B40" i="1"/>
  <c r="C40" i="1" s="1"/>
  <c r="F39" i="1"/>
  <c r="G39" i="1" s="1"/>
  <c r="D39" i="1"/>
  <c r="B39" i="1"/>
  <c r="C39" i="1" s="1"/>
  <c r="F38" i="1"/>
  <c r="D38" i="1"/>
  <c r="E38" i="1" s="1"/>
  <c r="B38" i="1"/>
  <c r="C38" i="1" s="1"/>
  <c r="F37" i="1"/>
  <c r="G37" i="1" s="1"/>
  <c r="D37" i="1"/>
  <c r="B37" i="1"/>
  <c r="C37" i="1" s="1"/>
  <c r="F36" i="1"/>
  <c r="G36" i="1" s="1"/>
  <c r="D36" i="1"/>
  <c r="B36" i="1"/>
  <c r="C36" i="1" s="1"/>
  <c r="F35" i="1"/>
  <c r="G35" i="1" s="1"/>
  <c r="D35" i="1"/>
  <c r="B35" i="1"/>
  <c r="C35" i="1" s="1"/>
  <c r="F34" i="1"/>
  <c r="G34" i="1" s="1"/>
  <c r="D34" i="1"/>
  <c r="E34" i="1" s="1"/>
  <c r="B34" i="1"/>
  <c r="C34" i="1" s="1"/>
  <c r="F33" i="1"/>
  <c r="G33" i="1" s="1"/>
  <c r="D33" i="1"/>
  <c r="E33" i="1" s="1"/>
  <c r="B33" i="1"/>
  <c r="C33" i="1" s="1"/>
  <c r="F32" i="1"/>
  <c r="G32" i="1" s="1"/>
  <c r="D32" i="1"/>
  <c r="E32" i="1" s="1"/>
  <c r="I32" i="1" s="1"/>
  <c r="B32" i="1"/>
  <c r="C32" i="1" s="1"/>
  <c r="F31" i="1"/>
  <c r="G31" i="1" s="1"/>
  <c r="D31" i="1"/>
  <c r="B31" i="1"/>
  <c r="C31" i="1" s="1"/>
  <c r="F30" i="1"/>
  <c r="D30" i="1"/>
  <c r="E30" i="1" s="1"/>
  <c r="B30" i="1"/>
  <c r="C30" i="1" s="1"/>
  <c r="F29" i="1"/>
  <c r="G29" i="1" s="1"/>
  <c r="D29" i="1"/>
  <c r="B29" i="1"/>
  <c r="C29" i="1" s="1"/>
  <c r="F28" i="1"/>
  <c r="G28" i="1" s="1"/>
  <c r="D28" i="1"/>
  <c r="B28" i="1"/>
  <c r="C28" i="1" s="1"/>
  <c r="F27" i="1"/>
  <c r="D27" i="1"/>
  <c r="E27" i="1" s="1"/>
  <c r="B27" i="1"/>
  <c r="C27" i="1" s="1"/>
  <c r="F26" i="1"/>
  <c r="G26" i="1" s="1"/>
  <c r="D26" i="1"/>
  <c r="E26" i="1" s="1"/>
  <c r="B26" i="1"/>
  <c r="C26" i="1" s="1"/>
  <c r="F25" i="1"/>
  <c r="G25" i="1" s="1"/>
  <c r="D25" i="1"/>
  <c r="E25" i="1" s="1"/>
  <c r="B25" i="1"/>
  <c r="C25" i="1" s="1"/>
  <c r="F24" i="1"/>
  <c r="G24" i="1" s="1"/>
  <c r="D24" i="1"/>
  <c r="E24" i="1" s="1"/>
  <c r="B24" i="1"/>
  <c r="C24" i="1" s="1"/>
  <c r="F23" i="1"/>
  <c r="G23" i="1" s="1"/>
  <c r="D23" i="1"/>
  <c r="B23" i="1"/>
  <c r="C23" i="1" s="1"/>
  <c r="F22" i="1"/>
  <c r="D22" i="1"/>
  <c r="E22" i="1" s="1"/>
  <c r="B22" i="1"/>
  <c r="C22" i="1" s="1"/>
  <c r="F21" i="1"/>
  <c r="G21" i="1" s="1"/>
  <c r="D21" i="1"/>
  <c r="B21" i="1"/>
  <c r="C21" i="1" s="1"/>
  <c r="F20" i="1"/>
  <c r="G20" i="1" s="1"/>
  <c r="D20" i="1"/>
  <c r="B20" i="1"/>
  <c r="C20" i="1" s="1"/>
  <c r="F19" i="1"/>
  <c r="D19" i="1"/>
  <c r="E19" i="1" s="1"/>
  <c r="B19" i="1"/>
  <c r="C19" i="1" s="1"/>
  <c r="F18" i="1"/>
  <c r="G18" i="1" s="1"/>
  <c r="D18" i="1"/>
  <c r="E18" i="1" s="1"/>
  <c r="B18" i="1"/>
  <c r="C18" i="1" s="1"/>
  <c r="F17" i="1"/>
  <c r="G17" i="1" s="1"/>
  <c r="D17" i="1"/>
  <c r="B17" i="1"/>
  <c r="C17" i="1" s="1"/>
  <c r="F16" i="1"/>
  <c r="G16" i="1" s="1"/>
  <c r="D16" i="1"/>
  <c r="E16" i="1" s="1"/>
  <c r="B16" i="1"/>
  <c r="C16" i="1" s="1"/>
  <c r="F15" i="1"/>
  <c r="G15" i="1" s="1"/>
  <c r="D15" i="1"/>
  <c r="B15" i="1"/>
  <c r="C15" i="1" s="1"/>
  <c r="F14" i="1"/>
  <c r="D14" i="1"/>
  <c r="E14" i="1" s="1"/>
  <c r="B14" i="1"/>
  <c r="C14" i="1" s="1"/>
  <c r="F13" i="1"/>
  <c r="G13" i="1" s="1"/>
  <c r="D13" i="1"/>
  <c r="B13" i="1"/>
  <c r="C13" i="1" s="1"/>
  <c r="F12" i="1"/>
  <c r="G12" i="1" s="1"/>
  <c r="D12" i="1"/>
  <c r="E12" i="1" s="1"/>
  <c r="B12" i="1"/>
  <c r="C12" i="1" s="1"/>
  <c r="F11" i="1"/>
  <c r="D11" i="1"/>
  <c r="E11" i="1" s="1"/>
  <c r="B11" i="1"/>
  <c r="C11" i="1" s="1"/>
  <c r="F10" i="1"/>
  <c r="G10" i="1" s="1"/>
  <c r="D10" i="1"/>
  <c r="E10" i="1" s="1"/>
  <c r="B10" i="1"/>
  <c r="C10" i="1" s="1"/>
  <c r="F9" i="1"/>
  <c r="G9" i="1" s="1"/>
  <c r="D9" i="1"/>
  <c r="B9" i="1"/>
  <c r="C9" i="1" s="1"/>
  <c r="F8" i="1"/>
  <c r="G8" i="1" s="1"/>
  <c r="D8" i="1"/>
  <c r="E8" i="1" s="1"/>
  <c r="B8" i="1"/>
  <c r="C8" i="1" s="1"/>
  <c r="F7" i="1"/>
  <c r="G7" i="1" s="1"/>
  <c r="D7" i="1"/>
  <c r="B7" i="1"/>
  <c r="C7" i="1" s="1"/>
  <c r="F6" i="1"/>
  <c r="D6" i="1"/>
  <c r="E6" i="1" s="1"/>
  <c r="B6" i="1"/>
  <c r="C6" i="1" s="1"/>
  <c r="F5" i="1"/>
  <c r="G5" i="1" s="1"/>
  <c r="D5" i="1"/>
  <c r="B5" i="1"/>
  <c r="C5" i="1" s="1"/>
  <c r="F4" i="1"/>
  <c r="G4" i="1" s="1"/>
  <c r="D4" i="1"/>
  <c r="B4" i="1"/>
  <c r="C4" i="1" s="1"/>
  <c r="F3" i="1"/>
  <c r="D3" i="1"/>
  <c r="B3" i="1"/>
  <c r="C3" i="1" s="1"/>
  <c r="H9" i="1" l="1"/>
  <c r="I16" i="1"/>
  <c r="H4" i="1"/>
  <c r="I41" i="1"/>
  <c r="H7" i="1"/>
  <c r="J7" i="1" s="1"/>
  <c r="H17" i="1"/>
  <c r="J17" i="1" s="1"/>
  <c r="H35" i="1"/>
  <c r="J35" i="1" s="1"/>
  <c r="H27" i="1"/>
  <c r="J27" i="1" s="1"/>
  <c r="H38" i="1"/>
  <c r="J38" i="1" s="1"/>
  <c r="H46" i="1"/>
  <c r="J46" i="1" s="1"/>
  <c r="I18" i="1"/>
  <c r="E9" i="1"/>
  <c r="I9" i="1" s="1"/>
  <c r="H25" i="1"/>
  <c r="J25" i="1" s="1"/>
  <c r="H16" i="1"/>
  <c r="I24" i="1"/>
  <c r="H30" i="1"/>
  <c r="J30" i="1" s="1"/>
  <c r="I33" i="1"/>
  <c r="H45" i="1"/>
  <c r="J45" i="1" s="1"/>
  <c r="H14" i="1"/>
  <c r="J14" i="1" s="1"/>
  <c r="D48" i="1"/>
  <c r="H3" i="1"/>
  <c r="J3" i="1" s="1"/>
  <c r="H15" i="1"/>
  <c r="J15" i="1" s="1"/>
  <c r="H20" i="1"/>
  <c r="J20" i="1" s="1"/>
  <c r="H29" i="1"/>
  <c r="J29" i="1" s="1"/>
  <c r="I34" i="1"/>
  <c r="H41" i="1"/>
  <c r="J41" i="1" s="1"/>
  <c r="H44" i="1"/>
  <c r="J44" i="1" s="1"/>
  <c r="H13" i="1"/>
  <c r="J13" i="1" s="1"/>
  <c r="H23" i="1"/>
  <c r="J23" i="1" s="1"/>
  <c r="H37" i="1"/>
  <c r="J37" i="1" s="1"/>
  <c r="J16" i="1"/>
  <c r="J9" i="1"/>
  <c r="H40" i="1"/>
  <c r="J40" i="1" s="1"/>
  <c r="I8" i="1"/>
  <c r="H11" i="1"/>
  <c r="J11" i="1" s="1"/>
  <c r="E17" i="1"/>
  <c r="I17" i="1" s="1"/>
  <c r="H24" i="1"/>
  <c r="J24" i="1" s="1"/>
  <c r="H28" i="1"/>
  <c r="J28" i="1" s="1"/>
  <c r="E35" i="1"/>
  <c r="I35" i="1" s="1"/>
  <c r="H39" i="1"/>
  <c r="J39" i="1" s="1"/>
  <c r="J4" i="1"/>
  <c r="H6" i="1"/>
  <c r="J6" i="1" s="1"/>
  <c r="H33" i="1"/>
  <c r="J33" i="1" s="1"/>
  <c r="H8" i="1"/>
  <c r="J8" i="1" s="1"/>
  <c r="I12" i="1"/>
  <c r="H21" i="1"/>
  <c r="J21" i="1" s="1"/>
  <c r="E46" i="1"/>
  <c r="I46" i="1" s="1"/>
  <c r="H43" i="1"/>
  <c r="J43" i="1" s="1"/>
  <c r="H22" i="1"/>
  <c r="J22" i="1" s="1"/>
  <c r="H19" i="1"/>
  <c r="J19" i="1" s="1"/>
  <c r="I25" i="1"/>
  <c r="H32" i="1"/>
  <c r="J32" i="1" s="1"/>
  <c r="E3" i="1"/>
  <c r="I3" i="1" s="1"/>
  <c r="H5" i="1"/>
  <c r="J5" i="1" s="1"/>
  <c r="H31" i="1"/>
  <c r="J31" i="1" s="1"/>
  <c r="H36" i="1"/>
  <c r="J36" i="1" s="1"/>
  <c r="I26" i="1"/>
  <c r="C48" i="1"/>
  <c r="I10" i="1"/>
  <c r="I43" i="1"/>
  <c r="E20" i="1"/>
  <c r="I20" i="1" s="1"/>
  <c r="E28" i="1"/>
  <c r="I28" i="1" s="1"/>
  <c r="E36" i="1"/>
  <c r="I36" i="1" s="1"/>
  <c r="E44" i="1"/>
  <c r="I44" i="1" s="1"/>
  <c r="B48" i="1"/>
  <c r="G3" i="1"/>
  <c r="E5" i="1"/>
  <c r="I5" i="1" s="1"/>
  <c r="H10" i="1"/>
  <c r="J10" i="1" s="1"/>
  <c r="G11" i="1"/>
  <c r="I11" i="1" s="1"/>
  <c r="E13" i="1"/>
  <c r="I13" i="1" s="1"/>
  <c r="H18" i="1"/>
  <c r="J18" i="1" s="1"/>
  <c r="G19" i="1"/>
  <c r="I19" i="1" s="1"/>
  <c r="E21" i="1"/>
  <c r="I21" i="1" s="1"/>
  <c r="H26" i="1"/>
  <c r="J26" i="1" s="1"/>
  <c r="G27" i="1"/>
  <c r="I27" i="1" s="1"/>
  <c r="E29" i="1"/>
  <c r="I29" i="1" s="1"/>
  <c r="H34" i="1"/>
  <c r="J34" i="1" s="1"/>
  <c r="E37" i="1"/>
  <c r="I37" i="1" s="1"/>
  <c r="H42" i="1"/>
  <c r="J42" i="1" s="1"/>
  <c r="E45" i="1"/>
  <c r="I45" i="1" s="1"/>
  <c r="E4" i="1"/>
  <c r="I4" i="1" s="1"/>
  <c r="E23" i="1"/>
  <c r="I23" i="1" s="1"/>
  <c r="G6" i="1"/>
  <c r="I6" i="1" s="1"/>
  <c r="G14" i="1"/>
  <c r="I14" i="1" s="1"/>
  <c r="G22" i="1"/>
  <c r="I22" i="1" s="1"/>
  <c r="G30" i="1"/>
  <c r="I30" i="1" s="1"/>
  <c r="G38" i="1"/>
  <c r="I38" i="1" s="1"/>
  <c r="F48" i="1"/>
  <c r="H12" i="1"/>
  <c r="J12" i="1" s="1"/>
  <c r="E39" i="1"/>
  <c r="I39" i="1" s="1"/>
  <c r="E7" i="1"/>
  <c r="I7" i="1" s="1"/>
  <c r="E15" i="1"/>
  <c r="I15" i="1" s="1"/>
  <c r="E31" i="1"/>
  <c r="I31" i="1" s="1"/>
  <c r="J48" i="1" l="1"/>
  <c r="E48" i="1"/>
  <c r="I48" i="1"/>
  <c r="G48" i="1"/>
  <c r="H48" i="1"/>
</calcChain>
</file>

<file path=xl/sharedStrings.xml><?xml version="1.0" encoding="utf-8"?>
<sst xmlns="http://schemas.openxmlformats.org/spreadsheetml/2006/main" count="60" uniqueCount="54">
  <si>
    <t>Subbasin</t>
  </si>
  <si>
    <t>Drainage Area</t>
  </si>
  <si>
    <t>2002 Detention (Keymap)</t>
  </si>
  <si>
    <t>New Detention</t>
  </si>
  <si>
    <t>Total Area Served by Detention</t>
  </si>
  <si>
    <t>On-site Detention
(Updated)</t>
  </si>
  <si>
    <t>(acres)</t>
  </si>
  <si>
    <r>
      <t>(mi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</si>
  <si>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(%)</t>
  </si>
  <si>
    <t>T101_13A</t>
  </si>
  <si>
    <t>T101_13B</t>
  </si>
  <si>
    <t>U100A</t>
  </si>
  <si>
    <t>U100B</t>
  </si>
  <si>
    <t>U100C</t>
  </si>
  <si>
    <t>U100D</t>
  </si>
  <si>
    <t>U100E</t>
  </si>
  <si>
    <t>U100F</t>
  </si>
  <si>
    <t>U100G</t>
  </si>
  <si>
    <t>U101_03A</t>
  </si>
  <si>
    <t>U101_07A</t>
  </si>
  <si>
    <t>U101_07B</t>
  </si>
  <si>
    <t>U101_07C</t>
  </si>
  <si>
    <t>U101_07D</t>
  </si>
  <si>
    <t>U101_07E</t>
  </si>
  <si>
    <t>U101_08A</t>
  </si>
  <si>
    <t>U101_08B</t>
  </si>
  <si>
    <t>U101_08C</t>
  </si>
  <si>
    <t>U101_08D</t>
  </si>
  <si>
    <t>U101_08E</t>
  </si>
  <si>
    <t>U101_12A</t>
  </si>
  <si>
    <t>U101A</t>
  </si>
  <si>
    <t>U101B</t>
  </si>
  <si>
    <t>U101C</t>
  </si>
  <si>
    <t>U101D</t>
  </si>
  <si>
    <t>U101E</t>
  </si>
  <si>
    <t>U101F</t>
  </si>
  <si>
    <t>U101G</t>
  </si>
  <si>
    <t>U102_01A</t>
  </si>
  <si>
    <t>U102A</t>
  </si>
  <si>
    <t>U102B</t>
  </si>
  <si>
    <t>U102C</t>
  </si>
  <si>
    <t>U102D</t>
  </si>
  <si>
    <t>U102E</t>
  </si>
  <si>
    <t>U106A</t>
  </si>
  <si>
    <t>U106B</t>
  </si>
  <si>
    <t>U106C</t>
  </si>
  <si>
    <t>U106D</t>
  </si>
  <si>
    <t>U106E</t>
  </si>
  <si>
    <t>U120A</t>
  </si>
  <si>
    <t>W167_01A</t>
  </si>
  <si>
    <t>W167_01B</t>
  </si>
  <si>
    <t>W167C</t>
  </si>
  <si>
    <t>W167D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</si>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</sst>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 wrapText="1"/>
    </xf>
    <xf numFmtId="0" fontId="0" fillId="0" borderId="0" xfId="0" applyFont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0" xfId="0" applyFont="1"/>
    <xf numFmtId="49" fontId="0" fillId="0" borderId="8" xfId="0" applyNumberFormat="1" applyFont="1" applyBorder="1"/>
    <xf numFmtId="2" fontId="0" fillId="0" borderId="9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49" fontId="0" fillId="0" borderId="11" xfId="0" applyNumberFormat="1" applyFont="1" applyBorder="1"/>
    <xf numFmtId="2" fontId="0" fillId="0" borderId="12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49" fontId="0" fillId="0" borderId="14" xfId="0" applyNumberFormat="1" applyFont="1" applyBorder="1"/>
    <xf numFmtId="2" fontId="0" fillId="0" borderId="15" xfId="0" applyNumberFormat="1" applyFont="1" applyBorder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/>
    <xf numFmtId="0" fontId="6" fillId="0" borderId="0" xfId="0" applyFont="1" applyAlignment="1">
      <alignment horizontal="right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0-11209-000/4-0-Production/4-02-Design_Notes-Calculations/XLS/Update/Addicks_Are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20-11209-000/4-0-Production/4-02-Design_Notes-Calculations/XLS/Update/Addicks_Onsite_De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rea"/>
    </sheetNames>
    <sheetDataSet>
      <sheetData sheetId="0">
        <row r="1">
          <cell r="A1" t="str">
            <v>Subbasin</v>
          </cell>
          <cell r="B1" t="str">
            <v>Drainage Area</v>
          </cell>
          <cell r="C1"/>
        </row>
        <row r="2">
          <cell r="A2"/>
          <cell r="B2" t="str">
            <v>(acres)</v>
          </cell>
          <cell r="C2" t="str">
            <v>(mi2)</v>
          </cell>
        </row>
        <row r="3">
          <cell r="A3" t="str">
            <v>T101_13A</v>
          </cell>
          <cell r="B3">
            <v>950.22483728300006</v>
          </cell>
          <cell r="C3">
            <v>1.4850000000000001</v>
          </cell>
        </row>
        <row r="4">
          <cell r="A4" t="str">
            <v>T101_13B</v>
          </cell>
          <cell r="B4">
            <v>290.535460048</v>
          </cell>
          <cell r="C4">
            <v>0.45400000000000001</v>
          </cell>
        </row>
        <row r="5">
          <cell r="A5" t="str">
            <v>U100A</v>
          </cell>
          <cell r="B5">
            <v>4035.26173836</v>
          </cell>
          <cell r="C5">
            <v>6.3049999999999997</v>
          </cell>
        </row>
        <row r="6">
          <cell r="A6" t="str">
            <v>U100B</v>
          </cell>
          <cell r="B6">
            <v>3430.9081939900002</v>
          </cell>
          <cell r="C6">
            <v>5.3609999999999998</v>
          </cell>
        </row>
        <row r="7">
          <cell r="A7" t="str">
            <v>U100C</v>
          </cell>
          <cell r="B7">
            <v>1208.30171391</v>
          </cell>
          <cell r="C7">
            <v>1.8879999999999999</v>
          </cell>
        </row>
        <row r="8">
          <cell r="A8" t="str">
            <v>U100D</v>
          </cell>
          <cell r="B8">
            <v>1838.99859745</v>
          </cell>
          <cell r="C8">
            <v>2.8730000000000002</v>
          </cell>
        </row>
        <row r="9">
          <cell r="A9" t="str">
            <v>U100E</v>
          </cell>
          <cell r="B9">
            <v>2094.88752789</v>
          </cell>
          <cell r="C9">
            <v>3.2730000000000001</v>
          </cell>
        </row>
        <row r="10">
          <cell r="A10" t="str">
            <v>U100F</v>
          </cell>
          <cell r="B10">
            <v>1638.9970979300001</v>
          </cell>
          <cell r="C10">
            <v>2.5609999999999999</v>
          </cell>
        </row>
        <row r="11">
          <cell r="A11" t="str">
            <v>U100G</v>
          </cell>
          <cell r="B11">
            <v>3160.8689155500001</v>
          </cell>
          <cell r="C11">
            <v>4.9390000000000001</v>
          </cell>
        </row>
        <row r="12">
          <cell r="A12" t="str">
            <v>U101_03A</v>
          </cell>
          <cell r="B12">
            <v>1479.2871179700001</v>
          </cell>
          <cell r="C12">
            <v>2.3109999999999999</v>
          </cell>
        </row>
        <row r="13">
          <cell r="A13" t="str">
            <v>U101_07A</v>
          </cell>
          <cell r="B13">
            <v>116.139349086</v>
          </cell>
          <cell r="C13">
            <v>0.18099999999999999</v>
          </cell>
        </row>
        <row r="14">
          <cell r="A14" t="str">
            <v>U101_07B</v>
          </cell>
          <cell r="B14">
            <v>150.548364682</v>
          </cell>
          <cell r="C14">
            <v>0.23499999999999999</v>
          </cell>
        </row>
        <row r="15">
          <cell r="A15" t="str">
            <v>U101_07C</v>
          </cell>
          <cell r="B15">
            <v>6.6440457832200002</v>
          </cell>
          <cell r="C15">
            <v>0.01</v>
          </cell>
        </row>
        <row r="16">
          <cell r="A16" t="str">
            <v>U101_07D</v>
          </cell>
          <cell r="B16">
            <v>82.028873995200001</v>
          </cell>
          <cell r="C16">
            <v>0.128</v>
          </cell>
        </row>
        <row r="17">
          <cell r="A17" t="str">
            <v>U101_07E</v>
          </cell>
          <cell r="B17">
            <v>87.845355371599993</v>
          </cell>
          <cell r="C17">
            <v>0.13700000000000001</v>
          </cell>
        </row>
        <row r="18">
          <cell r="A18" t="str">
            <v>U101_08A</v>
          </cell>
          <cell r="B18">
            <v>419.277517542</v>
          </cell>
          <cell r="C18">
            <v>0.65500000000000003</v>
          </cell>
        </row>
        <row r="19">
          <cell r="A19" t="str">
            <v>U101_08B</v>
          </cell>
          <cell r="B19">
            <v>218.09992219200001</v>
          </cell>
          <cell r="C19">
            <v>0.34100000000000003</v>
          </cell>
        </row>
        <row r="20">
          <cell r="A20" t="str">
            <v>U101_08C</v>
          </cell>
          <cell r="B20">
            <v>449.11225202700001</v>
          </cell>
          <cell r="C20">
            <v>0.70199999999999996</v>
          </cell>
        </row>
        <row r="21">
          <cell r="A21" t="str">
            <v>U101_08D</v>
          </cell>
          <cell r="B21">
            <v>85.276279646899994</v>
          </cell>
          <cell r="C21">
            <v>0.13300000000000001</v>
          </cell>
        </row>
        <row r="22">
          <cell r="A22" t="str">
            <v>U101_08E</v>
          </cell>
          <cell r="B22">
            <v>173.349013367</v>
          </cell>
          <cell r="C22">
            <v>0.27100000000000002</v>
          </cell>
        </row>
        <row r="23">
          <cell r="A23" t="str">
            <v>U101_12A</v>
          </cell>
          <cell r="B23">
            <v>1186.8038371</v>
          </cell>
          <cell r="C23">
            <v>1.8540000000000001</v>
          </cell>
        </row>
        <row r="24">
          <cell r="A24" t="str">
            <v>U101A</v>
          </cell>
          <cell r="B24">
            <v>4090.4296330299999</v>
          </cell>
          <cell r="C24">
            <v>6.391</v>
          </cell>
        </row>
        <row r="25">
          <cell r="A25" t="str">
            <v>U101B</v>
          </cell>
          <cell r="B25">
            <v>3911.5568477299998</v>
          </cell>
          <cell r="C25">
            <v>6.1120000000000001</v>
          </cell>
        </row>
        <row r="26">
          <cell r="A26" t="str">
            <v>U101C</v>
          </cell>
          <cell r="B26">
            <v>4020.04977749</v>
          </cell>
          <cell r="C26">
            <v>6.2809999999999997</v>
          </cell>
        </row>
        <row r="27">
          <cell r="A27" t="str">
            <v>U101D</v>
          </cell>
          <cell r="B27">
            <v>447.833847026</v>
          </cell>
          <cell r="C27">
            <v>0.7</v>
          </cell>
        </row>
        <row r="28">
          <cell r="A28" t="str">
            <v>U101E</v>
          </cell>
          <cell r="B28">
            <v>2973.2424053499999</v>
          </cell>
          <cell r="C28">
            <v>4.6459999999999999</v>
          </cell>
        </row>
        <row r="29">
          <cell r="A29" t="str">
            <v>U101F</v>
          </cell>
          <cell r="B29">
            <v>3487.9911236799999</v>
          </cell>
          <cell r="C29">
            <v>5.45</v>
          </cell>
        </row>
        <row r="30">
          <cell r="A30" t="str">
            <v>U101G</v>
          </cell>
          <cell r="B30">
            <v>2241.1317805899998</v>
          </cell>
          <cell r="C30">
            <v>3.5019999999999998</v>
          </cell>
        </row>
        <row r="31">
          <cell r="A31" t="str">
            <v>U102_01A</v>
          </cell>
          <cell r="B31">
            <v>1872.0961090200001</v>
          </cell>
          <cell r="C31">
            <v>2.9249999999999998</v>
          </cell>
        </row>
        <row r="32">
          <cell r="A32" t="str">
            <v>U102A</v>
          </cell>
          <cell r="B32">
            <v>3947.3408827600001</v>
          </cell>
          <cell r="C32">
            <v>6.1680000000000001</v>
          </cell>
        </row>
        <row r="33">
          <cell r="A33" t="str">
            <v>U102B</v>
          </cell>
          <cell r="B33">
            <v>4762.1049206300004</v>
          </cell>
          <cell r="C33">
            <v>7.4409999999999998</v>
          </cell>
        </row>
        <row r="34">
          <cell r="A34" t="str">
            <v>U102C</v>
          </cell>
          <cell r="B34">
            <v>4475.5251472899999</v>
          </cell>
          <cell r="C34">
            <v>6.9930000000000003</v>
          </cell>
        </row>
        <row r="35">
          <cell r="A35" t="str">
            <v>U102D</v>
          </cell>
          <cell r="B35">
            <v>4653.5860375100001</v>
          </cell>
          <cell r="C35">
            <v>7.2709999999999999</v>
          </cell>
        </row>
        <row r="36">
          <cell r="A36" t="str">
            <v>U102E</v>
          </cell>
          <cell r="B36">
            <v>2523.4773748600001</v>
          </cell>
          <cell r="C36">
            <v>3.9430000000000001</v>
          </cell>
        </row>
        <row r="37">
          <cell r="A37" t="str">
            <v>U106A</v>
          </cell>
          <cell r="B37">
            <v>1914.2946644799999</v>
          </cell>
          <cell r="C37">
            <v>2.9910000000000001</v>
          </cell>
        </row>
        <row r="38">
          <cell r="A38" t="str">
            <v>U106B</v>
          </cell>
          <cell r="B38">
            <v>1192.1525605300001</v>
          </cell>
          <cell r="C38">
            <v>1.863</v>
          </cell>
        </row>
        <row r="39">
          <cell r="A39" t="str">
            <v>U106C</v>
          </cell>
          <cell r="B39">
            <v>3499.35792502</v>
          </cell>
          <cell r="C39">
            <v>5.468</v>
          </cell>
        </row>
        <row r="40">
          <cell r="A40" t="str">
            <v>U106D</v>
          </cell>
          <cell r="B40">
            <v>2323.2381643399999</v>
          </cell>
          <cell r="C40">
            <v>3.63</v>
          </cell>
        </row>
        <row r="41">
          <cell r="A41" t="str">
            <v>U106E</v>
          </cell>
          <cell r="B41">
            <v>3225.9032942899998</v>
          </cell>
          <cell r="C41">
            <v>5.04</v>
          </cell>
        </row>
        <row r="42">
          <cell r="A42" t="str">
            <v>U120A</v>
          </cell>
          <cell r="B42">
            <v>3205.81449548</v>
          </cell>
          <cell r="C42">
            <v>5.0090000000000003</v>
          </cell>
        </row>
        <row r="43">
          <cell r="A43" t="str">
            <v>W167_01A</v>
          </cell>
          <cell r="B43">
            <v>1115.64933286</v>
          </cell>
          <cell r="C43">
            <v>1.7430000000000001</v>
          </cell>
        </row>
        <row r="44">
          <cell r="A44" t="str">
            <v>W167_01B</v>
          </cell>
          <cell r="B44">
            <v>1485.7565647399999</v>
          </cell>
          <cell r="C44">
            <v>2.3210000000000002</v>
          </cell>
        </row>
        <row r="45">
          <cell r="A45" t="str">
            <v>W167C</v>
          </cell>
          <cell r="B45">
            <v>3396.16807651</v>
          </cell>
          <cell r="C45">
            <v>5.3070000000000004</v>
          </cell>
        </row>
        <row r="46">
          <cell r="A46" t="str">
            <v>W167D</v>
          </cell>
          <cell r="B46">
            <v>901.205017699</v>
          </cell>
          <cell r="C46">
            <v>1.4079999999999999</v>
          </cell>
        </row>
        <row r="47">
          <cell r="B47"/>
        </row>
        <row r="48">
          <cell r="A48" t="str">
            <v>Totals:</v>
          </cell>
          <cell r="B48">
            <v>88769.301994088906</v>
          </cell>
          <cell r="C48">
            <v>138.69999999999999</v>
          </cell>
        </row>
        <row r="51">
          <cell r="B51"/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ention"/>
      <sheetName val="Updated_DET"/>
      <sheetName val="TSARP_DET"/>
    </sheetNames>
    <sheetDataSet>
      <sheetData sheetId="0">
        <row r="1">
          <cell r="A1" t="str">
            <v>Subbasin</v>
          </cell>
        </row>
      </sheetData>
      <sheetData sheetId="1">
        <row r="1">
          <cell r="A1" t="str">
            <v>SUBBASIN</v>
          </cell>
          <cell r="B1" t="str">
            <v>VALUE_0</v>
          </cell>
          <cell r="C1" t="str">
            <v>VALUE_50</v>
          </cell>
          <cell r="D1" t="str">
            <v>VALUE_100</v>
          </cell>
          <cell r="E1" t="str">
            <v>Detention_Area</v>
          </cell>
          <cell r="F1" t="str">
            <v>TSARP_DET_Area</v>
          </cell>
          <cell r="G1" t="str">
            <v>Subbasin_Area</v>
          </cell>
          <cell r="H1" t="str">
            <v>Total_DET_Area</v>
          </cell>
          <cell r="I1" t="str">
            <v>Subbasin_DET_PCT</v>
          </cell>
        </row>
        <row r="2">
          <cell r="A2" t="str">
            <v>T101_13A</v>
          </cell>
          <cell r="B2">
            <v>40467825</v>
          </cell>
          <cell r="C2">
            <v>0</v>
          </cell>
          <cell r="D2">
            <v>923925</v>
          </cell>
          <cell r="E2">
            <v>21.210399449035812</v>
          </cell>
          <cell r="F2">
            <v>0.95446666720420204</v>
          </cell>
          <cell r="G2">
            <v>950.22483728300006</v>
          </cell>
          <cell r="H2">
            <v>22.164866116240013</v>
          </cell>
          <cell r="I2">
            <v>2.3325917452985685</v>
          </cell>
        </row>
        <row r="3">
          <cell r="A3" t="str">
            <v>T101_13B</v>
          </cell>
          <cell r="B3">
            <v>12652925</v>
          </cell>
          <cell r="C3">
            <v>0</v>
          </cell>
          <cell r="D3">
            <v>2600</v>
          </cell>
          <cell r="E3">
            <v>5.968778696051423E-2</v>
          </cell>
          <cell r="F3">
            <v>1.7593153128549062</v>
          </cell>
          <cell r="G3">
            <v>290.535460048</v>
          </cell>
          <cell r="H3">
            <v>1.8190030998154203</v>
          </cell>
          <cell r="I3">
            <v>0.62608643348212945</v>
          </cell>
        </row>
        <row r="4">
          <cell r="A4" t="str">
            <v>U100A</v>
          </cell>
          <cell r="B4">
            <v>175690250</v>
          </cell>
          <cell r="C4">
            <v>0</v>
          </cell>
          <cell r="D4">
            <v>85275</v>
          </cell>
          <cell r="E4">
            <v>1.9576446280991735</v>
          </cell>
          <cell r="F4">
            <v>0</v>
          </cell>
          <cell r="G4">
            <v>4035.26173836</v>
          </cell>
          <cell r="H4">
            <v>1.9576446280991735</v>
          </cell>
          <cell r="I4">
            <v>4.8513448569876265E-2</v>
          </cell>
        </row>
        <row r="5">
          <cell r="A5" t="str">
            <v>U100B</v>
          </cell>
          <cell r="B5">
            <v>122780675</v>
          </cell>
          <cell r="C5">
            <v>3999975</v>
          </cell>
          <cell r="D5">
            <v>22668950</v>
          </cell>
          <cell r="E5">
            <v>566.32087924701557</v>
          </cell>
          <cell r="F5">
            <v>59.317100705213051</v>
          </cell>
          <cell r="G5">
            <v>3430.9081939900002</v>
          </cell>
          <cell r="H5">
            <v>625.63797995222865</v>
          </cell>
          <cell r="I5">
            <v>18.235345995214121</v>
          </cell>
        </row>
        <row r="6">
          <cell r="A6" t="str">
            <v>U100C</v>
          </cell>
          <cell r="B6">
            <v>38378600</v>
          </cell>
          <cell r="C6">
            <v>163050</v>
          </cell>
          <cell r="D6">
            <v>14092400</v>
          </cell>
          <cell r="E6">
            <v>325.38854453627181</v>
          </cell>
          <cell r="F6">
            <v>14.752377858545165</v>
          </cell>
          <cell r="G6">
            <v>1208.30171391</v>
          </cell>
          <cell r="H6">
            <v>340.14092239481698</v>
          </cell>
          <cell r="I6">
            <v>28.150330209674131</v>
          </cell>
        </row>
        <row r="7">
          <cell r="A7" t="str">
            <v>U100D</v>
          </cell>
          <cell r="B7">
            <v>73803800</v>
          </cell>
          <cell r="C7">
            <v>1324175</v>
          </cell>
          <cell r="D7">
            <v>4978975</v>
          </cell>
          <cell r="E7">
            <v>129.5009756657484</v>
          </cell>
          <cell r="F7">
            <v>35.219937474240524</v>
          </cell>
          <cell r="G7">
            <v>1838.99859745</v>
          </cell>
          <cell r="H7">
            <v>164.72091313998891</v>
          </cell>
          <cell r="I7">
            <v>8.9570983560506754</v>
          </cell>
        </row>
        <row r="8">
          <cell r="A8" t="str">
            <v>U100E</v>
          </cell>
          <cell r="B8">
            <v>84477525</v>
          </cell>
          <cell r="C8">
            <v>306950</v>
          </cell>
          <cell r="D8">
            <v>6468125</v>
          </cell>
          <cell r="E8">
            <v>152.01101928374655</v>
          </cell>
          <cell r="F8">
            <v>69.558184636278426</v>
          </cell>
          <cell r="G8">
            <v>2094.88752789</v>
          </cell>
          <cell r="H8">
            <v>221.56920392002496</v>
          </cell>
          <cell r="I8">
            <v>10.576663470959348</v>
          </cell>
        </row>
        <row r="9">
          <cell r="A9" t="str">
            <v>U100F</v>
          </cell>
          <cell r="B9">
            <v>69961900</v>
          </cell>
          <cell r="C9">
            <v>175525</v>
          </cell>
          <cell r="D9">
            <v>1257025</v>
          </cell>
          <cell r="E9">
            <v>30.872073002754821</v>
          </cell>
          <cell r="F9">
            <v>198.5812336399961</v>
          </cell>
          <cell r="G9">
            <v>1638.9970979300001</v>
          </cell>
          <cell r="H9">
            <v>229.45330664275093</v>
          </cell>
          <cell r="I9">
            <v>13.999616407652155</v>
          </cell>
        </row>
        <row r="10">
          <cell r="A10" t="str">
            <v>U100G</v>
          </cell>
          <cell r="B10">
            <v>137481475</v>
          </cell>
          <cell r="C10">
            <v>113825</v>
          </cell>
          <cell r="D10">
            <v>89725</v>
          </cell>
          <cell r="E10">
            <v>3.3663337924701562</v>
          </cell>
          <cell r="F10">
            <v>60.43285343252473</v>
          </cell>
          <cell r="G10">
            <v>3160.8689155500001</v>
          </cell>
          <cell r="H10">
            <v>63.799187224994888</v>
          </cell>
          <cell r="I10">
            <v>2.0184066131667988</v>
          </cell>
        </row>
        <row r="11">
          <cell r="A11" t="str">
            <v>U101_03A</v>
          </cell>
          <cell r="B11">
            <v>52043825</v>
          </cell>
          <cell r="C11">
            <v>918550</v>
          </cell>
          <cell r="D11">
            <v>11475175</v>
          </cell>
          <cell r="E11">
            <v>273.97727272727275</v>
          </cell>
          <cell r="F11">
            <v>295.34886733584824</v>
          </cell>
          <cell r="G11">
            <v>1479.2871179700001</v>
          </cell>
          <cell r="H11">
            <v>569.32614006312099</v>
          </cell>
          <cell r="I11">
            <v>38.486520510257485</v>
          </cell>
        </row>
        <row r="12">
          <cell r="A12" t="str">
            <v>U101_07A</v>
          </cell>
          <cell r="B12">
            <v>5058350</v>
          </cell>
          <cell r="C12">
            <v>0</v>
          </cell>
          <cell r="D12">
            <v>800</v>
          </cell>
          <cell r="E12">
            <v>1.8365472910927456E-2</v>
          </cell>
          <cell r="F12">
            <v>0.77510566443870288</v>
          </cell>
          <cell r="G12">
            <v>116.139349086</v>
          </cell>
          <cell r="H12">
            <v>0.79347113734963037</v>
          </cell>
          <cell r="I12">
            <v>0.68320611712923685</v>
          </cell>
        </row>
        <row r="13">
          <cell r="A13" t="str">
            <v>U101_07B</v>
          </cell>
          <cell r="B13">
            <v>6558100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150.548364682</v>
          </cell>
          <cell r="H13">
            <v>0</v>
          </cell>
          <cell r="I13">
            <v>0</v>
          </cell>
        </row>
        <row r="14">
          <cell r="A14" t="str">
            <v>U101_07C</v>
          </cell>
          <cell r="B14">
            <v>283125</v>
          </cell>
          <cell r="C14">
            <v>0</v>
          </cell>
          <cell r="D14">
            <v>6325</v>
          </cell>
          <cell r="E14">
            <v>0.14520202020202019</v>
          </cell>
          <cell r="F14">
            <v>0.14161141231524327</v>
          </cell>
          <cell r="G14">
            <v>6.6440457832200002</v>
          </cell>
          <cell r="H14">
            <v>0.28681343251726343</v>
          </cell>
          <cell r="I14">
            <v>4.3168491289092366</v>
          </cell>
        </row>
        <row r="15">
          <cell r="A15" t="str">
            <v>U101_07D</v>
          </cell>
          <cell r="B15">
            <v>3573100</v>
          </cell>
          <cell r="C15">
            <v>0</v>
          </cell>
          <cell r="D15">
            <v>0</v>
          </cell>
          <cell r="E15">
            <v>0</v>
          </cell>
          <cell r="F15">
            <v>7.3628797929768233</v>
          </cell>
          <cell r="G15">
            <v>82.028873995200001</v>
          </cell>
          <cell r="H15">
            <v>7.3628797929768233</v>
          </cell>
          <cell r="I15">
            <v>8.975961066352891</v>
          </cell>
        </row>
        <row r="16">
          <cell r="A16" t="str">
            <v>U101_07E</v>
          </cell>
          <cell r="B16">
            <v>3816175</v>
          </cell>
          <cell r="C16">
            <v>0</v>
          </cell>
          <cell r="D16">
            <v>10400</v>
          </cell>
          <cell r="E16">
            <v>0.23875114784205692</v>
          </cell>
          <cell r="F16">
            <v>10.282317251764059</v>
          </cell>
          <cell r="G16">
            <v>87.845355371599993</v>
          </cell>
          <cell r="H16">
            <v>10.521068399606117</v>
          </cell>
          <cell r="I16">
            <v>11.97680669068991</v>
          </cell>
        </row>
        <row r="17">
          <cell r="A17" t="str">
            <v>U101_08A</v>
          </cell>
          <cell r="B17">
            <v>17629575</v>
          </cell>
          <cell r="C17">
            <v>0</v>
          </cell>
          <cell r="D17">
            <v>634450</v>
          </cell>
          <cell r="E17">
            <v>14.564967860422406</v>
          </cell>
          <cell r="F17">
            <v>0.14955962884132312</v>
          </cell>
          <cell r="G17">
            <v>419.277517542</v>
          </cell>
          <cell r="H17">
            <v>14.71452748926373</v>
          </cell>
          <cell r="I17">
            <v>3.5094959480601631</v>
          </cell>
        </row>
        <row r="18">
          <cell r="A18" t="str">
            <v>U101_08B</v>
          </cell>
          <cell r="B18">
            <v>9308625</v>
          </cell>
          <cell r="C18">
            <v>0</v>
          </cell>
          <cell r="D18">
            <v>191750</v>
          </cell>
          <cell r="E18">
            <v>4.4019742883379251</v>
          </cell>
          <cell r="F18">
            <v>0.50850595249208963</v>
          </cell>
          <cell r="G18">
            <v>218.09992219200001</v>
          </cell>
          <cell r="H18">
            <v>4.9104802408300152</v>
          </cell>
          <cell r="I18">
            <v>2.2514818856776895</v>
          </cell>
        </row>
        <row r="19">
          <cell r="A19" t="str">
            <v>U101_08C</v>
          </cell>
          <cell r="B19">
            <v>18082000</v>
          </cell>
          <cell r="C19">
            <v>0</v>
          </cell>
          <cell r="D19">
            <v>1481100</v>
          </cell>
          <cell r="E19">
            <v>34.001377410468322</v>
          </cell>
          <cell r="F19">
            <v>0</v>
          </cell>
          <cell r="G19">
            <v>449.11225202700001</v>
          </cell>
          <cell r="H19">
            <v>34.001377410468322</v>
          </cell>
          <cell r="I19">
            <v>7.5707971129730405</v>
          </cell>
        </row>
        <row r="20">
          <cell r="A20" t="str">
            <v>U101_08D</v>
          </cell>
          <cell r="B20">
            <v>3279850</v>
          </cell>
          <cell r="C20">
            <v>0</v>
          </cell>
          <cell r="D20">
            <v>434775</v>
          </cell>
          <cell r="E20">
            <v>9.9810606060606055</v>
          </cell>
          <cell r="F20">
            <v>1.308896437859784</v>
          </cell>
          <cell r="G20">
            <v>85.276279646899994</v>
          </cell>
          <cell r="H20">
            <v>11.28995704392039</v>
          </cell>
          <cell r="I20">
            <v>13.239270158909669</v>
          </cell>
        </row>
        <row r="21">
          <cell r="A21" t="str">
            <v>U101_08E</v>
          </cell>
          <cell r="B21">
            <v>5876450</v>
          </cell>
          <cell r="C21">
            <v>0</v>
          </cell>
          <cell r="D21">
            <v>1674600</v>
          </cell>
          <cell r="E21">
            <v>38.443526170798897</v>
          </cell>
          <cell r="F21">
            <v>20.856347922973196</v>
          </cell>
          <cell r="G21">
            <v>173.349013367</v>
          </cell>
          <cell r="H21">
            <v>59.29987409377209</v>
          </cell>
          <cell r="I21">
            <v>34.208371274791958</v>
          </cell>
        </row>
        <row r="22">
          <cell r="A22" t="str">
            <v>U101_12A</v>
          </cell>
          <cell r="B22">
            <v>51499775</v>
          </cell>
          <cell r="C22">
            <v>0</v>
          </cell>
          <cell r="D22">
            <v>194950</v>
          </cell>
          <cell r="E22">
            <v>4.4754361799816342</v>
          </cell>
          <cell r="F22">
            <v>5.4470642495037767E-2</v>
          </cell>
          <cell r="G22">
            <v>1186.8038371</v>
          </cell>
          <cell r="H22">
            <v>4.5299068224766721</v>
          </cell>
          <cell r="I22">
            <v>0.38168960032566718</v>
          </cell>
        </row>
        <row r="23">
          <cell r="A23" t="str">
            <v>U101A</v>
          </cell>
          <cell r="B23">
            <v>171019925</v>
          </cell>
          <cell r="C23">
            <v>0</v>
          </cell>
          <cell r="D23">
            <v>7158850</v>
          </cell>
          <cell r="E23">
            <v>164.34458218549128</v>
          </cell>
          <cell r="F23">
            <v>21.529870253753849</v>
          </cell>
          <cell r="G23">
            <v>4090.4296330299999</v>
          </cell>
          <cell r="H23">
            <v>185.87445243924512</v>
          </cell>
          <cell r="I23">
            <v>4.5441303020670221</v>
          </cell>
        </row>
        <row r="24">
          <cell r="A24" t="str">
            <v>U101B</v>
          </cell>
          <cell r="B24">
            <v>166003000</v>
          </cell>
          <cell r="C24">
            <v>0</v>
          </cell>
          <cell r="D24">
            <v>4385100</v>
          </cell>
          <cell r="E24">
            <v>100.66804407713498</v>
          </cell>
          <cell r="F24">
            <v>44.655827896438169</v>
          </cell>
          <cell r="G24">
            <v>3911.5568477299998</v>
          </cell>
          <cell r="H24">
            <v>145.32387197357315</v>
          </cell>
          <cell r="I24">
            <v>3.7152437668880918</v>
          </cell>
        </row>
        <row r="25">
          <cell r="A25" t="str">
            <v>U101C</v>
          </cell>
          <cell r="B25">
            <v>164104300</v>
          </cell>
          <cell r="C25">
            <v>494075</v>
          </cell>
          <cell r="D25">
            <v>10514725</v>
          </cell>
          <cell r="E25">
            <v>247.05607208448117</v>
          </cell>
          <cell r="F25">
            <v>59.31583902297794</v>
          </cell>
          <cell r="G25">
            <v>4020.04977749</v>
          </cell>
          <cell r="H25">
            <v>306.37191110745914</v>
          </cell>
          <cell r="I25">
            <v>7.6210974506576559</v>
          </cell>
        </row>
        <row r="26">
          <cell r="A26" t="str">
            <v>U101D</v>
          </cell>
          <cell r="B26">
            <v>12698125</v>
          </cell>
          <cell r="C26">
            <v>1805900</v>
          </cell>
          <cell r="D26">
            <v>5003750</v>
          </cell>
          <cell r="E26">
            <v>135.599173553719</v>
          </cell>
          <cell r="F26">
            <v>48.97905620841118</v>
          </cell>
          <cell r="G26">
            <v>447.833847026</v>
          </cell>
          <cell r="H26">
            <v>184.57822976213018</v>
          </cell>
          <cell r="I26">
            <v>41.215783708151491</v>
          </cell>
        </row>
        <row r="27">
          <cell r="A27" t="str">
            <v>U101E</v>
          </cell>
          <cell r="B27">
            <v>108067750</v>
          </cell>
          <cell r="C27">
            <v>2708100</v>
          </cell>
          <cell r="D27">
            <v>18738450</v>
          </cell>
          <cell r="E27">
            <v>461.26033057851242</v>
          </cell>
          <cell r="F27">
            <v>192.54317699454739</v>
          </cell>
          <cell r="G27">
            <v>2973.2424053499999</v>
          </cell>
          <cell r="H27">
            <v>653.80350757305985</v>
          </cell>
          <cell r="I27">
            <v>21.989579672233162</v>
          </cell>
        </row>
        <row r="28">
          <cell r="A28" t="str">
            <v>U101F</v>
          </cell>
          <cell r="B28">
            <v>139774800</v>
          </cell>
          <cell r="C28">
            <v>1564075</v>
          </cell>
          <cell r="D28">
            <v>10597575</v>
          </cell>
          <cell r="E28">
            <v>261.23995638200182</v>
          </cell>
          <cell r="F28">
            <v>533.6767085362344</v>
          </cell>
          <cell r="G28">
            <v>3487.9911236799999</v>
          </cell>
          <cell r="H28">
            <v>794.91666491823617</v>
          </cell>
          <cell r="I28">
            <v>22.790099995425461</v>
          </cell>
        </row>
        <row r="29">
          <cell r="A29" t="str">
            <v>U101G</v>
          </cell>
          <cell r="B29">
            <v>92421950</v>
          </cell>
          <cell r="C29">
            <v>5184875</v>
          </cell>
          <cell r="D29">
            <v>12275</v>
          </cell>
          <cell r="E29">
            <v>59.795971074380162</v>
          </cell>
          <cell r="F29">
            <v>50.438604079684275</v>
          </cell>
          <cell r="G29">
            <v>2241.1317805899998</v>
          </cell>
          <cell r="H29">
            <v>110.23457515406443</v>
          </cell>
          <cell r="I29">
            <v>4.9187011718268572</v>
          </cell>
        </row>
        <row r="30">
          <cell r="A30" t="str">
            <v>U102_01A</v>
          </cell>
          <cell r="B30">
            <v>71112850</v>
          </cell>
          <cell r="C30">
            <v>107450</v>
          </cell>
          <cell r="D30">
            <v>10327925</v>
          </cell>
          <cell r="E30">
            <v>238.32988980716254</v>
          </cell>
          <cell r="F30">
            <v>63.214618371495746</v>
          </cell>
          <cell r="G30">
            <v>1872.0961090200001</v>
          </cell>
          <cell r="H30">
            <v>301.5445081786583</v>
          </cell>
          <cell r="I30">
            <v>16.107319849968068</v>
          </cell>
        </row>
        <row r="31">
          <cell r="A31" t="str">
            <v>U102A</v>
          </cell>
          <cell r="B31">
            <v>166355400</v>
          </cell>
          <cell r="C31">
            <v>5253625</v>
          </cell>
          <cell r="D31">
            <v>337650</v>
          </cell>
          <cell r="E31">
            <v>68.05469467401285</v>
          </cell>
          <cell r="F31">
            <v>19.866989246267337</v>
          </cell>
          <cell r="G31">
            <v>3947.3408827600001</v>
          </cell>
          <cell r="H31">
            <v>87.921683920280188</v>
          </cell>
          <cell r="I31">
            <v>2.2273648648962112</v>
          </cell>
        </row>
        <row r="32">
          <cell r="A32" t="str">
            <v>U102B</v>
          </cell>
          <cell r="B32">
            <v>205342200</v>
          </cell>
          <cell r="C32">
            <v>0</v>
          </cell>
          <cell r="D32">
            <v>2095325</v>
          </cell>
          <cell r="E32">
            <v>48.102043158861342</v>
          </cell>
          <cell r="F32">
            <v>1.1079241623896949</v>
          </cell>
          <cell r="G32">
            <v>4762.1049206300004</v>
          </cell>
          <cell r="H32">
            <v>49.209967321251035</v>
          </cell>
          <cell r="I32">
            <v>1.0333658779349368</v>
          </cell>
        </row>
        <row r="33">
          <cell r="A33" t="str">
            <v>U102C</v>
          </cell>
          <cell r="B33">
            <v>182256975</v>
          </cell>
          <cell r="C33">
            <v>1139475</v>
          </cell>
          <cell r="D33">
            <v>11557350</v>
          </cell>
          <cell r="E33">
            <v>278.39962121212119</v>
          </cell>
          <cell r="F33">
            <v>65.830253287100447</v>
          </cell>
          <cell r="G33">
            <v>4475.5251472899999</v>
          </cell>
          <cell r="H33">
            <v>344.22987449922164</v>
          </cell>
          <cell r="I33">
            <v>7.6913851038834666</v>
          </cell>
        </row>
        <row r="34">
          <cell r="A34" t="str">
            <v>U102D</v>
          </cell>
          <cell r="B34">
            <v>186830950</v>
          </cell>
          <cell r="C34">
            <v>466950</v>
          </cell>
          <cell r="D34">
            <v>15413100</v>
          </cell>
          <cell r="E34">
            <v>359.19593663911843</v>
          </cell>
          <cell r="F34">
            <v>392.58907601761086</v>
          </cell>
          <cell r="G34">
            <v>4653.5860375100001</v>
          </cell>
          <cell r="H34">
            <v>751.78501265672935</v>
          </cell>
          <cell r="I34">
            <v>16.15496106866841</v>
          </cell>
        </row>
        <row r="35">
          <cell r="A35" t="str">
            <v>U102E</v>
          </cell>
          <cell r="B35">
            <v>108833125</v>
          </cell>
          <cell r="C35">
            <v>151100</v>
          </cell>
          <cell r="D35">
            <v>938825</v>
          </cell>
          <cell r="E35">
            <v>23.286845730027547</v>
          </cell>
          <cell r="F35">
            <v>23.310163838904437</v>
          </cell>
          <cell r="G35">
            <v>2523.4773748600001</v>
          </cell>
          <cell r="H35">
            <v>46.597009568931981</v>
          </cell>
          <cell r="I35">
            <v>1.8465396216012095</v>
          </cell>
        </row>
        <row r="36">
          <cell r="A36" t="str">
            <v>U106A</v>
          </cell>
          <cell r="B36">
            <v>41647550</v>
          </cell>
          <cell r="C36">
            <v>31105800</v>
          </cell>
          <cell r="D36">
            <v>10633425</v>
          </cell>
          <cell r="E36">
            <v>601.155303030303</v>
          </cell>
          <cell r="F36">
            <v>238.68881400841462</v>
          </cell>
          <cell r="G36">
            <v>1914.2946644799999</v>
          </cell>
          <cell r="H36">
            <v>839.84411703871763</v>
          </cell>
          <cell r="I36">
            <v>43.872248751571028</v>
          </cell>
        </row>
        <row r="37">
          <cell r="A37" t="str">
            <v>U106B</v>
          </cell>
          <cell r="B37">
            <v>29391775</v>
          </cell>
          <cell r="C37">
            <v>1596850</v>
          </cell>
          <cell r="D37">
            <v>20940675</v>
          </cell>
          <cell r="E37">
            <v>499.06106519742883</v>
          </cell>
          <cell r="F37">
            <v>526.82672699942054</v>
          </cell>
          <cell r="G37">
            <v>1192.1525605300001</v>
          </cell>
          <cell r="H37">
            <v>1025.8877921968494</v>
          </cell>
          <cell r="I37">
            <v>86.053398378875798</v>
          </cell>
        </row>
        <row r="38">
          <cell r="A38" t="str">
            <v>U106C</v>
          </cell>
          <cell r="B38">
            <v>114697200</v>
          </cell>
          <cell r="C38">
            <v>3008150</v>
          </cell>
          <cell r="D38">
            <v>34726450</v>
          </cell>
          <cell r="E38">
            <v>831.73840679522493</v>
          </cell>
          <cell r="F38">
            <v>897.08347087580376</v>
          </cell>
          <cell r="G38">
            <v>3499.35792502</v>
          </cell>
          <cell r="H38">
            <v>1728.8218776710287</v>
          </cell>
          <cell r="I38">
            <v>49.403973949339516</v>
          </cell>
        </row>
        <row r="39">
          <cell r="A39" t="str">
            <v>U106D</v>
          </cell>
          <cell r="B39">
            <v>89645375</v>
          </cell>
          <cell r="C39">
            <v>972075</v>
          </cell>
          <cell r="D39">
            <v>10583175</v>
          </cell>
          <cell r="E39">
            <v>254.11415289256198</v>
          </cell>
          <cell r="F39">
            <v>322.77149507916204</v>
          </cell>
          <cell r="G39">
            <v>2323.2381643399999</v>
          </cell>
          <cell r="H39">
            <v>576.88564797172398</v>
          </cell>
          <cell r="I39">
            <v>24.83110241672572</v>
          </cell>
        </row>
        <row r="40">
          <cell r="A40" t="str">
            <v>U106E</v>
          </cell>
          <cell r="B40">
            <v>131177300</v>
          </cell>
          <cell r="C40">
            <v>3905600</v>
          </cell>
          <cell r="D40">
            <v>5436375</v>
          </cell>
          <cell r="E40">
            <v>169.63211662075298</v>
          </cell>
          <cell r="F40">
            <v>630.86782529443497</v>
          </cell>
          <cell r="G40">
            <v>3225.9032942899998</v>
          </cell>
          <cell r="H40">
            <v>800.49994191518795</v>
          </cell>
          <cell r="I40">
            <v>24.814753229959198</v>
          </cell>
        </row>
        <row r="41">
          <cell r="A41" t="str">
            <v>U120A</v>
          </cell>
          <cell r="B41">
            <v>97903850</v>
          </cell>
          <cell r="C41">
            <v>1534475</v>
          </cell>
          <cell r="D41">
            <v>40207075</v>
          </cell>
          <cell r="E41">
            <v>940.64078282828279</v>
          </cell>
          <cell r="F41">
            <v>21.549609104975495</v>
          </cell>
          <cell r="G41">
            <v>3205.81449548</v>
          </cell>
          <cell r="H41">
            <v>962.1903919332583</v>
          </cell>
          <cell r="I41">
            <v>30.013913571414914</v>
          </cell>
        </row>
        <row r="42">
          <cell r="A42" t="str">
            <v>W167_01A</v>
          </cell>
          <cell r="B42">
            <v>39483675</v>
          </cell>
          <cell r="C42">
            <v>541925</v>
          </cell>
          <cell r="D42">
            <v>8572325</v>
          </cell>
          <cell r="E42">
            <v>203.01394628099175</v>
          </cell>
          <cell r="F42">
            <v>240.98699457708872</v>
          </cell>
          <cell r="G42">
            <v>1115.64933286</v>
          </cell>
          <cell r="H42">
            <v>444.00094085808047</v>
          </cell>
          <cell r="I42">
            <v>39.797535639614551</v>
          </cell>
        </row>
        <row r="43">
          <cell r="A43" t="str">
            <v>W167_01B</v>
          </cell>
          <cell r="B43">
            <v>54448950</v>
          </cell>
          <cell r="C43">
            <v>100525</v>
          </cell>
          <cell r="D43">
            <v>10172000</v>
          </cell>
          <cell r="E43">
            <v>234.67085629017447</v>
          </cell>
          <cell r="F43">
            <v>725.03093960706394</v>
          </cell>
          <cell r="G43">
            <v>1485.7565647399999</v>
          </cell>
          <cell r="H43">
            <v>959.70179589723841</v>
          </cell>
          <cell r="I43">
            <v>64.5934750465115</v>
          </cell>
        </row>
        <row r="44">
          <cell r="A44" t="str">
            <v>W167C</v>
          </cell>
          <cell r="B44">
            <v>147624300</v>
          </cell>
          <cell r="C44">
            <v>0</v>
          </cell>
          <cell r="D44">
            <v>309925</v>
          </cell>
          <cell r="E44">
            <v>7.1148989898989896</v>
          </cell>
          <cell r="F44">
            <v>8.6621142705804025E-2</v>
          </cell>
          <cell r="G44">
            <v>3396.16807651</v>
          </cell>
          <cell r="H44">
            <v>7.2015201326047933</v>
          </cell>
          <cell r="I44">
            <v>0.21204840191552835</v>
          </cell>
        </row>
        <row r="45">
          <cell r="A45" t="str">
            <v>W167D</v>
          </cell>
          <cell r="B45">
            <v>39244925</v>
          </cell>
          <cell r="C45">
            <v>0</v>
          </cell>
          <cell r="D45">
            <v>10525</v>
          </cell>
          <cell r="E45">
            <v>0.24162075298438934</v>
          </cell>
          <cell r="F45">
            <v>78.810870550810165</v>
          </cell>
          <cell r="G45">
            <v>901.205017699</v>
          </cell>
          <cell r="H45">
            <v>79.052491303794554</v>
          </cell>
          <cell r="I45">
            <v>8.7718654192178356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90" zoomScaleNormal="90" workbookViewId="0">
      <selection sqref="A1:J48"/>
    </sheetView>
  </sheetViews>
  <sheetFormatPr defaultRowHeight="15" x14ac:dyDescent="0.25"/>
  <cols>
    <col min="1" max="1" width="15.7109375" style="5" customWidth="1"/>
    <col min="2" max="3" width="15.7109375" style="27" customWidth="1"/>
    <col min="4" max="9" width="15.7109375" style="5" customWidth="1"/>
    <col min="10" max="10" width="20.7109375" style="5" customWidth="1"/>
    <col min="11" max="16384" width="9.140625" style="5"/>
  </cols>
  <sheetData>
    <row r="1" spans="1:10" ht="31.5" x14ac:dyDescent="0.2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4" t="s">
        <v>5</v>
      </c>
    </row>
    <row r="2" spans="1:10" s="10" customFormat="1" thickBot="1" x14ac:dyDescent="0.25">
      <c r="A2" s="6"/>
      <c r="B2" s="7" t="s">
        <v>6</v>
      </c>
      <c r="C2" s="8" t="s">
        <v>7</v>
      </c>
      <c r="D2" s="7" t="s">
        <v>6</v>
      </c>
      <c r="E2" s="8" t="s">
        <v>7</v>
      </c>
      <c r="F2" s="7" t="s">
        <v>6</v>
      </c>
      <c r="G2" s="8" t="s">
        <v>7</v>
      </c>
      <c r="H2" s="7" t="s">
        <v>6</v>
      </c>
      <c r="I2" s="8" t="s">
        <v>7</v>
      </c>
      <c r="J2" s="9" t="s">
        <v>8</v>
      </c>
    </row>
    <row r="3" spans="1:10" x14ac:dyDescent="0.25">
      <c r="A3" s="11" t="s">
        <v>9</v>
      </c>
      <c r="B3" s="12">
        <f>VLOOKUP($A3,[1]Summary!$A:$C,2,FALSE)</f>
        <v>950.22483728300006</v>
      </c>
      <c r="C3" s="13">
        <f t="shared" ref="C3:C46" si="0">ROUND(B3/640,3)</f>
        <v>1.4850000000000001</v>
      </c>
      <c r="D3" s="14">
        <f>VLOOKUP($A3,[2]Updated_DET!$A:$I,6,FALSE)</f>
        <v>0.95446666720420204</v>
      </c>
      <c r="E3" s="13">
        <f t="shared" ref="E3:E46" si="1">D3/640</f>
        <v>1.4913541675065658E-3</v>
      </c>
      <c r="F3" s="14">
        <f>IFERROR(VLOOKUP($A3,[2]Updated_DET!$A:$I,5,FALSE),0)</f>
        <v>21.210399449035812</v>
      </c>
      <c r="G3" s="13">
        <f t="shared" ref="G3:G46" si="2">F3/640</f>
        <v>3.3141249139118457E-2</v>
      </c>
      <c r="H3" s="14">
        <f t="shared" ref="H3:I46" si="3">D3+F3</f>
        <v>22.164866116240013</v>
      </c>
      <c r="I3" s="13">
        <f t="shared" si="3"/>
        <v>3.4632603306625022E-2</v>
      </c>
      <c r="J3" s="15">
        <f>ROUND(H3/B3*100,2)</f>
        <v>2.33</v>
      </c>
    </row>
    <row r="4" spans="1:10" x14ac:dyDescent="0.25">
      <c r="A4" s="16" t="s">
        <v>10</v>
      </c>
      <c r="B4" s="17">
        <f>VLOOKUP($A4,[1]Summary!$A:$C,2,FALSE)</f>
        <v>290.535460048</v>
      </c>
      <c r="C4" s="18">
        <f t="shared" si="0"/>
        <v>0.45400000000000001</v>
      </c>
      <c r="D4" s="19">
        <f>VLOOKUP($A4,[2]Updated_DET!$A:$I,6,FALSE)</f>
        <v>1.7593153128549062</v>
      </c>
      <c r="E4" s="18">
        <f t="shared" si="1"/>
        <v>2.7489301763357907E-3</v>
      </c>
      <c r="F4" s="19">
        <f>IFERROR(VLOOKUP($A4,[2]Updated_DET!$A:$I,5,FALSE),0)</f>
        <v>5.968778696051423E-2</v>
      </c>
      <c r="G4" s="18">
        <f t="shared" si="2"/>
        <v>9.3262167125803488E-5</v>
      </c>
      <c r="H4" s="19">
        <f t="shared" si="3"/>
        <v>1.8190030998154203</v>
      </c>
      <c r="I4" s="18">
        <f t="shared" si="3"/>
        <v>2.8421923434615941E-3</v>
      </c>
      <c r="J4" s="20">
        <f t="shared" ref="J4:J46" si="4">ROUND(H4/B4*100,2)</f>
        <v>0.63</v>
      </c>
    </row>
    <row r="5" spans="1:10" x14ac:dyDescent="0.25">
      <c r="A5" s="16" t="s">
        <v>11</v>
      </c>
      <c r="B5" s="17">
        <f>VLOOKUP($A5,[1]Summary!$A:$C,2,FALSE)</f>
        <v>4035.26173836</v>
      </c>
      <c r="C5" s="18">
        <f t="shared" si="0"/>
        <v>6.3049999999999997</v>
      </c>
      <c r="D5" s="19">
        <f>VLOOKUP($A5,[2]Updated_DET!$A:$I,6,FALSE)</f>
        <v>0</v>
      </c>
      <c r="E5" s="18">
        <f t="shared" si="1"/>
        <v>0</v>
      </c>
      <c r="F5" s="19">
        <f>IFERROR(VLOOKUP($A5,[2]Updated_DET!$A:$I,5,FALSE),0)</f>
        <v>1.9576446280991735</v>
      </c>
      <c r="G5" s="18">
        <f t="shared" si="2"/>
        <v>3.0588197314049587E-3</v>
      </c>
      <c r="H5" s="19">
        <f t="shared" si="3"/>
        <v>1.9576446280991735</v>
      </c>
      <c r="I5" s="18">
        <f t="shared" si="3"/>
        <v>3.0588197314049587E-3</v>
      </c>
      <c r="J5" s="20">
        <f t="shared" si="4"/>
        <v>0.05</v>
      </c>
    </row>
    <row r="6" spans="1:10" x14ac:dyDescent="0.25">
      <c r="A6" s="16" t="s">
        <v>12</v>
      </c>
      <c r="B6" s="17">
        <f>VLOOKUP($A6,[1]Summary!$A:$C,2,FALSE)</f>
        <v>3430.9081939900002</v>
      </c>
      <c r="C6" s="18">
        <f t="shared" si="0"/>
        <v>5.3609999999999998</v>
      </c>
      <c r="D6" s="19">
        <f>VLOOKUP($A6,[2]Updated_DET!$A:$I,6,FALSE)</f>
        <v>59.317100705213051</v>
      </c>
      <c r="E6" s="18">
        <f t="shared" si="1"/>
        <v>9.2682969851895391E-2</v>
      </c>
      <c r="F6" s="19">
        <f>IFERROR(VLOOKUP($A6,[2]Updated_DET!$A:$I,5,FALSE),0)</f>
        <v>566.32087924701557</v>
      </c>
      <c r="G6" s="18">
        <f t="shared" si="2"/>
        <v>0.88487637382346185</v>
      </c>
      <c r="H6" s="19">
        <f t="shared" si="3"/>
        <v>625.63797995222865</v>
      </c>
      <c r="I6" s="18">
        <f t="shared" si="3"/>
        <v>0.97755934367535724</v>
      </c>
      <c r="J6" s="20">
        <f t="shared" si="4"/>
        <v>18.239999999999998</v>
      </c>
    </row>
    <row r="7" spans="1:10" x14ac:dyDescent="0.25">
      <c r="A7" s="16" t="s">
        <v>13</v>
      </c>
      <c r="B7" s="17">
        <f>VLOOKUP($A7,[1]Summary!$A:$C,2,FALSE)</f>
        <v>1208.30171391</v>
      </c>
      <c r="C7" s="18">
        <f t="shared" si="0"/>
        <v>1.8879999999999999</v>
      </c>
      <c r="D7" s="19">
        <f>VLOOKUP($A7,[2]Updated_DET!$A:$I,6,FALSE)</f>
        <v>14.752377858545165</v>
      </c>
      <c r="E7" s="18">
        <f t="shared" si="1"/>
        <v>2.305059040397682E-2</v>
      </c>
      <c r="F7" s="19">
        <f>IFERROR(VLOOKUP($A7,[2]Updated_DET!$A:$I,5,FALSE),0)</f>
        <v>325.38854453627181</v>
      </c>
      <c r="G7" s="18">
        <f t="shared" si="2"/>
        <v>0.5084196008379247</v>
      </c>
      <c r="H7" s="19">
        <f t="shared" si="3"/>
        <v>340.14092239481698</v>
      </c>
      <c r="I7" s="18">
        <f t="shared" si="3"/>
        <v>0.53147019124190154</v>
      </c>
      <c r="J7" s="20">
        <f t="shared" si="4"/>
        <v>28.15</v>
      </c>
    </row>
    <row r="8" spans="1:10" x14ac:dyDescent="0.25">
      <c r="A8" s="16" t="s">
        <v>14</v>
      </c>
      <c r="B8" s="17">
        <f>VLOOKUP($A8,[1]Summary!$A:$C,2,FALSE)</f>
        <v>1838.99859745</v>
      </c>
      <c r="C8" s="18">
        <f t="shared" si="0"/>
        <v>2.8730000000000002</v>
      </c>
      <c r="D8" s="19">
        <f>VLOOKUP($A8,[2]Updated_DET!$A:$I,6,FALSE)</f>
        <v>35.219937474240524</v>
      </c>
      <c r="E8" s="18">
        <f t="shared" si="1"/>
        <v>5.5031152303500822E-2</v>
      </c>
      <c r="F8" s="19">
        <f>IFERROR(VLOOKUP($A8,[2]Updated_DET!$A:$I,5,FALSE),0)</f>
        <v>129.5009756657484</v>
      </c>
      <c r="G8" s="18">
        <f t="shared" si="2"/>
        <v>0.20234527447773187</v>
      </c>
      <c r="H8" s="19">
        <f t="shared" si="3"/>
        <v>164.72091313998891</v>
      </c>
      <c r="I8" s="18">
        <f t="shared" si="3"/>
        <v>0.25737642678123268</v>
      </c>
      <c r="J8" s="20">
        <f t="shared" si="4"/>
        <v>8.9600000000000009</v>
      </c>
    </row>
    <row r="9" spans="1:10" x14ac:dyDescent="0.25">
      <c r="A9" s="16" t="s">
        <v>15</v>
      </c>
      <c r="B9" s="17">
        <f>VLOOKUP($A9,[1]Summary!$A:$C,2,FALSE)</f>
        <v>2094.88752789</v>
      </c>
      <c r="C9" s="18">
        <f t="shared" si="0"/>
        <v>3.2730000000000001</v>
      </c>
      <c r="D9" s="19">
        <f>VLOOKUP($A9,[2]Updated_DET!$A:$I,6,FALSE)</f>
        <v>69.558184636278426</v>
      </c>
      <c r="E9" s="18">
        <f t="shared" si="1"/>
        <v>0.10868466349418504</v>
      </c>
      <c r="F9" s="19">
        <f>IFERROR(VLOOKUP($A9,[2]Updated_DET!$A:$I,5,FALSE),0)</f>
        <v>152.01101928374655</v>
      </c>
      <c r="G9" s="18">
        <f t="shared" si="2"/>
        <v>0.23751721763085398</v>
      </c>
      <c r="H9" s="19">
        <f t="shared" si="3"/>
        <v>221.56920392002496</v>
      </c>
      <c r="I9" s="18">
        <f t="shared" si="3"/>
        <v>0.34620188112503902</v>
      </c>
      <c r="J9" s="20">
        <f t="shared" si="4"/>
        <v>10.58</v>
      </c>
    </row>
    <row r="10" spans="1:10" x14ac:dyDescent="0.25">
      <c r="A10" s="16" t="s">
        <v>16</v>
      </c>
      <c r="B10" s="17">
        <f>VLOOKUP($A10,[1]Summary!$A:$C,2,FALSE)</f>
        <v>1638.9970979300001</v>
      </c>
      <c r="C10" s="18">
        <f t="shared" si="0"/>
        <v>2.5609999999999999</v>
      </c>
      <c r="D10" s="19">
        <f>VLOOKUP($A10,[2]Updated_DET!$A:$I,6,FALSE)</f>
        <v>198.5812336399961</v>
      </c>
      <c r="E10" s="18">
        <f t="shared" si="1"/>
        <v>0.31028317756249391</v>
      </c>
      <c r="F10" s="19">
        <f>IFERROR(VLOOKUP($A10,[2]Updated_DET!$A:$I,5,FALSE),0)</f>
        <v>30.872073002754821</v>
      </c>
      <c r="G10" s="18">
        <f t="shared" si="2"/>
        <v>4.8237614066804407E-2</v>
      </c>
      <c r="H10" s="19">
        <f t="shared" si="3"/>
        <v>229.45330664275093</v>
      </c>
      <c r="I10" s="18">
        <f t="shared" si="3"/>
        <v>0.35852079162929829</v>
      </c>
      <c r="J10" s="20">
        <f t="shared" si="4"/>
        <v>14</v>
      </c>
    </row>
    <row r="11" spans="1:10" x14ac:dyDescent="0.25">
      <c r="A11" s="16" t="s">
        <v>17</v>
      </c>
      <c r="B11" s="17">
        <f>VLOOKUP($A11,[1]Summary!$A:$C,2,FALSE)</f>
        <v>3160.8689155500001</v>
      </c>
      <c r="C11" s="18">
        <f t="shared" si="0"/>
        <v>4.9390000000000001</v>
      </c>
      <c r="D11" s="19">
        <f>VLOOKUP($A11,[2]Updated_DET!$A:$I,6,FALSE)</f>
        <v>60.43285343252473</v>
      </c>
      <c r="E11" s="18">
        <f t="shared" si="1"/>
        <v>9.4426333488319886E-2</v>
      </c>
      <c r="F11" s="19">
        <f>IFERROR(VLOOKUP($A11,[2]Updated_DET!$A:$I,5,FALSE),0)</f>
        <v>3.3663337924701562</v>
      </c>
      <c r="G11" s="18">
        <f t="shared" si="2"/>
        <v>5.2598965507346194E-3</v>
      </c>
      <c r="H11" s="19">
        <f t="shared" si="3"/>
        <v>63.799187224994888</v>
      </c>
      <c r="I11" s="18">
        <f t="shared" si="3"/>
        <v>9.968623003905451E-2</v>
      </c>
      <c r="J11" s="20">
        <f t="shared" si="4"/>
        <v>2.02</v>
      </c>
    </row>
    <row r="12" spans="1:10" x14ac:dyDescent="0.25">
      <c r="A12" s="16" t="s">
        <v>18</v>
      </c>
      <c r="B12" s="17">
        <f>VLOOKUP($A12,[1]Summary!$A:$C,2,FALSE)</f>
        <v>1479.2871179700001</v>
      </c>
      <c r="C12" s="18">
        <f t="shared" si="0"/>
        <v>2.3109999999999999</v>
      </c>
      <c r="D12" s="19">
        <f>VLOOKUP($A12,[2]Updated_DET!$A:$I,6,FALSE)</f>
        <v>295.34886733584824</v>
      </c>
      <c r="E12" s="18">
        <f t="shared" si="1"/>
        <v>0.46148260521226286</v>
      </c>
      <c r="F12" s="19">
        <f>IFERROR(VLOOKUP($A12,[2]Updated_DET!$A:$I,5,FALSE),0)</f>
        <v>273.97727272727275</v>
      </c>
      <c r="G12" s="18">
        <f t="shared" si="2"/>
        <v>0.42808948863636365</v>
      </c>
      <c r="H12" s="19">
        <f t="shared" si="3"/>
        <v>569.32614006312099</v>
      </c>
      <c r="I12" s="18">
        <f t="shared" si="3"/>
        <v>0.88957209384862646</v>
      </c>
      <c r="J12" s="20">
        <f t="shared" si="4"/>
        <v>38.49</v>
      </c>
    </row>
    <row r="13" spans="1:10" x14ac:dyDescent="0.25">
      <c r="A13" s="16" t="s">
        <v>19</v>
      </c>
      <c r="B13" s="17">
        <f>VLOOKUP($A13,[1]Summary!$A:$C,2,FALSE)</f>
        <v>116.139349086</v>
      </c>
      <c r="C13" s="18">
        <f t="shared" si="0"/>
        <v>0.18099999999999999</v>
      </c>
      <c r="D13" s="19">
        <f>VLOOKUP($A13,[2]Updated_DET!$A:$I,6,FALSE)</f>
        <v>0.77510566443870288</v>
      </c>
      <c r="E13" s="18">
        <f t="shared" si="1"/>
        <v>1.2111026006854733E-3</v>
      </c>
      <c r="F13" s="19">
        <f>IFERROR(VLOOKUP($A13,[2]Updated_DET!$A:$I,5,FALSE),0)</f>
        <v>1.8365472910927456E-2</v>
      </c>
      <c r="G13" s="18">
        <f t="shared" si="2"/>
        <v>2.869605142332415E-5</v>
      </c>
      <c r="H13" s="19">
        <f t="shared" si="3"/>
        <v>0.79347113734963037</v>
      </c>
      <c r="I13" s="18">
        <f t="shared" si="3"/>
        <v>1.2397986521087974E-3</v>
      </c>
      <c r="J13" s="20">
        <f t="shared" si="4"/>
        <v>0.68</v>
      </c>
    </row>
    <row r="14" spans="1:10" x14ac:dyDescent="0.25">
      <c r="A14" s="16" t="s">
        <v>20</v>
      </c>
      <c r="B14" s="17">
        <f>VLOOKUP($A14,[1]Summary!$A:$C,2,FALSE)</f>
        <v>150.548364682</v>
      </c>
      <c r="C14" s="18">
        <f t="shared" si="0"/>
        <v>0.23499999999999999</v>
      </c>
      <c r="D14" s="19">
        <f>VLOOKUP($A14,[2]Updated_DET!$A:$I,6,FALSE)</f>
        <v>0</v>
      </c>
      <c r="E14" s="18">
        <f t="shared" si="1"/>
        <v>0</v>
      </c>
      <c r="F14" s="19">
        <f>IFERROR(VLOOKUP($A14,[2]Updated_DET!$A:$I,5,FALSE),0)</f>
        <v>0</v>
      </c>
      <c r="G14" s="18">
        <f t="shared" si="2"/>
        <v>0</v>
      </c>
      <c r="H14" s="19">
        <f t="shared" si="3"/>
        <v>0</v>
      </c>
      <c r="I14" s="18">
        <f t="shared" si="3"/>
        <v>0</v>
      </c>
      <c r="J14" s="20">
        <f t="shared" si="4"/>
        <v>0</v>
      </c>
    </row>
    <row r="15" spans="1:10" x14ac:dyDescent="0.25">
      <c r="A15" s="16" t="s">
        <v>21</v>
      </c>
      <c r="B15" s="17">
        <f>VLOOKUP($A15,[1]Summary!$A:$C,2,FALSE)</f>
        <v>6.6440457832200002</v>
      </c>
      <c r="C15" s="18">
        <f t="shared" si="0"/>
        <v>0.01</v>
      </c>
      <c r="D15" s="19">
        <f>VLOOKUP($A15,[2]Updated_DET!$A:$I,6,FALSE)</f>
        <v>0.14161141231524327</v>
      </c>
      <c r="E15" s="18">
        <f t="shared" si="1"/>
        <v>2.212678317425676E-4</v>
      </c>
      <c r="F15" s="19">
        <f>IFERROR(VLOOKUP($A15,[2]Updated_DET!$A:$I,5,FALSE),0)</f>
        <v>0.14520202020202019</v>
      </c>
      <c r="G15" s="18">
        <f t="shared" si="2"/>
        <v>2.2687815656565656E-4</v>
      </c>
      <c r="H15" s="19">
        <f t="shared" si="3"/>
        <v>0.28681343251726343</v>
      </c>
      <c r="I15" s="18">
        <f t="shared" si="3"/>
        <v>4.4814598830822416E-4</v>
      </c>
      <c r="J15" s="20">
        <f t="shared" si="4"/>
        <v>4.32</v>
      </c>
    </row>
    <row r="16" spans="1:10" x14ac:dyDescent="0.25">
      <c r="A16" s="16" t="s">
        <v>22</v>
      </c>
      <c r="B16" s="17">
        <f>VLOOKUP($A16,[1]Summary!$A:$C,2,FALSE)</f>
        <v>82.028873995200001</v>
      </c>
      <c r="C16" s="18">
        <f t="shared" si="0"/>
        <v>0.128</v>
      </c>
      <c r="D16" s="19">
        <f>VLOOKUP($A16,[2]Updated_DET!$A:$I,6,FALSE)</f>
        <v>7.3628797929768233</v>
      </c>
      <c r="E16" s="18">
        <f t="shared" si="1"/>
        <v>1.1504499676526286E-2</v>
      </c>
      <c r="F16" s="19">
        <f>IFERROR(VLOOKUP($A16,[2]Updated_DET!$A:$I,5,FALSE),0)</f>
        <v>0</v>
      </c>
      <c r="G16" s="18">
        <f t="shared" si="2"/>
        <v>0</v>
      </c>
      <c r="H16" s="19">
        <f t="shared" si="3"/>
        <v>7.3628797929768233</v>
      </c>
      <c r="I16" s="18">
        <f t="shared" si="3"/>
        <v>1.1504499676526286E-2</v>
      </c>
      <c r="J16" s="20">
        <f t="shared" si="4"/>
        <v>8.98</v>
      </c>
    </row>
    <row r="17" spans="1:10" x14ac:dyDescent="0.25">
      <c r="A17" s="16" t="s">
        <v>23</v>
      </c>
      <c r="B17" s="17">
        <f>VLOOKUP($A17,[1]Summary!$A:$C,2,FALSE)</f>
        <v>87.845355371599993</v>
      </c>
      <c r="C17" s="18">
        <f t="shared" si="0"/>
        <v>0.13700000000000001</v>
      </c>
      <c r="D17" s="19">
        <f>VLOOKUP($A17,[2]Updated_DET!$A:$I,6,FALSE)</f>
        <v>10.282317251764059</v>
      </c>
      <c r="E17" s="18">
        <f t="shared" si="1"/>
        <v>1.6066120705881343E-2</v>
      </c>
      <c r="F17" s="19">
        <f>IFERROR(VLOOKUP($A17,[2]Updated_DET!$A:$I,5,FALSE),0)</f>
        <v>0.23875114784205692</v>
      </c>
      <c r="G17" s="18">
        <f t="shared" si="2"/>
        <v>3.7304866850321395E-4</v>
      </c>
      <c r="H17" s="19">
        <f t="shared" si="3"/>
        <v>10.521068399606117</v>
      </c>
      <c r="I17" s="18">
        <f t="shared" si="3"/>
        <v>1.6439169374384558E-2</v>
      </c>
      <c r="J17" s="20">
        <f t="shared" si="4"/>
        <v>11.98</v>
      </c>
    </row>
    <row r="18" spans="1:10" x14ac:dyDescent="0.25">
      <c r="A18" s="16" t="s">
        <v>24</v>
      </c>
      <c r="B18" s="17">
        <f>VLOOKUP($A18,[1]Summary!$A:$C,2,FALSE)</f>
        <v>419.277517542</v>
      </c>
      <c r="C18" s="18">
        <f t="shared" si="0"/>
        <v>0.65500000000000003</v>
      </c>
      <c r="D18" s="19">
        <f>VLOOKUP($A18,[2]Updated_DET!$A:$I,6,FALSE)</f>
        <v>0.14955962884132312</v>
      </c>
      <c r="E18" s="18">
        <f t="shared" si="1"/>
        <v>2.3368692006456738E-4</v>
      </c>
      <c r="F18" s="19">
        <f>IFERROR(VLOOKUP($A18,[2]Updated_DET!$A:$I,5,FALSE),0)</f>
        <v>14.564967860422406</v>
      </c>
      <c r="G18" s="18">
        <f t="shared" si="2"/>
        <v>2.275776228191001E-2</v>
      </c>
      <c r="H18" s="19">
        <f t="shared" si="3"/>
        <v>14.71452748926373</v>
      </c>
      <c r="I18" s="18">
        <f t="shared" si="3"/>
        <v>2.2991449201974577E-2</v>
      </c>
      <c r="J18" s="20">
        <f t="shared" si="4"/>
        <v>3.51</v>
      </c>
    </row>
    <row r="19" spans="1:10" x14ac:dyDescent="0.25">
      <c r="A19" s="16" t="s">
        <v>25</v>
      </c>
      <c r="B19" s="17">
        <f>VLOOKUP($A19,[1]Summary!$A:$C,2,FALSE)</f>
        <v>218.09992219200001</v>
      </c>
      <c r="C19" s="18">
        <f t="shared" si="0"/>
        <v>0.34100000000000003</v>
      </c>
      <c r="D19" s="19">
        <f>VLOOKUP($A19,[2]Updated_DET!$A:$I,6,FALSE)</f>
        <v>0.50850595249208963</v>
      </c>
      <c r="E19" s="18">
        <f t="shared" si="1"/>
        <v>7.9454055076889007E-4</v>
      </c>
      <c r="F19" s="19">
        <f>IFERROR(VLOOKUP($A19,[2]Updated_DET!$A:$I,5,FALSE),0)</f>
        <v>4.4019742883379251</v>
      </c>
      <c r="G19" s="18">
        <f t="shared" si="2"/>
        <v>6.8780848255280084E-3</v>
      </c>
      <c r="H19" s="19">
        <f t="shared" si="3"/>
        <v>4.9104802408300152</v>
      </c>
      <c r="I19" s="18">
        <f t="shared" si="3"/>
        <v>7.6726253762968988E-3</v>
      </c>
      <c r="J19" s="20">
        <f t="shared" si="4"/>
        <v>2.25</v>
      </c>
    </row>
    <row r="20" spans="1:10" x14ac:dyDescent="0.25">
      <c r="A20" s="16" t="s">
        <v>26</v>
      </c>
      <c r="B20" s="17">
        <f>VLOOKUP($A20,[1]Summary!$A:$C,2,FALSE)</f>
        <v>449.11225202700001</v>
      </c>
      <c r="C20" s="18">
        <f t="shared" si="0"/>
        <v>0.70199999999999996</v>
      </c>
      <c r="D20" s="19">
        <f>VLOOKUP($A20,[2]Updated_DET!$A:$I,6,FALSE)</f>
        <v>0</v>
      </c>
      <c r="E20" s="18">
        <f t="shared" si="1"/>
        <v>0</v>
      </c>
      <c r="F20" s="19">
        <f>IFERROR(VLOOKUP($A20,[2]Updated_DET!$A:$I,5,FALSE),0)</f>
        <v>34.001377410468322</v>
      </c>
      <c r="G20" s="18">
        <f t="shared" si="2"/>
        <v>5.3127152203856755E-2</v>
      </c>
      <c r="H20" s="19">
        <f t="shared" si="3"/>
        <v>34.001377410468322</v>
      </c>
      <c r="I20" s="18">
        <f t="shared" si="3"/>
        <v>5.3127152203856755E-2</v>
      </c>
      <c r="J20" s="20">
        <f t="shared" si="4"/>
        <v>7.57</v>
      </c>
    </row>
    <row r="21" spans="1:10" x14ac:dyDescent="0.25">
      <c r="A21" s="16" t="s">
        <v>27</v>
      </c>
      <c r="B21" s="17">
        <f>VLOOKUP($A21,[1]Summary!$A:$C,2,FALSE)</f>
        <v>85.276279646899994</v>
      </c>
      <c r="C21" s="18">
        <f t="shared" si="0"/>
        <v>0.13300000000000001</v>
      </c>
      <c r="D21" s="19">
        <f>VLOOKUP($A21,[2]Updated_DET!$A:$I,6,FALSE)</f>
        <v>1.308896437859784</v>
      </c>
      <c r="E21" s="18">
        <f t="shared" si="1"/>
        <v>2.0451506841559124E-3</v>
      </c>
      <c r="F21" s="19">
        <f>IFERROR(VLOOKUP($A21,[2]Updated_DET!$A:$I,5,FALSE),0)</f>
        <v>9.9810606060606055</v>
      </c>
      <c r="G21" s="18">
        <f t="shared" si="2"/>
        <v>1.5595407196969696E-2</v>
      </c>
      <c r="H21" s="19">
        <f t="shared" si="3"/>
        <v>11.28995704392039</v>
      </c>
      <c r="I21" s="18">
        <f t="shared" si="3"/>
        <v>1.7640557881125608E-2</v>
      </c>
      <c r="J21" s="20">
        <f t="shared" si="4"/>
        <v>13.24</v>
      </c>
    </row>
    <row r="22" spans="1:10" x14ac:dyDescent="0.25">
      <c r="A22" s="16" t="s">
        <v>28</v>
      </c>
      <c r="B22" s="17">
        <f>VLOOKUP($A22,[1]Summary!$A:$C,2,FALSE)</f>
        <v>173.349013367</v>
      </c>
      <c r="C22" s="18">
        <f t="shared" si="0"/>
        <v>0.27100000000000002</v>
      </c>
      <c r="D22" s="19">
        <f>VLOOKUP($A22,[2]Updated_DET!$A:$I,6,FALSE)</f>
        <v>20.856347922973196</v>
      </c>
      <c r="E22" s="18">
        <f t="shared" si="1"/>
        <v>3.2588043629645617E-2</v>
      </c>
      <c r="F22" s="19">
        <f>IFERROR(VLOOKUP($A22,[2]Updated_DET!$A:$I,5,FALSE),0)</f>
        <v>38.443526170798897</v>
      </c>
      <c r="G22" s="18">
        <f t="shared" si="2"/>
        <v>6.0068009641873275E-2</v>
      </c>
      <c r="H22" s="19">
        <f t="shared" si="3"/>
        <v>59.29987409377209</v>
      </c>
      <c r="I22" s="18">
        <f t="shared" si="3"/>
        <v>9.2656053271518893E-2</v>
      </c>
      <c r="J22" s="20">
        <f t="shared" si="4"/>
        <v>34.21</v>
      </c>
    </row>
    <row r="23" spans="1:10" x14ac:dyDescent="0.25">
      <c r="A23" s="16" t="s">
        <v>29</v>
      </c>
      <c r="B23" s="17">
        <f>VLOOKUP($A23,[1]Summary!$A:$C,2,FALSE)</f>
        <v>1186.8038371</v>
      </c>
      <c r="C23" s="18">
        <f t="shared" si="0"/>
        <v>1.8540000000000001</v>
      </c>
      <c r="D23" s="19">
        <f>VLOOKUP($A23,[2]Updated_DET!$A:$I,6,FALSE)</f>
        <v>5.4470642495037767E-2</v>
      </c>
      <c r="E23" s="18">
        <f t="shared" si="1"/>
        <v>8.5110378898496512E-5</v>
      </c>
      <c r="F23" s="19">
        <f>IFERROR(VLOOKUP($A23,[2]Updated_DET!$A:$I,5,FALSE),0)</f>
        <v>4.4754361799816342</v>
      </c>
      <c r="G23" s="18">
        <f t="shared" si="2"/>
        <v>6.9928690312213038E-3</v>
      </c>
      <c r="H23" s="19">
        <f t="shared" si="3"/>
        <v>4.5299068224766721</v>
      </c>
      <c r="I23" s="18">
        <f t="shared" si="3"/>
        <v>7.0779794101198E-3</v>
      </c>
      <c r="J23" s="20">
        <f t="shared" si="4"/>
        <v>0.38</v>
      </c>
    </row>
    <row r="24" spans="1:10" x14ac:dyDescent="0.25">
      <c r="A24" s="16" t="s">
        <v>30</v>
      </c>
      <c r="B24" s="17">
        <f>VLOOKUP($A24,[1]Summary!$A:$C,2,FALSE)</f>
        <v>4090.4296330299999</v>
      </c>
      <c r="C24" s="18">
        <f t="shared" si="0"/>
        <v>6.391</v>
      </c>
      <c r="D24" s="19">
        <f>VLOOKUP($A24,[2]Updated_DET!$A:$I,6,FALSE)</f>
        <v>21.529870253753849</v>
      </c>
      <c r="E24" s="18">
        <f t="shared" si="1"/>
        <v>3.3640422271490389E-2</v>
      </c>
      <c r="F24" s="19">
        <f>IFERROR(VLOOKUP($A24,[2]Updated_DET!$A:$I,5,FALSE),0)</f>
        <v>164.34458218549128</v>
      </c>
      <c r="G24" s="18">
        <f t="shared" si="2"/>
        <v>0.25678840966483013</v>
      </c>
      <c r="H24" s="19">
        <f t="shared" si="3"/>
        <v>185.87445243924512</v>
      </c>
      <c r="I24" s="18">
        <f t="shared" si="3"/>
        <v>0.29042883193632052</v>
      </c>
      <c r="J24" s="20">
        <f t="shared" si="4"/>
        <v>4.54</v>
      </c>
    </row>
    <row r="25" spans="1:10" x14ac:dyDescent="0.25">
      <c r="A25" s="16" t="s">
        <v>31</v>
      </c>
      <c r="B25" s="17">
        <f>VLOOKUP($A25,[1]Summary!$A:$C,2,FALSE)</f>
        <v>3911.5568477299998</v>
      </c>
      <c r="C25" s="18">
        <f t="shared" si="0"/>
        <v>6.1120000000000001</v>
      </c>
      <c r="D25" s="19">
        <f>VLOOKUP($A25,[2]Updated_DET!$A:$I,6,FALSE)</f>
        <v>44.655827896438169</v>
      </c>
      <c r="E25" s="18">
        <f t="shared" si="1"/>
        <v>6.9774731088184633E-2</v>
      </c>
      <c r="F25" s="19">
        <f>IFERROR(VLOOKUP($A25,[2]Updated_DET!$A:$I,5,FALSE),0)</f>
        <v>100.66804407713498</v>
      </c>
      <c r="G25" s="18">
        <f t="shared" si="2"/>
        <v>0.15729381887052341</v>
      </c>
      <c r="H25" s="19">
        <f t="shared" si="3"/>
        <v>145.32387197357315</v>
      </c>
      <c r="I25" s="18">
        <f t="shared" si="3"/>
        <v>0.22706854995870804</v>
      </c>
      <c r="J25" s="20">
        <f t="shared" si="4"/>
        <v>3.72</v>
      </c>
    </row>
    <row r="26" spans="1:10" x14ac:dyDescent="0.25">
      <c r="A26" s="16" t="s">
        <v>32</v>
      </c>
      <c r="B26" s="17">
        <f>VLOOKUP($A26,[1]Summary!$A:$C,2,FALSE)</f>
        <v>4020.04977749</v>
      </c>
      <c r="C26" s="18">
        <f t="shared" si="0"/>
        <v>6.2809999999999997</v>
      </c>
      <c r="D26" s="19">
        <f>VLOOKUP($A26,[2]Updated_DET!$A:$I,6,FALSE)</f>
        <v>59.31583902297794</v>
      </c>
      <c r="E26" s="18">
        <f t="shared" si="1"/>
        <v>9.2680998473403026E-2</v>
      </c>
      <c r="F26" s="19">
        <f>IFERROR(VLOOKUP($A26,[2]Updated_DET!$A:$I,5,FALSE),0)</f>
        <v>247.05607208448117</v>
      </c>
      <c r="G26" s="18">
        <f t="shared" si="2"/>
        <v>0.38602511263200184</v>
      </c>
      <c r="H26" s="19">
        <f t="shared" si="3"/>
        <v>306.37191110745914</v>
      </c>
      <c r="I26" s="18">
        <f t="shared" si="3"/>
        <v>0.47870611110540484</v>
      </c>
      <c r="J26" s="20">
        <f t="shared" si="4"/>
        <v>7.62</v>
      </c>
    </row>
    <row r="27" spans="1:10" x14ac:dyDescent="0.25">
      <c r="A27" s="16" t="s">
        <v>33</v>
      </c>
      <c r="B27" s="17">
        <f>VLOOKUP($A27,[1]Summary!$A:$C,2,FALSE)</f>
        <v>447.833847026</v>
      </c>
      <c r="C27" s="18">
        <f t="shared" si="0"/>
        <v>0.7</v>
      </c>
      <c r="D27" s="19">
        <f>VLOOKUP($A27,[2]Updated_DET!$A:$I,6,FALSE)</f>
        <v>48.97905620841118</v>
      </c>
      <c r="E27" s="18">
        <f t="shared" si="1"/>
        <v>7.6529775325642466E-2</v>
      </c>
      <c r="F27" s="19">
        <f>IFERROR(VLOOKUP($A27,[2]Updated_DET!$A:$I,5,FALSE),0)</f>
        <v>135.599173553719</v>
      </c>
      <c r="G27" s="18">
        <f t="shared" si="2"/>
        <v>0.21187370867768593</v>
      </c>
      <c r="H27" s="19">
        <f t="shared" si="3"/>
        <v>184.57822976213018</v>
      </c>
      <c r="I27" s="18">
        <f t="shared" si="3"/>
        <v>0.28840348400332838</v>
      </c>
      <c r="J27" s="20">
        <f t="shared" si="4"/>
        <v>41.22</v>
      </c>
    </row>
    <row r="28" spans="1:10" x14ac:dyDescent="0.25">
      <c r="A28" s="16" t="s">
        <v>34</v>
      </c>
      <c r="B28" s="17">
        <f>VLOOKUP($A28,[1]Summary!$A:$C,2,FALSE)</f>
        <v>2973.2424053499999</v>
      </c>
      <c r="C28" s="18">
        <f t="shared" si="0"/>
        <v>4.6459999999999999</v>
      </c>
      <c r="D28" s="19">
        <f>VLOOKUP($A28,[2]Updated_DET!$A:$I,6,FALSE)</f>
        <v>192.54317699454739</v>
      </c>
      <c r="E28" s="18">
        <f t="shared" si="1"/>
        <v>0.30084871405398028</v>
      </c>
      <c r="F28" s="19">
        <f>IFERROR(VLOOKUP($A28,[2]Updated_DET!$A:$I,5,FALSE),0)</f>
        <v>461.26033057851242</v>
      </c>
      <c r="G28" s="18">
        <f t="shared" si="2"/>
        <v>0.72071926652892571</v>
      </c>
      <c r="H28" s="19">
        <f t="shared" si="3"/>
        <v>653.80350757305985</v>
      </c>
      <c r="I28" s="18">
        <f t="shared" si="3"/>
        <v>1.0215679805829061</v>
      </c>
      <c r="J28" s="20">
        <f t="shared" si="4"/>
        <v>21.99</v>
      </c>
    </row>
    <row r="29" spans="1:10" x14ac:dyDescent="0.25">
      <c r="A29" s="16" t="s">
        <v>35</v>
      </c>
      <c r="B29" s="17">
        <f>VLOOKUP($A29,[1]Summary!$A:$C,2,FALSE)</f>
        <v>3487.9911236799999</v>
      </c>
      <c r="C29" s="18">
        <f t="shared" si="0"/>
        <v>5.45</v>
      </c>
      <c r="D29" s="19">
        <f>VLOOKUP($A29,[2]Updated_DET!$A:$I,6,FALSE)</f>
        <v>533.6767085362344</v>
      </c>
      <c r="E29" s="18">
        <f t="shared" si="1"/>
        <v>0.83386985708786621</v>
      </c>
      <c r="F29" s="19">
        <f>IFERROR(VLOOKUP($A29,[2]Updated_DET!$A:$I,5,FALSE),0)</f>
        <v>261.23995638200182</v>
      </c>
      <c r="G29" s="18">
        <f t="shared" si="2"/>
        <v>0.40818743184687784</v>
      </c>
      <c r="H29" s="19">
        <f t="shared" si="3"/>
        <v>794.91666491823617</v>
      </c>
      <c r="I29" s="18">
        <f t="shared" si="3"/>
        <v>1.2420572889347441</v>
      </c>
      <c r="J29" s="20">
        <f t="shared" si="4"/>
        <v>22.79</v>
      </c>
    </row>
    <row r="30" spans="1:10" x14ac:dyDescent="0.25">
      <c r="A30" s="16" t="s">
        <v>36</v>
      </c>
      <c r="B30" s="17">
        <f>VLOOKUP($A30,[1]Summary!$A:$C,2,FALSE)</f>
        <v>2241.1317805899998</v>
      </c>
      <c r="C30" s="18">
        <f t="shared" si="0"/>
        <v>3.5019999999999998</v>
      </c>
      <c r="D30" s="19">
        <f>VLOOKUP($A30,[2]Updated_DET!$A:$I,6,FALSE)</f>
        <v>50.438604079684275</v>
      </c>
      <c r="E30" s="18">
        <f t="shared" si="1"/>
        <v>7.881031887450668E-2</v>
      </c>
      <c r="F30" s="19">
        <f>IFERROR(VLOOKUP($A30,[2]Updated_DET!$A:$I,5,FALSE),0)</f>
        <v>59.795971074380162</v>
      </c>
      <c r="G30" s="18">
        <f t="shared" si="2"/>
        <v>9.3431204803718998E-2</v>
      </c>
      <c r="H30" s="19">
        <f t="shared" si="3"/>
        <v>110.23457515406443</v>
      </c>
      <c r="I30" s="18">
        <f t="shared" si="3"/>
        <v>0.17224152367822568</v>
      </c>
      <c r="J30" s="20">
        <f t="shared" si="4"/>
        <v>4.92</v>
      </c>
    </row>
    <row r="31" spans="1:10" x14ac:dyDescent="0.25">
      <c r="A31" s="16" t="s">
        <v>37</v>
      </c>
      <c r="B31" s="17">
        <f>VLOOKUP($A31,[1]Summary!$A:$C,2,FALSE)</f>
        <v>1872.0961090200001</v>
      </c>
      <c r="C31" s="18">
        <f t="shared" si="0"/>
        <v>2.9249999999999998</v>
      </c>
      <c r="D31" s="19">
        <f>VLOOKUP($A31,[2]Updated_DET!$A:$I,6,FALSE)</f>
        <v>63.214618371495746</v>
      </c>
      <c r="E31" s="18">
        <f t="shared" si="1"/>
        <v>9.8772841205462106E-2</v>
      </c>
      <c r="F31" s="19">
        <f>IFERROR(VLOOKUP($A31,[2]Updated_DET!$A:$I,5,FALSE),0)</f>
        <v>238.32988980716254</v>
      </c>
      <c r="G31" s="18">
        <f t="shared" si="2"/>
        <v>0.37239045282369149</v>
      </c>
      <c r="H31" s="19">
        <f t="shared" si="3"/>
        <v>301.5445081786583</v>
      </c>
      <c r="I31" s="18">
        <f t="shared" si="3"/>
        <v>0.47116329402915358</v>
      </c>
      <c r="J31" s="20">
        <f t="shared" si="4"/>
        <v>16.11</v>
      </c>
    </row>
    <row r="32" spans="1:10" x14ac:dyDescent="0.25">
      <c r="A32" s="16" t="s">
        <v>38</v>
      </c>
      <c r="B32" s="17">
        <f>VLOOKUP($A32,[1]Summary!$A:$C,2,FALSE)</f>
        <v>3947.3408827600001</v>
      </c>
      <c r="C32" s="18">
        <f t="shared" si="0"/>
        <v>6.1680000000000001</v>
      </c>
      <c r="D32" s="19">
        <f>VLOOKUP($A32,[2]Updated_DET!$A:$I,6,FALSE)</f>
        <v>19.866989246267337</v>
      </c>
      <c r="E32" s="18">
        <f t="shared" si="1"/>
        <v>3.1042170697292714E-2</v>
      </c>
      <c r="F32" s="19">
        <f>IFERROR(VLOOKUP($A32,[2]Updated_DET!$A:$I,5,FALSE),0)</f>
        <v>68.05469467401285</v>
      </c>
      <c r="G32" s="18">
        <f t="shared" si="2"/>
        <v>0.10633546042814508</v>
      </c>
      <c r="H32" s="19">
        <f t="shared" si="3"/>
        <v>87.921683920280188</v>
      </c>
      <c r="I32" s="18">
        <f t="shared" si="3"/>
        <v>0.1373776311254378</v>
      </c>
      <c r="J32" s="20">
        <f t="shared" si="4"/>
        <v>2.23</v>
      </c>
    </row>
    <row r="33" spans="1:10" x14ac:dyDescent="0.25">
      <c r="A33" s="16" t="s">
        <v>39</v>
      </c>
      <c r="B33" s="17">
        <f>VLOOKUP($A33,[1]Summary!$A:$C,2,FALSE)</f>
        <v>4762.1049206300004</v>
      </c>
      <c r="C33" s="18">
        <f t="shared" si="0"/>
        <v>7.4409999999999998</v>
      </c>
      <c r="D33" s="19">
        <f>VLOOKUP($A33,[2]Updated_DET!$A:$I,6,FALSE)</f>
        <v>1.1079241623896949</v>
      </c>
      <c r="E33" s="18">
        <f t="shared" si="1"/>
        <v>1.7311315037338982E-3</v>
      </c>
      <c r="F33" s="19">
        <f>IFERROR(VLOOKUP($A33,[2]Updated_DET!$A:$I,5,FALSE),0)</f>
        <v>48.102043158861342</v>
      </c>
      <c r="G33" s="18">
        <f t="shared" si="2"/>
        <v>7.5159442435720841E-2</v>
      </c>
      <c r="H33" s="19">
        <f t="shared" si="3"/>
        <v>49.209967321251035</v>
      </c>
      <c r="I33" s="18">
        <f t="shared" si="3"/>
        <v>7.689057393945474E-2</v>
      </c>
      <c r="J33" s="20">
        <f t="shared" si="4"/>
        <v>1.03</v>
      </c>
    </row>
    <row r="34" spans="1:10" x14ac:dyDescent="0.25">
      <c r="A34" s="16" t="s">
        <v>40</v>
      </c>
      <c r="B34" s="17">
        <f>VLOOKUP($A34,[1]Summary!$A:$C,2,FALSE)</f>
        <v>4475.5251472899999</v>
      </c>
      <c r="C34" s="18">
        <f t="shared" si="0"/>
        <v>6.9930000000000003</v>
      </c>
      <c r="D34" s="19">
        <f>VLOOKUP($A34,[2]Updated_DET!$A:$I,6,FALSE)</f>
        <v>65.830253287100447</v>
      </c>
      <c r="E34" s="18">
        <f t="shared" si="1"/>
        <v>0.10285977076109445</v>
      </c>
      <c r="F34" s="19">
        <f>IFERROR(VLOOKUP($A34,[2]Updated_DET!$A:$I,5,FALSE),0)</f>
        <v>278.39962121212119</v>
      </c>
      <c r="G34" s="18">
        <f t="shared" si="2"/>
        <v>0.43499940814393934</v>
      </c>
      <c r="H34" s="19">
        <f t="shared" si="3"/>
        <v>344.22987449922164</v>
      </c>
      <c r="I34" s="18">
        <f t="shared" si="3"/>
        <v>0.53785917890503376</v>
      </c>
      <c r="J34" s="20">
        <f t="shared" si="4"/>
        <v>7.69</v>
      </c>
    </row>
    <row r="35" spans="1:10" x14ac:dyDescent="0.25">
      <c r="A35" s="16" t="s">
        <v>41</v>
      </c>
      <c r="B35" s="17">
        <f>VLOOKUP($A35,[1]Summary!$A:$C,2,FALSE)</f>
        <v>4653.5860375100001</v>
      </c>
      <c r="C35" s="18">
        <f t="shared" si="0"/>
        <v>7.2709999999999999</v>
      </c>
      <c r="D35" s="19">
        <f>VLOOKUP($A35,[2]Updated_DET!$A:$I,6,FALSE)</f>
        <v>392.58907601761086</v>
      </c>
      <c r="E35" s="18">
        <f t="shared" si="1"/>
        <v>0.613420431277517</v>
      </c>
      <c r="F35" s="19">
        <f>IFERROR(VLOOKUP($A35,[2]Updated_DET!$A:$I,5,FALSE),0)</f>
        <v>359.19593663911843</v>
      </c>
      <c r="G35" s="18">
        <f t="shared" si="2"/>
        <v>0.5612436509986225</v>
      </c>
      <c r="H35" s="19">
        <f t="shared" si="3"/>
        <v>751.78501265672935</v>
      </c>
      <c r="I35" s="18">
        <f t="shared" si="3"/>
        <v>1.1746640822761396</v>
      </c>
      <c r="J35" s="20">
        <f t="shared" si="4"/>
        <v>16.149999999999999</v>
      </c>
    </row>
    <row r="36" spans="1:10" x14ac:dyDescent="0.25">
      <c r="A36" s="16" t="s">
        <v>42</v>
      </c>
      <c r="B36" s="17">
        <f>VLOOKUP($A36,[1]Summary!$A:$C,2,FALSE)</f>
        <v>2523.4773748600001</v>
      </c>
      <c r="C36" s="18">
        <f t="shared" si="0"/>
        <v>3.9430000000000001</v>
      </c>
      <c r="D36" s="19">
        <f>VLOOKUP($A36,[2]Updated_DET!$A:$I,6,FALSE)</f>
        <v>23.310163838904437</v>
      </c>
      <c r="E36" s="18">
        <f t="shared" si="1"/>
        <v>3.6422130998288185E-2</v>
      </c>
      <c r="F36" s="19">
        <f>IFERROR(VLOOKUP($A36,[2]Updated_DET!$A:$I,5,FALSE),0)</f>
        <v>23.286845730027547</v>
      </c>
      <c r="G36" s="18">
        <f t="shared" si="2"/>
        <v>3.638569645316804E-2</v>
      </c>
      <c r="H36" s="19">
        <f t="shared" si="3"/>
        <v>46.597009568931981</v>
      </c>
      <c r="I36" s="18">
        <f t="shared" si="3"/>
        <v>7.2807827451456225E-2</v>
      </c>
      <c r="J36" s="20">
        <f t="shared" si="4"/>
        <v>1.85</v>
      </c>
    </row>
    <row r="37" spans="1:10" x14ac:dyDescent="0.25">
      <c r="A37" s="16" t="s">
        <v>43</v>
      </c>
      <c r="B37" s="17">
        <f>VLOOKUP($A37,[1]Summary!$A:$C,2,FALSE)</f>
        <v>1914.2946644799999</v>
      </c>
      <c r="C37" s="18">
        <f t="shared" si="0"/>
        <v>2.9910000000000001</v>
      </c>
      <c r="D37" s="19">
        <f>VLOOKUP($A37,[2]Updated_DET!$A:$I,6,FALSE)</f>
        <v>238.68881400841462</v>
      </c>
      <c r="E37" s="18">
        <f t="shared" si="1"/>
        <v>0.37295127188814786</v>
      </c>
      <c r="F37" s="19">
        <f>IFERROR(VLOOKUP($A37,[2]Updated_DET!$A:$I,5,FALSE),0)</f>
        <v>601.155303030303</v>
      </c>
      <c r="G37" s="18">
        <f t="shared" si="2"/>
        <v>0.9393051609848484</v>
      </c>
      <c r="H37" s="19">
        <f t="shared" si="3"/>
        <v>839.84411703871763</v>
      </c>
      <c r="I37" s="18">
        <f t="shared" si="3"/>
        <v>1.3122564328729962</v>
      </c>
      <c r="J37" s="20">
        <f t="shared" si="4"/>
        <v>43.87</v>
      </c>
    </row>
    <row r="38" spans="1:10" x14ac:dyDescent="0.25">
      <c r="A38" s="16" t="s">
        <v>44</v>
      </c>
      <c r="B38" s="17">
        <f>VLOOKUP($A38,[1]Summary!$A:$C,2,FALSE)</f>
        <v>1192.1525605300001</v>
      </c>
      <c r="C38" s="18">
        <f t="shared" si="0"/>
        <v>1.863</v>
      </c>
      <c r="D38" s="19">
        <f>VLOOKUP($A38,[2]Updated_DET!$A:$I,6,FALSE)</f>
        <v>526.82672699942054</v>
      </c>
      <c r="E38" s="18">
        <f t="shared" si="1"/>
        <v>0.82316676093659458</v>
      </c>
      <c r="F38" s="19">
        <f>IFERROR(VLOOKUP($A38,[2]Updated_DET!$A:$I,5,FALSE),0)</f>
        <v>499.06106519742883</v>
      </c>
      <c r="G38" s="18">
        <f t="shared" si="2"/>
        <v>0.77978291437098257</v>
      </c>
      <c r="H38" s="19">
        <f t="shared" si="3"/>
        <v>1025.8877921968494</v>
      </c>
      <c r="I38" s="18">
        <f t="shared" si="3"/>
        <v>1.6029496753075771</v>
      </c>
      <c r="J38" s="20">
        <f t="shared" si="4"/>
        <v>86.05</v>
      </c>
    </row>
    <row r="39" spans="1:10" x14ac:dyDescent="0.25">
      <c r="A39" s="16" t="s">
        <v>45</v>
      </c>
      <c r="B39" s="17">
        <f>VLOOKUP($A39,[1]Summary!$A:$C,2,FALSE)</f>
        <v>3499.35792502</v>
      </c>
      <c r="C39" s="18">
        <f t="shared" si="0"/>
        <v>5.468</v>
      </c>
      <c r="D39" s="19">
        <f>VLOOKUP($A39,[2]Updated_DET!$A:$I,6,FALSE)</f>
        <v>897.08347087580376</v>
      </c>
      <c r="E39" s="18">
        <f t="shared" si="1"/>
        <v>1.4016929232434434</v>
      </c>
      <c r="F39" s="19">
        <f>IFERROR(VLOOKUP($A39,[2]Updated_DET!$A:$I,5,FALSE),0)</f>
        <v>831.73840679522493</v>
      </c>
      <c r="G39" s="18">
        <f t="shared" si="2"/>
        <v>1.299591260617539</v>
      </c>
      <c r="H39" s="19">
        <f t="shared" si="3"/>
        <v>1728.8218776710287</v>
      </c>
      <c r="I39" s="18">
        <f t="shared" si="3"/>
        <v>2.7012841838609827</v>
      </c>
      <c r="J39" s="20">
        <f t="shared" si="4"/>
        <v>49.4</v>
      </c>
    </row>
    <row r="40" spans="1:10" x14ac:dyDescent="0.25">
      <c r="A40" s="16" t="s">
        <v>46</v>
      </c>
      <c r="B40" s="17">
        <f>VLOOKUP($A40,[1]Summary!$A:$C,2,FALSE)</f>
        <v>2323.2381643399999</v>
      </c>
      <c r="C40" s="18">
        <f t="shared" si="0"/>
        <v>3.63</v>
      </c>
      <c r="D40" s="19">
        <f>VLOOKUP($A40,[2]Updated_DET!$A:$I,6,FALSE)</f>
        <v>322.77149507916204</v>
      </c>
      <c r="E40" s="18">
        <f t="shared" si="1"/>
        <v>0.50433046106119073</v>
      </c>
      <c r="F40" s="19">
        <f>IFERROR(VLOOKUP($A40,[2]Updated_DET!$A:$I,5,FALSE),0)</f>
        <v>254.11415289256198</v>
      </c>
      <c r="G40" s="18">
        <f t="shared" si="2"/>
        <v>0.39705336389462809</v>
      </c>
      <c r="H40" s="19">
        <f t="shared" si="3"/>
        <v>576.88564797172398</v>
      </c>
      <c r="I40" s="18">
        <f t="shared" si="3"/>
        <v>0.90138382495581881</v>
      </c>
      <c r="J40" s="20">
        <f t="shared" si="4"/>
        <v>24.83</v>
      </c>
    </row>
    <row r="41" spans="1:10" x14ac:dyDescent="0.25">
      <c r="A41" s="16" t="s">
        <v>47</v>
      </c>
      <c r="B41" s="17">
        <f>VLOOKUP($A41,[1]Summary!$A:$C,2,FALSE)</f>
        <v>3225.9032942899998</v>
      </c>
      <c r="C41" s="18">
        <f t="shared" si="0"/>
        <v>5.04</v>
      </c>
      <c r="D41" s="19">
        <f>VLOOKUP($A41,[2]Updated_DET!$A:$I,6,FALSE)</f>
        <v>630.86782529443497</v>
      </c>
      <c r="E41" s="18">
        <f t="shared" si="1"/>
        <v>0.98573097702255463</v>
      </c>
      <c r="F41" s="19">
        <f>IFERROR(VLOOKUP($A41,[2]Updated_DET!$A:$I,5,FALSE),0)</f>
        <v>169.63211662075298</v>
      </c>
      <c r="G41" s="18">
        <f t="shared" si="2"/>
        <v>0.26505018221992654</v>
      </c>
      <c r="H41" s="19">
        <f t="shared" si="3"/>
        <v>800.49994191518795</v>
      </c>
      <c r="I41" s="18">
        <f t="shared" si="3"/>
        <v>1.2507811592424811</v>
      </c>
      <c r="J41" s="20">
        <f t="shared" si="4"/>
        <v>24.81</v>
      </c>
    </row>
    <row r="42" spans="1:10" x14ac:dyDescent="0.25">
      <c r="A42" s="16" t="s">
        <v>48</v>
      </c>
      <c r="B42" s="17">
        <f>VLOOKUP($A42,[1]Summary!$A:$C,2,FALSE)</f>
        <v>3205.81449548</v>
      </c>
      <c r="C42" s="18">
        <f t="shared" si="0"/>
        <v>5.0090000000000003</v>
      </c>
      <c r="D42" s="19">
        <f>VLOOKUP($A42,[2]Updated_DET!$A:$I,6,FALSE)</f>
        <v>21.549609104975495</v>
      </c>
      <c r="E42" s="18">
        <f t="shared" si="1"/>
        <v>3.3671264226524208E-2</v>
      </c>
      <c r="F42" s="19">
        <f>IFERROR(VLOOKUP($A42,[2]Updated_DET!$A:$I,5,FALSE),0)</f>
        <v>940.64078282828279</v>
      </c>
      <c r="G42" s="18">
        <f t="shared" si="2"/>
        <v>1.4697512231691918</v>
      </c>
      <c r="H42" s="19">
        <f t="shared" si="3"/>
        <v>962.1903919332583</v>
      </c>
      <c r="I42" s="18">
        <f t="shared" si="3"/>
        <v>1.503422487395716</v>
      </c>
      <c r="J42" s="20">
        <f t="shared" si="4"/>
        <v>30.01</v>
      </c>
    </row>
    <row r="43" spans="1:10" x14ac:dyDescent="0.25">
      <c r="A43" s="16" t="s">
        <v>49</v>
      </c>
      <c r="B43" s="17">
        <f>VLOOKUP($A43,[1]Summary!$A:$C,2,FALSE)</f>
        <v>1115.64933286</v>
      </c>
      <c r="C43" s="18">
        <f t="shared" si="0"/>
        <v>1.7430000000000001</v>
      </c>
      <c r="D43" s="19">
        <f>VLOOKUP($A43,[2]Updated_DET!$A:$I,6,FALSE)</f>
        <v>240.98699457708872</v>
      </c>
      <c r="E43" s="18">
        <f t="shared" si="1"/>
        <v>0.37654217902670112</v>
      </c>
      <c r="F43" s="19">
        <f>IFERROR(VLOOKUP($A43,[2]Updated_DET!$A:$I,5,FALSE),0)</f>
        <v>203.01394628099175</v>
      </c>
      <c r="G43" s="18">
        <f t="shared" si="2"/>
        <v>0.3172092910640496</v>
      </c>
      <c r="H43" s="19">
        <f t="shared" si="3"/>
        <v>444.00094085808047</v>
      </c>
      <c r="I43" s="18">
        <f t="shared" si="3"/>
        <v>0.69375147009075078</v>
      </c>
      <c r="J43" s="20">
        <f t="shared" si="4"/>
        <v>39.799999999999997</v>
      </c>
    </row>
    <row r="44" spans="1:10" x14ac:dyDescent="0.25">
      <c r="A44" s="16" t="s">
        <v>50</v>
      </c>
      <c r="B44" s="17">
        <f>VLOOKUP($A44,[1]Summary!$A:$C,2,FALSE)</f>
        <v>1485.7565647399999</v>
      </c>
      <c r="C44" s="18">
        <f t="shared" si="0"/>
        <v>2.3210000000000002</v>
      </c>
      <c r="D44" s="19">
        <f>VLOOKUP($A44,[2]Updated_DET!$A:$I,6,FALSE)</f>
        <v>725.03093960706394</v>
      </c>
      <c r="E44" s="18">
        <f t="shared" si="1"/>
        <v>1.1328608431360374</v>
      </c>
      <c r="F44" s="19">
        <f>IFERROR(VLOOKUP($A44,[2]Updated_DET!$A:$I,5,FALSE),0)</f>
        <v>234.67085629017447</v>
      </c>
      <c r="G44" s="18">
        <f t="shared" si="2"/>
        <v>0.36667321295339761</v>
      </c>
      <c r="H44" s="19">
        <f t="shared" si="3"/>
        <v>959.70179589723841</v>
      </c>
      <c r="I44" s="18">
        <f t="shared" si="3"/>
        <v>1.499534056089435</v>
      </c>
      <c r="J44" s="20">
        <f t="shared" si="4"/>
        <v>64.59</v>
      </c>
    </row>
    <row r="45" spans="1:10" x14ac:dyDescent="0.25">
      <c r="A45" s="16" t="s">
        <v>51</v>
      </c>
      <c r="B45" s="17">
        <f>VLOOKUP($A45,[1]Summary!$A:$C,2,FALSE)</f>
        <v>3396.16807651</v>
      </c>
      <c r="C45" s="18">
        <f t="shared" si="0"/>
        <v>5.3070000000000004</v>
      </c>
      <c r="D45" s="19">
        <f>VLOOKUP($A45,[2]Updated_DET!$A:$I,6,FALSE)</f>
        <v>8.6621142705804025E-2</v>
      </c>
      <c r="E45" s="18">
        <f t="shared" si="1"/>
        <v>1.3534553547781878E-4</v>
      </c>
      <c r="F45" s="19">
        <f>IFERROR(VLOOKUP($A45,[2]Updated_DET!$A:$I,5,FALSE),0)</f>
        <v>7.1148989898989896</v>
      </c>
      <c r="G45" s="18">
        <f t="shared" si="2"/>
        <v>1.1117029671717172E-2</v>
      </c>
      <c r="H45" s="19">
        <f t="shared" si="3"/>
        <v>7.2015201326047933</v>
      </c>
      <c r="I45" s="18">
        <f t="shared" si="3"/>
        <v>1.1252375207194991E-2</v>
      </c>
      <c r="J45" s="20">
        <f t="shared" si="4"/>
        <v>0.21</v>
      </c>
    </row>
    <row r="46" spans="1:10" ht="15.75" thickBot="1" x14ac:dyDescent="0.3">
      <c r="A46" s="21" t="s">
        <v>52</v>
      </c>
      <c r="B46" s="22">
        <f>VLOOKUP($A46,[1]Summary!$A:$C,2,FALSE)</f>
        <v>901.205017699</v>
      </c>
      <c r="C46" s="23">
        <f t="shared" si="0"/>
        <v>1.4079999999999999</v>
      </c>
      <c r="D46" s="24">
        <f>VLOOKUP($A46,[2]Updated_DET!$A:$I,6,FALSE)</f>
        <v>78.810870550810165</v>
      </c>
      <c r="E46" s="23">
        <f t="shared" si="1"/>
        <v>0.12314198523564088</v>
      </c>
      <c r="F46" s="24">
        <f>IFERROR(VLOOKUP($A46,[2]Updated_DET!$A:$I,5,FALSE),0)</f>
        <v>0.24162075298438934</v>
      </c>
      <c r="G46" s="23">
        <f t="shared" si="2"/>
        <v>3.7753242653810836E-4</v>
      </c>
      <c r="H46" s="24">
        <f t="shared" si="3"/>
        <v>79.052491303794554</v>
      </c>
      <c r="I46" s="23">
        <f t="shared" si="3"/>
        <v>0.12351951766217899</v>
      </c>
      <c r="J46" s="25">
        <f t="shared" si="4"/>
        <v>8.77</v>
      </c>
    </row>
    <row r="47" spans="1:10" x14ac:dyDescent="0.25">
      <c r="B47" s="26"/>
      <c r="D47" s="28"/>
      <c r="E47" s="28"/>
      <c r="F47" s="28"/>
      <c r="G47" s="28"/>
      <c r="H47" s="28"/>
      <c r="I47" s="28"/>
      <c r="J47" s="28"/>
    </row>
    <row r="48" spans="1:10" x14ac:dyDescent="0.25">
      <c r="A48" s="29" t="s">
        <v>53</v>
      </c>
      <c r="B48" s="30">
        <f t="shared" ref="B48:I48" si="5">SUM(B3:B46)</f>
        <v>88769.301994088906</v>
      </c>
      <c r="C48" s="31">
        <f t="shared" si="5"/>
        <v>138.69999999999999</v>
      </c>
      <c r="D48" s="31">
        <f t="shared" si="5"/>
        <v>5977.1255069245581</v>
      </c>
      <c r="E48" s="31">
        <f t="shared" si="5"/>
        <v>9.3392586045696202</v>
      </c>
      <c r="F48" s="31">
        <f t="shared" si="5"/>
        <v>7797.6518021120282</v>
      </c>
      <c r="G48" s="31">
        <f t="shared" si="5"/>
        <v>12.183830940800048</v>
      </c>
      <c r="H48" s="31">
        <f t="shared" si="5"/>
        <v>13774.777309036586</v>
      </c>
      <c r="I48" s="31">
        <f t="shared" si="5"/>
        <v>21.523089545369665</v>
      </c>
      <c r="J48" s="32">
        <f>SUMPRODUCT(B3:B46,J3:J46)/B48</f>
        <v>15.517045750042955</v>
      </c>
    </row>
    <row r="51" spans="2:2" s="27" customFormat="1" x14ac:dyDescent="0.25">
      <c r="B51" s="33"/>
    </row>
  </sheetData>
  <printOptions horizontalCentered="1"/>
  <pageMargins left="0.7" right="0.7" top="1.25" bottom="0.75" header="0.3" footer="0.3"/>
  <pageSetup paperSize="3" scale="90" orientation="landscape" r:id="rId1"/>
  <headerFooter scaleWithDoc="0">
    <oddHeader>&amp;C&amp;"-,Bold"&amp;12TABLE 8
On-site Detention Percentages</oddHeader>
    <oddFooter>&amp;L&amp;10&amp;F&amp;C&amp;10Pg. &amp;P of &amp;N&amp;R&amp;10&amp;D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Detention</vt:lpstr>
      <vt:lpstr>Detention!Print_Area</vt:lpstr>
    </vt:vector>
  </TitlesOfParts>
  <Company>Leo A Daly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DeLaPena, José</dc:creator>
  <cp:lastModifiedBy>DeLaPena, José</cp:lastModifiedBy>
  <cp:lastPrinted>2012-12-21T16:16:24Z</cp:lastPrinted>
  <dcterms:created xsi:type="dcterms:W3CDTF">2012-08-22T23:37:43Z</dcterms:created>
  <dcterms:modified xsi:type="dcterms:W3CDTF">2013-02-26T23:05:31Z</dcterms:modified>
</cp:coreProperties>
</file>