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carlyi/cursor-tutor/MICU/PO_Analysis/"/>
    </mc:Choice>
  </mc:AlternateContent>
  <xr:revisionPtr revIDLastSave="0" documentId="13_ncr:1_{93830C6E-B846-9149-9E5D-DD0D502D6085}" xr6:coauthVersionLast="47" xr6:coauthVersionMax="47" xr10:uidLastSave="{00000000-0000-0000-0000-000000000000}"/>
  <bookViews>
    <workbookView xWindow="0" yWindow="700" windowWidth="27040" windowHeight="15420" activeTab="1" xr2:uid="{00000000-000D-0000-FFFF-FFFF00000000}"/>
  </bookViews>
  <sheets>
    <sheet name="pc_overview AP" sheetId="1" r:id="rId1"/>
    <sheet name="pc_overview AR" sheetId="2" r:id="rId2"/>
    <sheet name="Combined PM Types" sheetId="3" r:id="rId3"/>
    <sheet name="Detailed Combined PM Types" sheetId="4" r:id="rId4"/>
    <sheet name="Base-Build_breakdow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5" l="1"/>
  <c r="B12" i="5"/>
  <c r="B145" i="4"/>
  <c r="D126" i="4"/>
  <c r="C125" i="4"/>
  <c r="C124" i="4"/>
  <c r="C123" i="4"/>
  <c r="C126" i="4" s="1"/>
  <c r="D115" i="4"/>
  <c r="C113" i="4"/>
  <c r="C110" i="4"/>
  <c r="C115" i="4" s="1"/>
  <c r="D106" i="4"/>
  <c r="C105" i="4"/>
  <c r="C104" i="4"/>
  <c r="C103" i="4"/>
  <c r="C102" i="4"/>
  <c r="C100" i="4"/>
  <c r="C99" i="4"/>
  <c r="C98" i="4"/>
  <c r="C97" i="4"/>
  <c r="C96" i="4"/>
  <c r="C95" i="4"/>
  <c r="C94" i="4"/>
  <c r="C93" i="4"/>
  <c r="C92" i="4"/>
  <c r="C91" i="4"/>
  <c r="C106" i="4" s="1"/>
  <c r="D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87" i="4" s="1"/>
  <c r="D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52" i="4" s="1"/>
  <c r="D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24" i="4" s="1"/>
  <c r="C6" i="4"/>
  <c r="C5" i="4"/>
  <c r="C4" i="4"/>
  <c r="C3" i="4"/>
  <c r="C58" i="3"/>
  <c r="B57" i="3"/>
  <c r="B56" i="3"/>
  <c r="B55" i="3"/>
  <c r="B58" i="3" s="1"/>
  <c r="B54" i="3"/>
  <c r="B53" i="3"/>
  <c r="C48" i="3"/>
  <c r="B47" i="3"/>
  <c r="B46" i="3"/>
  <c r="B45" i="3"/>
  <c r="B44" i="3"/>
  <c r="B43" i="3"/>
  <c r="B48" i="3" s="1"/>
  <c r="C38" i="3"/>
  <c r="B37" i="3"/>
  <c r="B36" i="3"/>
  <c r="B35" i="3"/>
  <c r="B34" i="3"/>
  <c r="B33" i="3"/>
  <c r="B38" i="3" s="1"/>
  <c r="C28" i="3"/>
  <c r="B27" i="3"/>
  <c r="B26" i="3"/>
  <c r="B25" i="3"/>
  <c r="B24" i="3"/>
  <c r="B23" i="3"/>
  <c r="B28" i="3" s="1"/>
  <c r="C18" i="3"/>
  <c r="B17" i="3"/>
  <c r="B16" i="3"/>
  <c r="B15" i="3"/>
  <c r="B14" i="3"/>
  <c r="B13" i="3"/>
  <c r="B18" i="3" s="1"/>
  <c r="C8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<sst xmlns="http://schemas.openxmlformats.org/spreadsheetml/2006/main" count="30475" uniqueCount="4789">
  <si>
    <t>TSMC 新工</t>
  </si>
  <si>
    <t>PM Type</t>
  </si>
  <si>
    <t>Mapped_Category</t>
  </si>
  <si>
    <t>Scope</t>
  </si>
  <si>
    <t>Project Number</t>
  </si>
  <si>
    <t>PO #</t>
  </si>
  <si>
    <t>Amount</t>
  </si>
  <si>
    <t>Project Name</t>
  </si>
  <si>
    <t>PO Description</t>
  </si>
  <si>
    <t>Vendor/Subcontractor</t>
  </si>
  <si>
    <t>Accumulated AP (Paid)</t>
  </si>
  <si>
    <t>AP %</t>
  </si>
  <si>
    <t>Category</t>
  </si>
  <si>
    <t>Main/CO/DCR</t>
  </si>
  <si>
    <t>Actual Pertain</t>
  </si>
  <si>
    <t>Type</t>
  </si>
  <si>
    <t>Type2</t>
  </si>
  <si>
    <t>Base-Build</t>
  </si>
  <si>
    <t>Chemical</t>
  </si>
  <si>
    <t>Mechanical</t>
  </si>
  <si>
    <t>M+L</t>
  </si>
  <si>
    <t>USC21C005</t>
  </si>
  <si>
    <t>USCSB2201007A</t>
  </si>
  <si>
    <t>F21P1 Chemical &amp; WCCS package</t>
  </si>
  <si>
    <t>Chemical Mechanical Work #1 &amp; #2</t>
  </si>
  <si>
    <t>Harder Mechanical Contractors, Inc</t>
  </si>
  <si>
    <t>Main Contract Scope</t>
  </si>
  <si>
    <t>CDS</t>
  </si>
  <si>
    <t>Harder</t>
  </si>
  <si>
    <t>UPW</t>
  </si>
  <si>
    <t>USC21C003</t>
  </si>
  <si>
    <t>USCSB2108001A</t>
  </si>
  <si>
    <t>F21P1 UPW</t>
  </si>
  <si>
    <t>Mechanical works for UPW package</t>
  </si>
  <si>
    <t>University Mechanical &amp; Engineering Contractors, Inc.</t>
  </si>
  <si>
    <t>UMEC</t>
  </si>
  <si>
    <t>WWT</t>
  </si>
  <si>
    <t>USC21C009</t>
  </si>
  <si>
    <t>USCSB2109003A</t>
  </si>
  <si>
    <t>F21P1 WWT package (Installation and 2 batch tanks)</t>
  </si>
  <si>
    <t>Mechanical/Installation w/Engineering Support</t>
  </si>
  <si>
    <t>Lasco Process Systems, LLC.</t>
  </si>
  <si>
    <t>LPS</t>
  </si>
  <si>
    <t>Electrical</t>
  </si>
  <si>
    <t>USCSB2109015A</t>
  </si>
  <si>
    <t>CDS &amp; WCCS Electrical</t>
  </si>
  <si>
    <t>Rosendin Electric, Inc.</t>
  </si>
  <si>
    <t>Rosendin</t>
  </si>
  <si>
    <t>USCSB2111007A</t>
  </si>
  <si>
    <t>UPW Electrical work</t>
  </si>
  <si>
    <t>USCSB2202002A</t>
  </si>
  <si>
    <t>WWT electrical work</t>
  </si>
  <si>
    <t>Commercial Comm and Electric Inc</t>
  </si>
  <si>
    <t>CCE</t>
  </si>
  <si>
    <t>USCSB2109009A</t>
  </si>
  <si>
    <t>WCCS Mechanical Work</t>
  </si>
  <si>
    <t>Southland Industries</t>
  </si>
  <si>
    <t>Southland</t>
  </si>
  <si>
    <t>USC21C006</t>
  </si>
  <si>
    <t>USCSB2109005A</t>
  </si>
  <si>
    <t>F21P1 Slurry package</t>
  </si>
  <si>
    <t>Slurry Mechanical Work</t>
  </si>
  <si>
    <t>SDS</t>
  </si>
  <si>
    <t>Slurry</t>
  </si>
  <si>
    <t>Labor</t>
  </si>
  <si>
    <t>USCSB2209004A</t>
  </si>
  <si>
    <t>PSS-WWT mechanic work scope cut from LPS – Part#1</t>
  </si>
  <si>
    <t>Process Service Specialists, LLC of Delaware</t>
  </si>
  <si>
    <t>PSS</t>
  </si>
  <si>
    <t>USC24C005</t>
  </si>
  <si>
    <t>USCSB2404165A</t>
  </si>
  <si>
    <t>Chemical &amp; WCCS B Side Project</t>
  </si>
  <si>
    <t>Proposal TSMC-014 @ Chemical Piping_Side B_L20 CPVC_GN2_PFA_PULL BOX_RELATED SUPPORTS Installations</t>
  </si>
  <si>
    <t>CRG International</t>
  </si>
  <si>
    <t>CRG</t>
  </si>
  <si>
    <t>USCSB2112003A</t>
  </si>
  <si>
    <t>WWT Mechanical #2</t>
  </si>
  <si>
    <t>USCSB2301036A</t>
  </si>
  <si>
    <t>PSS - Drain system and piping work #2</t>
  </si>
  <si>
    <t>Low Voltage</t>
  </si>
  <si>
    <t>USC21C007</t>
  </si>
  <si>
    <t>USCSB2109008A</t>
  </si>
  <si>
    <t>F21P1 VOC package
（Installation )</t>
  </si>
  <si>
    <t>VOC Mechanical Work</t>
  </si>
  <si>
    <t>CO Scope (adding/additional scope)</t>
  </si>
  <si>
    <t>VOC</t>
  </si>
  <si>
    <t>Steel</t>
  </si>
  <si>
    <t>USCSB2207007A</t>
  </si>
  <si>
    <t>WWT &amp; TMAH pipe rack</t>
  </si>
  <si>
    <t>Greenberry Industrial</t>
  </si>
  <si>
    <t>Greenberry</t>
  </si>
  <si>
    <t>USC23C045</t>
  </si>
  <si>
    <t>USCSB2311119A</t>
  </si>
  <si>
    <t>WWT Change Order (Piping)</t>
  </si>
  <si>
    <t>PSS SW-23-DEC Final prepay</t>
  </si>
  <si>
    <t>USC24C006</t>
  </si>
  <si>
    <t>USCSB2404042A</t>
  </si>
  <si>
    <t>WWT B side Project</t>
  </si>
  <si>
    <t>TSMC WWT Electric BOQ for FAB B side Rev3</t>
  </si>
  <si>
    <t>Helix Electric, Inc.</t>
  </si>
  <si>
    <t>Helix</t>
  </si>
  <si>
    <t>Material</t>
  </si>
  <si>
    <t>USCSB2404072A</t>
  </si>
  <si>
    <t>M4支援F21專案材料/BOX Open PO</t>
  </si>
  <si>
    <t>Marketech International Corp.</t>
  </si>
  <si>
    <t>Equipment</t>
  </si>
  <si>
    <t>USCSB2202001A</t>
  </si>
  <si>
    <t>Rigging for UPW &amp; Chemical Package</t>
  </si>
  <si>
    <t>Milling Machinery, Inc.</t>
  </si>
  <si>
    <t>MIMO/Rigging</t>
  </si>
  <si>
    <t>Water_Sewer</t>
  </si>
  <si>
    <t>USC21C010</t>
  </si>
  <si>
    <t>USCSB2110008A</t>
  </si>
  <si>
    <t>tsmc AZ sewer and water pipeline installation</t>
  </si>
  <si>
    <t>TSMC Frontage Water Main</t>
  </si>
  <si>
    <t>Pipeline</t>
  </si>
  <si>
    <t>MMI</t>
  </si>
  <si>
    <t>USCSB2311041A</t>
  </si>
  <si>
    <t>F21 P1 FAB A WWT Electrical Engineering (T&amp;M)</t>
  </si>
  <si>
    <t>Okland Construction Company, Inc.</t>
  </si>
  <si>
    <t>USCSB2312175A</t>
  </si>
  <si>
    <t>PSS Dec payment request</t>
  </si>
  <si>
    <t>Equipment ( Tank 等工程相關的設備)</t>
  </si>
  <si>
    <t>USC2109014A</t>
  </si>
  <si>
    <t>FIRST 22 CS TANKS</t>
  </si>
  <si>
    <t>Alliance Industrial Group, LLC</t>
  </si>
  <si>
    <t>USC2109003A</t>
  </si>
  <si>
    <t>Tank</t>
  </si>
  <si>
    <t>Harrington Industrial Plastics LLC</t>
  </si>
  <si>
    <t>USCSB2109010A</t>
  </si>
  <si>
    <t xml:space="preserve">VOC Electrical &amp; Controls </t>
  </si>
  <si>
    <t>Spectra Electrical Services, Inc.</t>
  </si>
  <si>
    <t>USCSB2309035A</t>
  </si>
  <si>
    <t>PSS WWT scope for invoice SW-23-0107 and SW-23-0134</t>
  </si>
  <si>
    <t>USC2110005A</t>
  </si>
  <si>
    <t>UPW FRP Tank</t>
  </si>
  <si>
    <t>USCSB2310080A</t>
  </si>
  <si>
    <t>PSS Per Diem</t>
  </si>
  <si>
    <t>USCSB2401070A</t>
  </si>
  <si>
    <t>MIC and Southland reach agreement to modify contract for F21 A side Southland Scope.</t>
  </si>
  <si>
    <t>DCR Scope</t>
  </si>
  <si>
    <t>USCSB2305015A</t>
  </si>
  <si>
    <t>PSS 11M CO 4/4 batch</t>
  </si>
  <si>
    <t>USC21C011</t>
  </si>
  <si>
    <t>USCSB2305014A</t>
  </si>
  <si>
    <t>F21 TMAH System</t>
  </si>
  <si>
    <t>PSS 11M CO 3/4 batch</t>
  </si>
  <si>
    <t>USCSB2205001A</t>
  </si>
  <si>
    <t>TSMC UPW Common Supports for Area B of FAB Building</t>
  </si>
  <si>
    <t>USCSB2306039A</t>
  </si>
  <si>
    <t>PSS WWT Project. For invoice SW-23-0065 Final</t>
  </si>
  <si>
    <t>USC23C054</t>
  </si>
  <si>
    <t>USCSB2308003A</t>
  </si>
  <si>
    <t>UPW Change Order</t>
  </si>
  <si>
    <t>UMEC UPW Change Order #1</t>
  </si>
  <si>
    <t>USCSB2201005A</t>
  </si>
  <si>
    <t>WWT Platform</t>
  </si>
  <si>
    <t>USC21C008</t>
  </si>
  <si>
    <t>USCSB2109016A</t>
  </si>
  <si>
    <t xml:space="preserve">F21P1 CCTV &amp; Security </t>
  </si>
  <si>
    <t xml:space="preserve">CCTV Electrical Field Work </t>
  </si>
  <si>
    <t>BPG Technologies, LLC</t>
  </si>
  <si>
    <t>CCTV</t>
  </si>
  <si>
    <t>USCSB2210038A</t>
  </si>
  <si>
    <t>Lab Drainpipe installation</t>
  </si>
  <si>
    <t>USCSB2308088A</t>
  </si>
  <si>
    <t>UMEC UPW Change Order #2</t>
  </si>
  <si>
    <t>USCSB2205022A</t>
  </si>
  <si>
    <t>Tunnel Common Supports</t>
  </si>
  <si>
    <t>USCSB2108004A</t>
  </si>
  <si>
    <t>tsmc Basement Equipment Mezzanines</t>
  </si>
  <si>
    <t>USCSB2306031A</t>
  </si>
  <si>
    <t>PSS WWT Project for invoice SW-23-0086 Final</t>
  </si>
  <si>
    <t>USCSB2111006A</t>
  </si>
  <si>
    <t>Cold Storage</t>
  </si>
  <si>
    <t>UHO TECHNIQUE &amp; ENGINEERING CO., LTD.</t>
  </si>
  <si>
    <t>Others</t>
  </si>
  <si>
    <t>Project Outsourcing (專案管理外包人力)</t>
  </si>
  <si>
    <t>USCSB2405139A</t>
  </si>
  <si>
    <t>F21 FAB B MU management engineer quotation</t>
  </si>
  <si>
    <t>Others (commissioning, QAQC, Safety, Outsourcing, etc)</t>
  </si>
  <si>
    <t>USCSB2403295A</t>
  </si>
  <si>
    <t>Proposal TSMC-011 @ Chemical Piping_Side B_LB1 CPVC_GN2_PFA_RELAY_VMB_PULL BOX Installations</t>
  </si>
  <si>
    <t>USC2110015A</t>
  </si>
  <si>
    <t>UPW FRP PP Lining Tanks</t>
  </si>
  <si>
    <t>An-Cor Industrial Plastics, Inc.</t>
  </si>
  <si>
    <t>Site Expense</t>
  </si>
  <si>
    <t>USCSB2306032A</t>
  </si>
  <si>
    <t>Liberty scaffolding</t>
  </si>
  <si>
    <t>J.T. Thorpe Industrial DBA: Liberty Industrial Group</t>
  </si>
  <si>
    <t>The budget execution does not pertain to this project</t>
  </si>
  <si>
    <t>Scaffolding</t>
  </si>
  <si>
    <t>USC21C013</t>
  </si>
  <si>
    <t>USCSB2110004A</t>
  </si>
  <si>
    <t>F21P1 AMC THC Monitoring System</t>
  </si>
  <si>
    <t>AMC THC Monitoring System Package Rack &amp; Accessories</t>
  </si>
  <si>
    <t>Weltall Technology Corporation</t>
  </si>
  <si>
    <t>AMC THC</t>
  </si>
  <si>
    <t>USCSB2301037A</t>
  </si>
  <si>
    <t>F21P1 PSS WWT system #1</t>
  </si>
  <si>
    <t>USCSB2404187A</t>
  </si>
  <si>
    <t>REI Proposed Change order</t>
  </si>
  <si>
    <t>USCSB2309036A</t>
  </si>
  <si>
    <t>8-129 WWT LSR FAB-LB2</t>
  </si>
  <si>
    <t>USC24C007</t>
  </si>
  <si>
    <t>USCSB2404049A</t>
  </si>
  <si>
    <t>Low Voltage B Side Project</t>
  </si>
  <si>
    <t>F21-P1_B-SIDE CCTV &amp; ACCESS (not Include L20 HPM)</t>
  </si>
  <si>
    <t>NUUO US Inc.</t>
  </si>
  <si>
    <t>NUUO</t>
  </si>
  <si>
    <t>USCSB2110013A</t>
  </si>
  <si>
    <t>F21P1 FAB Secruity&amp; CCTV System</t>
  </si>
  <si>
    <t>AEGISTEK SYSTEMS CO., LTD.</t>
  </si>
  <si>
    <t>Civil</t>
  </si>
  <si>
    <t>USC22C011</t>
  </si>
  <si>
    <t>USCSB2207015A</t>
  </si>
  <si>
    <t>WRC Exterior Pads - NH3 and Diesel System</t>
  </si>
  <si>
    <t>Sundt Construction, Inc</t>
  </si>
  <si>
    <t>Exterior Pad</t>
  </si>
  <si>
    <t>USCSB2311092A</t>
  </si>
  <si>
    <t>PSS SW-23-NOV Final prepay</t>
  </si>
  <si>
    <t>USCSB2404164A</t>
  </si>
  <si>
    <t>Proposal TSMC-013 @ Chemical Piping_Side B_L30 CPVC_GN2_PFA_PULL BOX_RELATED SUPPORTS Installations</t>
  </si>
  <si>
    <t>USCSB2404074A</t>
  </si>
  <si>
    <t>Invoice No. MICU-009(021824-31624 T&amp;M)</t>
  </si>
  <si>
    <t>USC2210016A</t>
  </si>
  <si>
    <t>WRC Chem Room Epoxy/Installation of FRP Membrane</t>
  </si>
  <si>
    <t>OBR Cooling Towers, Inc.</t>
  </si>
  <si>
    <t>USCSB2404112A</t>
  </si>
  <si>
    <t>TSMC WWT Electric BOQ for FAB B side Rev3 - part 2</t>
  </si>
  <si>
    <t>USCSB2111003A</t>
  </si>
  <si>
    <t>WWT Pipe Rack</t>
  </si>
  <si>
    <t>USC2208005A</t>
  </si>
  <si>
    <t>Scaffold</t>
  </si>
  <si>
    <t>Action Equip &amp; Scaffold Co. Inc</t>
  </si>
  <si>
    <t>USCSB2109001A</t>
  </si>
  <si>
    <t>tsmc 43rd Ave Sewer Line Extension</t>
  </si>
  <si>
    <t>USCSB2305013A</t>
  </si>
  <si>
    <t>PSS 11M CO 2/4 batch</t>
  </si>
  <si>
    <t>USCSB2205005A</t>
  </si>
  <si>
    <t>Scaffold for F21 MEP Scaffold work</t>
  </si>
  <si>
    <t>Shared Cost</t>
  </si>
  <si>
    <t>USC21C012</t>
  </si>
  <si>
    <t>USCSB2307096A</t>
  </si>
  <si>
    <t>F21 Barcode RFID System</t>
  </si>
  <si>
    <t>F21 P1 Barcode system Engineering</t>
  </si>
  <si>
    <t>Barcode</t>
  </si>
  <si>
    <t>USCSB2201010A</t>
  </si>
  <si>
    <t>WWT Housekeeping Pad</t>
  </si>
  <si>
    <t>Degan Construction LLC</t>
  </si>
  <si>
    <t>USCSB2310146A</t>
  </si>
  <si>
    <t>WWT-LSRi-uncompleted lines</t>
  </si>
  <si>
    <t>USCSB2401067A</t>
  </si>
  <si>
    <t>J.T. Thorpe Aug invoice</t>
  </si>
  <si>
    <t>USCSB2206019A</t>
  </si>
  <si>
    <t>PP materials d225 and d180</t>
  </si>
  <si>
    <t>Mega Union Technology Global Pte Ltd</t>
  </si>
  <si>
    <t>USCSB2207017A</t>
  </si>
  <si>
    <t>WWT rigging and equipment move in</t>
  </si>
  <si>
    <t>USCSB2307115A</t>
  </si>
  <si>
    <t>Liberty March invoice and April invoice</t>
  </si>
  <si>
    <t>USCSB2309168A</t>
  </si>
  <si>
    <t>F21 P1 A site Access Control, ACS Panel interconnection</t>
  </si>
  <si>
    <t>USC22C022</t>
  </si>
  <si>
    <t>USCSB2210043A</t>
  </si>
  <si>
    <t>F21P1 Triazole treatment system</t>
  </si>
  <si>
    <t>MU-Triazole System</t>
  </si>
  <si>
    <t>Mega Union Technology Inc.</t>
  </si>
  <si>
    <t>Triazole</t>
  </si>
  <si>
    <t>USCSB2206016A</t>
  </si>
  <si>
    <t>WWT add BOM on March</t>
  </si>
  <si>
    <t>USC21C004</t>
  </si>
  <si>
    <t>USC2109002A</t>
  </si>
  <si>
    <t>F21P1 WWT package
（USA EQ-FRP tank)</t>
  </si>
  <si>
    <t>tank,FRP</t>
  </si>
  <si>
    <t>USC22C001</t>
  </si>
  <si>
    <t>USCSB2205008A</t>
  </si>
  <si>
    <t xml:space="preserve">F21 P1 Office and WH Security and CCTV </t>
  </si>
  <si>
    <t>CCTV Office Design and equipment</t>
  </si>
  <si>
    <t>USCSB2306112A</t>
  </si>
  <si>
    <t>UMEC-2022 week 60 hour rate difference</t>
  </si>
  <si>
    <t>USCSB2401227A</t>
  </si>
  <si>
    <t>REI CDS CO</t>
  </si>
  <si>
    <t>USCSB2308089A</t>
  </si>
  <si>
    <t>PSS WWT Project. For invoice SW-23-0131 Final</t>
  </si>
  <si>
    <t>USCSB2205024A</t>
  </si>
  <si>
    <t>WWT FRP tanks</t>
  </si>
  <si>
    <t>Shanghai Mega Union Environmental Technology Co., LTD</t>
  </si>
  <si>
    <t>USCSB2402133A</t>
  </si>
  <si>
    <t>CDS L20 Monitoring piping and cable engineering</t>
  </si>
  <si>
    <t>DFK Tech, LLC</t>
  </si>
  <si>
    <t>USCSB2312108A</t>
  </si>
  <si>
    <t>JT Thorpe Sep Invoice</t>
  </si>
  <si>
    <t>USCSB2312092A</t>
  </si>
  <si>
    <t>UPW-UMEC-extend GC 2023-Sep to Nov</t>
  </si>
  <si>
    <t>USCSB2110012A</t>
  </si>
  <si>
    <t>F21P1 Barcode &amp; RFID System</t>
  </si>
  <si>
    <t>Ying Pao Technology Inc.</t>
  </si>
  <si>
    <t>USC22C024</t>
  </si>
  <si>
    <t>USCSB2210018A</t>
  </si>
  <si>
    <t>UIS Scaffolding</t>
  </si>
  <si>
    <t>Liberty Industrial Group Scaffold</t>
  </si>
  <si>
    <t>USCSB2301021A</t>
  </si>
  <si>
    <t>PDP panel</t>
  </si>
  <si>
    <t>UCAN Hong Kong Limited</t>
  </si>
  <si>
    <t>USCSB2111008A</t>
  </si>
  <si>
    <t>UPW civil work (Housekeeping Pad)</t>
  </si>
  <si>
    <t>USCSB2301012A</t>
  </si>
  <si>
    <t>TW Supporting Piping Materials</t>
  </si>
  <si>
    <t>USC24C010</t>
  </si>
  <si>
    <t>USC2408011A</t>
  </si>
  <si>
    <t>General Conditions B Side Project</t>
  </si>
  <si>
    <t>15-HPM L30 V Line 及FAB L10 L LINE配合氣化課拆庫板 (MICU)</t>
  </si>
  <si>
    <t>United Integrated Services (USA) Corp</t>
  </si>
  <si>
    <t>General Condition</t>
  </si>
  <si>
    <t>Other Scope</t>
  </si>
  <si>
    <t>USCSB2205023A</t>
  </si>
  <si>
    <t>CDS T-box</t>
  </si>
  <si>
    <t>Pure Plastics, LLC</t>
  </si>
  <si>
    <t>USCSB2403294A</t>
  </si>
  <si>
    <t>TSMC F21 P1 CDS/SDS B side Support</t>
  </si>
  <si>
    <t>TCELC CO., LTD</t>
  </si>
  <si>
    <t>USCSB2309165A</t>
  </si>
  <si>
    <t>WWT Support_HELIX</t>
  </si>
  <si>
    <t>USCSB2405096A</t>
  </si>
  <si>
    <t>DFK Tech F21P1- POWER-B Machine panel power connection Bid No. Item Content Material Designated Vendor Model/Specific-Urgent</t>
  </si>
  <si>
    <t>USCSB2304016A</t>
  </si>
  <si>
    <t>Additional Rigging work in the Phase A for UPW scope</t>
  </si>
  <si>
    <t>USCSB2402053A</t>
  </si>
  <si>
    <t>WWT-Helix-A side 1/15 + 15 in March (partial 1.4M)</t>
  </si>
  <si>
    <t>USC21C014</t>
  </si>
  <si>
    <t>USCSB2207020A</t>
  </si>
  <si>
    <t>F21P1 WH2SO4</t>
  </si>
  <si>
    <t>W-H2SO4 Mechanical Work</t>
  </si>
  <si>
    <t>Trident Mechanical Services</t>
  </si>
  <si>
    <t>W-H2SO4</t>
  </si>
  <si>
    <t>Trident</t>
  </si>
  <si>
    <t>USCSB2203001A</t>
  </si>
  <si>
    <t>Office Building Security &amp; CCTV Electrical Work</t>
  </si>
  <si>
    <t>Norstan Communications, Inc.dba Black Box Network Services</t>
  </si>
  <si>
    <t>USC2207003A</t>
  </si>
  <si>
    <t>ESD Jumpsuit With Hood, Sticky Mat, Nitrile 
Disposable Glove &amp; Face 
Mask, ESD Safety Shoe…</t>
  </si>
  <si>
    <t>Super Starnix SDN BHD</t>
  </si>
  <si>
    <t>MISC Expense</t>
  </si>
  <si>
    <t>USCSB2205021A</t>
  </si>
  <si>
    <t>Simona PVDF material for WWT</t>
  </si>
  <si>
    <t>USCSB2310180A</t>
  </si>
  <si>
    <t>Liberty July invoice</t>
  </si>
  <si>
    <t>USCSB2309173A</t>
  </si>
  <si>
    <t>Liberty June Invoice</t>
  </si>
  <si>
    <t>USCSB2211027A</t>
  </si>
  <si>
    <t>F21P1 TMAH</t>
  </si>
  <si>
    <t>TMAH</t>
  </si>
  <si>
    <t>USC22C010</t>
  </si>
  <si>
    <t>USCSB2304077A</t>
  </si>
  <si>
    <t>F21 P1 LSC CMS and DPM 5G System</t>
  </si>
  <si>
    <t>F21P1 Slurry A Electrical/Controls</t>
  </si>
  <si>
    <t>Hua Yi Construction AZ, Inc</t>
  </si>
  <si>
    <t>USCSB2404073A</t>
  </si>
  <si>
    <t>Invoice No. MICU-008(1/28/24-2/17/24 T&amp;M)</t>
  </si>
  <si>
    <t>USCSB2308075A</t>
  </si>
  <si>
    <t>F21 P1 VOC Extended General Conditions</t>
  </si>
  <si>
    <t>USCSB2306140A</t>
  </si>
  <si>
    <t>F21 P1 CCTV FAB Camera, Conduit, Cabling and Panel Installation</t>
  </si>
  <si>
    <t>USCSB2402115A</t>
  </si>
  <si>
    <t>PCO 79 Price Adjustment for Incentive Weekend OT and Swing Shift</t>
  </si>
  <si>
    <t>USCSB2403275A</t>
  </si>
  <si>
    <t>B side MU FAB/HPM LB2 Main Drain</t>
  </si>
  <si>
    <t>USCSB2404008A</t>
  </si>
  <si>
    <t>18 Tanks Quote for Fab 21</t>
  </si>
  <si>
    <t>USC2111063A</t>
  </si>
  <si>
    <t>Supply Tank</t>
  </si>
  <si>
    <t>USCSB2402209A</t>
  </si>
  <si>
    <t>CDS REI CO 70/CO 73/CO 79/CO 86</t>
  </si>
  <si>
    <t>USCSB2205004A</t>
  </si>
  <si>
    <t>台積電(美國)F21P1防火填塞工程</t>
  </si>
  <si>
    <t>Kinpo Co.</t>
  </si>
  <si>
    <t>USCSB2403182A</t>
  </si>
  <si>
    <t>B side MU FAB/HPM+Drain material</t>
  </si>
  <si>
    <t>USCSB2303046A</t>
  </si>
  <si>
    <t>GF material raise</t>
  </si>
  <si>
    <t>USCSB2312037A</t>
  </si>
  <si>
    <t>WWT_Manpower support _MEGA</t>
  </si>
  <si>
    <t>USC22C023</t>
  </si>
  <si>
    <t>USCSB2210025A</t>
  </si>
  <si>
    <t>AZ GF Agru Material</t>
  </si>
  <si>
    <t>GF PP&amp;PVDF Material Li Jie</t>
  </si>
  <si>
    <t>Li Jie Industrial Co.,Ltd</t>
  </si>
  <si>
    <t>GF Agru Material</t>
  </si>
  <si>
    <t>USCSB2212029A</t>
  </si>
  <si>
    <t>Clamps Lorry – L10-20-30</t>
  </si>
  <si>
    <t>USCSB2402190A</t>
  </si>
  <si>
    <t>CDS T&amp;M work Jan 2024</t>
  </si>
  <si>
    <t>USCSB2402222A</t>
  </si>
  <si>
    <t>WWT Stripper insulation</t>
  </si>
  <si>
    <t>USCSB2205011A</t>
  </si>
  <si>
    <t>Outsourcing Foreman</t>
  </si>
  <si>
    <t>CGS Global Support, LLC</t>
  </si>
  <si>
    <t>Outsourcing</t>
  </si>
  <si>
    <t>USCSB2110016A</t>
  </si>
  <si>
    <t>UPW common Rack</t>
  </si>
  <si>
    <t>USCSB2109012A</t>
  </si>
  <si>
    <t xml:space="preserve">Chemical Storage Design, PE Stamp and onsite Work </t>
  </si>
  <si>
    <t>USC22C018</t>
  </si>
  <si>
    <t>USCSB2209026A</t>
  </si>
  <si>
    <t>US Fab Frontage line hydrants</t>
  </si>
  <si>
    <t>TSMC Hydrant Proposal</t>
  </si>
  <si>
    <t>Frontage Line Hydrant</t>
  </si>
  <si>
    <t>USCSB2312128A</t>
  </si>
  <si>
    <t>CGS outsourcing manpower</t>
  </si>
  <si>
    <t>E2</t>
  </si>
  <si>
    <t>USCSB2404021A</t>
  </si>
  <si>
    <t>F21 Bside 耘起(耘程)塑材人力</t>
  </si>
  <si>
    <t>Yun Cheng International Co., Ltd</t>
  </si>
  <si>
    <t>USCSB2312063A</t>
  </si>
  <si>
    <t>WWT - Install L30 Drains</t>
  </si>
  <si>
    <t>BMWC Constructors, INC.</t>
  </si>
  <si>
    <t>USCSB2310028A</t>
  </si>
  <si>
    <t>WWT -LB2-Lab drain</t>
  </si>
  <si>
    <t>USC22C013</t>
  </si>
  <si>
    <t>USCSB2401149A</t>
  </si>
  <si>
    <t>F21P1 QR Lab Security &amp; CCTV</t>
  </si>
  <si>
    <t>F21 AUX and FAB CCTV, Access control and ACS system</t>
  </si>
  <si>
    <t>USCSB2305012A</t>
  </si>
  <si>
    <t>PSS 11M CO 1/4 batch</t>
  </si>
  <si>
    <t>USC2201005A</t>
  </si>
  <si>
    <t>Sleeve,PFA,1"(PFA tube,
Pipe Label)</t>
  </si>
  <si>
    <t>USC2303002A</t>
  </si>
  <si>
    <t>USCSB2304017A</t>
  </si>
  <si>
    <t>Additional Rigging work in the Phase A for Chemical scope</t>
  </si>
  <si>
    <t>USCSB2110005A</t>
  </si>
  <si>
    <t>AMC THC Monitoring System Package Host Equipment</t>
  </si>
  <si>
    <t>USC24C008</t>
  </si>
  <si>
    <t>USCSB2404033A</t>
  </si>
  <si>
    <t>UPW B Side Project</t>
  </si>
  <si>
    <t>REI UPW PCO 083 Contract Pricing Adjustment Phase 3, R0</t>
  </si>
  <si>
    <t>USCSB2401146A</t>
  </si>
  <si>
    <t>WWT-Helix-A side 1/15 + 15 in March (partial 1M)</t>
  </si>
  <si>
    <t>USC2210013A</t>
  </si>
  <si>
    <t>CM Services</t>
  </si>
  <si>
    <t>USCSB2204003A</t>
  </si>
  <si>
    <t>Activated Carbon</t>
  </si>
  <si>
    <t>Calgon Carbon Corporation</t>
  </si>
  <si>
    <t>USCSB2308124A</t>
  </si>
  <si>
    <t>F21 P1 WWT Electric Engineering-CCE</t>
  </si>
  <si>
    <t>USCSB2401219A</t>
  </si>
  <si>
    <t>CDS Lorry A 18 Tank</t>
  </si>
  <si>
    <t>USCSB2404038A</t>
  </si>
  <si>
    <t>F21 B side 弘東人力</t>
  </si>
  <si>
    <t>HONGDONG INTERNATIONAL CO., LTD</t>
  </si>
  <si>
    <t>USCSB2402004A</t>
  </si>
  <si>
    <t>MIC-004-22 X1-Line Cable Tray Supports</t>
  </si>
  <si>
    <t>USCSB2205020A</t>
  </si>
  <si>
    <t>WWT Hopper and Piping Header</t>
  </si>
  <si>
    <t>USCSB2403122A</t>
  </si>
  <si>
    <t>PCO 82 Contract Pricing Adjustment, Continuation of Work Phase 2, Revision 0(batch 1/2)</t>
  </si>
  <si>
    <t>USCSB2306098A</t>
  </si>
  <si>
    <t>UMEC-2022 Sep to Dec incentive</t>
  </si>
  <si>
    <t>USCSB2303073A</t>
  </si>
  <si>
    <t>Security &amp; CCTV Electrical Work</t>
  </si>
  <si>
    <t>USCSB2211012A</t>
  </si>
  <si>
    <t>CCE Redesign Change Order</t>
  </si>
  <si>
    <t>USCSB2301035A</t>
  </si>
  <si>
    <t>F21P1 Office Secruity CCTV System</t>
  </si>
  <si>
    <t>USC2301005A</t>
  </si>
  <si>
    <t xml:space="preserve">Kelly Outsourcing </t>
  </si>
  <si>
    <t>Kelly Services, Inc.</t>
  </si>
  <si>
    <t>USC2301004A</t>
  </si>
  <si>
    <t>Kelly Outsourcing</t>
  </si>
  <si>
    <t>USCSB2404135A</t>
  </si>
  <si>
    <t>UPW-UMEC-extend GC for 2024 Jan - Feb</t>
  </si>
  <si>
    <t>USCSB2203007A</t>
  </si>
  <si>
    <t>Tanks freight</t>
  </si>
  <si>
    <t>USCSB2204004A</t>
  </si>
  <si>
    <t>AMC/THC electric and low voltage</t>
  </si>
  <si>
    <t>USCSB2207010A</t>
  </si>
  <si>
    <t>Engineering Design Assistance and Engineer of Record Services</t>
  </si>
  <si>
    <t>KAEKO, Inc</t>
  </si>
  <si>
    <t>USCSB2404163A</t>
  </si>
  <si>
    <t>Megaunion 元富 B side 8m 1 scope + 210 header +120 all</t>
  </si>
  <si>
    <t>USCSB2407069A</t>
  </si>
  <si>
    <t>UMEC GC for 2024 March &amp; April</t>
  </si>
  <si>
    <t>USCSB2308140A</t>
  </si>
  <si>
    <t>Liberty May 04</t>
  </si>
  <si>
    <t>USCSB2312135A</t>
  </si>
  <si>
    <t>F21 CMS &amp; DPM IMP Engineering</t>
  </si>
  <si>
    <t>5G</t>
  </si>
  <si>
    <t>USCSB2206021A</t>
  </si>
  <si>
    <t>F21P1 Laboratory scope</t>
  </si>
  <si>
    <t>USCSB2312144A</t>
  </si>
  <si>
    <t>CDS MICU Equipment-1</t>
  </si>
  <si>
    <t>USCSB2309178A</t>
  </si>
  <si>
    <t>WWT -MU Train A rest material</t>
  </si>
  <si>
    <t>USCSB2304018A</t>
  </si>
  <si>
    <t>Additional Rigging work in the Phase A for WWT scope</t>
  </si>
  <si>
    <t>USCSB2211015A</t>
  </si>
  <si>
    <t>AZ GF Material Summary Table</t>
  </si>
  <si>
    <t>SWIFT ENGINEERING CO., LTD.</t>
  </si>
  <si>
    <t>USCSB2112005A</t>
  </si>
  <si>
    <t>UPW A-G pipe rack</t>
  </si>
  <si>
    <t>USCSB2404005A</t>
  </si>
  <si>
    <t>(A side)YAHO T&amp;M A side work from 11/2023-05/2024</t>
  </si>
  <si>
    <t>YAHO System Technology Inc.</t>
  </si>
  <si>
    <t>USCSB2210026A</t>
  </si>
  <si>
    <t>WWT-Panel Move-In and installation</t>
  </si>
  <si>
    <t>USCSB2201002A</t>
  </si>
  <si>
    <t>UPW blue, purple ,yellow area pipe rack</t>
  </si>
  <si>
    <t>USCSB2312115A</t>
  </si>
  <si>
    <t>INTUMESCENT FIREPROOFING mezz 1 and 2 Fab LB2 (release of second half)</t>
  </si>
  <si>
    <t>Alpha Insulation and Waterproofing, Inc</t>
  </si>
  <si>
    <t>USCSB2309156A</t>
  </si>
  <si>
    <t>WWT-settle cost for AIG</t>
  </si>
  <si>
    <t>USCSB2308125A</t>
  </si>
  <si>
    <t>F21P1 OFFICE Security and CCTV System</t>
  </si>
  <si>
    <t>Aegis Technology Inc</t>
  </si>
  <si>
    <t>USCSB2206002A</t>
  </si>
  <si>
    <t>TOC Analyzer and portable</t>
  </si>
  <si>
    <t>Veolia WTS Analytical Instruments, Inc.</t>
  </si>
  <si>
    <t>USCSB2402182A</t>
  </si>
  <si>
    <t>UPW Continuation of Work Phase 1</t>
  </si>
  <si>
    <t>USCSB2401152A</t>
  </si>
  <si>
    <t>F21 AUX and FAB CCTV, Access control and ACS system 1st portion</t>
  </si>
  <si>
    <t>USCSB2403105A</t>
  </si>
  <si>
    <t>[B side][Manpower-MU] 元富/宇翔/柯達/3months</t>
  </si>
  <si>
    <t>USCSB2308077A</t>
  </si>
  <si>
    <t>F21 P1 UPW/CDS Change Order</t>
  </si>
  <si>
    <t>USCSB2108003A</t>
  </si>
  <si>
    <t>Modular Site Office</t>
  </si>
  <si>
    <t>Design Modulars Inc.</t>
  </si>
  <si>
    <t>Trailer</t>
  </si>
  <si>
    <t>USCSB2405041A</t>
  </si>
  <si>
    <t>F21 B side L20/L10 UPW 工程發包_MornstAir</t>
  </si>
  <si>
    <t>MornstAir Inc.</t>
  </si>
  <si>
    <t>USCSB2306096A</t>
  </si>
  <si>
    <t>WWT Triazole</t>
  </si>
  <si>
    <t>USC23C022</t>
  </si>
  <si>
    <t>USCSB2311122A</t>
  </si>
  <si>
    <t>F21P1_H_2D/3D drawing</t>
  </si>
  <si>
    <t>Kelly Outsourcing manpower</t>
  </si>
  <si>
    <t>USCSB2308087A</t>
  </si>
  <si>
    <t>F21 Warehouse CCTV over time and CO</t>
  </si>
  <si>
    <t>USCSB2207011A</t>
  </si>
  <si>
    <t>d225 drain pipe materials</t>
  </si>
  <si>
    <t>USCSB2212025A</t>
  </si>
  <si>
    <t>WWT Lab drain pipe materials</t>
  </si>
  <si>
    <t>USCSB2207009A</t>
  </si>
  <si>
    <t>Kelly outsourcing engineering</t>
  </si>
  <si>
    <t>USCSB2308100A</t>
  </si>
  <si>
    <t>RFQ – MIC – Stripper System Piping, Pumps, Outside Tanks - Insulation</t>
  </si>
  <si>
    <t>Marquis Construction Services LLC</t>
  </si>
  <si>
    <t>USCSB2306126A</t>
  </si>
  <si>
    <t>THC electric and low voltage engineering</t>
  </si>
  <si>
    <t>USC23C014</t>
  </si>
  <si>
    <t>USCSB2304001A</t>
  </si>
  <si>
    <t>F21P1 Labor incentive program-MICU</t>
  </si>
  <si>
    <t>2022 holiday incentive (Nov, Dec)</t>
  </si>
  <si>
    <t>USCSB2310099A</t>
  </si>
  <si>
    <t>WWT-Suction pipes for train A</t>
  </si>
  <si>
    <t>USCSB2312111A</t>
  </si>
  <si>
    <t>Kelly outsourcing</t>
  </si>
  <si>
    <t>USCSB2203006A</t>
  </si>
  <si>
    <t>USCSB2401179A</t>
  </si>
  <si>
    <t>CDS T&amp;M work Nov</t>
  </si>
  <si>
    <t>USCSB2404154A</t>
  </si>
  <si>
    <t>垚鋐電力人力-點工人力(15人/3個月)</t>
  </si>
  <si>
    <t>USCSB2404141A</t>
  </si>
  <si>
    <t>Proposal TSMC-012 @ Chemical Piping_Side B_L10 CPVC_GN2_PFA_PULL BOX_RELATED SUPPORTS Installations</t>
  </si>
  <si>
    <t>USC22C019</t>
  </si>
  <si>
    <t>USCSB2210015A</t>
  </si>
  <si>
    <t>AMC monitor 595T0</t>
  </si>
  <si>
    <t>MICU-TSMC F21P1 Litho AMC 64CH online monitoring system</t>
  </si>
  <si>
    <t>Welmade Technology Corporation</t>
  </si>
  <si>
    <t>USCSB2109004A</t>
  </si>
  <si>
    <t>Front-End Engineering Support Service</t>
  </si>
  <si>
    <t>USCSB2404029A</t>
  </si>
  <si>
    <t>WWT UIS Manpower_20240329</t>
  </si>
  <si>
    <t>USCSB2302044A</t>
  </si>
  <si>
    <t>LPS RH materials #2</t>
  </si>
  <si>
    <t>Ryan Herco Flow Solutions</t>
  </si>
  <si>
    <t>USCSB2312047A</t>
  </si>
  <si>
    <t>WWT_LB2 LSR Scope_BMWC</t>
  </si>
  <si>
    <t>USCSB2305080A</t>
  </si>
  <si>
    <t>CDS Solvent Room Conduit &amp; Updated Cable Tray/Supports Constructible BIM Model</t>
  </si>
  <si>
    <t>USCSB2308118A</t>
  </si>
  <si>
    <t>WWT -BMWC Tunnel Trestle r2</t>
  </si>
  <si>
    <t>USCSB2406009A</t>
  </si>
  <si>
    <t>(Chemical Borrowed)澤維實業PVDF 料件0531</t>
  </si>
  <si>
    <t>Ze-Wei Industrial Co., Ltd.</t>
  </si>
  <si>
    <t>USCSB2407165A</t>
  </si>
  <si>
    <t>WWT - Brahma A-Side Carboline Flange Coating</t>
  </si>
  <si>
    <t>BRAHMA GROUP, INC.</t>
  </si>
  <si>
    <t>USCSB2401180A</t>
  </si>
  <si>
    <t>CDS T&amp;M work Dec</t>
  </si>
  <si>
    <t>QAQC</t>
  </si>
  <si>
    <t>USCSB2204007A</t>
  </si>
  <si>
    <t>Lorry building engineering services</t>
  </si>
  <si>
    <t>USCSB2307135A</t>
  </si>
  <si>
    <t>TSMC FAB, Lorry, and WRC Field Observation</t>
  </si>
  <si>
    <t>Commissioning</t>
  </si>
  <si>
    <t>USCSB2206009A</t>
  </si>
  <si>
    <t>Commissioning Chemicals</t>
  </si>
  <si>
    <t>Univar Solutions USA Inc.</t>
  </si>
  <si>
    <t>USCSB2210005A</t>
  </si>
  <si>
    <t>VOC project Added insulation per Bill of Materials</t>
  </si>
  <si>
    <t>USCSB2407087A</t>
  </si>
  <si>
    <t>LB2 GIP Blower System_WWT</t>
  </si>
  <si>
    <t>USC23C002</t>
  </si>
  <si>
    <t>USCSB2309008A</t>
  </si>
  <si>
    <t>F21P1-0404_H_Hallway plate install_MICU</t>
  </si>
  <si>
    <t>Project manpower supply for safety, project management and house keeping</t>
  </si>
  <si>
    <t>USCSB2207006A</t>
  </si>
  <si>
    <t>USCSB2203012A</t>
  </si>
  <si>
    <t>AMC THC mechanic work</t>
  </si>
  <si>
    <t>USCSB2407154A</t>
  </si>
  <si>
    <t>LB2 WWT 60608 &amp; 60110</t>
  </si>
  <si>
    <t>USCSB2406093A</t>
  </si>
  <si>
    <t>FAB Chemical Observation - LSW</t>
  </si>
  <si>
    <t>LSW Engineers Arizona, Inc.</t>
  </si>
  <si>
    <t>USCSB2310068A</t>
  </si>
  <si>
    <t>Southland Co for Chemical team</t>
  </si>
  <si>
    <t>USCSB2306079A</t>
  </si>
  <si>
    <t xml:space="preserve">F21P1 EBO AMC+TVOC 16CH online monitoring system	</t>
  </si>
  <si>
    <t>USCSB2303015A</t>
  </si>
  <si>
    <t>UPW system panels installation and linking</t>
  </si>
  <si>
    <t>USCSB2406110A</t>
  </si>
  <si>
    <t>LSR MU 元富 scope lump sump</t>
  </si>
  <si>
    <t>USCSB2110010A</t>
  </si>
  <si>
    <t>Site 3rd Party QC Service</t>
  </si>
  <si>
    <t>Technical Inspections Group</t>
  </si>
  <si>
    <t>USCSB2309111A</t>
  </si>
  <si>
    <t>Tool Hookup Design/Base Build Design/System/Safety</t>
  </si>
  <si>
    <t>USCSB2308106A</t>
  </si>
  <si>
    <t>BPG termination</t>
  </si>
  <si>
    <t>Housekeeping</t>
  </si>
  <si>
    <t>USCSB2210020A</t>
  </si>
  <si>
    <t>Sunrise Phoenix housekeeping services</t>
  </si>
  <si>
    <t>Sunrise Phoenix Hi-Tech LLC</t>
  </si>
  <si>
    <t>USCSB2309181A</t>
  </si>
  <si>
    <t>Instrument</t>
  </si>
  <si>
    <t>USCSB2211011A</t>
  </si>
  <si>
    <t>LC/MS/MS System for TSMC Project</t>
  </si>
  <si>
    <t>Agilent Technologies, Inc.</t>
  </si>
  <si>
    <t>USCSB2305067A</t>
  </si>
  <si>
    <t>Stripper Platform and F21P1 FRP Works</t>
  </si>
  <si>
    <t>USCSB2401173A</t>
  </si>
  <si>
    <t>WWT-Install L20 HPM Drains</t>
  </si>
  <si>
    <t>USCSB2405095A</t>
  </si>
  <si>
    <t>l20 model [PROPOSAL STATUS FOR L20 AND L30]</t>
  </si>
  <si>
    <t>USC2303001A</t>
  </si>
  <si>
    <t>Liberty Scaffolding</t>
  </si>
  <si>
    <t>USCSB2304059A</t>
  </si>
  <si>
    <t>General labor and Housekeeping Service/Superintendent Service</t>
  </si>
  <si>
    <t>Handy Technology Corp.</t>
  </si>
  <si>
    <t>USCSB2406058A</t>
  </si>
  <si>
    <t>(A side)YAHO T&amp;M A side work from 05/2024-07/2024</t>
  </si>
  <si>
    <t>USCSB2304035A</t>
  </si>
  <si>
    <t>WWT Activated carbon</t>
  </si>
  <si>
    <t>USCSB2402015A</t>
  </si>
  <si>
    <t>WWT B side Geijinsin Lb1/L20 submain</t>
  </si>
  <si>
    <t>Gejinsin Enterprise Co., Ltd.</t>
  </si>
  <si>
    <t>USCSB2207008A</t>
  </si>
  <si>
    <t>Lorry Common Rack</t>
  </si>
  <si>
    <t>USCSB2307105A</t>
  </si>
  <si>
    <t>F21 P1 CCTV Power Engineering</t>
  </si>
  <si>
    <t>JB Group of LA, LLC dba Infrastructure Solutions Group</t>
  </si>
  <si>
    <t>USCSB2407148A</t>
  </si>
  <si>
    <t>WWT AWD(O3) system - Okland</t>
  </si>
  <si>
    <t>USCSB2406114A</t>
  </si>
  <si>
    <t>WWT: CCR System Scope</t>
  </si>
  <si>
    <t>USCSB2308023A</t>
  </si>
  <si>
    <t>8-120 WRC NaOH and H2SO4 WWT Chemical Lines</t>
  </si>
  <si>
    <t>USCSB2212044A</t>
  </si>
  <si>
    <t>UB Box</t>
  </si>
  <si>
    <t>Collabratech Solutions</t>
  </si>
  <si>
    <t>USCSB2306117A</t>
  </si>
  <si>
    <t>F21 P1 CCTV &amp; Fiber Engineering</t>
  </si>
  <si>
    <t>Netcom Cabling, Inc</t>
  </si>
  <si>
    <t>USCSB2307056A</t>
  </si>
  <si>
    <t>TSMC UPW – 8-111 WWT WRC L20 Sludge Press System Piping</t>
  </si>
  <si>
    <t>USCSB2304046A</t>
  </si>
  <si>
    <t>Small pipe reinforcement</t>
  </si>
  <si>
    <t>USCSB2302011A</t>
  </si>
  <si>
    <t>WRC media loading</t>
  </si>
  <si>
    <t>USCSB2402051A</t>
  </si>
  <si>
    <t>VOC Electric CO#5.6.9.10.12.13.14.15.16.20.22.24.26</t>
  </si>
  <si>
    <t>USCSB2310148A</t>
  </si>
  <si>
    <t>WWT-BMWC-Litho drain pipe-Train B</t>
  </si>
  <si>
    <t>USCSB2309169A</t>
  </si>
  <si>
    <t>USCSB2402050A</t>
  </si>
  <si>
    <t>VOC Electric CO#7,8,18,19,21,27,29</t>
  </si>
  <si>
    <t>USCSB2308042A</t>
  </si>
  <si>
    <t>250 MULTI CONDUCTOR (F21 P1 VOC2 and 7 wire order)</t>
  </si>
  <si>
    <t>Consolidated Electrical Distributors Inc</t>
  </si>
  <si>
    <t>USCSB2212051A</t>
  </si>
  <si>
    <t>PTFE Lined Pipe - change order</t>
  </si>
  <si>
    <t>USCSB2406033A</t>
  </si>
  <si>
    <t>F21P1 B Side material - PVDF /Ele</t>
  </si>
  <si>
    <t>USCSB2212028A</t>
  </si>
  <si>
    <t>2nd Set of Clamps</t>
  </si>
  <si>
    <t>USCSB2210019A</t>
  </si>
  <si>
    <t>Material Coordinator/Superintendent(Tool Hookup Focus/Tool Hookup Focus Track/Tool Hookup Focus DUV)</t>
  </si>
  <si>
    <t>Teo Services, Inc. DBA TEOPM</t>
  </si>
  <si>
    <t>Hookup</t>
  </si>
  <si>
    <t>USCSB2303049A</t>
  </si>
  <si>
    <t>USCSB2312199A</t>
  </si>
  <si>
    <t>F21 AMC B side Engineering Construction</t>
  </si>
  <si>
    <t>USCSB2408026A</t>
  </si>
  <si>
    <t>MICU B Side Mezz#3 &amp; #4 Partition Wall</t>
  </si>
  <si>
    <t>Pride Development &amp; Construction, Inc.</t>
  </si>
  <si>
    <t>USCSB2308119A</t>
  </si>
  <si>
    <t>W-H2SO4 Electrical Work</t>
  </si>
  <si>
    <t>USCSB2306030A</t>
  </si>
  <si>
    <t>TSMC Offload</t>
  </si>
  <si>
    <t>USCSB2301033A</t>
  </si>
  <si>
    <t>Tank Painting</t>
  </si>
  <si>
    <t>Phoenix House Painting.com LLC dba PHP Commercial Painting</t>
  </si>
  <si>
    <t>USC2109012A</t>
  </si>
  <si>
    <t>Diaphragm Valve</t>
  </si>
  <si>
    <t>Arizona/Albuquerque Valve &amp; Fitting Corp.</t>
  </si>
  <si>
    <t>USCSB2303082A</t>
  </si>
  <si>
    <t>UPW Panel design change (FUSE AND BREAKER)</t>
  </si>
  <si>
    <t>Border State Industries, Inc.</t>
  </si>
  <si>
    <t>USCSB2406095A</t>
  </si>
  <si>
    <t>F21P1 B Side Pillar - PFA</t>
  </si>
  <si>
    <t>Nippon Pillar Corporation of America</t>
  </si>
  <si>
    <t>USCSB2312166A</t>
  </si>
  <si>
    <t>CDS Chemical Electrical Power Distribution Engineering Technical Supervision Service</t>
  </si>
  <si>
    <t>USCSB2406073A</t>
  </si>
  <si>
    <t>FAB A CO2 System Inspection(The 70% remaining)</t>
  </si>
  <si>
    <t>Aidant Fire Protection</t>
  </si>
  <si>
    <t>USCSB2301055A</t>
  </si>
  <si>
    <t>Action scaffolding</t>
  </si>
  <si>
    <t>USCSB2309023A</t>
  </si>
  <si>
    <t>Installation of FRP Membrane (LB2 A side)</t>
  </si>
  <si>
    <t>USCSB2405101A</t>
  </si>
  <si>
    <t>tsmc support Chemical (55gal/KuritaK0800/Catalase2xConcentrated)</t>
  </si>
  <si>
    <t>Kurita America Inc</t>
  </si>
  <si>
    <t>USCSB2212017A</t>
  </si>
  <si>
    <t>UPW 4C Wire &amp; Disconnect Switch</t>
  </si>
  <si>
    <t>USCSB2207018A</t>
  </si>
  <si>
    <t>USCSB2309179A</t>
  </si>
  <si>
    <t>WWT -Train A-PP/PVDF on hand</t>
  </si>
  <si>
    <t>USCSB2210012A</t>
  </si>
  <si>
    <t>F21P1 – WSR-S H2S04 Steel supports</t>
  </si>
  <si>
    <t>USCSB2210024A</t>
  </si>
  <si>
    <t>GF PP&amp;PVDF Material Mega union</t>
  </si>
  <si>
    <t>USCSB2305058A</t>
  </si>
  <si>
    <t>FAB Grounding</t>
  </si>
  <si>
    <t>USCSB2306081A</t>
  </si>
  <si>
    <t>Painting work from PHP T&amp;M work scope (December 2022 to May 2023)</t>
  </si>
  <si>
    <t>USCSB2202003A</t>
  </si>
  <si>
    <t>CCTV Warehouse Building</t>
  </si>
  <si>
    <t>Galaxy3 LLC</t>
  </si>
  <si>
    <t>USCSB2212040A</t>
  </si>
  <si>
    <t>Network &amp; Com</t>
  </si>
  <si>
    <t>USCSB2310175A</t>
  </si>
  <si>
    <t>F21 LITHO AMC Engineering</t>
  </si>
  <si>
    <t>USCSB2211003A</t>
  </si>
  <si>
    <t>Tool Team PVD/CVD Project Coordinator/
Superintendent</t>
  </si>
  <si>
    <t>USC22C012</t>
  </si>
  <si>
    <t>USCSB2402268A</t>
  </si>
  <si>
    <t>CAP_A_MFG_F21 Transportation_光阻櫃 exhasut</t>
  </si>
  <si>
    <t>UPW-UMEC-2023-Dec-extend GC-1</t>
  </si>
  <si>
    <t>USCSB2303096A</t>
  </si>
  <si>
    <t>F21P1 Slurry Instrument air</t>
  </si>
  <si>
    <t>USCSB2401036A</t>
  </si>
  <si>
    <t>F21 CCTV Over Time and Interconnection</t>
  </si>
  <si>
    <t>USCSB2404066A</t>
  </si>
  <si>
    <t>F21 P1 B side CCTV Power system</t>
  </si>
  <si>
    <t>USCSB2306040A</t>
  </si>
  <si>
    <t>UMEC-2022 labor and Veterans holiday</t>
  </si>
  <si>
    <t>USCSB2212039A</t>
  </si>
  <si>
    <t>X1_Y Line Changes</t>
  </si>
  <si>
    <t>USCSB2311110A</t>
  </si>
  <si>
    <t>F21 CCTV Engineering</t>
  </si>
  <si>
    <t>USCSB2310174A</t>
  </si>
  <si>
    <t>F21 THC PTFE Engineering</t>
  </si>
  <si>
    <t>USCSB2311014A</t>
  </si>
  <si>
    <t>WWT CCE Change Orders</t>
  </si>
  <si>
    <t>USCSB2406050A</t>
  </si>
  <si>
    <t>FAB B WWT Observation and CA Service</t>
  </si>
  <si>
    <t>M Consultants, LLC BDA M-Engineering</t>
  </si>
  <si>
    <t>USCSB2304053A</t>
  </si>
  <si>
    <t>LOW NOX VOC Burner Change Out &amp; Clean Harbor</t>
  </si>
  <si>
    <t>USCSB2209033A</t>
  </si>
  <si>
    <t>Manifold Boxes</t>
  </si>
  <si>
    <t>USC2109015A</t>
  </si>
  <si>
    <t>HORIBA Instruments Incorporated</t>
  </si>
  <si>
    <t>USCSB2208016A</t>
  </si>
  <si>
    <t>F21P1 PDS Cabling and equipment installation</t>
  </si>
  <si>
    <t>LV PDS</t>
  </si>
  <si>
    <t>USCSB2404150A</t>
  </si>
  <si>
    <t>Outstanding Incentive Change Requests</t>
  </si>
  <si>
    <t>USCSB2404155A</t>
  </si>
  <si>
    <t>信紘人力-點工人力(8人4個月)</t>
  </si>
  <si>
    <t>Trusval Technology CO., LTD.</t>
  </si>
  <si>
    <t>USCSB2306089A</t>
  </si>
  <si>
    <t>WWT-PSS-TrainA material</t>
  </si>
  <si>
    <t>USCSB2406076A</t>
  </si>
  <si>
    <t>F21-P1_B-SIDE CCTV &amp; ACCESS (L20 HPM)</t>
  </si>
  <si>
    <t>USCSB2310081A</t>
  </si>
  <si>
    <t>Taiwan experienced wrokers-help on WWT pipng fixed in FAB A site.</t>
  </si>
  <si>
    <t>USCSB2402117A</t>
  </si>
  <si>
    <t>2000 Gold T&amp;M-Labor 30days 10ppl</t>
  </si>
  <si>
    <t>2000 GOLD LLC</t>
  </si>
  <si>
    <t>USCSB2211009A</t>
  </si>
  <si>
    <t>F21 General Labor and Housekeeping Service</t>
  </si>
  <si>
    <t>BHTC Arizona, LLC</t>
  </si>
  <si>
    <t>USCSB2310107A</t>
  </si>
  <si>
    <t>OE Electric</t>
  </si>
  <si>
    <t>USCSB2205012A</t>
  </si>
  <si>
    <t>General Laborer and Housekeeping Service</t>
  </si>
  <si>
    <t>USCSB2304045A</t>
  </si>
  <si>
    <t>USCSB2405058A</t>
  </si>
  <si>
    <t>WWT Drain PP_20240508 (B Side)</t>
  </si>
  <si>
    <t>USCSB2304078A</t>
  </si>
  <si>
    <t>WWT Triazole tanks</t>
  </si>
  <si>
    <t>USCSB2303013A</t>
  </si>
  <si>
    <t>CO for Alliance</t>
  </si>
  <si>
    <t>USCSB2311140A</t>
  </si>
  <si>
    <t>CDS F21 Lorry A Solvent room Aegis/Co2 installation and inspection</t>
  </si>
  <si>
    <t>USCSB2308101A</t>
  </si>
  <si>
    <t>TSMC UPW-8-127 WWT LB2 Chemical Piping-Group 2</t>
  </si>
  <si>
    <t>USCSB2310169A</t>
  </si>
  <si>
    <t>Material receiving, off-loading, laydown labor</t>
  </si>
  <si>
    <t>USCSB2404142A</t>
  </si>
  <si>
    <t>F21 B side L20 Tray安裝工程</t>
  </si>
  <si>
    <t>USCSB2306101A</t>
  </si>
  <si>
    <t>WWT Triazole steels and move-in</t>
  </si>
  <si>
    <t>USCSB2312193A</t>
  </si>
  <si>
    <t>F21 CCD Room Security CCTV Engineering</t>
  </si>
  <si>
    <t>USCSB2406004A</t>
  </si>
  <si>
    <t>彰京SUS-0531</t>
  </si>
  <si>
    <t>GOLD STONE DEVELOPMENT CO., LTD.</t>
  </si>
  <si>
    <t>USCSB2404023A</t>
  </si>
  <si>
    <t>B-side L30 SDS scope</t>
  </si>
  <si>
    <t>USCSB2303054A</t>
  </si>
  <si>
    <t>Slurry L10 Model Change</t>
  </si>
  <si>
    <t>USCSB2312113A</t>
  </si>
  <si>
    <t>USC21C006 SLURRY B SIDE L30 bridge support</t>
  </si>
  <si>
    <t>SDB, Inc. dba SDB Contracting Services</t>
  </si>
  <si>
    <t>USCSB2408020A</t>
  </si>
  <si>
    <t>T&amp;M to have (達鑫)Daxin involve in A+B side punch fixed(2024/07/01~2024/12/31)(management fee and profit、Miscellaneous expenses</t>
  </si>
  <si>
    <t>Daxin Energy Engineering Co., Ltd.</t>
  </si>
  <si>
    <t>USCSB2404122A</t>
  </si>
  <si>
    <t>WWT pipe installation</t>
  </si>
  <si>
    <t>Full Money Technology Ltd.</t>
  </si>
  <si>
    <t>USCSB2303057A</t>
  </si>
  <si>
    <t>Skid repair &amp; membrane installtion</t>
  </si>
  <si>
    <t>USC2111049A</t>
  </si>
  <si>
    <t>Valves for WCCS</t>
  </si>
  <si>
    <t>USCSB2404048A</t>
  </si>
  <si>
    <t>WWT_ FAB LB2 / WRC L10_Acid/Chemical Area Safety Paint</t>
  </si>
  <si>
    <t>SD Engineering Technology LLC</t>
  </si>
  <si>
    <t>USCSB2402057A</t>
  </si>
  <si>
    <t>WWT-Triazole Electrical</t>
  </si>
  <si>
    <t>USCSB2406080A</t>
  </si>
  <si>
    <t>FAB CO2 System Permit and Inspection</t>
  </si>
  <si>
    <t>USCSB2109014A</t>
  </si>
  <si>
    <t>CDS Mechancial Work Pre-constru Indirect Labor</t>
  </si>
  <si>
    <t>USCSB2408166A</t>
  </si>
  <si>
    <t>Proposal TSMC-015 @ ICP_MASS_Side B_ Total Boxes_CPVC_SUS_PFA_Support Installations_Side A. Paint_(Rev.1)_Batch 1/2</t>
  </si>
  <si>
    <t>USCSB2404183A</t>
  </si>
  <si>
    <t>Chemical FAB A and Lorry CA and Observation</t>
  </si>
  <si>
    <t>USCSB2305064A</t>
  </si>
  <si>
    <t>F21 VOC Low nox Electrical Work</t>
  </si>
  <si>
    <t>USCSB2406129A</t>
  </si>
  <si>
    <t>捨得人力-點工人力(13人 6-8月)</t>
  </si>
  <si>
    <t>AUCAN INC</t>
  </si>
  <si>
    <t>USCSB2303088A</t>
  </si>
  <si>
    <t>L20 Unistruts Rack</t>
  </si>
  <si>
    <t>USCSB2311069A</t>
  </si>
  <si>
    <t>WWT-HYC air testing manpower</t>
  </si>
  <si>
    <t>USCSB2312123A</t>
  </si>
  <si>
    <t>Urgent: CDS CED MIC A side 1 of 2 per Paul</t>
  </si>
  <si>
    <t>USCSB2404114A</t>
  </si>
  <si>
    <t>MU11304N035-R1-MICU Area B E2 manpower support for electricity personnel</t>
  </si>
  <si>
    <t>USCSB2407108A</t>
  </si>
  <si>
    <t>WWT 3rd Party QAQC Services</t>
  </si>
  <si>
    <t>Independent QA/QC Services Inc.</t>
  </si>
  <si>
    <t>USCSB2403209A</t>
  </si>
  <si>
    <t>WWT009_B 區機台租賃_Mega(8 month)</t>
  </si>
  <si>
    <t>USCSB2308060A</t>
  </si>
  <si>
    <t>F21 P1 VOC Engineering</t>
  </si>
  <si>
    <t>USCSB2403026A</t>
  </si>
  <si>
    <t>WWT Lorry CCB Fiber, Power, Control Pull &amp; Termination</t>
  </si>
  <si>
    <t>USCSB2210050A</t>
  </si>
  <si>
    <t>L30 Raised Floor Pipe Channel</t>
  </si>
  <si>
    <t>USCSB2404176A</t>
  </si>
  <si>
    <t>WWT-A side EOR CA service for WRC and FAB</t>
  </si>
  <si>
    <t>Page Southerland Page, Inc.</t>
  </si>
  <si>
    <t>USCSB2310106A</t>
  </si>
  <si>
    <t>construction of shaft wall on Mezzanine 1and 2</t>
  </si>
  <si>
    <t>Performance Contracting Inc</t>
  </si>
  <si>
    <t>USC2207021A</t>
  </si>
  <si>
    <t>Painting</t>
  </si>
  <si>
    <t>USC22C020</t>
  </si>
  <si>
    <t>USCSB2210014A</t>
  </si>
  <si>
    <t>F21P1 Penetration Pipe</t>
  </si>
  <si>
    <t>FAB L10, L20 HPM Drain Piping Penetration</t>
  </si>
  <si>
    <t>Penetration Pipe</t>
  </si>
  <si>
    <t>USC2111027A</t>
  </si>
  <si>
    <t>dissolved oxygen analyzers, Silica Analyzers</t>
  </si>
  <si>
    <t>Hach Company</t>
  </si>
  <si>
    <t>USCSB2401075A</t>
  </si>
  <si>
    <t>USCSB2309098A</t>
  </si>
  <si>
    <t>TSMC Fab 21 Phase Construction Administration Services</t>
  </si>
  <si>
    <t>USCSB2404201A</t>
  </si>
  <si>
    <t>WWT - LSR(I)(A side)</t>
  </si>
  <si>
    <t>USCSB2205006A</t>
  </si>
  <si>
    <t>SUNDT ICW Tank Piping</t>
  </si>
  <si>
    <t>USCSB2203015A</t>
  </si>
  <si>
    <t>TSMC Water Frontage Main &amp; 43rd Avenue Sewer Line Extension</t>
  </si>
  <si>
    <t>USCSB2202007A</t>
  </si>
  <si>
    <t>CS Tank changed order work</t>
  </si>
  <si>
    <t>USCSB2307129A</t>
  </si>
  <si>
    <t>Fall Protection System at Lorry</t>
  </si>
  <si>
    <t>USCSB2404190A</t>
  </si>
  <si>
    <t>WWT - B-Side CS Tank FRP Flange Coating and Spool Interconnections</t>
  </si>
  <si>
    <t>USCSB2211025A</t>
  </si>
  <si>
    <t>X line Temp Power RFQ 11_16</t>
  </si>
  <si>
    <t>USCSB2110007A</t>
  </si>
  <si>
    <t>帆宣_tsmc F21P1 轉輪中THC建置六點</t>
  </si>
  <si>
    <t>USCSB2402055A</t>
  </si>
  <si>
    <t>VOC Extending General Conditions(CO # 31)</t>
  </si>
  <si>
    <t>USCSB2306012A</t>
  </si>
  <si>
    <t>Flame arresters</t>
  </si>
  <si>
    <t>Caltrol Inc.</t>
  </si>
  <si>
    <t>USCSB2307091A</t>
  </si>
  <si>
    <t>8-115 WWT &amp; Reclaim System Chemical Scope</t>
  </si>
  <si>
    <t>USCSB2304065A</t>
  </si>
  <si>
    <t>WWT Lab Drain design-MU</t>
  </si>
  <si>
    <t>USCSB2308157A</t>
  </si>
  <si>
    <t>F21 P1 VOC Change Order (southland)_1</t>
  </si>
  <si>
    <t>USCSB2312170A</t>
  </si>
  <si>
    <t>WWT-Train B FRP</t>
  </si>
  <si>
    <t>USCSB2406071A</t>
  </si>
  <si>
    <t>Chemical Team Urgent Materials Wire First Priority (化學系統控制線材0611第一優先級購買)</t>
  </si>
  <si>
    <t>USCSB2303055A</t>
  </si>
  <si>
    <t>CCB DCR piping</t>
  </si>
  <si>
    <t>USCSB2311051A</t>
  </si>
  <si>
    <t>CDS B side support Racks LB2/L30</t>
  </si>
  <si>
    <t>USCSB2211021A</t>
  </si>
  <si>
    <t>Litho Embedded Pipes installation</t>
  </si>
  <si>
    <t>USCSB2312044A</t>
  </si>
  <si>
    <t>CDS CO2 System, Lorry A, certify design and test.</t>
  </si>
  <si>
    <t>USC22C009</t>
  </si>
  <si>
    <t>USCSB2206015A</t>
  </si>
  <si>
    <t>F21P1 230kV MTR Oil and Drain Pipe work</t>
  </si>
  <si>
    <t>F21P1 230kV MTR waste oil drain pipe</t>
  </si>
  <si>
    <t>Oil drain pipe work</t>
  </si>
  <si>
    <t>USCSB2209019A</t>
  </si>
  <si>
    <t>CWS-TSMC AZ Phase 1</t>
  </si>
  <si>
    <t>Commercial Wallboard Systems, Inc</t>
  </si>
  <si>
    <t>USCSB2405171A</t>
  </si>
  <si>
    <t>Extremely Urgent_RFQ_MICU Chemical Team Request Material_05232024-1</t>
  </si>
  <si>
    <t>NEFCO Construction Supply LLC</t>
  </si>
  <si>
    <t>USCSB2402031A</t>
  </si>
  <si>
    <t>CDS TSMC UPW 8-177 NH4 TMAH</t>
  </si>
  <si>
    <t>USCSB2403242A</t>
  </si>
  <si>
    <t>CDS Leakage detection tape installation</t>
  </si>
  <si>
    <t>USCSB2205029A</t>
  </si>
  <si>
    <t>Hard support for electrical scope</t>
  </si>
  <si>
    <t>USCSB2303059A</t>
  </si>
  <si>
    <t>IA copper tubing</t>
  </si>
  <si>
    <t>USCSB2206011A</t>
  </si>
  <si>
    <t>Safety Coordinators and Site Cleanup</t>
  </si>
  <si>
    <t>USCSB2211007A</t>
  </si>
  <si>
    <t>Lorry Bridge brackets Fabrication</t>
  </si>
  <si>
    <t>USCSB2404157A</t>
  </si>
  <si>
    <t>捨得人力-點工人力(13人/2個月)</t>
  </si>
  <si>
    <t>USCSB2205015A</t>
  </si>
  <si>
    <t>F21 Warehouse CCTV equipment</t>
  </si>
  <si>
    <t>USCSB2211004A</t>
  </si>
  <si>
    <t>WWT Discharge box adding</t>
  </si>
  <si>
    <t>USCSB2305059A</t>
  </si>
  <si>
    <t>WRC Grounding</t>
  </si>
  <si>
    <t>USC22C021</t>
  </si>
  <si>
    <t>USCSB2403160A</t>
  </si>
  <si>
    <t>F21P1 Chemical Lab setup</t>
  </si>
  <si>
    <t>UPW-Mezzanine 3 &amp; 4 Epoxy Floor Coating-Degan</t>
  </si>
  <si>
    <t>USCSB2204009A</t>
  </si>
  <si>
    <t>TSMC F21 AZ Structure Design and PE Stamp</t>
  </si>
  <si>
    <t>SYNERGY Engineering Consultants</t>
  </si>
  <si>
    <t>USC22C006</t>
  </si>
  <si>
    <t>USCSB2205018A</t>
  </si>
  <si>
    <t>TSMC F21P1 EUV Overhead Cranes in Area A of FAB Building</t>
  </si>
  <si>
    <t>USCSB2310069A</t>
  </si>
  <si>
    <t>F21 P1 CCTV Engineering</t>
  </si>
  <si>
    <t>USCSB2308115A</t>
  </si>
  <si>
    <t>USCSB2110002A</t>
  </si>
  <si>
    <t>Pre-construction</t>
  </si>
  <si>
    <t>USCSB2307133A</t>
  </si>
  <si>
    <t>F21 P1 WWT Electric Engineering</t>
  </si>
  <si>
    <t>USCSB2312192A</t>
  </si>
  <si>
    <t>CDS chemical electric materials</t>
  </si>
  <si>
    <t>USCSB2406031A</t>
  </si>
  <si>
    <t>F21P1 B Side material Harrington - CPVC fitting</t>
  </si>
  <si>
    <t>USC2111010A</t>
  </si>
  <si>
    <t>Barcode 系統網路設備</t>
  </si>
  <si>
    <t>USCSB2404189A</t>
  </si>
  <si>
    <t>WWT - Install (166) Embedded Pipe on B-Side for Litho Drains</t>
  </si>
  <si>
    <t>USCSB2406126A</t>
  </si>
  <si>
    <t>F21-P1_B-Side mask room gas piping hookup_batch 1/2</t>
  </si>
  <si>
    <t>USCSB2403302A</t>
  </si>
  <si>
    <t>(B side)WWT Widos Welding Machine_20240329</t>
  </si>
  <si>
    <t>Widos Taiwan Ltd.</t>
  </si>
  <si>
    <t>USCSB2402137A</t>
  </si>
  <si>
    <t>F21 EBO AMC Engineering</t>
  </si>
  <si>
    <t>USCSB2401233A</t>
  </si>
  <si>
    <t>CDS OE electrical work</t>
  </si>
  <si>
    <t>USCSB2205025A</t>
  </si>
  <si>
    <t>Outsourcing (area superintendent)</t>
  </si>
  <si>
    <t>USCSB2208015A</t>
  </si>
  <si>
    <t>UPW 500 MCM Cable</t>
  </si>
  <si>
    <t>USCSB2308113A</t>
  </si>
  <si>
    <t>Field Observation for WRC WWT</t>
  </si>
  <si>
    <t>USCSB2211008A</t>
  </si>
  <si>
    <t>4 Trips Plainview, TX</t>
  </si>
  <si>
    <t>USCSB2403158A</t>
  </si>
  <si>
    <t>RFQ_Struts &amp; Accessories_Copper State_B side_20240306</t>
  </si>
  <si>
    <t>Copper State Bolt &amp; Nut Company</t>
  </si>
  <si>
    <t>USCSB2405031A</t>
  </si>
  <si>
    <t>UPW Foxboro A2U</t>
  </si>
  <si>
    <t>Engineered Process Controls, LLC</t>
  </si>
  <si>
    <t>USCSB2209020A</t>
  </si>
  <si>
    <t>Logistics coordinator/superintendent(took Hookup focus)</t>
  </si>
  <si>
    <t>USCSB2407072A</t>
  </si>
  <si>
    <t>LB-1 Sump Pump Piping - Train A/Train B_WWT UMEC scope</t>
  </si>
  <si>
    <t>USCSB2210033A</t>
  </si>
  <si>
    <t>commissioning chemical purchase</t>
  </si>
  <si>
    <t>USCSB2210016A</t>
  </si>
  <si>
    <t>CED Wire</t>
  </si>
  <si>
    <t>USCSB2310129A</t>
  </si>
  <si>
    <t>WWT FAB/WWT Valves</t>
  </si>
  <si>
    <t>USCSB2403233A</t>
  </si>
  <si>
    <t>VOC/ B side + control and power wire.</t>
  </si>
  <si>
    <t>Independent Electric Supply, Inc.</t>
  </si>
  <si>
    <t>USCSB2309092A</t>
  </si>
  <si>
    <t>WWT 20% Fab materials for FAB A side</t>
  </si>
  <si>
    <t>USCSB2212049A</t>
  </si>
  <si>
    <t>F21P1 MIC CDS Plastic Box</t>
  </si>
  <si>
    <t>USCSB2402253A</t>
  </si>
  <si>
    <t>WWT line leak check T&amp;M work</t>
  </si>
  <si>
    <t>USCSB2312161A</t>
  </si>
  <si>
    <t>Chem Pkg 3 WWT Estimate</t>
  </si>
  <si>
    <t>USCSB2405180A</t>
  </si>
  <si>
    <t>[上禾] MICU E2 支援報價單(8人*4 month)</t>
  </si>
  <si>
    <t>SHANG-HE project company</t>
  </si>
  <si>
    <t>USCSB2406010A</t>
  </si>
  <si>
    <t>F21P1 IES- Cable Tray B side</t>
  </si>
  <si>
    <t>USCSB2307112A</t>
  </si>
  <si>
    <t>TSMC Offload July</t>
  </si>
  <si>
    <t>USCSB2308059A</t>
  </si>
  <si>
    <t>500 MCM B Side</t>
  </si>
  <si>
    <t>USCSB2211010A</t>
  </si>
  <si>
    <t>WRC control room raised floor</t>
  </si>
  <si>
    <t>Brycon Corporation</t>
  </si>
  <si>
    <t>USCSB2112002A</t>
  </si>
  <si>
    <t>TMAH Mechanical</t>
  </si>
  <si>
    <t>USCSB2401114A</t>
  </si>
  <si>
    <t>SDS slurry electrical labor and materials</t>
  </si>
  <si>
    <t>USCSB2212001A</t>
  </si>
  <si>
    <t>UPW BIM Modeling of Conduit</t>
  </si>
  <si>
    <t>USCSB2405185A</t>
  </si>
  <si>
    <t>F21P1 B side Electrical Materials Purchasing</t>
  </si>
  <si>
    <t>USCSB2203003A</t>
  </si>
  <si>
    <t>VMB rack</t>
  </si>
  <si>
    <t>USCSB2208009A</t>
  </si>
  <si>
    <t>Drill and Epoxy Rebar Hooks for Curb Based on Detail Provided</t>
  </si>
  <si>
    <t>USCSB2310140A</t>
  </si>
  <si>
    <t>MU/Hand welding machines for WWT</t>
  </si>
  <si>
    <t>USCSB2309138A</t>
  </si>
  <si>
    <t>UPW-CO-trade damage repair</t>
  </si>
  <si>
    <t>USCSB2406099A</t>
  </si>
  <si>
    <t>B side/A side punch fix team (Yi Sheng)</t>
  </si>
  <si>
    <t>YI-SHENG engineering Co.,Ltd</t>
  </si>
  <si>
    <t>USCSB2307007A</t>
  </si>
  <si>
    <t>WWT-weld machine rental for PSS</t>
  </si>
  <si>
    <t>USCSB2402060A</t>
  </si>
  <si>
    <t>CDS Lorry A Add pressure detector piping</t>
  </si>
  <si>
    <t>USCSB2311106A</t>
  </si>
  <si>
    <t>FAB B UPW Electrical Permit and CA service</t>
  </si>
  <si>
    <t>USCSB2305070A</t>
  </si>
  <si>
    <t>TSMC F21 Solvent room vent</t>
  </si>
  <si>
    <t>USCSB2303099A</t>
  </si>
  <si>
    <t>20% bulk order - rush order</t>
  </si>
  <si>
    <t>USCSB2406096A</t>
  </si>
  <si>
    <t>F21P1 B side 彰京 - PFA</t>
  </si>
  <si>
    <t>USCSB2311144A</t>
  </si>
  <si>
    <t>F21 THC B side Equipment</t>
  </si>
  <si>
    <t>USCSB2209018A</t>
  </si>
  <si>
    <t>TSMC AZ F21P2 EUV crane structural calculation/design/PE stamp</t>
  </si>
  <si>
    <t>USC2204011A</t>
  </si>
  <si>
    <t>USCSB2408162A</t>
  </si>
  <si>
    <t>REVISED VARTEAGA Invoice No. MICU-010 @ T^0M WORK_CDS L10_L20_L30 Cleanroom CPVC_SS_PFA Chemical System Tubes_ Batch 1/3</t>
  </si>
  <si>
    <t>USCSB2206014A</t>
  </si>
  <si>
    <t>UPW tray model</t>
  </si>
  <si>
    <t>USCSB2204012A</t>
  </si>
  <si>
    <t>Change Order (for VOC Cable Tray)</t>
  </si>
  <si>
    <t>USCSB2303080A</t>
  </si>
  <si>
    <t>UPW Temporary Power</t>
  </si>
  <si>
    <t>MMR Constructors, Inc.</t>
  </si>
  <si>
    <t>USCSB2406067A</t>
  </si>
  <si>
    <t>(A side) Support _Hua Yi close PR_ batch 2/2</t>
  </si>
  <si>
    <t>Mirador Construction Service, LLC</t>
  </si>
  <si>
    <t>USC2112014A</t>
  </si>
  <si>
    <t>VMBs for slurry, Valve housing</t>
  </si>
  <si>
    <t>FusionHPX LLC</t>
  </si>
  <si>
    <t>USCSB2402107A</t>
  </si>
  <si>
    <t>CDS TSMC 8-181 CUSO4, COSO4, H3PO4</t>
  </si>
  <si>
    <t>USCSB2402270A</t>
  </si>
  <si>
    <t>WWT - BMWC L15 Ceiling Work CO</t>
  </si>
  <si>
    <t>USCSB2310048A</t>
  </si>
  <si>
    <t>Core Drill In Various Areas</t>
  </si>
  <si>
    <t>USCSB2302040A</t>
  </si>
  <si>
    <t>USCSB2406131A</t>
  </si>
  <si>
    <t>TSMC / FAB21: SIDE A H202 ROOM ADDITIONAL SUPPORTS</t>
  </si>
  <si>
    <t>USCSB2306109A</t>
  </si>
  <si>
    <t>WWT-chemical enclosure</t>
  </si>
  <si>
    <t>Scenic Industries, LLC</t>
  </si>
  <si>
    <t>USCSB2404051A</t>
  </si>
  <si>
    <t>F21-P1_B-SIDE CCTV &amp; ACCESS Fiber splicing and panel to panel Inner connection</t>
  </si>
  <si>
    <t>USCSB2403104A</t>
  </si>
  <si>
    <t>[B side][Manpower-MU] 協益/1month</t>
  </si>
  <si>
    <t>USCSB2302012A</t>
  </si>
  <si>
    <t>Chemical enclosures installation</t>
  </si>
  <si>
    <t>USCSB2212004A</t>
  </si>
  <si>
    <t>Alliance - trucking cost</t>
  </si>
  <si>
    <t>USC2408016A</t>
  </si>
  <si>
    <t>Base build-CGS 3&amp;4 opening invoices</t>
  </si>
  <si>
    <t>USCSB2212037A</t>
  </si>
  <si>
    <t>WWT- Na2SO3-Formaldehyde</t>
  </si>
  <si>
    <t>USCSB2404196A</t>
  </si>
  <si>
    <t>WWT PVC_PVDF FittingsPipes (B Side)_20240424</t>
  </si>
  <si>
    <t>USCSB2305071A</t>
  </si>
  <si>
    <t>TSMC F21P1 Site Security Electronics Permit Assistance</t>
  </si>
  <si>
    <t>USC2111038A</t>
  </si>
  <si>
    <t>electromagnetic 
flowmeter,pressure 
transmitter</t>
  </si>
  <si>
    <t>Azbil North America, Inc.</t>
  </si>
  <si>
    <t>USCSB2405179A</t>
  </si>
  <si>
    <t>CHEM_ Ryan Herco Flow Solutions_ CDS/ SDS/ WCCS_ L10/L20_ PVDV+CPVC+PP</t>
  </si>
  <si>
    <t>USCSB2406137A</t>
  </si>
  <si>
    <t>WRC SS Bypass(UPW SUS fix bypass only)</t>
  </si>
  <si>
    <t>USCSB2404215A</t>
  </si>
  <si>
    <t>WWT the Drain Remaining Pipes_20240426 (B Side)</t>
  </si>
  <si>
    <t>USCSB2307051A</t>
  </si>
  <si>
    <t>Lamella Installation</t>
  </si>
  <si>
    <t>USCSB2305103A</t>
  </si>
  <si>
    <t>UPW CO-Distribution</t>
  </si>
  <si>
    <t>USCSB2409023A</t>
  </si>
  <si>
    <t>MU E2 manpower support for 6 people_B 區suction + A side NaOH 管路</t>
  </si>
  <si>
    <t>USCSB2206025A</t>
  </si>
  <si>
    <t>USCSB2209009A</t>
  </si>
  <si>
    <t>MIC-TSMC-F21P1- VOC DCS SCADA</t>
  </si>
  <si>
    <t>ACME Control System Corporation</t>
  </si>
  <si>
    <t>USCSB2204010A</t>
  </si>
  <si>
    <t>Project Management Software</t>
  </si>
  <si>
    <t>Procore Technologies, Inc.</t>
  </si>
  <si>
    <t>Software</t>
  </si>
  <si>
    <t>USCSB2307006A</t>
  </si>
  <si>
    <t>8-66 FAB Gas Chem Lab Hook-Up(GC Lab Piping)</t>
  </si>
  <si>
    <t>Chemical Lab</t>
  </si>
  <si>
    <t>USCSB2409014A</t>
  </si>
  <si>
    <t>F21 P1 VOC Electricity Change Order _CO#30_Batch 1/2</t>
  </si>
  <si>
    <t>USCSB2312062A</t>
  </si>
  <si>
    <t>WWT_CCE CO58 stripper disconnect switch and CO35 RIO Conduit.</t>
  </si>
  <si>
    <t>USCSB2308155A</t>
  </si>
  <si>
    <t>WWT Testing support</t>
  </si>
  <si>
    <t>Jettech System Technology Co., Ltd.</t>
  </si>
  <si>
    <t>USC2309041A</t>
  </si>
  <si>
    <t>Manpower Pay for General Labor for Elsa Nieto</t>
  </si>
  <si>
    <t>USC23C056</t>
  </si>
  <si>
    <t>USCSB2406019A</t>
  </si>
  <si>
    <t>Fab LB2 Trench Cleaning</t>
  </si>
  <si>
    <t>B side housekeeping(Open PO)</t>
  </si>
  <si>
    <t>USCSB2301011A</t>
  </si>
  <si>
    <t>Minor Works CCB-MU</t>
  </si>
  <si>
    <t>USCSB2402267A</t>
  </si>
  <si>
    <t>UPW-UMEC-2023-Dec-extend GC-2</t>
  </si>
  <si>
    <t>USCSB2311111A</t>
  </si>
  <si>
    <t>F21 CCD room CCTV &amp; Security Equipment</t>
  </si>
  <si>
    <t>USCSB2405125A</t>
  </si>
  <si>
    <t>F21 P1 VOC system extension GC (JAN.FEB.MAR.APR/2024)</t>
  </si>
  <si>
    <t>USCSB2404001A</t>
  </si>
  <si>
    <t>WWT - Marquis Carbon Media loading #2</t>
  </si>
  <si>
    <t>USCSB2312003A</t>
  </si>
  <si>
    <t>CDS CED DFK Lorry HPM materials</t>
  </si>
  <si>
    <t>USCSB2409008A</t>
  </si>
  <si>
    <t>F21 P1 VOC Electricity Change Order _CO#25_Batch 1/6</t>
  </si>
  <si>
    <t>USCSB2202009A</t>
  </si>
  <si>
    <t>FRP Tank Changed Order Work</t>
  </si>
  <si>
    <t>USCSB2302043A</t>
  </si>
  <si>
    <t>LPS RH materials #1</t>
  </si>
  <si>
    <t>USCSB2308137A</t>
  </si>
  <si>
    <t>Liberty May 01</t>
  </si>
  <si>
    <t>USCSB2309176A</t>
  </si>
  <si>
    <t>WWT -Train A-PVC materials</t>
  </si>
  <si>
    <t>USCSB2308138A</t>
  </si>
  <si>
    <t>Liberty May 02</t>
  </si>
  <si>
    <t>USC23C040</t>
  </si>
  <si>
    <t>USCSB2305101A</t>
  </si>
  <si>
    <t>TSMC F21 Clean Room Suit</t>
  </si>
  <si>
    <t>Open PO for Clean Room Suits</t>
  </si>
  <si>
    <t>USCSB2309126A</t>
  </si>
  <si>
    <t>TW W1 material 2nd Order</t>
  </si>
  <si>
    <t>USCSB2405181A</t>
  </si>
  <si>
    <t>WWT - (166) L20 Litho B Side Embedded Pipe Sealing</t>
  </si>
  <si>
    <t>USCSB2210008A</t>
  </si>
  <si>
    <t>UPW A Side Disconnect Switch Change Order</t>
  </si>
  <si>
    <t>USCSB2404177A</t>
  </si>
  <si>
    <t>UPW-B side CA/observation service</t>
  </si>
  <si>
    <t>USC2112019A</t>
  </si>
  <si>
    <t xml:space="preserve">Copper, free chlorine, and turbidity analyzers. </t>
  </si>
  <si>
    <t>USCSB2312005A</t>
  </si>
  <si>
    <t>WWT -Stripper-2"packing -Harrington</t>
  </si>
  <si>
    <t>USCSB2301032A</t>
  </si>
  <si>
    <t>LB2-Area A-ACF media loading</t>
  </si>
  <si>
    <t>USCSB2209017A</t>
  </si>
  <si>
    <t>site Temp power from UIS panel to sub work area</t>
  </si>
  <si>
    <t>USCSB2401176A</t>
  </si>
  <si>
    <t>UPW-UMEC-T&amp;M tickets</t>
  </si>
  <si>
    <t>USCSB2407109A</t>
  </si>
  <si>
    <t>WWT_Drain pipeline construction under MU_3weeks</t>
  </si>
  <si>
    <t>USC2111003A</t>
  </si>
  <si>
    <t>Conductivity Meter</t>
  </si>
  <si>
    <t>USCSB2301025A</t>
  </si>
  <si>
    <t>CO Sticker Installation</t>
  </si>
  <si>
    <t>USCSB2405036A</t>
  </si>
  <si>
    <t>Triazole Change Order</t>
  </si>
  <si>
    <t>USC2201006A</t>
  </si>
  <si>
    <t>Ball Valve, pressure regulating, Diaphragm Valve</t>
  </si>
  <si>
    <t>USCSB2308005A</t>
  </si>
  <si>
    <t>Mezzanine Epoxy Coatings (WWT -mezz 4 epoxy)</t>
  </si>
  <si>
    <t>USCSB2308158A</t>
  </si>
  <si>
    <t>F21 P1 VOC Change Order(southland)_2</t>
  </si>
  <si>
    <t>USCSB2309058A</t>
  </si>
  <si>
    <t>Epoxy Pump Pads and Vibration Pads(FAB LB2 and WRC L10)</t>
  </si>
  <si>
    <t>USCSB2309142A</t>
  </si>
  <si>
    <t>Chemical VMB boxes for Fab B Side of the CDS system.</t>
  </si>
  <si>
    <t>USCSB2306016A</t>
  </si>
  <si>
    <t>TIG 3rd party inspections</t>
  </si>
  <si>
    <t>USC22C031</t>
  </si>
  <si>
    <t>USCSB2402273A</t>
  </si>
  <si>
    <t>CAP_E_F21P1 AMHS MML Seismic Foundation</t>
  </si>
  <si>
    <t>Housekeeping and Equipment maintenance(Open PO)</t>
  </si>
  <si>
    <t>SEMITEC LLC</t>
  </si>
  <si>
    <t>USCSB2401252A</t>
  </si>
  <si>
    <t>WWT commissioning chemical</t>
  </si>
  <si>
    <t>USCSB2404198A</t>
  </si>
  <si>
    <t>Materials for Train 2 from Taiwan Supplier</t>
  </si>
  <si>
    <t>USCSB2211022A</t>
  </si>
  <si>
    <t>WWT welding machines rentals from Megaunion</t>
  </si>
  <si>
    <t>USCSB2406039A</t>
  </si>
  <si>
    <t>CHEM_CDS/ SDS/ WCCS_ SUS project_LINDE_ ARGON, REFRIGERATED LIQUID*200pcs</t>
  </si>
  <si>
    <t>Linde Gas and Equipment Inc</t>
  </si>
  <si>
    <t>USCSB2209023A</t>
  </si>
  <si>
    <t>F21P1 MFG_Security&amp;CCTV Package</t>
  </si>
  <si>
    <t>USCSB2303048A</t>
  </si>
  <si>
    <t>USCSB2212038A</t>
  </si>
  <si>
    <t>LB2 Wall Redesign Cable Tray Changes</t>
  </si>
  <si>
    <t>USCSB2401113A</t>
  </si>
  <si>
    <t>CDS B side support LB1</t>
  </si>
  <si>
    <t>USCSB2203009A</t>
  </si>
  <si>
    <t>Outsourcing Service Superintendent Lead</t>
  </si>
  <si>
    <t>USCSB2310147A</t>
  </si>
  <si>
    <t>WWT-Chad lab drain-6.5 line</t>
  </si>
  <si>
    <t>USCSB2408044A</t>
  </si>
  <si>
    <t>LB2 GIP Blower material supplement_WWT</t>
  </si>
  <si>
    <t>USCSB2211006A</t>
  </si>
  <si>
    <t>TSMC F21 AZ On-site Construction Coordination</t>
  </si>
  <si>
    <t>USCSB2407064A</t>
  </si>
  <si>
    <t>WWT: OPEN PO III</t>
  </si>
  <si>
    <t>USCSB2201008A</t>
  </si>
  <si>
    <t>tsmc F21P1 VOC 雜項工程</t>
  </si>
  <si>
    <t>Desiccant Technology Corporation</t>
  </si>
  <si>
    <t>USC22C014</t>
  </si>
  <si>
    <t>USCSB2403029A</t>
  </si>
  <si>
    <t>F21P1 AMHS Power Panel</t>
  </si>
  <si>
    <t>General laborer and Housekeeping&amp;Superintendent Service (Open PO)</t>
  </si>
  <si>
    <t>USCSB2209015A</t>
  </si>
  <si>
    <t>TSMC MIC Fab Chemical, Piping and Electrical Design</t>
  </si>
  <si>
    <t>USCSB2308139A</t>
  </si>
  <si>
    <t>Liberty May 03</t>
  </si>
  <si>
    <t>USCSB2204002A</t>
  </si>
  <si>
    <t>MICU人力支援</t>
  </si>
  <si>
    <t>USCSB2403263A</t>
  </si>
  <si>
    <t>F21 P1 EBO AMC gas hookup</t>
  </si>
  <si>
    <t>USCSB2306135A</t>
  </si>
  <si>
    <t>TSMC Offload June</t>
  </si>
  <si>
    <t>USCSB2207022A</t>
  </si>
  <si>
    <t>Water Systems Superintendent _Rod Copas</t>
  </si>
  <si>
    <t>USCSB2403244A</t>
  </si>
  <si>
    <t>CDS INSTALL VMB WITH SUPPORTS TSMC-008</t>
  </si>
  <si>
    <t>USCSB2405166A</t>
  </si>
  <si>
    <t>WSR 廢硫酸缺料接點</t>
  </si>
  <si>
    <t>USCSB2401177A</t>
  </si>
  <si>
    <t>REI PCOs 26,28,37,39,46,52</t>
  </si>
  <si>
    <t>USCSB2209032A</t>
  </si>
  <si>
    <t>Slurry VMBs</t>
  </si>
  <si>
    <t>USCSB2408077A</t>
  </si>
  <si>
    <t>WWT - FRP membrane atpads- dike walls around Tmah expansion LB2 N.5</t>
  </si>
  <si>
    <t>USCSB2211019A</t>
  </si>
  <si>
    <t>Embedded pipes fire sealants</t>
  </si>
  <si>
    <t>USC2112016A</t>
  </si>
  <si>
    <t>Chemical Resistant Tubing</t>
  </si>
  <si>
    <t>USCSB2403048A</t>
  </si>
  <si>
    <t>CDS UPW - 8-195 AOR HFC HFD Chem Drains</t>
  </si>
  <si>
    <t>USCSB2404166A</t>
  </si>
  <si>
    <t>WIDOS WELDING MACH.</t>
  </si>
  <si>
    <t>Ferguson Enterprises, LLC</t>
  </si>
  <si>
    <t>USC2111018A</t>
  </si>
  <si>
    <t>pressure transmitter</t>
  </si>
  <si>
    <t>Ashcroft Inc.</t>
  </si>
  <si>
    <t>USCSB2402149A</t>
  </si>
  <si>
    <t>UPW-UMEC-LB2 A.5/L10 Q.5 Design change</t>
  </si>
  <si>
    <t>USC2111009A</t>
  </si>
  <si>
    <t>I LINE PANEL,Mains Panel</t>
  </si>
  <si>
    <t>OEG ISG - Integrated Systems Group</t>
  </si>
  <si>
    <t>USCSB2312035A</t>
  </si>
  <si>
    <t>WWT-UPW RO to T780 and 780 temp plates</t>
  </si>
  <si>
    <t>Water</t>
  </si>
  <si>
    <t>USCSB2406051A</t>
  </si>
  <si>
    <t>FAB A CDS-WCCS Permit Revision</t>
  </si>
  <si>
    <t>USCSB2212027A</t>
  </si>
  <si>
    <t>1st Set of Clamps</t>
  </si>
  <si>
    <t>USCSB2404110A</t>
  </si>
  <si>
    <t>CPVC 料補齊.1</t>
  </si>
  <si>
    <t>USCSB2201009A</t>
  </si>
  <si>
    <t>Access Control/Wifi/CCTV in new Office/Warehouse</t>
  </si>
  <si>
    <t>USCSB2308108A</t>
  </si>
  <si>
    <t>Page Observation for FAB and WRC UPW</t>
  </si>
  <si>
    <t>USCSB2205027A</t>
  </si>
  <si>
    <t>SYNERGY/MICU tsmc F21 Arizona On-site Engineer</t>
  </si>
  <si>
    <t>USCSB2406115A</t>
  </si>
  <si>
    <t>F21P1 HPM L10B CDU/DHL CDA/GN2</t>
  </si>
  <si>
    <t>SEMITORR GROUP, LLC</t>
  </si>
  <si>
    <t>USCSB2310100A</t>
  </si>
  <si>
    <t>WWT-Swing gate</t>
  </si>
  <si>
    <t>USCSB2405132A</t>
  </si>
  <si>
    <t>F21P1A L10 Pump area WLS Aegis panel 工程</t>
  </si>
  <si>
    <t>USCSB2203005A</t>
  </si>
  <si>
    <t>轉輪及煙囪預組裝費用</t>
  </si>
  <si>
    <t>USCSB2407111A</t>
  </si>
  <si>
    <t>Installation of Drip Pan (PVC Bag) 追加工程</t>
  </si>
  <si>
    <t>USCSB2306056A</t>
  </si>
  <si>
    <t>Mezzanine Doors and Installation</t>
  </si>
  <si>
    <t>Suncoast Glass &amp; Glazing,LLC dba Mirror Works dba Horn Doors</t>
  </si>
  <si>
    <t>USCSB2306118A</t>
  </si>
  <si>
    <t>WRC 2nd floor rack (WWT under TMAH)</t>
  </si>
  <si>
    <t>USCSB2405126A</t>
  </si>
  <si>
    <t xml:space="preserve">F21 P1 VOC system extension GC (MAY/2024) </t>
  </si>
  <si>
    <t>USCSB2403249A</t>
  </si>
  <si>
    <t>UPW-UMEC-COs for MA-137, 162, 172 and 182</t>
  </si>
  <si>
    <t>USCSB2405068A</t>
  </si>
  <si>
    <t>WWT B Side Instrument Batch 1</t>
  </si>
  <si>
    <t>USCSB2211024A</t>
  </si>
  <si>
    <t>Temp Power Supplier</t>
  </si>
  <si>
    <t>USC2301007A</t>
  </si>
  <si>
    <t>2023 Pro XD Mid- Size Crew</t>
  </si>
  <si>
    <t>Iron City Polaris</t>
  </si>
  <si>
    <t>Office Supplies</t>
  </si>
  <si>
    <t>USCSB2401240A</t>
  </si>
  <si>
    <t>UPW-UMEC-B side ACF loading</t>
  </si>
  <si>
    <t>USCSB2405080A</t>
  </si>
  <si>
    <t>Train 2 ICPMS CO To UMEC</t>
  </si>
  <si>
    <t>USCSB2110001A</t>
  </si>
  <si>
    <t>DIA 200M, Pole, Extension, CPE</t>
  </si>
  <si>
    <t>Chunghwa Telecom Global, Inc</t>
  </si>
  <si>
    <t>Internet</t>
  </si>
  <si>
    <t>USCSB2311113A</t>
  </si>
  <si>
    <t>WWT -Stripper-2"packing for 2 towers</t>
  </si>
  <si>
    <t>LICI PLASTIC INDUSTRY CO.</t>
  </si>
  <si>
    <t>USCSB2312116A</t>
  </si>
  <si>
    <t>CDS CED MIC A side 2 of 2 per Paul</t>
  </si>
  <si>
    <t>USCSB2312198A</t>
  </si>
  <si>
    <t>F21 AMC B side Network Engineering</t>
  </si>
  <si>
    <t>USCSB2406127A</t>
  </si>
  <si>
    <t>F21-P1_B-Side mask room gas piping hookup_batch 2/2</t>
  </si>
  <si>
    <t>USCSB2404184A</t>
  </si>
  <si>
    <t>FAB B Chemical Electrical Permit + CA</t>
  </si>
  <si>
    <t>USC21C002</t>
  </si>
  <si>
    <t>USCSB2103005A</t>
  </si>
  <si>
    <t>TSMC AZ Temp Office Speed Gate</t>
  </si>
  <si>
    <t>tsmc AZ office speed gate engineering</t>
  </si>
  <si>
    <t>B&amp;D Industries, Inc.</t>
  </si>
  <si>
    <t>Speed Gate</t>
  </si>
  <si>
    <t>USCSB2309125A</t>
  </si>
  <si>
    <t>Boxes for bridge/HPM/clean room of CDS system.</t>
  </si>
  <si>
    <t>Professional Plastics Inc</t>
  </si>
  <si>
    <t>USCSB2301059A</t>
  </si>
  <si>
    <t>Temp CP piping labor</t>
  </si>
  <si>
    <t>USCSB2309080A</t>
  </si>
  <si>
    <t>ELECTRIC OPS LLC DBA E-OPS</t>
  </si>
  <si>
    <t>USCSB2206007A</t>
  </si>
  <si>
    <t>DOCK COORDINATOR</t>
  </si>
  <si>
    <t>USCSB2401201A</t>
  </si>
  <si>
    <t>CDS Required maintenance and pressure switches for the CO2 systems, 24 for Lorry and 52 for Fab A</t>
  </si>
  <si>
    <t>USCSB2304004A</t>
  </si>
  <si>
    <t>MIC MAU Generator</t>
  </si>
  <si>
    <t>Wilson Electric Services Corporation</t>
  </si>
  <si>
    <t>USCSB2408070A</t>
  </si>
  <si>
    <t>WWT CDA system branch - CRG</t>
  </si>
  <si>
    <t>USCSB2307070A</t>
  </si>
  <si>
    <t>Shermco Special Inspection Test</t>
  </si>
  <si>
    <t>Shermco Industries, Inc.</t>
  </si>
  <si>
    <t>USCSB2406066A</t>
  </si>
  <si>
    <t>Pipe support _Hua Yi close PR_ batch 1/2</t>
  </si>
  <si>
    <t>USCSB2308141A</t>
  </si>
  <si>
    <t>Liberty May 05</t>
  </si>
  <si>
    <t>USCSB2311013A</t>
  </si>
  <si>
    <t>UPW-commissioning manpower</t>
  </si>
  <si>
    <t>USC2208009A</t>
  </si>
  <si>
    <t>AECC License</t>
  </si>
  <si>
    <t>Autodesk, Inc.</t>
  </si>
  <si>
    <t>USCSB2403240A</t>
  </si>
  <si>
    <t>WWT PVC Pipes_20240325 (B Side)</t>
  </si>
  <si>
    <t>USCSB2311095A</t>
  </si>
  <si>
    <t>Southwest Fastener Monthly Order for Water Team</t>
  </si>
  <si>
    <t>Southwest Fastener Division of NEFCO</t>
  </si>
  <si>
    <t>USCSB2404043A</t>
  </si>
  <si>
    <t>WWT PVC Glue &amp; Primer_20240327_B side</t>
  </si>
  <si>
    <t>USCSB2407061A</t>
  </si>
  <si>
    <t>CED 化學系統線0710</t>
  </si>
  <si>
    <t>USCSB2309174A</t>
  </si>
  <si>
    <t>WWT -Open PO for urgent materials</t>
  </si>
  <si>
    <t>USCSB2401223A</t>
  </si>
  <si>
    <t>CDS Cheng Shing extension open PO</t>
  </si>
  <si>
    <t>Cheng Shing MEP Taiwan Co.</t>
  </si>
  <si>
    <t>USCSB2308111A</t>
  </si>
  <si>
    <t>Field Observation for FAB WWT &amp; WWD</t>
  </si>
  <si>
    <t>USCSB2310202A</t>
  </si>
  <si>
    <t>Fabricate,paint &amp; Install 6 NGR Stands</t>
  </si>
  <si>
    <t>USCSB2311104A</t>
  </si>
  <si>
    <t>A side valve lacking, confirmed by MU all valves for A side.</t>
  </si>
  <si>
    <t>USC2112025A</t>
  </si>
  <si>
    <t>General hoses</t>
  </si>
  <si>
    <t>USCSB2301050A</t>
  </si>
  <si>
    <t xml:space="preserve">Electrical room level gauge </t>
  </si>
  <si>
    <t>USCSB2407163A</t>
  </si>
  <si>
    <t>CO from tsmc for Enzyme to improve, we take the B side to fill A side need first</t>
  </si>
  <si>
    <t>USCSB2210017A</t>
  </si>
  <si>
    <t>Silicone Future Manufacturing Company Ltd</t>
  </si>
  <si>
    <t>USCSB2310065B</t>
  </si>
  <si>
    <t>Hardware for Chemical YaoHong work at Lorry FNDP, CDA at L20.</t>
  </si>
  <si>
    <t>JUWEI ENGINEERING CO LTD</t>
  </si>
  <si>
    <t>chemical</t>
  </si>
  <si>
    <t>USCSB2302058A</t>
  </si>
  <si>
    <t>UPW B Side Disconnect Switch &amp; Stand</t>
  </si>
  <si>
    <t>USCSB2308182A</t>
  </si>
  <si>
    <t>Repair damages on site</t>
  </si>
  <si>
    <t>USC2111033A</t>
  </si>
  <si>
    <t>Flanged Heater</t>
  </si>
  <si>
    <t>Wattco Inc.</t>
  </si>
  <si>
    <t>USCSB2405023A</t>
  </si>
  <si>
    <t>F21 P1 parking gates installation-(10/11)</t>
  </si>
  <si>
    <t>USCSB2305099A</t>
  </si>
  <si>
    <t>FAB A PVDF</t>
  </si>
  <si>
    <t>USCSB2406084A</t>
  </si>
  <si>
    <t>化學系統控制線材0613 for priority 3</t>
  </si>
  <si>
    <t>USCSB2309170A</t>
  </si>
  <si>
    <t>Veolia turbo bed-final</t>
  </si>
  <si>
    <t>Veolia WTS Services USA, Inc.</t>
  </si>
  <si>
    <t>USCSB2409040A</t>
  </si>
  <si>
    <t>WWT - WRC Platform Flashing</t>
  </si>
  <si>
    <t>USCSB2302045A</t>
  </si>
  <si>
    <t>Flange fittings</t>
  </si>
  <si>
    <t>Yingsheng Applied Materials Co., Ltd</t>
  </si>
  <si>
    <t>USCSB2405005A</t>
  </si>
  <si>
    <t>FAB LB2 MAU Bypass</t>
  </si>
  <si>
    <t>USCSB2402136A</t>
  </si>
  <si>
    <t>WWT FRP coating in WRC&amp;FAB</t>
  </si>
  <si>
    <t>USCSB2309041A</t>
  </si>
  <si>
    <t>WWT FAB Install (16) Agitator Installation</t>
  </si>
  <si>
    <t>USCSB2306097A</t>
  </si>
  <si>
    <t>WWT Tank Agitator Blade Epoxy</t>
  </si>
  <si>
    <t>USCSB2206024A</t>
  </si>
  <si>
    <t>FRP tank Painting</t>
  </si>
  <si>
    <t>USCSB2405073A</t>
  </si>
  <si>
    <t>CHEM_WCCS _Consumable hardware C_Cush A clamp_USA_ 01-00167404_ 0510</t>
  </si>
  <si>
    <t>USCSB2304080A</t>
  </si>
  <si>
    <t>ORGANO temp resin</t>
  </si>
  <si>
    <t>Organo USA, Inc</t>
  </si>
  <si>
    <t>USCSB2203004A</t>
  </si>
  <si>
    <t>FRP/PP Tank Change Order</t>
  </si>
  <si>
    <t>USCSB2406029A</t>
  </si>
  <si>
    <t>F21P1 B Side EES Porder Coating Cable Tray</t>
  </si>
  <si>
    <t>Elliott Electric Supply, Inc.</t>
  </si>
  <si>
    <t>USCSB2407155A</t>
  </si>
  <si>
    <t>LB2 VS1380 steel pipes_WWT</t>
  </si>
  <si>
    <t>USCSB2301031A</t>
  </si>
  <si>
    <t>Harrington Pipe</t>
  </si>
  <si>
    <t>USCSB2312201A</t>
  </si>
  <si>
    <t>F21 Litho AMC Utility GAS piping Engineering</t>
  </si>
  <si>
    <t>USCSB2406085A</t>
  </si>
  <si>
    <t>Mess remaining painting Jeff</t>
  </si>
  <si>
    <t>USCSB2311141A</t>
  </si>
  <si>
    <t>F21 EBO CCTV &amp; Security Equipment</t>
  </si>
  <si>
    <t>USCSB2404055A</t>
  </si>
  <si>
    <t>WWT Welding machine</t>
  </si>
  <si>
    <t>USCSB2307098A</t>
  </si>
  <si>
    <t>LV 3 – 3rd Party Inspection - June</t>
  </si>
  <si>
    <t>USCSB2308072A</t>
  </si>
  <si>
    <t>Lorry A&amp;B Crossover Steps</t>
  </si>
  <si>
    <t>USCSB2409072A</t>
  </si>
  <si>
    <t>Iron plate installation and positioning</t>
  </si>
  <si>
    <t>USCSB2402013A</t>
  </si>
  <si>
    <t>UPW-UMEC-TSMC-CO for B side ACM-C expansion</t>
  </si>
  <si>
    <t>USCSB2405047A</t>
  </si>
  <si>
    <t>WWT: OPEN PO II</t>
  </si>
  <si>
    <t>USC2111052A</t>
  </si>
  <si>
    <t>Valves for SDS</t>
  </si>
  <si>
    <t>USCSB2311118A</t>
  </si>
  <si>
    <t>L30 PP/PVC Material Needed to Complete B-side</t>
  </si>
  <si>
    <t>USCSB2304009A</t>
  </si>
  <si>
    <t>360 pic battery charge</t>
  </si>
  <si>
    <t>Gruber Industries</t>
  </si>
  <si>
    <t>USCSB2406112A</t>
  </si>
  <si>
    <t>WWT - PR Brahma A-Side FRP T-740AA-AB-AC Tank Interconnection Spools(A side)</t>
  </si>
  <si>
    <t>USCSB2403221A</t>
  </si>
  <si>
    <t>WWT 009 _B SIDE P clamp</t>
  </si>
  <si>
    <t>Jinsheng Industrial Co</t>
  </si>
  <si>
    <t>USCSB2404101A</t>
  </si>
  <si>
    <t>SUPPLY MATERIAL/ BUILD SHAFT WALL/ APPLY DRYWALL AND SHAFT WALL TO FRAMING/ TAPE AND SAND DRYWALL TO PAINT PREP FINISH/INSTAL</t>
  </si>
  <si>
    <t>USCSB2304013A</t>
  </si>
  <si>
    <t>WWT SUS CDA all A side material (requested by PSS)</t>
  </si>
  <si>
    <t>USCSB2207024A</t>
  </si>
  <si>
    <t>CCE Conduit, Cable Tray and Cable label</t>
  </si>
  <si>
    <t>USCSB2406015A</t>
  </si>
  <si>
    <t>T140 discharge panel modification</t>
  </si>
  <si>
    <t>USCSB2306085A</t>
  </si>
  <si>
    <t>Slurry Raise Trench Grating</t>
  </si>
  <si>
    <t>USCSB2312011A</t>
  </si>
  <si>
    <t>CDS HongDong 2023 Nov construction work</t>
  </si>
  <si>
    <t>USCSB2304055A</t>
  </si>
  <si>
    <t>WSR tank Install</t>
  </si>
  <si>
    <t>USCSB2311102A</t>
  </si>
  <si>
    <t>WWT - 450 welder</t>
  </si>
  <si>
    <t>USCSB2308170A</t>
  </si>
  <si>
    <t>WRC Additional Concrete</t>
  </si>
  <si>
    <t>USC23C058</t>
  </si>
  <si>
    <t>USCSB2311055A</t>
  </si>
  <si>
    <t>F21 EUV Steel Plates</t>
  </si>
  <si>
    <t>Transparent table mat, PE blue and white canvas and cleanroom tape for A side housekeeping and epoxy protecting.</t>
  </si>
  <si>
    <t>Xiang Sheng Hardware Enterprise Co., Ltd.</t>
  </si>
  <si>
    <t>USCSB2304073A</t>
  </si>
  <si>
    <t>Triazole Poly/PVC material</t>
  </si>
  <si>
    <t>USCSB2311020A</t>
  </si>
  <si>
    <t>Mezzanine shaft wall paint</t>
  </si>
  <si>
    <t>USCSB2209012A</t>
  </si>
  <si>
    <t>WWT tank welding</t>
  </si>
  <si>
    <t>USCSB2404002A</t>
  </si>
  <si>
    <t>WWT LJ Tools_20240329</t>
  </si>
  <si>
    <t>USCSB2308012A</t>
  </si>
  <si>
    <t>Fab 21 B LB2 (7 Tank Media Loading) Phoenix, Arizona</t>
  </si>
  <si>
    <t>USCSB2405024A</t>
  </si>
  <si>
    <t>F21 P1 parking gates installation-(11/11)</t>
  </si>
  <si>
    <t>USCSB2206008A</t>
  </si>
  <si>
    <t>Insulation spec change</t>
  </si>
  <si>
    <t>USCSB2405173A</t>
  </si>
  <si>
    <t>Extremely Urgent_RFQ_MICU Chemical Team Request Material_05232024_Semitorr</t>
  </si>
  <si>
    <t>USCSB2402081A</t>
  </si>
  <si>
    <t>TRIAZOLE &amp; NH3 stripper pad scopes</t>
  </si>
  <si>
    <t>Revolution Industrial LLC</t>
  </si>
  <si>
    <t>USCSB2402241A</t>
  </si>
  <si>
    <t>F21 CCTV Engineering (T&amp;M)</t>
  </si>
  <si>
    <t>USCSB2406002A</t>
  </si>
  <si>
    <t>CED 五金料件0531-1</t>
  </si>
  <si>
    <t>USCSB2308162A</t>
  </si>
  <si>
    <t>F21 P1 VOC Change Order(southland)_3</t>
  </si>
  <si>
    <t>USCSB2405086A</t>
  </si>
  <si>
    <t>CHEM_CDS SDS project for valve_ SemiTorr Group_Qte1526621</t>
  </si>
  <si>
    <t>USCSB2408140A</t>
  </si>
  <si>
    <t>WWT A+B side punch which is paid by tsmc_水泥基座填塞</t>
  </si>
  <si>
    <t>USCSB2209021A</t>
  </si>
  <si>
    <t>F21P1 QR Lab_Security&amp;CCTV Package</t>
  </si>
  <si>
    <t>USCSB2405164A</t>
  </si>
  <si>
    <t>Swagelok pressure-reducing redgulators and compressionto npt adaptors</t>
  </si>
  <si>
    <t>USCSB2406069A</t>
  </si>
  <si>
    <t>F21 Chemical system control cable</t>
  </si>
  <si>
    <t>USCSB2307085A</t>
  </si>
  <si>
    <t>WWT -L20 Sludge</t>
  </si>
  <si>
    <t>USCSB2310183A</t>
  </si>
  <si>
    <t>CDS L10 CPVC chemical pipes</t>
  </si>
  <si>
    <t>USCSB2310171A</t>
  </si>
  <si>
    <t>F21 CCTV system incentive for CCE</t>
  </si>
  <si>
    <t>Labor Incentive</t>
  </si>
  <si>
    <t>USCSB2310049A</t>
  </si>
  <si>
    <t>F21 P1 Security and CCTV Engineering</t>
  </si>
  <si>
    <t>Onsight Live, LLC</t>
  </si>
  <si>
    <t>USCSB2405016A</t>
  </si>
  <si>
    <t>F21 P1 parking gates installation-(3/11)</t>
  </si>
  <si>
    <t>USCSB2307099A</t>
  </si>
  <si>
    <t>LV 3 – 3rd Party Inspection - July</t>
  </si>
  <si>
    <t>USCSB2306042A</t>
  </si>
  <si>
    <t>FAB A PVDF - 02</t>
  </si>
  <si>
    <t>USCSB2405034A</t>
  </si>
  <si>
    <t>SDS L3 Add one VMB</t>
  </si>
  <si>
    <t>USCSB2407051A</t>
  </si>
  <si>
    <t>Painting mess CO</t>
  </si>
  <si>
    <t>USCSB2404044A</t>
  </si>
  <si>
    <t>Main CO Trident WSR</t>
  </si>
  <si>
    <t>USCSB2403024A</t>
  </si>
  <si>
    <t>WWT Tunnel additional rack on expansion loop</t>
  </si>
  <si>
    <t>USCSB2402085A</t>
  </si>
  <si>
    <t>Tmah ACF expansion Rack for MMI.</t>
  </si>
  <si>
    <t>USCSB2406088A</t>
  </si>
  <si>
    <t>FAB A SDS Observation</t>
  </si>
  <si>
    <t>USCSB2407020A</t>
  </si>
  <si>
    <t>F21 P1 VOC duct insulation</t>
  </si>
  <si>
    <t>Petrochem Insulation, Inc</t>
  </si>
  <si>
    <t>USCSB2304031A</t>
  </si>
  <si>
    <t>UPW Bussman 170M6013 Fuse</t>
  </si>
  <si>
    <t>USCSB2402165A</t>
  </si>
  <si>
    <t>SDS HPM L20 H2O2&amp;KOH VMB Control</t>
  </si>
  <si>
    <t>USCSB2405014A</t>
  </si>
  <si>
    <t>F21 P1 parking gates installation-(1/11 )</t>
  </si>
  <si>
    <t>USCSB2210044A</t>
  </si>
  <si>
    <t>FAB Sump Pit Pump RT Fitting</t>
  </si>
  <si>
    <t>USCSB2312010A</t>
  </si>
  <si>
    <t>CDS IPA Thinner-3 boxes email "Clamp quantity"</t>
  </si>
  <si>
    <t>USCSB2308136A</t>
  </si>
  <si>
    <t>Additional Dry Type Transformer Testing</t>
  </si>
  <si>
    <t>USCSB2309073A</t>
  </si>
  <si>
    <t>TW team material request for LJ</t>
  </si>
  <si>
    <t>USCSB2402219A</t>
  </si>
  <si>
    <t>CDS TSMC 8-188 M1 Poly 700</t>
  </si>
  <si>
    <t>USCSB2306136A</t>
  </si>
  <si>
    <t>UPW CO-Add</t>
  </si>
  <si>
    <t>USCSB2303037A</t>
  </si>
  <si>
    <t>UPW Panel Material</t>
  </si>
  <si>
    <t>Service Construction Supply - Division of Darragh Company</t>
  </si>
  <si>
    <t>USCSB2406092A</t>
  </si>
  <si>
    <t>PR Harrington WWT - TMAH Expansion Material (PP)</t>
  </si>
  <si>
    <t>USCSB2403213A</t>
  </si>
  <si>
    <t>2023 H2SO4 Labor Incentive Change Order</t>
  </si>
  <si>
    <t>USC22C026</t>
  </si>
  <si>
    <t>USCSB2401254A</t>
  </si>
  <si>
    <t>F21P1-0423_H_Unistrut Support Frame_MICU</t>
  </si>
  <si>
    <t>raised floor</t>
  </si>
  <si>
    <t>CYH TECHNOLOGY USA LLC</t>
  </si>
  <si>
    <t>USCSB2306132A</t>
  </si>
  <si>
    <t>WWT Repair Leak T-140AA Tank</t>
  </si>
  <si>
    <t>USCSB2310150A</t>
  </si>
  <si>
    <t>Professional Plastics custom the parts for VMB of A side</t>
  </si>
  <si>
    <t>USCSB2308179A</t>
  </si>
  <si>
    <t>WWT -TW-Maxiplast</t>
  </si>
  <si>
    <t>USCSB2405168A</t>
  </si>
  <si>
    <t>Horiba Calibration Service</t>
  </si>
  <si>
    <t>USCSB2312006A</t>
  </si>
  <si>
    <t>WWT Tunnel support</t>
  </si>
  <si>
    <t>USCSB2405090A</t>
  </si>
  <si>
    <t>WWT-Enzyme for TSMC urgent request on 5/13</t>
  </si>
  <si>
    <t>USCSB2209016A</t>
  </si>
  <si>
    <t>Horiba SLIA Reagent</t>
  </si>
  <si>
    <t>USCSB2302029A</t>
  </si>
  <si>
    <t>PVC fittings for 6.5</t>
  </si>
  <si>
    <t>USCSB2402143A</t>
  </si>
  <si>
    <t>CDS HongDong recent construction work by 02/06/24</t>
  </si>
  <si>
    <t>USCSB2308001A</t>
  </si>
  <si>
    <t>WWT Tank Crossover Platform Bracket Bonding (112 Bonds Total)</t>
  </si>
  <si>
    <t>USCSB2407175A</t>
  </si>
  <si>
    <t>WWT shortage of fitting materials on the B side</t>
  </si>
  <si>
    <t>USCSB2309136A</t>
  </si>
  <si>
    <t>F21 P1 VOC DPI Added Material</t>
  </si>
  <si>
    <t>USCSB2305092A</t>
  </si>
  <si>
    <t>TSMC EMERGENCY TFMB #2</t>
  </si>
  <si>
    <t>USCSB2308021A</t>
  </si>
  <si>
    <t>F21 P1 CDS POWER CABLE</t>
  </si>
  <si>
    <t>USCSB2406146A</t>
  </si>
  <si>
    <t>WWT - Brahma T-140AC-AC Carboline Flange Coating</t>
  </si>
  <si>
    <t>USCSB2310025A</t>
  </si>
  <si>
    <t>9/19/23 to 10/20/23 Southwest Fastener Monthly Order for Water Team</t>
  </si>
  <si>
    <t>USCSB2302001A</t>
  </si>
  <si>
    <t>X1 Line Temp Power Cable Relocation</t>
  </si>
  <si>
    <t>USCSB2309057A</t>
  </si>
  <si>
    <t>Epoxy Misc Pads in Fab LB2</t>
  </si>
  <si>
    <t>USCSB2210023A</t>
  </si>
  <si>
    <t>GF PP&amp;PVDF Material UANGYIH</t>
  </si>
  <si>
    <t>Uangyih-Tech Industrial Co., LTD</t>
  </si>
  <si>
    <t>USCSB2212021A</t>
  </si>
  <si>
    <t>VOC Duct/Pipe Labels</t>
  </si>
  <si>
    <t>USCSB2301060A</t>
  </si>
  <si>
    <t>VOC Duct / Pipe Lables</t>
  </si>
  <si>
    <t>USCSB2210032A</t>
  </si>
  <si>
    <t>PHP-Tank Painting</t>
  </si>
  <si>
    <t>USCSB2407004A</t>
  </si>
  <si>
    <t>泉太 MICU E2 支援報價單(2個月)</t>
  </si>
  <si>
    <t>CHEN-TAI-ENTERPRISE CO.,LTD.</t>
  </si>
  <si>
    <t>USCSB2301024A</t>
  </si>
  <si>
    <t>Flame Arrester</t>
  </si>
  <si>
    <t>USCSB2408071A</t>
  </si>
  <si>
    <t>WWT - WRC Agitator Support Extensions</t>
  </si>
  <si>
    <t>USCSB2212033A</t>
  </si>
  <si>
    <t>Lorry Vertical Support</t>
  </si>
  <si>
    <t>USCSB2204011A</t>
  </si>
  <si>
    <t>TSMC - CCTV Panel Builds</t>
  </si>
  <si>
    <t>Kelso-Burnett Co.</t>
  </si>
  <si>
    <t>USCSB2406054A</t>
  </si>
  <si>
    <t>FAB A WCCS Observation</t>
  </si>
  <si>
    <t>USCSB2312173A</t>
  </si>
  <si>
    <t>TSMC 12.18 PVDF material item</t>
  </si>
  <si>
    <t>USCSB2306072A</t>
  </si>
  <si>
    <t>TSMC F21 CDS DC Panel</t>
  </si>
  <si>
    <t>USCSB2406113A</t>
  </si>
  <si>
    <t>WWT: CCR Scope Initial Funding to Start Work</t>
  </si>
  <si>
    <t>USCSB2402261A</t>
  </si>
  <si>
    <t>WWT Chemical Area Safety Paint(OPEN PR)</t>
  </si>
  <si>
    <t>USCSB2403137A</t>
  </si>
  <si>
    <t>PCO 82 Contract Pricing Adjustment, Continuation of Work Phase 2, Revision 0(batch 2/2)</t>
  </si>
  <si>
    <t>USCSB2311022A</t>
  </si>
  <si>
    <t>WWT-BMWC-LSR -Train A</t>
  </si>
  <si>
    <t>USCSB2304033A</t>
  </si>
  <si>
    <t>TSMC EMERGENCY TFMB</t>
  </si>
  <si>
    <t>USCSB2304051A</t>
  </si>
  <si>
    <t>Tanks underlayment</t>
  </si>
  <si>
    <t>USCSB2208013A</t>
  </si>
  <si>
    <t>TSMC Phoenix Fab Advantech Design Services</t>
  </si>
  <si>
    <t>Advantech Facility Design Inc.</t>
  </si>
  <si>
    <t>USCSB2408024A</t>
  </si>
  <si>
    <t>WWT: Farnsworth assist EOR with Design Change Review and Revisions</t>
  </si>
  <si>
    <t>Farnsworth Group, Inc</t>
  </si>
  <si>
    <t>USCSB2302013A</t>
  </si>
  <si>
    <t>Tanks water test</t>
  </si>
  <si>
    <t>USCSB2307037A</t>
  </si>
  <si>
    <t>5222338-CO #096 Lorry PTFE Drain Redesign-Material</t>
  </si>
  <si>
    <t>USCSB2307047A</t>
  </si>
  <si>
    <t>TSMC FAB L30 Floor penetration supports Per RFI #034</t>
  </si>
  <si>
    <t>USCSB2203013A</t>
  </si>
  <si>
    <t>TSMC Trench Cover Plates</t>
  </si>
  <si>
    <t>USCSB2209011A</t>
  </si>
  <si>
    <t>Horiba Conductivity/Resistivity Meter</t>
  </si>
  <si>
    <t>HORIBA Taiwan, Inc.</t>
  </si>
  <si>
    <t>USCSB2408134A</t>
  </si>
  <si>
    <t>支援F21帆宣電力工程-點工(不含機具) for 1 month</t>
  </si>
  <si>
    <t>USCSB2210034A</t>
  </si>
  <si>
    <t>Confined Space Entry manwatch</t>
  </si>
  <si>
    <t>USCSB2403198A</t>
  </si>
  <si>
    <t>[B side] Welding machine rental from Harrington 12”*1/20”*1 - 2nd rental</t>
  </si>
  <si>
    <t>USCSB2204001A</t>
  </si>
  <si>
    <t>Additional Submain 01</t>
  </si>
  <si>
    <t>USCSB2302021A</t>
  </si>
  <si>
    <t>MRT Design- Additional Service amendment</t>
  </si>
  <si>
    <t>MRT DESIGN LLC</t>
  </si>
  <si>
    <t>USCSB2210004A</t>
  </si>
  <si>
    <t>TSMC-F21P1-Temporary outfall monitoring</t>
  </si>
  <si>
    <t>USCSB2308092A</t>
  </si>
  <si>
    <t>Veolia turbo bed-3rd</t>
  </si>
  <si>
    <t>USCSB2312112A</t>
  </si>
  <si>
    <t>CDS A side platform rail</t>
  </si>
  <si>
    <t>USCSB2307076A</t>
  </si>
  <si>
    <t>F21 P1 THC DPT flow meter installation</t>
  </si>
  <si>
    <t>USCSB2204008A</t>
  </si>
  <si>
    <t>MIC trailer office network</t>
  </si>
  <si>
    <t>USCSB2212050A</t>
  </si>
  <si>
    <t>F21P1 CCD_Security&amp;CCTV Package</t>
  </si>
  <si>
    <t>USCSB2405020A</t>
  </si>
  <si>
    <t>F21 P1 parking gates installation-(7/11)</t>
  </si>
  <si>
    <t>USCSB2403033A</t>
  </si>
  <si>
    <t>WWT - T&amp;M Proposal to Work Stainless Line in LB2</t>
  </si>
  <si>
    <t>USCSB2402123A</t>
  </si>
  <si>
    <t>USCSB2401192A</t>
  </si>
  <si>
    <t>WWT -MIC BMWC T&amp;M SUS team 6*60hr</t>
  </si>
  <si>
    <t>USCSB2405127A</t>
  </si>
  <si>
    <t>WWT Fittings_20240521 (B Side)</t>
  </si>
  <si>
    <t>USCSB2312145A</t>
  </si>
  <si>
    <t>Pipe, tube and fitting from MIC TW-1</t>
  </si>
  <si>
    <t>USCSB2307026A</t>
  </si>
  <si>
    <t>Purchase and Install Safety Gates on Tanks(UPW swing gate)</t>
  </si>
  <si>
    <t>USCSB2209006A</t>
  </si>
  <si>
    <t>MMF media procurement</t>
  </si>
  <si>
    <t>Northern Filter Media, Inc.</t>
  </si>
  <si>
    <t>USCSB2202008A</t>
  </si>
  <si>
    <t>FRP Tank Color work</t>
  </si>
  <si>
    <t>USCSB2303033A</t>
  </si>
  <si>
    <t>Agitator Chemical Coating</t>
  </si>
  <si>
    <t>USCSB2406144A</t>
  </si>
  <si>
    <t>WWT- Brahma T-740Bs FRP Interconnection, T-110Bs Additional Flange Coating</t>
  </si>
  <si>
    <t>USCSB2403258A</t>
  </si>
  <si>
    <t>TSMC UPW - 8-201 Remote Cabinet Drains (L20)</t>
  </si>
  <si>
    <t>USCSB2404010A</t>
  </si>
  <si>
    <t>Harness and SRL for WWT x100</t>
  </si>
  <si>
    <t>Palo Verde First Aid-Fire-Safety-Shredding</t>
  </si>
  <si>
    <t>USCSB2407101A</t>
  </si>
  <si>
    <t>LB2 B 12 Added supports for punch and WRC lab</t>
  </si>
  <si>
    <t>USCSB2310022A</t>
  </si>
  <si>
    <t>Acrylic boards used in normal status and used for every each VMB of A/B side.</t>
  </si>
  <si>
    <t>J A Hansen Company DBA Hansen Supply Company</t>
  </si>
  <si>
    <t>USCSB2212032A</t>
  </si>
  <si>
    <t>WRC WWT Stripper Side Foundation</t>
  </si>
  <si>
    <t>USCSB2210039A</t>
  </si>
  <si>
    <t>Tank blinding and davit arm weld</t>
  </si>
  <si>
    <t>USCSB2210046A</t>
  </si>
  <si>
    <t>WRC Sump Pit Pump RT Fitting</t>
  </si>
  <si>
    <t>USCSB2212034A</t>
  </si>
  <si>
    <t>WRC C,7-D,8 UMEC Pipe Support</t>
  </si>
  <si>
    <t>USCSB2405065A</t>
  </si>
  <si>
    <t>WWT A-Side Sand Blast Room Cable Pulling Requirement_20240509</t>
  </si>
  <si>
    <t>USCSB2408138A</t>
  </si>
  <si>
    <t>WWT Flange repair - Belzona</t>
  </si>
  <si>
    <t>DCP Coatings, LLC</t>
  </si>
  <si>
    <t>USCSB2307141A</t>
  </si>
  <si>
    <t>WWT Stripper-packing</t>
  </si>
  <si>
    <t>USCSB2309151A</t>
  </si>
  <si>
    <t>Provide the manpower only for installation of CCTV on the A side</t>
  </si>
  <si>
    <t>Alvarado Electric LLC.</t>
  </si>
  <si>
    <t>USC2201015A</t>
  </si>
  <si>
    <t>19" rack cabinet</t>
  </si>
  <si>
    <t>Graybar Electric Company, Inc.</t>
  </si>
  <si>
    <t>USCSB2408029A</t>
  </si>
  <si>
    <t>Additional support for punch and emergency pumps_WWT</t>
  </si>
  <si>
    <t>USCSB2310070A</t>
  </si>
  <si>
    <t>USC21C006 SLURRY B SIDE VMB Production Engineering</t>
  </si>
  <si>
    <t>USCSB2402231A</t>
  </si>
  <si>
    <t>install house keeping pads and Dike wall in Fab LB2/WRC</t>
  </si>
  <si>
    <t>USC2109019A</t>
  </si>
  <si>
    <t>WASTE Tank (Last 5 tanks)</t>
  </si>
  <si>
    <t>USCSB2306083A</t>
  </si>
  <si>
    <t>Crating and packing for pipes on site</t>
  </si>
  <si>
    <t>Crating Technology, INC</t>
  </si>
  <si>
    <t>USCSB2403200A</t>
  </si>
  <si>
    <t>PCO 81, Revision 1: Repull One Fiber Optic Cable from CP1 to CP31</t>
  </si>
  <si>
    <t>USCSB2404116A</t>
  </si>
  <si>
    <t>F21 B side L30 Tray安裝工程</t>
  </si>
  <si>
    <t>USCSB2406090A</t>
  </si>
  <si>
    <t>PR Harrington WWT - WRC Material Line Rework Chem Lines 203, 204, 103, 104(A side)</t>
  </si>
  <si>
    <t>USCSB2402005A</t>
  </si>
  <si>
    <t>MIC-009-23 -Fabricate, paint &amp; Install additional X Line to Tunnel supports</t>
  </si>
  <si>
    <t>USCSB2209025A</t>
  </si>
  <si>
    <t>TSMC 16" Water Line Re-Chlorination</t>
  </si>
  <si>
    <t>USCSB2308116A</t>
  </si>
  <si>
    <t>F21 P1 CCTV Engineering (San Tan Fire, LLC)</t>
  </si>
  <si>
    <t>San Tan Fire, LLC</t>
  </si>
  <si>
    <t>USCSB2403259A</t>
  </si>
  <si>
    <t>WWT: TSMC Approved CO, Design Change to Relocate 18.5 line CuCMP and CWD line</t>
  </si>
  <si>
    <t>USCSB2308109A</t>
  </si>
  <si>
    <t>Field Observation for FAB UPW</t>
  </si>
  <si>
    <t>USCSB2308110A</t>
  </si>
  <si>
    <t>Field Observation for FAB VOC</t>
  </si>
  <si>
    <t>USCSB2212046A</t>
  </si>
  <si>
    <t>WWT- DCR-Sulfate analyzer</t>
  </si>
  <si>
    <t>USCSB2311019A</t>
  </si>
  <si>
    <t>WWT-FRP-piping-T710AA</t>
  </si>
  <si>
    <t>USCSB2312156A</t>
  </si>
  <si>
    <t>WWT-Chemical H2SO4/HCl</t>
  </si>
  <si>
    <t>USCSB2402073A</t>
  </si>
  <si>
    <t>WWT Add Litho Drain Pipe Supports</t>
  </si>
  <si>
    <t>USCSB2404109A</t>
  </si>
  <si>
    <t>2吋SUSBA 3280 ft購買</t>
  </si>
  <si>
    <t>USCSB2311091A</t>
  </si>
  <si>
    <t>CDS L10 cleanroom SS chemical tubes</t>
  </si>
  <si>
    <t>USCSB2203002A</t>
  </si>
  <si>
    <t>CO2 Bottle Racks</t>
  </si>
  <si>
    <t>USCSB2401199A</t>
  </si>
  <si>
    <t>CDS 1-1/4 Over Tube and Coax Elbow 90</t>
  </si>
  <si>
    <t>USCSB2203008A</t>
  </si>
  <si>
    <t>Lorry Box</t>
  </si>
  <si>
    <t>USCSB2304037A</t>
  </si>
  <si>
    <t>WWT Lab Funiture</t>
  </si>
  <si>
    <t>LabTech Supply Company Inc</t>
  </si>
  <si>
    <t>USCSB2309032A</t>
  </si>
  <si>
    <t>GC Lab Electrical</t>
  </si>
  <si>
    <t>USCSB2211037A</t>
  </si>
  <si>
    <t>PP Material</t>
  </si>
  <si>
    <t>USCSB2311076A</t>
  </si>
  <si>
    <t>FAB 1A UPW, WWT CA Suppport (Electrical)</t>
  </si>
  <si>
    <t>USCSB2407084A</t>
  </si>
  <si>
    <t>LB2 B 24 Added supports for punch_WWT</t>
  </si>
  <si>
    <t>USCSB2305111A</t>
  </si>
  <si>
    <t>WWT T196AA</t>
  </si>
  <si>
    <t>USCSB2312152A</t>
  </si>
  <si>
    <t>CDS Day Tank Vent Labor</t>
  </si>
  <si>
    <t>USCSB2405094A</t>
  </si>
  <si>
    <t>WWT B Side Battery Panel Rigging and Installation</t>
  </si>
  <si>
    <t>USCSB2310162A</t>
  </si>
  <si>
    <t>stripper pad duct rework (3areas)</t>
  </si>
  <si>
    <t>USCSB2407135A</t>
  </si>
  <si>
    <t>F21 P1 VOC duct material</t>
  </si>
  <si>
    <t>Ducts, Inc.</t>
  </si>
  <si>
    <t>USCSB2209031A</t>
  </si>
  <si>
    <t>Core Drill and Grouting with Rebar</t>
  </si>
  <si>
    <t>USCSB2409041A</t>
  </si>
  <si>
    <t>WWT - WRC Clarifier Platform Compliance Modification</t>
  </si>
  <si>
    <t>USCSB2310181A</t>
  </si>
  <si>
    <t>Provide and install rocking 8 feet tall 42 inch wideth 30 feet long</t>
  </si>
  <si>
    <t>USCSB2404172A</t>
  </si>
  <si>
    <t>WWT blower GIP&amp;SUS material</t>
  </si>
  <si>
    <t>USC2309037A</t>
  </si>
  <si>
    <t>Manpower Pay for General Labor for Kate Wu</t>
  </si>
  <si>
    <t>USCSB2304015A</t>
  </si>
  <si>
    <t>WWT Center rings extra for A+B (total)</t>
  </si>
  <si>
    <t>USCSB2210036A</t>
  </si>
  <si>
    <t>PVC SCH80 Pipes-Litho Fab GF/RHFS</t>
  </si>
  <si>
    <t>USCSB2303087A</t>
  </si>
  <si>
    <t>CDS system Added BOX Items</t>
  </si>
  <si>
    <t>USCSB2407088A</t>
  </si>
  <si>
    <t>CGS Global Support Onsite Manpower</t>
  </si>
  <si>
    <t>USCSB2306011A</t>
  </si>
  <si>
    <t>WRC Material temp use + [CO] Sluge expansion Hopper out</t>
  </si>
  <si>
    <t>USCSB2206012A</t>
  </si>
  <si>
    <t>X1 cable tray hanger re-install</t>
  </si>
  <si>
    <t>USCSB2405060A</t>
  </si>
  <si>
    <t>Train 2 Materials from ORGANO</t>
  </si>
  <si>
    <t>USCSB2408143A</t>
  </si>
  <si>
    <t>PR BMWC WWT - CCR CO-1</t>
  </si>
  <si>
    <t>USCSB2405056A</t>
  </si>
  <si>
    <t>CHEM_WCCS _Consumable hardware A_QT04357379-1</t>
  </si>
  <si>
    <t>USCSB2312048A</t>
  </si>
  <si>
    <t>WWT-FRP-piping-T780AA</t>
  </si>
  <si>
    <t>USCSB2405103A</t>
  </si>
  <si>
    <t>WWT A side Heat Exchanger Insulation</t>
  </si>
  <si>
    <t>USCSB2306015A</t>
  </si>
  <si>
    <t>USCSB2406089A</t>
  </si>
  <si>
    <t>WWT B Side Instrument Batch 2</t>
  </si>
  <si>
    <t>USCSB2404153A</t>
  </si>
  <si>
    <t>F21 P1 WRC Building Flow meters &amp; Temp installation engineering of stack</t>
  </si>
  <si>
    <t>USCSB2407116A</t>
  </si>
  <si>
    <t>F21P1 Bside WCCS-SUS Spare &amp; Combine Valve</t>
  </si>
  <si>
    <t>USCSB2310044A</t>
  </si>
  <si>
    <t>WWT -BMWC -X123(WWT Tunnel Trestle scope - Change order for continuing priority lines)</t>
  </si>
  <si>
    <t>USCSB2407041A</t>
  </si>
  <si>
    <t>A site punch</t>
  </si>
  <si>
    <t>USCSB2212005A</t>
  </si>
  <si>
    <t>Alliance - trucking cost 910AA/AB TANKS</t>
  </si>
  <si>
    <t>USCSB2403086A</t>
  </si>
  <si>
    <t>WWT Bolt Sets_Copper State(B side)</t>
  </si>
  <si>
    <t>USCSB2311134A</t>
  </si>
  <si>
    <t>UPW-ladder lock</t>
  </si>
  <si>
    <t>USCSB2312078A</t>
  </si>
  <si>
    <t>CDS DHL Upper level walking steps for A side two catwalks</t>
  </si>
  <si>
    <t>USCSB2310104A</t>
  </si>
  <si>
    <t>F21 Warehouse CCTV Engineering</t>
  </si>
  <si>
    <t>USCSB2309068A</t>
  </si>
  <si>
    <t>WWT -BMWC mobilization and support</t>
  </si>
  <si>
    <t>USCSB2403272A</t>
  </si>
  <si>
    <t>WWT: HPM L10/L20 Rack Fabrication and Installation</t>
  </si>
  <si>
    <t>USCSB2210052A</t>
  </si>
  <si>
    <t>Radio Rental</t>
  </si>
  <si>
    <t>Code Red Safety &amp; Rental, LLC</t>
  </si>
  <si>
    <t>USCSB2404064A</t>
  </si>
  <si>
    <t>WWT PVC Glue &amp; Primer</t>
  </si>
  <si>
    <t>USCSB2403091A</t>
  </si>
  <si>
    <t>VOC System K-type wire and temperature controller</t>
  </si>
  <si>
    <t>USCSB2401090A</t>
  </si>
  <si>
    <t>CDS ASRS Leakage detector</t>
  </si>
  <si>
    <t>USCSB2307084A</t>
  </si>
  <si>
    <t>8-97 MA-174 Additional Scope L20 to L30 Added Valves</t>
  </si>
  <si>
    <t>USCSB2303023A</t>
  </si>
  <si>
    <t>8-400A breakers in UIS' panels for CDS and SDS PPBs.</t>
  </si>
  <si>
    <t>LayerZero Power Systems, Inc.</t>
  </si>
  <si>
    <t>USC2111028A</t>
  </si>
  <si>
    <t>alarm,wall-mounted</t>
  </si>
  <si>
    <t>USCSB2309139A</t>
  </si>
  <si>
    <t>90 deg Coax elbows (Spare parts).</t>
  </si>
  <si>
    <t>USCSB2309100A</t>
  </si>
  <si>
    <t>Mini-Line Certificate(batch 1/2)</t>
  </si>
  <si>
    <t>USCSB2309102A</t>
  </si>
  <si>
    <t>Mini-Line Certificate(batch 2/2)</t>
  </si>
  <si>
    <t>USCSB2310187A</t>
  </si>
  <si>
    <t>MIC EUV Crane Temp Power Final Removal</t>
  </si>
  <si>
    <t>USCSB2311094A</t>
  </si>
  <si>
    <t>Southwest Fastener Monthly Order for Chemical Team 11/2023~01/2024</t>
  </si>
  <si>
    <t>USCSB2403050A</t>
  </si>
  <si>
    <t>WWT SUS SCH40 Pipes_20240305 (A Side)</t>
  </si>
  <si>
    <t>USCSB2404148A</t>
  </si>
  <si>
    <t>UPW-UMEC-COs for CE148 and 157</t>
  </si>
  <si>
    <t>USCSB2207012A</t>
  </si>
  <si>
    <t>VOC Cable Tray Change Order #2</t>
  </si>
  <si>
    <t>USCSB2204006A</t>
  </si>
  <si>
    <t>Slurry system panels</t>
  </si>
  <si>
    <t>USCSB2305030A</t>
  </si>
  <si>
    <t>UPW CO-PVDF0025 clash</t>
  </si>
  <si>
    <t>USCSB2306099A</t>
  </si>
  <si>
    <t>WWT Triazole pads</t>
  </si>
  <si>
    <t>USCSB2307065A</t>
  </si>
  <si>
    <t>TSMC WRC Pump Pads(WWT Triazole epoxy)</t>
  </si>
  <si>
    <t>USCSB2305002A</t>
  </si>
  <si>
    <t>WWT material for drain &amp; system</t>
  </si>
  <si>
    <t>USCSB2310138A</t>
  </si>
  <si>
    <t>10/21/23 to 11/20/23 Southwest Fastener Monthly Order for Water Team</t>
  </si>
  <si>
    <t>USC2111051A</t>
  </si>
  <si>
    <t>Ball Valve</t>
  </si>
  <si>
    <t>USCSB2308010A</t>
  </si>
  <si>
    <t>UPW HP1037 &amp; HP1137 Additional DS(TSMC F21P1 UPW Electrical and Controls)</t>
  </si>
  <si>
    <t>USCSB2312007A</t>
  </si>
  <si>
    <t>CDS expansion joint F1 lorry</t>
  </si>
  <si>
    <t>USCSB2402112A</t>
  </si>
  <si>
    <t>CDS Materials for CRG</t>
  </si>
  <si>
    <t>USCSB2401071A</t>
  </si>
  <si>
    <t>UPW-ORGANO-ACM-C-added PVDF</t>
  </si>
  <si>
    <t>USCSB2202011A</t>
  </si>
  <si>
    <t>Modular pipe support assembly design (Tunnel section)</t>
  </si>
  <si>
    <t>The Blackfin Group</t>
  </si>
  <si>
    <t>USCSB2112001A</t>
  </si>
  <si>
    <t>tsmc security 4th floor</t>
  </si>
  <si>
    <t>USCSB2307035A</t>
  </si>
  <si>
    <t>TSMC UPW Package-CO-Add</t>
  </si>
  <si>
    <t>USCSB2307089A</t>
  </si>
  <si>
    <t>8-112 Sight Glass Reinforcement</t>
  </si>
  <si>
    <t>USC2112005A</t>
  </si>
  <si>
    <t>SDI analyzer</t>
  </si>
  <si>
    <t>MABAT Chemical systems Ltd</t>
  </si>
  <si>
    <t>USCSB2403232A</t>
  </si>
  <si>
    <t>UPW DC Bank Panel to Panel Termination &amp; Cable Pull</t>
  </si>
  <si>
    <t>USCSB2404212A</t>
  </si>
  <si>
    <t>WWT PVC Glue &amp; Primer_20240429</t>
  </si>
  <si>
    <t>USCSB2210009A</t>
  </si>
  <si>
    <t>UPW A Side Disconnect Switch Stands Change Order</t>
  </si>
  <si>
    <t>USCSB2205030A</t>
  </si>
  <si>
    <t>Lorry Building Rack Design</t>
  </si>
  <si>
    <t>USCSB2405176A</t>
  </si>
  <si>
    <t>WWT Ball Valves Purchase(A &amp; B side)</t>
  </si>
  <si>
    <t>USCSB2307130A</t>
  </si>
  <si>
    <t>5222329-059- THC Scope_Added Material</t>
  </si>
  <si>
    <t>USCSB2209005A</t>
  </si>
  <si>
    <t>MRT Design-Additional Services amendment</t>
  </si>
  <si>
    <t>USCSB2310057A</t>
  </si>
  <si>
    <t>FAB B Chemical/ UPW Permitting(batch1/2)</t>
  </si>
  <si>
    <t>USCSB2407142A</t>
  </si>
  <si>
    <t>CHEM_Addition project for B side DHL's walking path</t>
  </si>
  <si>
    <t>USCSB2310074A</t>
  </si>
  <si>
    <t>CDS Platform 3 Raised Grating</t>
  </si>
  <si>
    <t>USCSB2406124A</t>
  </si>
  <si>
    <t>F21 A Side Lorry Expansion Joint</t>
  </si>
  <si>
    <t>USCSB2206020A</t>
  </si>
  <si>
    <t>GOWN Power Panel</t>
  </si>
  <si>
    <t>USCSB2306074A</t>
  </si>
  <si>
    <t>PD Sensor Installation and Transformer Testing</t>
  </si>
  <si>
    <t>USC23C012</t>
  </si>
  <si>
    <t>USCSB2306108A</t>
  </si>
  <si>
    <t>F21P1 Hot DI Machine Hookup</t>
  </si>
  <si>
    <t>Hot DI piping</t>
  </si>
  <si>
    <t>Hot DI</t>
  </si>
  <si>
    <t>USCSB2404079A</t>
  </si>
  <si>
    <t>PVDF料補齊.1 20240408</t>
  </si>
  <si>
    <t>USCSB2310071A</t>
  </si>
  <si>
    <t>WWT FAB/WWT centralizer</t>
  </si>
  <si>
    <t>USCSB2407013A</t>
  </si>
  <si>
    <t>F21P1 HPM CDU/DHL CDA/GN2</t>
  </si>
  <si>
    <t>USCSB2306084A</t>
  </si>
  <si>
    <t>1000 Series Pump Support Base</t>
  </si>
  <si>
    <t>USCSB2405115A</t>
  </si>
  <si>
    <t>CHEM_B side L20/ L30_R-TEE _GN2</t>
  </si>
  <si>
    <t>USCSB2409032A</t>
  </si>
  <si>
    <t>WWT - Brahma A-Side Carboline Flange Coating CO-1</t>
  </si>
  <si>
    <t>USCSB2407130A</t>
  </si>
  <si>
    <t>WWT Termination Fitting for chem lines and missing material for SL2</t>
  </si>
  <si>
    <t>USCSB2306095A</t>
  </si>
  <si>
    <t>WWT-T665AA relocation</t>
  </si>
  <si>
    <t>USCSB2309114A</t>
  </si>
  <si>
    <t>90 deg Coax elbows for Chemical team and Harder</t>
  </si>
  <si>
    <t>USCSB2405122A</t>
  </si>
  <si>
    <t>F21P1 Gown Office Security PFA area Security &amp; CCTV</t>
  </si>
  <si>
    <t>USCSB2302050A</t>
  </si>
  <si>
    <t>Hot DI BOX make</t>
  </si>
  <si>
    <t>USCSB2406023A</t>
  </si>
  <si>
    <t>TCELC-F21P1 CDS support 追加 quotation</t>
  </si>
  <si>
    <t>USCSB2403183A</t>
  </si>
  <si>
    <t>prep and epoxy housekepping pads in Fab LB1,L10 and L20 37 PADS TOTAL</t>
  </si>
  <si>
    <t>USCSB2406011A</t>
  </si>
  <si>
    <t>F21P1 CED Y-Conduit</t>
  </si>
  <si>
    <t>USCSB2303012A</t>
  </si>
  <si>
    <t>20" stub end</t>
  </si>
  <si>
    <t>USCSB2311098A</t>
  </si>
  <si>
    <t>WWT Heat Exchanger Additional Support</t>
  </si>
  <si>
    <t>USCSB2407043A</t>
  </si>
  <si>
    <t>CHEM_WCCS SUS project_ for CDS/ SDS VMB supports</t>
  </si>
  <si>
    <t>USCSB2211023A</t>
  </si>
  <si>
    <t>WWT welding machines rentals from Harrington</t>
  </si>
  <si>
    <t>USC2205007A</t>
  </si>
  <si>
    <t xml:space="preserve">2022 Polaris Pro XD Crew Diesel Com 21, Model D22P4ED4B4 Construction site #2 Polaris </t>
  </si>
  <si>
    <t>USCSB2309088A</t>
  </si>
  <si>
    <t>Load cell work at Mixing boxes/tanks</t>
  </si>
  <si>
    <t>Michelli Measurement Group, Inc.</t>
  </si>
  <si>
    <t>USCSB2307023A</t>
  </si>
  <si>
    <t>GC Lab Anchor and Materials</t>
  </si>
  <si>
    <t>USCSB2405018A</t>
  </si>
  <si>
    <t>F21 P1 parking gates installation-(5/11)</t>
  </si>
  <si>
    <t>USCSB2309051A</t>
  </si>
  <si>
    <t>Lasair III 110 Particle Counter and HPD II-150 High Pressure Diffuser</t>
  </si>
  <si>
    <t>Particle Measuring Systems, Inc.</t>
  </si>
  <si>
    <t>USCSB2305078A</t>
  </si>
  <si>
    <t>BHTC housekeeping</t>
  </si>
  <si>
    <t>USCSB2212047A</t>
  </si>
  <si>
    <t>WWT mini line material</t>
  </si>
  <si>
    <t>USCSB2212007A</t>
  </si>
  <si>
    <t>WWT CDA cooper tube and fittings</t>
  </si>
  <si>
    <t>Chien Tai Valves &amp; Pipe Fittings Co. Ltd</t>
  </si>
  <si>
    <t>USCSB2308097A</t>
  </si>
  <si>
    <t>Lorry tank (CDS+WCCS) self-closing swing door.</t>
  </si>
  <si>
    <t>USCSB2403303A</t>
  </si>
  <si>
    <t>B side remaining pipe MU can't supply .</t>
  </si>
  <si>
    <t>USCSB2306010A</t>
  </si>
  <si>
    <t>WRC Material final from Harrington</t>
  </si>
  <si>
    <t>USCSB2405149A</t>
  </si>
  <si>
    <t>WWT materials (B side)_WIDOS INSERTS</t>
  </si>
  <si>
    <t>USC2204001A</t>
  </si>
  <si>
    <t>2022 Polaris PRO XD Crew Diesel Com 21 902D PROXD, EPS</t>
  </si>
  <si>
    <t>USCSB2409010A</t>
  </si>
  <si>
    <t>F21 P1 VOC Electricity Change Order _CO#25_Batch 3/6</t>
  </si>
  <si>
    <t>USCSB2306086A</t>
  </si>
  <si>
    <t>WRC Acid Zone UPW Stair</t>
  </si>
  <si>
    <t>USCSB2402226A</t>
  </si>
  <si>
    <t>CDS Cush Clamps</t>
  </si>
  <si>
    <t>USCSB2304056A</t>
  </si>
  <si>
    <t>CDS Additional EQ Relocation</t>
  </si>
  <si>
    <t>USCSB2210035A</t>
  </si>
  <si>
    <t>PVC SCH80 Fittings Litho Fab Spears</t>
  </si>
  <si>
    <t>USCSB2401218A</t>
  </si>
  <si>
    <t>WWW-HKPs epoxy</t>
  </si>
  <si>
    <t>USCSB2404225A</t>
  </si>
  <si>
    <t>WWT Fittings for O3_20240429 (B Side)</t>
  </si>
  <si>
    <t>USC2112028A</t>
  </si>
  <si>
    <t>vortex flowmeter</t>
  </si>
  <si>
    <t>Oval Corporation of America</t>
  </si>
  <si>
    <t>USCSB2402009A</t>
  </si>
  <si>
    <t>UMEC overtime for Blackout Testing Sunday Work</t>
  </si>
  <si>
    <t>USC23C042</t>
  </si>
  <si>
    <t>USCSB2306129A</t>
  </si>
  <si>
    <t>F21P1 Chemical Safety Cabinet Installation</t>
  </si>
  <si>
    <t>Safety Cabinet Move-in</t>
  </si>
  <si>
    <t>chemical safety cabinet</t>
  </si>
  <si>
    <t>USCSB2403075A</t>
  </si>
  <si>
    <t>CDS UPW - 8-194 Chem UPW Loops</t>
  </si>
  <si>
    <t>USCSB2308066A</t>
  </si>
  <si>
    <t>MIC Three and Seven Trailer Hookup</t>
  </si>
  <si>
    <t>USCSB2409005A</t>
  </si>
  <si>
    <t>F21 P1 VOC Electricity Change Order _CO#32,CO#33,CO#34,CO#36,CO#40</t>
  </si>
  <si>
    <t>USCSB2403257A</t>
  </si>
  <si>
    <t>24-097 CDS Platform 3 Move Quote (cat work move)</t>
  </si>
  <si>
    <t>USCSB2301029A</t>
  </si>
  <si>
    <t>Third - Breaker</t>
  </si>
  <si>
    <t>Third Enterprise</t>
  </si>
  <si>
    <t>USCSB2404060A</t>
  </si>
  <si>
    <t>FAB A SDS, CDS, WCCS Pressure Test</t>
  </si>
  <si>
    <t>USCSB2404216A</t>
  </si>
  <si>
    <t>WWT Ball Valve&amp;Cap_20240426 (B Side)</t>
  </si>
  <si>
    <t>Supertung Industrial Co., Ltd.</t>
  </si>
  <si>
    <t>USCSB2312014A</t>
  </si>
  <si>
    <t>WWT - FRP Bond (55) Post on TMAH Tanks for Handrail</t>
  </si>
  <si>
    <t>USCSB2404204A</t>
  </si>
  <si>
    <t>WWT DS &amp; LCB (B side material)</t>
  </si>
  <si>
    <t>USCSB2110011A</t>
  </si>
  <si>
    <t>WWT CS Tank Inspection</t>
  </si>
  <si>
    <t>USC21C001</t>
  </si>
  <si>
    <t>USCSB2111004A</t>
  </si>
  <si>
    <t>tsmc AZ Temporary Office Physical Security</t>
  </si>
  <si>
    <t>CCTV System</t>
  </si>
  <si>
    <t>USCSB2312185A</t>
  </si>
  <si>
    <t>FAB B VOC Electrical CA service</t>
  </si>
  <si>
    <t>USCSB2305100A</t>
  </si>
  <si>
    <t>Industrial Coverall with Hood</t>
  </si>
  <si>
    <t>USCSB2406086A</t>
  </si>
  <si>
    <t>WWT Ball Valve_20240613 (B Side)</t>
  </si>
  <si>
    <t>USCSB2401079A</t>
  </si>
  <si>
    <t>SDS Slurry A side plates</t>
  </si>
  <si>
    <t>USCSB2206026A</t>
  </si>
  <si>
    <t>3rd party QC for CS tanks</t>
  </si>
  <si>
    <t>Weld Spec, Inc.</t>
  </si>
  <si>
    <t>USC2112002A</t>
  </si>
  <si>
    <t>USCSB2111005A</t>
  </si>
  <si>
    <t>Access Systrm</t>
  </si>
  <si>
    <t>USCSB2307101A</t>
  </si>
  <si>
    <t>MIC T-140AA Lining</t>
  </si>
  <si>
    <t>USC2111034A</t>
  </si>
  <si>
    <t>Hydrogen Peroxide Analyzer</t>
  </si>
  <si>
    <t>Precision Integrated Systems, LLC</t>
  </si>
  <si>
    <t>USCSB2405129A</t>
  </si>
  <si>
    <t>WWT T-780BABB Header rigging</t>
  </si>
  <si>
    <t>USCSB2407001A</t>
  </si>
  <si>
    <t>CED 化學系統電力訊號五金0627 (CED Chem Signal Cable Hardware)</t>
  </si>
  <si>
    <t>USCSB2308044A</t>
  </si>
  <si>
    <t>WWT -Sludge/Triazole shortage materials</t>
  </si>
  <si>
    <t>USCSB2306131A</t>
  </si>
  <si>
    <t>Taiwan D180/225 MU material</t>
  </si>
  <si>
    <t>USCSB2304005A</t>
  </si>
  <si>
    <t>2022, 2023 holiday incentive (Nov, Dec, Jan)</t>
  </si>
  <si>
    <t>USCSB2308046A</t>
  </si>
  <si>
    <t>TSMC UPW – 8-128 WRC HCl Flange Break</t>
  </si>
  <si>
    <t>USCSB2307049A</t>
  </si>
  <si>
    <t>Big / Small size bolts</t>
  </si>
  <si>
    <t>USCSB2402146A</t>
  </si>
  <si>
    <t>WWT PTFE coating bolt</t>
  </si>
  <si>
    <t>LIGHTNING BOLT &amp; SUPPLY, INC.</t>
  </si>
  <si>
    <t>USCSB2303022A</t>
  </si>
  <si>
    <t>Dual-Stage Pressure Regulator</t>
  </si>
  <si>
    <t>Matheson Tri-Gac Inc.</t>
  </si>
  <si>
    <t>USCSB2209013A</t>
  </si>
  <si>
    <t>TSMC Dunlap Office turnstile and metal detector installation</t>
  </si>
  <si>
    <t>USCSB2306019A</t>
  </si>
  <si>
    <t>WWT -HACH-lab</t>
  </si>
  <si>
    <t>USCSB2311018A</t>
  </si>
  <si>
    <t>WWT-Ysgasket</t>
  </si>
  <si>
    <t>USCSB2302055A</t>
  </si>
  <si>
    <t>New box PP make</t>
  </si>
  <si>
    <t>USCSB2203011A</t>
  </si>
  <si>
    <t>Outsourcing Service General Worker</t>
  </si>
  <si>
    <t>USCSB2309082A</t>
  </si>
  <si>
    <t>Battery Charge B Side 10 Cabinets</t>
  </si>
  <si>
    <t>USCSB2312018A</t>
  </si>
  <si>
    <t>Tmah ACF expansion EQ move in</t>
  </si>
  <si>
    <t>USCSB2408066A</t>
  </si>
  <si>
    <t>WWT LSR system - Okland</t>
  </si>
  <si>
    <t>USCSB2205002A</t>
  </si>
  <si>
    <t>MIC Modular Office Fiber</t>
  </si>
  <si>
    <t>USCSB2406121A</t>
  </si>
  <si>
    <t>[Pure] SS box door</t>
  </si>
  <si>
    <t>USCSB2311027A</t>
  </si>
  <si>
    <t>Hand tools for TW team</t>
  </si>
  <si>
    <t>USCSB2402001A</t>
  </si>
  <si>
    <t>CDS B side support L30 coating</t>
  </si>
  <si>
    <t>USCSB2309048A</t>
  </si>
  <si>
    <t>8-134 FAB Gas Chem Lab Hook-Up Reroute(GC Lab Piping Change Order)</t>
  </si>
  <si>
    <t>USCSB2401263A</t>
  </si>
  <si>
    <t>CDS B side support L30 materials</t>
  </si>
  <si>
    <t>USCSB2102001A</t>
  </si>
  <si>
    <t>AZ temporary office CCTV installation</t>
  </si>
  <si>
    <t>USC2111047A</t>
  </si>
  <si>
    <t>power panels for Chemical system</t>
  </si>
  <si>
    <t>USCSB2306046A</t>
  </si>
  <si>
    <t>WWT Tanks diamond labels</t>
  </si>
  <si>
    <t>Pensacola Hardware Company</t>
  </si>
  <si>
    <t>USC2209004A</t>
  </si>
  <si>
    <t>Cushman Hauler Pro-X Elite 2023 Battery operated type is trail green color hood</t>
  </si>
  <si>
    <t>Pohle NV Center, Inc.</t>
  </si>
  <si>
    <t>USCSB2310043A</t>
  </si>
  <si>
    <t>Material for drain PN6</t>
  </si>
  <si>
    <t>USCSB2402072A</t>
  </si>
  <si>
    <t>WWT Blind Flange installation</t>
  </si>
  <si>
    <t>USCSB2405131A</t>
  </si>
  <si>
    <t>F21P1A L30 Slurry VMB 訊號及氣源管拉設</t>
  </si>
  <si>
    <t>USCSB2404179A</t>
  </si>
  <si>
    <t>WWT Fittings for 60606_20240423 (A Side)</t>
  </si>
  <si>
    <t>USCSB2406125A</t>
  </si>
  <si>
    <t>A區系統區閥件追加_球閥及接頭部分</t>
  </si>
  <si>
    <t>USCSB2208002A</t>
  </si>
  <si>
    <t>Signal Booster System installation</t>
  </si>
  <si>
    <t>USCSB2210051A</t>
  </si>
  <si>
    <t>F21P1-FAB LB2-LOOP 2 STAGE modifications</t>
  </si>
  <si>
    <t>USCSB2305035A</t>
  </si>
  <si>
    <t>Shermco Special Inspection</t>
  </si>
  <si>
    <t>USCSB2307040A</t>
  </si>
  <si>
    <t>Pure Plastics Pipe Supports</t>
  </si>
  <si>
    <t>USCSB2408015A</t>
  </si>
  <si>
    <t>RE: 8 CTI Stripper Pad duct flange sealing with Vinyl</t>
  </si>
  <si>
    <t>USCSB2404185A</t>
  </si>
  <si>
    <t>FAB A UPW Observation (LB1 to L30)</t>
  </si>
  <si>
    <t>USCSB2401074A</t>
  </si>
  <si>
    <t>F21 AMC Reroute and retest fiber engineering</t>
  </si>
  <si>
    <t>USCSB2309001A</t>
  </si>
  <si>
    <t>Fire Hydrant Remove and Replace</t>
  </si>
  <si>
    <t>USCSB2405100A</t>
  </si>
  <si>
    <t>FAB A and Lorry Chemical Electrical Special Observations</t>
  </si>
  <si>
    <t>USCSB2309042A</t>
  </si>
  <si>
    <t>MMI temp resin move-in</t>
  </si>
  <si>
    <t>USCSB2405124A</t>
  </si>
  <si>
    <t>A side Scaffolding building-Waste PVDF Submain add support</t>
  </si>
  <si>
    <t>USC2209007A</t>
  </si>
  <si>
    <t xml:space="preserve">AECC License </t>
  </si>
  <si>
    <t>USCSB2210007A</t>
  </si>
  <si>
    <t>Horiba Conductivity/Resistivity Meter Batch 3</t>
  </si>
  <si>
    <t>USCSB2304044A</t>
  </si>
  <si>
    <t>Regulator</t>
  </si>
  <si>
    <t>USCSB2403144A</t>
  </si>
  <si>
    <t>WWT - Field-12 Rental for (120 days)</t>
  </si>
  <si>
    <t>USCSB2401115A</t>
  </si>
  <si>
    <t>FRP repair Fab LB2/WRC</t>
  </si>
  <si>
    <t>USCSB2306093A</t>
  </si>
  <si>
    <t>WWT-MU-PVC Sparger</t>
  </si>
  <si>
    <t>USCSB2407073A</t>
  </si>
  <si>
    <t>WWT CrPVC pipes for dump</t>
  </si>
  <si>
    <t>USCSB2404007A</t>
  </si>
  <si>
    <t>WWT Bside clamp / Copperstate 1st order</t>
  </si>
  <si>
    <t>USCSB2212052A</t>
  </si>
  <si>
    <t>12/3C w/ Ground BOYG</t>
  </si>
  <si>
    <t>USCSB2405022A</t>
  </si>
  <si>
    <t>F21 P1 parking gates installation-(9/11)</t>
  </si>
  <si>
    <t>USCSB2309018A</t>
  </si>
  <si>
    <t>WWT -LJ-Miniplast</t>
  </si>
  <si>
    <t>USCSB2311089A</t>
  </si>
  <si>
    <t>F21 P1 VOC WWT line temporary support and THC ICA tack of point valves engineering</t>
  </si>
  <si>
    <t>VOC THC</t>
  </si>
  <si>
    <t>USCSB2305081A</t>
  </si>
  <si>
    <t>Modify CDS DHL EQ caster wheels</t>
  </si>
  <si>
    <t>USCSB2312110A</t>
  </si>
  <si>
    <t>CDS ICP Mass CDA GN2 regulators and parts to fix design issue by John Wu</t>
  </si>
  <si>
    <t>USCSB2401148A</t>
  </si>
  <si>
    <t>WWT-Weld machines rental for PSS</t>
  </si>
  <si>
    <t>USCSB2208004A</t>
  </si>
  <si>
    <t>PFA Tubing</t>
  </si>
  <si>
    <t>USCSB2406028A</t>
  </si>
  <si>
    <t>F21P1 B Side material CED - Eletrical/Signal</t>
  </si>
  <si>
    <t>USCSB2403188A</t>
  </si>
  <si>
    <t>F21 P1 Gown Office IT Room speed gate</t>
  </si>
  <si>
    <t>USCSB2304043A</t>
  </si>
  <si>
    <t>Gas Cylinder</t>
  </si>
  <si>
    <t>USCSB2210040A</t>
  </si>
  <si>
    <t>Blind Flanges for Hydrostatic Testing</t>
  </si>
  <si>
    <t>USCSB2305041A</t>
  </si>
  <si>
    <t>GC Lab Move-in</t>
  </si>
  <si>
    <t>USCSB2312114A</t>
  </si>
  <si>
    <t>USC21C006 SLURRY A&amp;B SIDE HUB BOX</t>
  </si>
  <si>
    <t>Avex-SG Technology Inc.</t>
  </si>
  <si>
    <t>USCSB2405146A</t>
  </si>
  <si>
    <t>WWT Fittings_20240523 (B Side)</t>
  </si>
  <si>
    <t>USCSB2303071A</t>
  </si>
  <si>
    <t>Bolts/Gaskets</t>
  </si>
  <si>
    <t>USCSB2409015A</t>
  </si>
  <si>
    <t>F21 P1 VOC Electricity Change Order _CO#30_Batch 2/2</t>
  </si>
  <si>
    <t>USCSB2401257A</t>
  </si>
  <si>
    <t>WWT Supplemental Material&amp;WWT Premium Time 11.25-11.26</t>
  </si>
  <si>
    <t>USCSB2404032A</t>
  </si>
  <si>
    <t>copper tubing</t>
  </si>
  <si>
    <t>USC2210001A</t>
  </si>
  <si>
    <t>Dell Laptop/Dell 27in Monitor</t>
  </si>
  <si>
    <t>Dell Technologies</t>
  </si>
  <si>
    <t>USCSB2308159A</t>
  </si>
  <si>
    <t>Horiba Resistivity Meter B Side</t>
  </si>
  <si>
    <t>USCSB2310096A</t>
  </si>
  <si>
    <t>Puressuring testing certificat for THC (A+B) and AMC (B)</t>
  </si>
  <si>
    <t>USCSB2312070A</t>
  </si>
  <si>
    <t>USCSB2201006A</t>
  </si>
  <si>
    <t>Modular Pipe Support Assembly Design</t>
  </si>
  <si>
    <t>USCSB2408067A</t>
  </si>
  <si>
    <t>WWT_ Copper Tube request for B side_茂迅</t>
  </si>
  <si>
    <t>USCSB2310091A</t>
  </si>
  <si>
    <t>VOC Unistrut Support</t>
  </si>
  <si>
    <t>USCSB2307039A</t>
  </si>
  <si>
    <t>CO2 Cylinder Move In</t>
  </si>
  <si>
    <t>USCSB2311042A</t>
  </si>
  <si>
    <t>install Dikewall around Tank 1985AA</t>
  </si>
  <si>
    <t>USCSB2406016A</t>
  </si>
  <si>
    <t>WWT B Side Battery Recharge 2_R2</t>
  </si>
  <si>
    <t>USCSB2312169A</t>
  </si>
  <si>
    <t>UPW-XHHW500YELcable</t>
  </si>
  <si>
    <t>USCSB2310072A</t>
  </si>
  <si>
    <t>UPW-UMEC-L20-Enermech-repair</t>
  </si>
  <si>
    <t>USCSB2405039A</t>
  </si>
  <si>
    <t>CDS B side move in Night shift</t>
  </si>
  <si>
    <t>USCSB2401250A</t>
  </si>
  <si>
    <t>FAB A&amp;B labels</t>
  </si>
  <si>
    <t>USCSB2407042A</t>
  </si>
  <si>
    <t>EES 防爆接線盒0708</t>
  </si>
  <si>
    <t>USCSB2308149A</t>
  </si>
  <si>
    <t>Lorry FNDP room parts for Chemical welding.</t>
  </si>
  <si>
    <t>USCSB2409009A</t>
  </si>
  <si>
    <t>F21 P1 VOC Electricity Change Order _CO#25_Batch 2/6</t>
  </si>
  <si>
    <t>USCSB2210013A</t>
  </si>
  <si>
    <t>F21P1 WWT urgent Hardware</t>
  </si>
  <si>
    <t>USCSB2408030A</t>
  </si>
  <si>
    <t>WWT_ Copper Tube request for B side.</t>
  </si>
  <si>
    <t>McMaster-Carr Supply Company</t>
  </si>
  <si>
    <t>USCSB2402024A</t>
  </si>
  <si>
    <t>WWT A side remaining unistrut 2024.1E1</t>
  </si>
  <si>
    <t>USCSB2303040A</t>
  </si>
  <si>
    <t>T140 discharge loop</t>
  </si>
  <si>
    <t>USCSB2302006A</t>
  </si>
  <si>
    <t>Stripper Pad Dike Modification</t>
  </si>
  <si>
    <t>USCSB2403230A</t>
  </si>
  <si>
    <t>CGS Global Support Onsite Manpower Tent 1</t>
  </si>
  <si>
    <t>USCSB2309132A</t>
  </si>
  <si>
    <t>CDS L30 Panel Move-in and install.</t>
  </si>
  <si>
    <t>USC2210017A</t>
  </si>
  <si>
    <t>WRC Chem Room Epoxy</t>
  </si>
  <si>
    <t>USCSB2308160A</t>
  </si>
  <si>
    <t>TSMC drum car*5 and Flush car*2</t>
  </si>
  <si>
    <t>Yu Cheng Kid Enterprise Co.,</t>
  </si>
  <si>
    <t>USCSB2310105A</t>
  </si>
  <si>
    <t>F21 P1 VOC WWT line engineering</t>
  </si>
  <si>
    <t>USCSB2309119A</t>
  </si>
  <si>
    <t>90 deg Coax elbows. 2"x 1-1/2" be used by YaHo at Lorry FNDP.</t>
  </si>
  <si>
    <t>USCSB2112006A</t>
  </si>
  <si>
    <t>Module office cabling Work</t>
  </si>
  <si>
    <t>USCSB2311059A</t>
  </si>
  <si>
    <t>WWT 10T Termination Flange</t>
  </si>
  <si>
    <t>USCSB2401217A</t>
  </si>
  <si>
    <t>TMAH expansion tank move in</t>
  </si>
  <si>
    <t>USCSB2401189A</t>
  </si>
  <si>
    <t>WWT -24-096 Stripper Platform FRP Ducting Modifications Quote</t>
  </si>
  <si>
    <t>USCSB2311005A</t>
  </si>
  <si>
    <t>TSMC CO Work for OBR to Install (2) Spacer on the Stripper Ducting.</t>
  </si>
  <si>
    <t>USCSB2401171A</t>
  </si>
  <si>
    <t>UPW-HKPs epoxy</t>
  </si>
  <si>
    <t>USCSB2405075A</t>
  </si>
  <si>
    <t>CHEM_WCCS SUS project_LINDE_ ARGON, REFRIGERATED LIQUID*30pcs</t>
  </si>
  <si>
    <t>USCSB2402278A</t>
  </si>
  <si>
    <t>CDS UPW - 8-189 TMAH Interface Modification L10</t>
  </si>
  <si>
    <t>UPW and Chemical</t>
  </si>
  <si>
    <t>USCSB2402224A</t>
  </si>
  <si>
    <t>WWT E2 missing material 202402</t>
  </si>
  <si>
    <t>USCSB2401042A</t>
  </si>
  <si>
    <t>CDS galvanized 4*4 cm-10ft(L)</t>
  </si>
  <si>
    <t>USCSB2212024A</t>
  </si>
  <si>
    <t>WWT Mini Line missing material</t>
  </si>
  <si>
    <t>USCSB2404014A</t>
  </si>
  <si>
    <t>WWT: Fabricate and Install (2) Ladders for TMAH Expansion</t>
  </si>
  <si>
    <t>USCSB2406060A</t>
  </si>
  <si>
    <t>F21P1 B Side Lorry to CDU &amp; DHL to CDU CPVC installation</t>
  </si>
  <si>
    <t>USCSB2402259A</t>
  </si>
  <si>
    <t>CDS VCR parts etc</t>
  </si>
  <si>
    <t>USCSB2408078A</t>
  </si>
  <si>
    <t>WWT - Lower Level Guage Assembly Tee's</t>
  </si>
  <si>
    <t>USCSB2402131A</t>
  </si>
  <si>
    <t>CDS Pipes and fittings, etc</t>
  </si>
  <si>
    <t>USCSB2210053A</t>
  </si>
  <si>
    <t>7 Davit Arms and Manways Install</t>
  </si>
  <si>
    <t>USCSB2209022A</t>
  </si>
  <si>
    <t>F21P1 OWMC_Security&amp;CCTV Package</t>
  </si>
  <si>
    <t>USCSB2102002A</t>
  </si>
  <si>
    <t>Metal gate installation</t>
  </si>
  <si>
    <t>USCSB2212043A</t>
  </si>
  <si>
    <t>XHHW 1/0 STR GRN</t>
  </si>
  <si>
    <t>USCSB2307134A</t>
  </si>
  <si>
    <t>Lorry PFD Appeal Chang Order</t>
  </si>
  <si>
    <t>USCSB2307136A</t>
  </si>
  <si>
    <t>FAB PFD Appeal Change Order</t>
  </si>
  <si>
    <t>USCSB2304047A</t>
  </si>
  <si>
    <t>WWT Tanks tags</t>
  </si>
  <si>
    <t>PostNet of Anthem, LLC</t>
  </si>
  <si>
    <t>USCSB2211005A</t>
  </si>
  <si>
    <t>TSMC-Grounding &amp; Permitting Herc/MIC Rentals</t>
  </si>
  <si>
    <t>USCSB2408136A</t>
  </si>
  <si>
    <t>WWT B Side Electrical DS Stand</t>
  </si>
  <si>
    <t>USCSB2405134A</t>
  </si>
  <si>
    <t>2" SUS Pipe Bending Reuqest--400R</t>
  </si>
  <si>
    <t>Chukar SB&amp;F LLC</t>
  </si>
  <si>
    <t>USCSB2406132A</t>
  </si>
  <si>
    <t>0613 缺料明細材料報價</t>
  </si>
  <si>
    <t>USCSB2409080A</t>
  </si>
  <si>
    <t>WWT change order (Galvanized Bar-Grate) from TSMC in the Fab</t>
  </si>
  <si>
    <t>USCSB2309045A</t>
  </si>
  <si>
    <t>MMI-WRC-L20-RO rack modify</t>
  </si>
  <si>
    <t>USCSB2402025A</t>
  </si>
  <si>
    <t>CDS 1" CPVC and Coupling</t>
  </si>
  <si>
    <t>USCSB2311025A</t>
  </si>
  <si>
    <t>UPW-UMEC-skid repair-3</t>
  </si>
  <si>
    <t>USCSB2403084A</t>
  </si>
  <si>
    <t>WWT - T-135AA Repair(MMI will reimburse)</t>
  </si>
  <si>
    <t>USCSB2405092A</t>
  </si>
  <si>
    <t>CHEM_ HANSEN_ Chemical label</t>
  </si>
  <si>
    <t>USCSB2311077A</t>
  </si>
  <si>
    <t>FAB 1A VOC, AMC, THC CA Support (Electrical)</t>
  </si>
  <si>
    <t>USCSB2402022A</t>
  </si>
  <si>
    <t>CDS LB2 SS parts</t>
  </si>
  <si>
    <t>USCSB2306026A</t>
  </si>
  <si>
    <t>Particle Test Service</t>
  </si>
  <si>
    <t>Propersys Corp</t>
  </si>
  <si>
    <t>USCSB2306091A</t>
  </si>
  <si>
    <t>Lorry Pipe Crossover Platform</t>
  </si>
  <si>
    <t>USCSB2305088A</t>
  </si>
  <si>
    <t>MIC F21 Commission Requirements-Swagelok</t>
  </si>
  <si>
    <t>USCSB2407115A</t>
  </si>
  <si>
    <t>WWT B區工程缺料</t>
  </si>
  <si>
    <t>USCSB2402049A</t>
  </si>
  <si>
    <t>VOC Electric CO17&amp;CO28</t>
  </si>
  <si>
    <t>USCSB2307072A</t>
  </si>
  <si>
    <t>F21 Emergency Cabinets B-2</t>
  </si>
  <si>
    <t>USCSB2303032A</t>
  </si>
  <si>
    <t>16AWG-3/C 600V Shielded wire</t>
  </si>
  <si>
    <t>USCSB2407028A</t>
  </si>
  <si>
    <t>Modify 6 Beams on Cable Tray Rack LB2 B side</t>
  </si>
  <si>
    <t>USCSB2407149A</t>
  </si>
  <si>
    <t>MA 200 Pipe Adjustment_UPW</t>
  </si>
  <si>
    <t>USCSB2403134A</t>
  </si>
  <si>
    <t>WWT - GB-PCO 108- Common Rack addition 6/N.5</t>
  </si>
  <si>
    <t>USCSB2403260A</t>
  </si>
  <si>
    <t>WWT-FRP-piping-T780&amp;710 repair (A side)</t>
  </si>
  <si>
    <t>USCSB2403217A</t>
  </si>
  <si>
    <t>U-Line - Taiwan Installer team</t>
  </si>
  <si>
    <t>U-Line Corporation</t>
  </si>
  <si>
    <t>USCSB2207019A</t>
  </si>
  <si>
    <t>TSMC Warehouse Panels</t>
  </si>
  <si>
    <t>USCSB2407128A</t>
  </si>
  <si>
    <t>儀表管路需求 Mateials for pipeline_WWT</t>
  </si>
  <si>
    <t>USCSB2407089A</t>
  </si>
  <si>
    <t>T-780BA/BB handrail fabrication and installation_WWT</t>
  </si>
  <si>
    <t>USCSB2309020A</t>
  </si>
  <si>
    <t>WWT-LB2 rack modification</t>
  </si>
  <si>
    <t>USCSB2403207A</t>
  </si>
  <si>
    <t>WWT Caps_20240319</t>
  </si>
  <si>
    <t>USCSB2312196A</t>
  </si>
  <si>
    <t>UPW-swing gate train B</t>
  </si>
  <si>
    <t>USCSB2309149A</t>
  </si>
  <si>
    <t>WWT-LB1 embedded pipes</t>
  </si>
  <si>
    <t>USCSB2402230A</t>
  </si>
  <si>
    <t>UPW-UMEC-COs for ORGANO180, 183 and 186</t>
  </si>
  <si>
    <t>USCSB2406151A</t>
  </si>
  <si>
    <t>CED 化學系統電力訊號線0627 (CED Cat 6 Plenum Rated Cable)</t>
  </si>
  <si>
    <t>USCSB2406063A</t>
  </si>
  <si>
    <t>WWT - Harrington Fusion Machine Rental TMAH EXP</t>
  </si>
  <si>
    <t>USCSB2407110A</t>
  </si>
  <si>
    <t>USCSB2209001A</t>
  </si>
  <si>
    <t>Tunnel GF fix point fitting</t>
  </si>
  <si>
    <t>USCSB2402276A</t>
  </si>
  <si>
    <t>Un install and re install steel for tank move in</t>
  </si>
  <si>
    <t>USCSB2403107A</t>
  </si>
  <si>
    <t>03/10 overtime work to finish triazole</t>
  </si>
  <si>
    <t>USCSB2308135A</t>
  </si>
  <si>
    <t>Southwest Fastener Monthly Order</t>
  </si>
  <si>
    <t>USCSB2308067A</t>
  </si>
  <si>
    <t>WRC UPW Electrical Permit Drawing Revision</t>
  </si>
  <si>
    <t>USCSB2208010A</t>
  </si>
  <si>
    <t>UPW Prominent H2O2 Analyzer</t>
  </si>
  <si>
    <t>USCSB2304041A</t>
  </si>
  <si>
    <t>WWT NH4 analyzer</t>
  </si>
  <si>
    <t>Winn Marion Barber, LLC</t>
  </si>
  <si>
    <t>USCSB2404222A</t>
  </si>
  <si>
    <t>CHEM_WCCS SUS project_hardware 240415020003_ (01-00166939)</t>
  </si>
  <si>
    <t>Carson Sales Co Inc</t>
  </si>
  <si>
    <t>USCSB2303041A</t>
  </si>
  <si>
    <t>USCSB2303081A</t>
  </si>
  <si>
    <t>Mechanical Inspection</t>
  </si>
  <si>
    <t>USCSB2405183A</t>
  </si>
  <si>
    <t>WWT Fittings_20240530 (B Side)</t>
  </si>
  <si>
    <t>USCSB2402083A</t>
  </si>
  <si>
    <t>Tunnel Thermal Expansion 2.7.24</t>
  </si>
  <si>
    <t>USCSB2310031A</t>
  </si>
  <si>
    <t>9/19/23 to 10/20/23 Southwest Fastener Monthly Order for Chemical Team</t>
  </si>
  <si>
    <t>USCSB2404075A</t>
  </si>
  <si>
    <t>WWT PVC 10_Pipes_20240408 (B Side)</t>
  </si>
  <si>
    <t>USCSB2404167A</t>
  </si>
  <si>
    <t>WIRE SECURITY CAGE/ COLLAPSIBLE WIRE CONTAINER WITH CASTERS</t>
  </si>
  <si>
    <t>Global Equipment Company Inc.</t>
  </si>
  <si>
    <t>USCSB2211018A</t>
  </si>
  <si>
    <t>Custom flanges and bolts</t>
  </si>
  <si>
    <t>USCSB2307092A</t>
  </si>
  <si>
    <t>NFPA Diamond Signs Lorry HPM BSGS CUP</t>
  </si>
  <si>
    <t>USCSB2312188A</t>
  </si>
  <si>
    <t>WWT-Material-A side SUS (77 item 12/21list )</t>
  </si>
  <si>
    <t>USCSB2403034A</t>
  </si>
  <si>
    <t>WWT - Replacement Couplings for F21P1 WWT Goulds pumps</t>
  </si>
  <si>
    <t>Phoenix Pumps, Inc.</t>
  </si>
  <si>
    <t>USCSB2301009A</t>
  </si>
  <si>
    <t>UPW TempCP-2” HP-PP pipes</t>
  </si>
  <si>
    <t>USCSB2402201A</t>
  </si>
  <si>
    <t>Stripper packing procurement</t>
  </si>
  <si>
    <t>LANTEC PRODUCTS INC.</t>
  </si>
  <si>
    <t>USCSB2409012A</t>
  </si>
  <si>
    <t>F21 P1 VOC Electricity Change Order _CO#25_Batch 5/6</t>
  </si>
  <si>
    <t>USCSB2306114A</t>
  </si>
  <si>
    <t>Hach Start up</t>
  </si>
  <si>
    <t>USCSB2304074A</t>
  </si>
  <si>
    <t>Triazole SUS material</t>
  </si>
  <si>
    <t>USCSB2403218A</t>
  </si>
  <si>
    <t>WWT009 - GB-PCO 110- Remove and Reinstall main rack LB2 B-side supports (N.5-P/19-19.5)</t>
  </si>
  <si>
    <t>USC2208004A</t>
  </si>
  <si>
    <t>Fire extinguishers, Inspection</t>
  </si>
  <si>
    <t>Cintas Corporation</t>
  </si>
  <si>
    <t>USC2209008A</t>
  </si>
  <si>
    <t>AutoCAD</t>
  </si>
  <si>
    <t>USCSB2301056A</t>
  </si>
  <si>
    <t>Weld Spec inspection</t>
  </si>
  <si>
    <t>USCSB2406107A</t>
  </si>
  <si>
    <t>B side VOC duct modification</t>
  </si>
  <si>
    <t>USCSB2312020A</t>
  </si>
  <si>
    <t>CDS 1-1/2"x2" 90 ELBOW 316LEP/304AP</t>
  </si>
  <si>
    <t>USCSB2403119A</t>
  </si>
  <si>
    <t>WWT: Triazole Tank Anchoring and Crossover Platform Modification</t>
  </si>
  <si>
    <t>USCSB2402266A</t>
  </si>
  <si>
    <t>WWT Pipes_20240227 (A Side)</t>
  </si>
  <si>
    <t>USCSB2403284A</t>
  </si>
  <si>
    <t>VOC Additional Welding - Modifications</t>
  </si>
  <si>
    <t>USCSB2401175A</t>
  </si>
  <si>
    <t>WWT-TMAH-LCMSMS-Power</t>
  </si>
  <si>
    <t>USCSB2303060A</t>
  </si>
  <si>
    <t>Tanks aeration pipe</t>
  </si>
  <si>
    <t>USCSB2308147A</t>
  </si>
  <si>
    <t>Cut slurry CDA/GN2(14 ea) caps and reweld</t>
  </si>
  <si>
    <t>USCSB2304057A</t>
  </si>
  <si>
    <t>F21P1 CDS-01-FNN Integration</t>
  </si>
  <si>
    <t>USCSB2310041A</t>
  </si>
  <si>
    <t>WWT Drain Pipe PP PN6</t>
  </si>
  <si>
    <t>USCSB2407171A</t>
  </si>
  <si>
    <t>LB2 VS1380 steel pipes material_WWT</t>
  </si>
  <si>
    <t>USCSB2304072A</t>
  </si>
  <si>
    <t>Sump pipe PVC</t>
  </si>
  <si>
    <t>USCSB2210006A</t>
  </si>
  <si>
    <t>Horiba Conductivity/Resistivity Meter Batch 2</t>
  </si>
  <si>
    <t>USCSB2403285A</t>
  </si>
  <si>
    <t>WWT Fittings_20240328 (B Side)</t>
  </si>
  <si>
    <t>USCSB2304007A</t>
  </si>
  <si>
    <t>(2) Sediment Tank Boxes for Sandblasting Lab</t>
  </si>
  <si>
    <t>USCSB2405116A</t>
  </si>
  <si>
    <t>WWT - Material Modify Chemical Tanks Level Guage to Flange Connection</t>
  </si>
  <si>
    <t>USCSB2404137A</t>
  </si>
  <si>
    <t>CPVC 料補齊.T2</t>
  </si>
  <si>
    <t>ZHENGTONG INTERNATIONAL LIMITED</t>
  </si>
  <si>
    <t>USCSB2405013A</t>
  </si>
  <si>
    <t>Kaoten Foxboro Calibration A Side</t>
  </si>
  <si>
    <t>Kaoten Scientific Co., Ltd</t>
  </si>
  <si>
    <t>USCSB2409007A</t>
  </si>
  <si>
    <t>F21 P1 VOC Electricity Change Order _CO#35</t>
  </si>
  <si>
    <t>USCSB2305112A</t>
  </si>
  <si>
    <t>WWT CCB materials</t>
  </si>
  <si>
    <t>USCSB2401174A</t>
  </si>
  <si>
    <t>GC Lab Pressure Test</t>
  </si>
  <si>
    <t>USCSB2402170A</t>
  </si>
  <si>
    <t>CDS Divider_HPM_MIC_EA001_24_AZ03</t>
  </si>
  <si>
    <t>JY TECHS INC.</t>
  </si>
  <si>
    <t>USCSB2312059A</t>
  </si>
  <si>
    <t>CDS Argon for Chemical welding. Blanket order</t>
  </si>
  <si>
    <t>USCSB2307126A</t>
  </si>
  <si>
    <t>Argon for Chemical welding.</t>
  </si>
  <si>
    <t>USCSB2208014A</t>
  </si>
  <si>
    <t>ABB 150A Circuit Breakers</t>
  </si>
  <si>
    <t>USCSB2307058A</t>
  </si>
  <si>
    <t>WH2SO4 HUB BOX</t>
  </si>
  <si>
    <t>USCSB2205014A</t>
  </si>
  <si>
    <t>Modular Pipe Support Assembly Design change order</t>
  </si>
  <si>
    <t>USCSB2301018A</t>
  </si>
  <si>
    <t>ClearPVC shortage</t>
  </si>
  <si>
    <t>USCSB2308117B</t>
  </si>
  <si>
    <t>TOC Replacement Parts</t>
  </si>
  <si>
    <t>USCSB2405150A</t>
  </si>
  <si>
    <t>WRC A side platform recover (material)</t>
  </si>
  <si>
    <t>Fibergrate Composite Structures Inc</t>
  </si>
  <si>
    <t>USCSB2402264A</t>
  </si>
  <si>
    <t>WWT Fitting_20240227 (A Side)</t>
  </si>
  <si>
    <t>USCSB2405120A</t>
  </si>
  <si>
    <t>WWT - T-665AA Tank Repair</t>
  </si>
  <si>
    <t>USCSB2310045A</t>
  </si>
  <si>
    <t>WWT- hardware for LJ</t>
  </si>
  <si>
    <t>USCSB2302027A</t>
  </si>
  <si>
    <t>Speed Gate/Turnstile</t>
  </si>
  <si>
    <t>TUV SUD America, Inc</t>
  </si>
  <si>
    <t>USCSB2310190A</t>
  </si>
  <si>
    <t>WWT FAB drain rigging for common rack installation</t>
  </si>
  <si>
    <t>USCSB2306028A</t>
  </si>
  <si>
    <t>PVDF Material for Vertical Rack</t>
  </si>
  <si>
    <t>USCSB2408003A</t>
  </si>
  <si>
    <t>WWT shortage of Stainless materials on the B side</t>
  </si>
  <si>
    <t>USCSB2406055A</t>
  </si>
  <si>
    <t>Materials from ORGANO</t>
  </si>
  <si>
    <t>USCSB2306027A</t>
  </si>
  <si>
    <t>MMI -ORGANO-RO Re-rotate</t>
  </si>
  <si>
    <t>USC22C035</t>
  </si>
  <si>
    <t>USCSB2405021A</t>
  </si>
  <si>
    <t>CAP_A_90772_F21 Phone call base build and Liquid penetrant testing system</t>
  </si>
  <si>
    <t>F21 P1 parking gates installation-(8/11)</t>
  </si>
  <si>
    <t>USC2203019A</t>
  </si>
  <si>
    <t>Switch 48 Port、PoE Switch 48 Port、Transceiver Module</t>
  </si>
  <si>
    <t>USCSB2309029A</t>
  </si>
  <si>
    <t>NFPA Diamond Signs support and install</t>
  </si>
  <si>
    <t>USCSB2405012A</t>
  </si>
  <si>
    <t>WWT-UMEC-2023Veteran's day_Overtime</t>
  </si>
  <si>
    <t>USCSB2404096A</t>
  </si>
  <si>
    <t>WRC WWT Observation (Change Order)</t>
  </si>
  <si>
    <t>USCSB2406003A</t>
  </si>
  <si>
    <t>CED Wire 0531-1</t>
  </si>
  <si>
    <t>USCSB2405186A</t>
  </si>
  <si>
    <t>Ryan Herco CPVC/PP/PVDF 0530</t>
  </si>
  <si>
    <t>USCSB2308102A</t>
  </si>
  <si>
    <t>WWT-double pipe certification</t>
  </si>
  <si>
    <t>USCSB2305045A</t>
  </si>
  <si>
    <t>Scaffold for WWT</t>
  </si>
  <si>
    <t>BrandSafway Solutions, LLC</t>
  </si>
  <si>
    <t>USC2209006A</t>
  </si>
  <si>
    <t>portable fans 48" 120V/1PH 12 foot power cord</t>
  </si>
  <si>
    <t>Delta T, LLC dba Big Ass Fans</t>
  </si>
  <si>
    <t>USCSB2302017A</t>
  </si>
  <si>
    <t>UPW-Seal pot replacement</t>
  </si>
  <si>
    <t>USCSB2402272A</t>
  </si>
  <si>
    <t>Davit Arms and Manway Covers</t>
  </si>
  <si>
    <t>USCSB2405121A</t>
  </si>
  <si>
    <t>WWT Ball Valve_20240521 (B Side)</t>
  </si>
  <si>
    <t>USC2111061A</t>
  </si>
  <si>
    <t>USCSB2309167A</t>
  </si>
  <si>
    <t>VMB-576A for TS-135 at HPM 20.</t>
  </si>
  <si>
    <t>USCSB2212016A</t>
  </si>
  <si>
    <t>TSMC F21P1 MIC</t>
  </si>
  <si>
    <t>USCSB2402202A</t>
  </si>
  <si>
    <t>CDS Air Valves</t>
  </si>
  <si>
    <t>USCSB2308099A</t>
  </si>
  <si>
    <t>MCP Bottom Plates</t>
  </si>
  <si>
    <t>USCSB2207021A</t>
  </si>
  <si>
    <t>Signal amplify equipment</t>
  </si>
  <si>
    <t>USCSB2402067A</t>
  </si>
  <si>
    <t>WWT material 01.26 (A Side)</t>
  </si>
  <si>
    <t>USCSB2309104A</t>
  </si>
  <si>
    <t>Page Observation for FAB and WRC UPW Reimbursement</t>
  </si>
  <si>
    <t>USCSB2310058A</t>
  </si>
  <si>
    <t>FAB B Chemical/ UPW Permitting(batch2/2)</t>
  </si>
  <si>
    <t>USCSB2310059A</t>
  </si>
  <si>
    <t>Lorry additional 16 RU systems</t>
  </si>
  <si>
    <t>USCSB2212003A</t>
  </si>
  <si>
    <t>FRP Tank Repairs</t>
  </si>
  <si>
    <t>USCSB2311116A</t>
  </si>
  <si>
    <t>UPW-WRCL20-MMI-rack revise</t>
  </si>
  <si>
    <t>USCSB2407112A</t>
  </si>
  <si>
    <t>WWT stainless steel material for CDA B</t>
  </si>
  <si>
    <t>USCSB2305076A</t>
  </si>
  <si>
    <t>WWT Tanks hydrotest</t>
  </si>
  <si>
    <t>USCSB2401083A</t>
  </si>
  <si>
    <t>WWT: Repair (2) 1" Stripper Tank Nozzle Flanges and FRP New Standoff to Relocate Sandblasting Lab Tank T-196AA Ladder</t>
  </si>
  <si>
    <t>USCSB2407092A</t>
  </si>
  <si>
    <t>WWT CCR system SUS material</t>
  </si>
  <si>
    <t>USCSB2406104A</t>
  </si>
  <si>
    <t>TSMC / FAB21: BEND 85 EACH 90 DEGREE ELBOWS WITH A 16" RADIUS WITH 2" DIAMETER .065 WALL 316 SS.</t>
  </si>
  <si>
    <t>USCSB2311096A</t>
  </si>
  <si>
    <t>WWT-PP Materials</t>
  </si>
  <si>
    <t>USC2209009A</t>
  </si>
  <si>
    <t>USCSB2309072A</t>
  </si>
  <si>
    <t>Ball valve to work at H20 and slurry sump</t>
  </si>
  <si>
    <t>USCSB2309091A</t>
  </si>
  <si>
    <t>Provide 10lb fire extinguisher and bracket at scaffold entrances (required for fire inspection)</t>
  </si>
  <si>
    <t>USCSB2402208A</t>
  </si>
  <si>
    <t>WWT: Fabricate and Install T-1985 Ladder</t>
  </si>
  <si>
    <t>USCSB2408028A</t>
  </si>
  <si>
    <t>Water seal pot and pump cable box_WWT</t>
  </si>
  <si>
    <t>USCSB2404041A</t>
  </si>
  <si>
    <t>WWT Hardware_20240402 (B Side)</t>
  </si>
  <si>
    <t>USCSB2206023A</t>
  </si>
  <si>
    <t>F21 Raised Floor Pipe engineering</t>
  </si>
  <si>
    <t>USCSB2402255A</t>
  </si>
  <si>
    <t>WWT materials-2</t>
  </si>
  <si>
    <t>USCSB2210021A</t>
  </si>
  <si>
    <t>Nagano JM31-1L3</t>
  </si>
  <si>
    <t>USCSB2403286A</t>
  </si>
  <si>
    <t>WWT SUS Fittings &amp; Pipes_20240328 (A Side)</t>
  </si>
  <si>
    <t>USC2201003A</t>
  </si>
  <si>
    <t>warning light (flashing type)</t>
  </si>
  <si>
    <t>ADAMS International LLC</t>
  </si>
  <si>
    <t>USCSB2312036A</t>
  </si>
  <si>
    <t>MICU Coating bolts for Tmah.</t>
  </si>
  <si>
    <t>USCSB2407133A</t>
  </si>
  <si>
    <t>WWT - A-420AA Support Extensions</t>
  </si>
  <si>
    <t>USCSB2404224A</t>
  </si>
  <si>
    <t>WWT Fittings for Remaining Fittings for Drain_20240429 (B Side)</t>
  </si>
  <si>
    <t>USCSB2301034A</t>
  </si>
  <si>
    <t>PP Material - fittings</t>
  </si>
  <si>
    <t>USCSB2401002A</t>
  </si>
  <si>
    <t>WWT tools for MU</t>
  </si>
  <si>
    <t>The Home Depot, Inc</t>
  </si>
  <si>
    <t>USCSB2310141A</t>
  </si>
  <si>
    <t>Pillar parts used for VMB of B side.</t>
  </si>
  <si>
    <t>USCSB2403170A</t>
  </si>
  <si>
    <t>WWT - GB PCO #104 / New Misc. Support Modifications on X/2</t>
  </si>
  <si>
    <t>USCSB2310164A</t>
  </si>
  <si>
    <t>5.5 Missing Rack Steel</t>
  </si>
  <si>
    <t>USCSB2304029A</t>
  </si>
  <si>
    <t>Stainless Steel Pipe in Lorry</t>
  </si>
  <si>
    <t>USCSB2404197A</t>
  </si>
  <si>
    <t>WWT Fittings (A Side)_Ryan Herco_20240424</t>
  </si>
  <si>
    <t>USCSB2302015A</t>
  </si>
  <si>
    <t>PVC from Harrington</t>
  </si>
  <si>
    <t>USCSB2308028A</t>
  </si>
  <si>
    <t>USCSB2302014A</t>
  </si>
  <si>
    <t>40 pic battery charge</t>
  </si>
  <si>
    <t>USCSB2301016A</t>
  </si>
  <si>
    <t>FRP Tanks samples</t>
  </si>
  <si>
    <t>USCSB2307090A</t>
  </si>
  <si>
    <t>Aid in Tank Inspection</t>
  </si>
  <si>
    <t>USCSB2308163A</t>
  </si>
  <si>
    <t>F21 P1 VOC Change Order(southland)_4</t>
  </si>
  <si>
    <t>USCSB2306127A</t>
  </si>
  <si>
    <t>USCSB2212008A</t>
  </si>
  <si>
    <t>sample box 640 &amp; 645</t>
  </si>
  <si>
    <t>USCSB2402054A</t>
  </si>
  <si>
    <t>WWT-TMAH-LCMSMS-set up chemicals</t>
  </si>
  <si>
    <t>USCSB2305036A</t>
  </si>
  <si>
    <t>20" EP+PTFE gaskets</t>
  </si>
  <si>
    <t>USCSB2306014A</t>
  </si>
  <si>
    <t>Motor Rewire</t>
  </si>
  <si>
    <t>USCSB2308126A</t>
  </si>
  <si>
    <t>UPW-8/20 Sunday work for commissioning check</t>
  </si>
  <si>
    <t>USCSB2405079A</t>
  </si>
  <si>
    <t>ICPMS LAB Train 2 CO To ORGANO</t>
  </si>
  <si>
    <t>USCSB2310056A</t>
  </si>
  <si>
    <t>Welder equipment for Chemical welding.</t>
  </si>
  <si>
    <t>Tech South, Inc</t>
  </si>
  <si>
    <t>USCSB2405017A</t>
  </si>
  <si>
    <t>F21 P1 parking gates installation-(4/11)</t>
  </si>
  <si>
    <t>USCSB2304028A</t>
  </si>
  <si>
    <t>TMAH bolts / Small size bolts</t>
  </si>
  <si>
    <t>USCSB2407127A</t>
  </si>
  <si>
    <t>MIC/BMWC/Okland B side缺料_WWT</t>
  </si>
  <si>
    <t>USCSB2401172A</t>
  </si>
  <si>
    <t>WWT:Design,fabricate,Deliver,and install 2 ladders in FAB/LB2 to replace staircases on platforms that clashing with dike wall</t>
  </si>
  <si>
    <t>USCSB2407120A</t>
  </si>
  <si>
    <t>L20 Loop 3 Pipe Adjustment_UPW</t>
  </si>
  <si>
    <t>USCSB2401078A</t>
  </si>
  <si>
    <t>SDS A side expansion two cabinets</t>
  </si>
  <si>
    <t>USCSB2403009A</t>
  </si>
  <si>
    <t>WWT LSR SUS material</t>
  </si>
  <si>
    <t>USCSB2311109A</t>
  </si>
  <si>
    <t>WWT CCE Change Orders_DC 680V cable CO</t>
  </si>
  <si>
    <t>USCSB2405106A</t>
  </si>
  <si>
    <t>CHEM_B side FB1-F20 VMB construction</t>
  </si>
  <si>
    <t>USC2112017A</t>
  </si>
  <si>
    <t>USCSB2406017A</t>
  </si>
  <si>
    <t>FAB A SDS Permit Revision</t>
  </si>
  <si>
    <t>USCSB2311053A</t>
  </si>
  <si>
    <t>CDS B side anchor plates</t>
  </si>
  <si>
    <t>USCSB2405045A</t>
  </si>
  <si>
    <t>CHEM_WCCS _hardware for standing by materials (TCELC)</t>
  </si>
  <si>
    <t>USCSB2404031A</t>
  </si>
  <si>
    <t>帆宣計價單-美國tsmc CPVC 平接</t>
  </si>
  <si>
    <t>JHENGTONG INTERNATIONAL LIMITED</t>
  </si>
  <si>
    <t>USCSB2308049A</t>
  </si>
  <si>
    <t>TGCM Duty Room items – Tan lockers (Qty:10)</t>
  </si>
  <si>
    <t>High Density, Inc.</t>
  </si>
  <si>
    <t>USCSB2403014A</t>
  </si>
  <si>
    <t>UPW-Tomoe valve for train B</t>
  </si>
  <si>
    <t>Tomoe USA, Inc.</t>
  </si>
  <si>
    <t>USC2209014A</t>
  </si>
  <si>
    <t xml:space="preserve">Dell Laptop </t>
  </si>
  <si>
    <t>USC2209010A</t>
  </si>
  <si>
    <t>USCSB2309044A</t>
  </si>
  <si>
    <t>200 ea. CDS Seismic Corner Anchor Brackets.</t>
  </si>
  <si>
    <t>USCSB2311063A</t>
  </si>
  <si>
    <t>WWT-Safetystep for HPM</t>
  </si>
  <si>
    <t>USCSB2402087A</t>
  </si>
  <si>
    <t>CDS HPM Punch materials</t>
  </si>
  <si>
    <t>USCSB2404076A</t>
  </si>
  <si>
    <t>WWT Fittings for 60604_20240408 (B Side)</t>
  </si>
  <si>
    <t>USCSB2401203A</t>
  </si>
  <si>
    <t>UPW-mezz 3-egress ladder revise</t>
  </si>
  <si>
    <t>USCSB2306013A</t>
  </si>
  <si>
    <t>NFPA Diamond Signs for chemical tanks</t>
  </si>
  <si>
    <t>USCSB2309162A</t>
  </si>
  <si>
    <t>Small order: TW material PVC insert fitting</t>
  </si>
  <si>
    <t>USCSB2212041A</t>
  </si>
  <si>
    <t>MIC Water Tanks Painting</t>
  </si>
  <si>
    <t>USCSB2312016A</t>
  </si>
  <si>
    <t>UPW-Linde-Nitrogen for test(Open PO)</t>
  </si>
  <si>
    <t>USCSB2304085A</t>
  </si>
  <si>
    <t>Control wire for VOC 2 &amp; 3</t>
  </si>
  <si>
    <t>USCSB2210045A</t>
  </si>
  <si>
    <t>TUNNEL Sump Pit Pump RT Fitting</t>
  </si>
  <si>
    <t>USCSB2307131A</t>
  </si>
  <si>
    <t>Additional for GF price increase</t>
  </si>
  <si>
    <t>USCSB2401089A</t>
  </si>
  <si>
    <t>FAB EBO AMC Hookup - Permitting</t>
  </si>
  <si>
    <t>USCSB2308095A</t>
  </si>
  <si>
    <t>MIC-116-23 Equipment Move in FAB LB2 column A.5/10</t>
  </si>
  <si>
    <t>USCSB2301054A</t>
  </si>
  <si>
    <t>Anchor sensor plates</t>
  </si>
  <si>
    <t>Safety</t>
  </si>
  <si>
    <t>USCSB2310023A</t>
  </si>
  <si>
    <t>VOC 02 &amp; VOC 03 resolve moldy by decontaminating the crates.</t>
  </si>
  <si>
    <t>Clean Harbors Environmental Services Inc</t>
  </si>
  <si>
    <t>USCSB2307107A</t>
  </si>
  <si>
    <t>(35) Joints PP PN6 D110 for Submains</t>
  </si>
  <si>
    <t>USCSB2405006A</t>
  </si>
  <si>
    <t>WWT 4-5/8" Clamps_20240429 (B Side)</t>
  </si>
  <si>
    <t>USCSB2401084A</t>
  </si>
  <si>
    <t>WWT: Manufacture TMAH Handrail Standoffs and Install</t>
  </si>
  <si>
    <t>USCSB2303089A</t>
  </si>
  <si>
    <t>Chemical Tank Bottom Plate</t>
  </si>
  <si>
    <t>USCSB2312176A</t>
  </si>
  <si>
    <t>WWT-Clamp from 8-16” for A side back up.</t>
  </si>
  <si>
    <t>USCSB2301013A</t>
  </si>
  <si>
    <t>UPW-MMF-Anthracite procurement</t>
  </si>
  <si>
    <t>USCSB2408061A</t>
  </si>
  <si>
    <t>WWT shortage of fitting materials on the B side Sump Pump</t>
  </si>
  <si>
    <t>USCSB2403031A</t>
  </si>
  <si>
    <t>WWT Center Ring_20240304 (A Side)</t>
  </si>
  <si>
    <t>USCSB2401043A</t>
  </si>
  <si>
    <t>Tunnel&amp;WWT_9-5 Holiday pay incentive (Labor Day)</t>
  </si>
  <si>
    <t>USCSB2308013A</t>
  </si>
  <si>
    <t>WWT 6in CPVC</t>
  </si>
  <si>
    <t>USCSB2403199A</t>
  </si>
  <si>
    <t>CDS LB1 B side supports materials</t>
  </si>
  <si>
    <t>USCSB2303036A</t>
  </si>
  <si>
    <t>USCSB2405035A</t>
  </si>
  <si>
    <t>Temporary chemical leak kit_20/45-10</t>
  </si>
  <si>
    <t>WW Grainger Inc</t>
  </si>
  <si>
    <t>USCSB2309144A</t>
  </si>
  <si>
    <t>Circuit Breakers for Fab L10/L20</t>
  </si>
  <si>
    <t>USCSB2306018A</t>
  </si>
  <si>
    <t>UPW Degan tank HKP rev&amp;clean</t>
  </si>
  <si>
    <t>USCSB2402017A</t>
  </si>
  <si>
    <t>Clamps for A side 2024.1.31-1</t>
  </si>
  <si>
    <t>USCSB2309195A</t>
  </si>
  <si>
    <t>material for LJ W339 order#3</t>
  </si>
  <si>
    <t>USCSB2403178A</t>
  </si>
  <si>
    <t>CDS Box</t>
  </si>
  <si>
    <t>USCSB2407003A</t>
  </si>
  <si>
    <t>EES 防爆接線盒0627 (Made-to-Order Explosion Proof Box)</t>
  </si>
  <si>
    <t>USCSB2402007A</t>
  </si>
  <si>
    <t>CDS TSMC UPW 8-178 Chemical Scope (T&amp;M)</t>
  </si>
  <si>
    <t>USCSB2309030A</t>
  </si>
  <si>
    <t>Manual chemical liquid valve</t>
  </si>
  <si>
    <t>CKD USA CORPORATION</t>
  </si>
  <si>
    <t>USCSB2407156A</t>
  </si>
  <si>
    <t>Chem Team Fitting KS23 to Replace KS17 (CED 化學訊號fitting換料0725)</t>
  </si>
  <si>
    <t>USCSB2301010A</t>
  </si>
  <si>
    <t>UPW-skids cover replacement</t>
  </si>
  <si>
    <t>USCSB2302031A</t>
  </si>
  <si>
    <t>T-130AA/AB Agitator Chemical Coating</t>
  </si>
  <si>
    <t>USCSB2309110A</t>
  </si>
  <si>
    <t>F21 WWT system material (Gibabit)</t>
  </si>
  <si>
    <t>USCSB2312139A</t>
  </si>
  <si>
    <t>CDS Fix L10 HNO3 ST250 HKP</t>
  </si>
  <si>
    <t>USCSB2309131A</t>
  </si>
  <si>
    <t>WRC Rack 215/220 Modification for PSS Clash</t>
  </si>
  <si>
    <t>USCSB2302039A</t>
  </si>
  <si>
    <t>M1, M2, H2SO4 Design Change</t>
  </si>
  <si>
    <t>USCSB2310192A</t>
  </si>
  <si>
    <t>CDS Lorry unistrut cages at Room 13, 12, 30,31</t>
  </si>
  <si>
    <t>USCSB2311021A</t>
  </si>
  <si>
    <t>WWT 18" backing ring</t>
  </si>
  <si>
    <t>USCSB2403002A</t>
  </si>
  <si>
    <t>WWT - Marquis CO 1 Media loading for for four hour delay and Specialty PPE to work in TMAH</t>
  </si>
  <si>
    <t>USCSB2407168A</t>
  </si>
  <si>
    <t>CIP Pump Replacement_UPW</t>
  </si>
  <si>
    <t>USCSB2403176A</t>
  </si>
  <si>
    <t>CDS 6awg 5C</t>
  </si>
  <si>
    <t>USCSB2406021A</t>
  </si>
  <si>
    <t>pad prep/epoxy and yellow safety paint of 1 pad in Fab L10 HPM Bside Bed 457*113(inch)</t>
  </si>
  <si>
    <t>USCSB2405151A</t>
  </si>
  <si>
    <t>TSMC F21 B SIDE SDS ATRS Regulator</t>
  </si>
  <si>
    <t>Flodraulic Group</t>
  </si>
  <si>
    <t>USCSB2307027A</t>
  </si>
  <si>
    <t>WRC NaOH Tank Tranfer to Drums (WWT-T615A-empty chemical)</t>
  </si>
  <si>
    <t>USCSB2405147A</t>
  </si>
  <si>
    <t>WWT Hardware_20240523 (B Side)</t>
  </si>
  <si>
    <t>USCSB2402074A</t>
  </si>
  <si>
    <t>Temporary chemical leak kit 10/45-10</t>
  </si>
  <si>
    <t>USCSB2407014A</t>
  </si>
  <si>
    <t>Wires for chemical tank area</t>
  </si>
  <si>
    <t>USCSB2404098A</t>
  </si>
  <si>
    <t>SDS VMB Pneumatic Spare Parts</t>
  </si>
  <si>
    <t>USC2112023A</t>
  </si>
  <si>
    <t>Bellows Valve</t>
  </si>
  <si>
    <t>USCSB2310034A</t>
  </si>
  <si>
    <t>F21 P1 IMS Wipe Test</t>
  </si>
  <si>
    <t>USCSB2407105A</t>
  </si>
  <si>
    <t>USCSB2301014A</t>
  </si>
  <si>
    <t>Mini Line Hardware</t>
  </si>
  <si>
    <t>USCSB2310085A</t>
  </si>
  <si>
    <t>VOC MC cable for LowNox</t>
  </si>
  <si>
    <t>USCSB2310021A</t>
  </si>
  <si>
    <t>Acrylic boards used in chemical in status and used for every each VMB of A/B side.</t>
  </si>
  <si>
    <t>USCSB2308132A</t>
  </si>
  <si>
    <t>Lorry A FNDP001 Materials</t>
  </si>
  <si>
    <t>USCSB2311070A</t>
  </si>
  <si>
    <t>WWT-MU-H910/T130 H/A680</t>
  </si>
  <si>
    <t>USCSB2402168A</t>
  </si>
  <si>
    <t>ASME IX P8 WPS and Welder Qualification</t>
  </si>
  <si>
    <t>Phoenix National Laboratories, LLC</t>
  </si>
  <si>
    <t>USCSB2307029A</t>
  </si>
  <si>
    <t>CCTV speed gates UL on-site inspection/evaluation</t>
  </si>
  <si>
    <t>USCSB2309094A</t>
  </si>
  <si>
    <t>WWT -LJ lift training</t>
  </si>
  <si>
    <t>United Rentals</t>
  </si>
  <si>
    <t>USC2202002A</t>
  </si>
  <si>
    <t>Smartsheet Dynamic view Pro-rated license</t>
  </si>
  <si>
    <t>USCSB2402159A</t>
  </si>
  <si>
    <t>CDS Pressure tests</t>
  </si>
  <si>
    <t>USCSB2403097A</t>
  </si>
  <si>
    <t>WWT Fittings_20240308 (A Side)</t>
  </si>
  <si>
    <t>USCSB2311057A</t>
  </si>
  <si>
    <t>WWT: Reposition T-780AA-2 Ladder</t>
  </si>
  <si>
    <t>USCSB2407052A</t>
  </si>
  <si>
    <t>Onsite Trailers</t>
  </si>
  <si>
    <t>USCSB2309103A</t>
  </si>
  <si>
    <t>LB2-UIS A2.5 spool remove</t>
  </si>
  <si>
    <t>USCSB2403083A</t>
  </si>
  <si>
    <t>WWT Blind Flange_20240307 (A Side)</t>
  </si>
  <si>
    <t>USCSB2403138A</t>
  </si>
  <si>
    <t>WWT - (20) 5" PVC Blind Flanges</t>
  </si>
  <si>
    <t>USCSB2209024A</t>
  </si>
  <si>
    <t>F21P1 FAB_Security&amp;CCTV Package - 01</t>
  </si>
  <si>
    <t>USCSB2402228A</t>
  </si>
  <si>
    <t>UPW-ORGANO-L10 Q-6.5 Line Design Mod</t>
  </si>
  <si>
    <t>USCSB2406148A</t>
  </si>
  <si>
    <t>儀表採樣箱收缺失之材料</t>
  </si>
  <si>
    <t>USCSB2307097A</t>
  </si>
  <si>
    <t>chemical Room UPW/Tank repairs UPW(sight glass flang)</t>
  </si>
  <si>
    <t>USCSB2405083A</t>
  </si>
  <si>
    <t>F21-P1_B-Side mask room exhaust hookup designs</t>
  </si>
  <si>
    <t>光阻櫃</t>
  </si>
  <si>
    <t>USCSB2311047A</t>
  </si>
  <si>
    <t>UPW-Cleanharbor ERC service</t>
  </si>
  <si>
    <t>USCSB2307142A</t>
  </si>
  <si>
    <t>Hot DI long lead parts from Taiwan</t>
  </si>
  <si>
    <t>USCSB2308184A</t>
  </si>
  <si>
    <t>140 DISCHARGE EXTRA SUPPORT AND T125AC/AD MIS SUPPORT</t>
  </si>
  <si>
    <t>USCSB2406059A</t>
  </si>
  <si>
    <t>WWT Fittings &amp; Pipes_20240607 (B Side)</t>
  </si>
  <si>
    <t>USCSB2212026A</t>
  </si>
  <si>
    <t>T-125 tank flanges and gaskets</t>
  </si>
  <si>
    <t>USC2207013A</t>
  </si>
  <si>
    <t>Lenovo Laptop</t>
  </si>
  <si>
    <t>Lenovo Group Ltd</t>
  </si>
  <si>
    <t>USCSB2405161A</t>
  </si>
  <si>
    <t>WWT Center Rings_20240528 (B Side)</t>
  </si>
  <si>
    <t>HSIUNG CHANG Enterprise Co., Ltd.</t>
  </si>
  <si>
    <t>USCSB2307019A</t>
  </si>
  <si>
    <t>WWT-CCB dry-run</t>
  </si>
  <si>
    <t>USCSB2307017A</t>
  </si>
  <si>
    <t>FRP Resin for welding FRP pipe</t>
  </si>
  <si>
    <t>USCSB2208005A</t>
  </si>
  <si>
    <t>Harrington Ladder Standoff on the Tank</t>
  </si>
  <si>
    <t>USC2112011A</t>
  </si>
  <si>
    <t>Straight Union Reducer</t>
  </si>
  <si>
    <t>USCSB2311033A</t>
  </si>
  <si>
    <t>Swagelok Tubing &amp;connector</t>
  </si>
  <si>
    <t>USCSB2402041A</t>
  </si>
  <si>
    <t>Cleaning Material(ishine floor finish)</t>
  </si>
  <si>
    <t>Amazon.com, Inc.</t>
  </si>
  <si>
    <t>USCSB2402234A</t>
  </si>
  <si>
    <t>CDS electrical materials</t>
  </si>
  <si>
    <t>USCSB2401235A</t>
  </si>
  <si>
    <t>WCCS CO#172 W-A515 L20</t>
  </si>
  <si>
    <t>USCSB2404015A</t>
  </si>
  <si>
    <t>F21 P1 CUP L30 Glass Baffle Railing</t>
  </si>
  <si>
    <t>Southwest Metalsmiths, Inc.</t>
  </si>
  <si>
    <t>USCSB2307123A</t>
  </si>
  <si>
    <t>WRC Temp Mixed Bed Resin Temp Hose</t>
  </si>
  <si>
    <t>USCSB2309034A</t>
  </si>
  <si>
    <t>Lorry 90 deg Coax elbows</t>
  </si>
  <si>
    <t>USCSB2407011A</t>
  </si>
  <si>
    <t>B side gasket 補料</t>
  </si>
  <si>
    <t>USCSB2403179A</t>
  </si>
  <si>
    <t>U-Line - MIMO - Move In/Move Out Team</t>
  </si>
  <si>
    <t>USCSB2311138A</t>
  </si>
  <si>
    <t>WWT LSR CS material</t>
  </si>
  <si>
    <t>USCSB2302005A</t>
  </si>
  <si>
    <t>W-H2SO4 2X4 Center rings - Pure Plastix</t>
  </si>
  <si>
    <t>USCSB2405160A</t>
  </si>
  <si>
    <t>WWT PP軟管及接頭_20240528 (B Side)</t>
  </si>
  <si>
    <t>USCSB2405064A</t>
  </si>
  <si>
    <t>WWT Fittings_20240509 (A Side)</t>
  </si>
  <si>
    <t>USCSB2406117A</t>
  </si>
  <si>
    <t>CED-訊號電力材料_20240621 (Signal Wire Material)</t>
  </si>
  <si>
    <t>USCSB2403011A</t>
  </si>
  <si>
    <t>UPW-Ebro valves for train B</t>
  </si>
  <si>
    <t>USCSB2403301A</t>
  </si>
  <si>
    <t>FAB A+B VOC Plumbing and NG Observation</t>
  </si>
  <si>
    <t>USCSB2311058A</t>
  </si>
  <si>
    <t>Material request E2 #4</t>
  </si>
  <si>
    <t>USCSB2310149A</t>
  </si>
  <si>
    <t>CDS 1-1/2"x2" 45 ELBOW 316LEP/304AP</t>
  </si>
  <si>
    <t>USCSB2309002A</t>
  </si>
  <si>
    <t>Additional Steel for Catwalk to Tank Connection(Triazole Catwalk)</t>
  </si>
  <si>
    <t>USCSB2212042A</t>
  </si>
  <si>
    <t>CCE Gaskets</t>
  </si>
  <si>
    <t>USCSB2406141A</t>
  </si>
  <si>
    <t>Ladder Safety System Materials</t>
  </si>
  <si>
    <t>Diversified Products USA</t>
  </si>
  <si>
    <t>USCSB2305048A</t>
  </si>
  <si>
    <t>USCSB2310079A</t>
  </si>
  <si>
    <t>Gown Access Control Permit Assistance</t>
  </si>
  <si>
    <t>USCSB2406061A</t>
  </si>
  <si>
    <t>CHEM_R325 bent_ SUS 316L BA tube</t>
  </si>
  <si>
    <t>USCSB2404065A</t>
  </si>
  <si>
    <t>WWT Ball Valve_20240404(A&amp;B Side)</t>
  </si>
  <si>
    <t>USCSB2402046A</t>
  </si>
  <si>
    <t>WWT Hardware for punches</t>
  </si>
  <si>
    <t>USCSB2311017A</t>
  </si>
  <si>
    <t>UPW-Degan-ACF-torque</t>
  </si>
  <si>
    <t>USCSB2310029A</t>
  </si>
  <si>
    <t>45 deg Coax elbows 1 ?” x 1 for Harder work at north mains L20 FAB.</t>
  </si>
  <si>
    <t>USCSB2206003A</t>
  </si>
  <si>
    <t>GF Chlorine Instrument</t>
  </si>
  <si>
    <t>USCSB2405071A</t>
  </si>
  <si>
    <t>Fall Protection System</t>
  </si>
  <si>
    <t>Safe Keeper Safety Products LLC</t>
  </si>
  <si>
    <t>USCSB2404013A</t>
  </si>
  <si>
    <t>B-side_WWT_(25) D225 PN10 Ends Caps of Drains</t>
  </si>
  <si>
    <t>USCSB2212023A</t>
  </si>
  <si>
    <t>UPW-Design tanks repair</t>
  </si>
  <si>
    <t>USCSB2311132A</t>
  </si>
  <si>
    <t>USCSB2302019A</t>
  </si>
  <si>
    <t>Hander bolt</t>
  </si>
  <si>
    <t>Duncan Bolt Co.</t>
  </si>
  <si>
    <t>USCSB2404125A</t>
  </si>
  <si>
    <t>WWT Stripper P-1231AA/AC insulation repair</t>
  </si>
  <si>
    <t>USCSB2309009A</t>
  </si>
  <si>
    <t>WWT missing material found by tsmc thu inventory</t>
  </si>
  <si>
    <t>USCSB2310123A</t>
  </si>
  <si>
    <t>MICU Electrical On-Call Support (UPW amd WWT)</t>
  </si>
  <si>
    <t>USCSB2310108A</t>
  </si>
  <si>
    <t>MICU Electrical On-Call Support</t>
  </si>
  <si>
    <t>USCSB2408144A</t>
  </si>
  <si>
    <t>WWT Tent 9 materials container</t>
  </si>
  <si>
    <t>Thomas Scientific Holdings LLC</t>
  </si>
  <si>
    <t>USCSB2401134A</t>
  </si>
  <si>
    <t>Laydown Material - U Line</t>
  </si>
  <si>
    <t>USCSB2211013A</t>
  </si>
  <si>
    <t>Distribution Panels</t>
  </si>
  <si>
    <t>Larson Electronics LLC</t>
  </si>
  <si>
    <t>USCSB2312050A</t>
  </si>
  <si>
    <t>WRC Lab Exhaust Hood</t>
  </si>
  <si>
    <t>USCSB2403021A</t>
  </si>
  <si>
    <t>WWT Fitting_20240301 (A Side)</t>
  </si>
  <si>
    <t>USCSB2303002A</t>
  </si>
  <si>
    <t>Tank Diamond Labels</t>
  </si>
  <si>
    <t>USCSB2402214A</t>
  </si>
  <si>
    <t>CDS Fire Barrier Sealant materials</t>
  </si>
  <si>
    <t>USCSB2403171A</t>
  </si>
  <si>
    <t>WWT: Hopper Anchor Modifications</t>
  </si>
  <si>
    <t>USCSB2404099A</t>
  </si>
  <si>
    <t>WWT Fittings_20240409 (B Side)</t>
  </si>
  <si>
    <t>USCSB2308166A</t>
  </si>
  <si>
    <t>Grade Three MIC Laydown Areas / Lots</t>
  </si>
  <si>
    <t>USCSB2405182A</t>
  </si>
  <si>
    <t>WWT Hardware_20240529 (B Side)</t>
  </si>
  <si>
    <t>USCSB2402114A</t>
  </si>
  <si>
    <t>CDS caps and gaskets</t>
  </si>
  <si>
    <t>USCSB2401041A</t>
  </si>
  <si>
    <t>CDS Unions etc.</t>
  </si>
  <si>
    <t>USCSB2406012A</t>
  </si>
  <si>
    <t>F21P1 SUS B-Flange</t>
  </si>
  <si>
    <t>USCSB2308015A</t>
  </si>
  <si>
    <t>Slurry Room Raised Gratings.</t>
  </si>
  <si>
    <t>USCSB2312153A</t>
  </si>
  <si>
    <t>FAB LITHO AMC Pressure Testing</t>
  </si>
  <si>
    <t>USCSB2301027A</t>
  </si>
  <si>
    <t>F18P4 Switch Box</t>
  </si>
  <si>
    <t>Clayton Controls</t>
  </si>
  <si>
    <t>USCSB2402020A</t>
  </si>
  <si>
    <t>USCSB2406014A</t>
  </si>
  <si>
    <t>Hardware for Chemical System</t>
  </si>
  <si>
    <t>USCSB2402262A</t>
  </si>
  <si>
    <t>CDS strut and hardware</t>
  </si>
  <si>
    <t>USCSB2211039A</t>
  </si>
  <si>
    <t>SLURRY VMB INSTALL KIT - SIDE A</t>
  </si>
  <si>
    <t>USCSB2303068A</t>
  </si>
  <si>
    <t>Add side B slurry box ingredients</t>
  </si>
  <si>
    <t>USC2203001A</t>
  </si>
  <si>
    <t>Short Reducer</t>
  </si>
  <si>
    <t>USCSB2303038A</t>
  </si>
  <si>
    <t>Low Voltage MCC Special Inspection Testing</t>
  </si>
  <si>
    <t>USCSB2305097A</t>
  </si>
  <si>
    <t>UPW T1035B ladder</t>
  </si>
  <si>
    <t>USCSB2406049A</t>
  </si>
  <si>
    <t>WWT-GB PCO #112_Cut and extend 2 supports on X/2</t>
  </si>
  <si>
    <t>USCSB2409034A</t>
  </si>
  <si>
    <t>P-760AB Removal and Transportation</t>
  </si>
  <si>
    <t>USCSB2404020A</t>
  </si>
  <si>
    <t>Hot box change</t>
  </si>
  <si>
    <t>USCSB2308176A</t>
  </si>
  <si>
    <t>USCSB2302042A</t>
  </si>
  <si>
    <t>Labels</t>
  </si>
  <si>
    <t>USCSB2212019A</t>
  </si>
  <si>
    <t>WRC Generator Grounding &amp; Permitting</t>
  </si>
  <si>
    <t>USCSB2310120A</t>
  </si>
  <si>
    <t>FAB A Litho Electrical Permit and CA Service</t>
  </si>
  <si>
    <t>USCSB2306045A</t>
  </si>
  <si>
    <t>UPW Train-A-GF valves</t>
  </si>
  <si>
    <t>USCSB2310093A</t>
  </si>
  <si>
    <t>H2O2 chemical storage in LB2</t>
  </si>
  <si>
    <t>USCSB2403283A</t>
  </si>
  <si>
    <t>Apollo Forklift - WWT</t>
  </si>
  <si>
    <t>Apollo Forklift LLC</t>
  </si>
  <si>
    <t>USCSB2302022A</t>
  </si>
  <si>
    <t>CCB-adding material</t>
  </si>
  <si>
    <t>USCSB2308169A</t>
  </si>
  <si>
    <t>Epoxy Misc Pads in Fab L10 and Lorry 1.5</t>
  </si>
  <si>
    <t>USCSB2308172A</t>
  </si>
  <si>
    <t>HNO3 &amp; ST-250 Cabinet Anchoring</t>
  </si>
  <si>
    <t>USCSB2307060A</t>
  </si>
  <si>
    <t>Crating and packing for pipes on site CO</t>
  </si>
  <si>
    <t>USCSB2406068A</t>
  </si>
  <si>
    <t>install MIC supplied Door hardware on fire doors at mezzanines 1 and 2, (5 sets of doors total)</t>
  </si>
  <si>
    <t>ISEC Incorporated</t>
  </si>
  <si>
    <t>USCSB2306038A</t>
  </si>
  <si>
    <t>Welder equipment for Chemical welding</t>
  </si>
  <si>
    <t>USC2112018A</t>
  </si>
  <si>
    <t>USCSB2403297A</t>
  </si>
  <si>
    <t>WWT Hardware_20240329 (B Side)</t>
  </si>
  <si>
    <t>USCSB2310005A</t>
  </si>
  <si>
    <t>Triazole pad modification in WRC</t>
  </si>
  <si>
    <t>USCSB2407136A</t>
  </si>
  <si>
    <t>WWT_B Side Hardware</t>
  </si>
  <si>
    <t>USCSB2110006A</t>
  </si>
  <si>
    <t>F21P1 Barcode &amp; RFID System Electrical</t>
  </si>
  <si>
    <t>USCSB2306017A</t>
  </si>
  <si>
    <t>All-thread stud</t>
  </si>
  <si>
    <t>USCSB2403149A</t>
  </si>
  <si>
    <t>Amazon - MIMO - Move In/Move Out Team</t>
  </si>
  <si>
    <t>USCSB2405009A</t>
  </si>
  <si>
    <t>WWT Center Ring 3x1.5_20240501 (B Side)</t>
  </si>
  <si>
    <t>US8SB2408001A</t>
  </si>
  <si>
    <t>Electrical Hazards Training required for people working with or around electricity</t>
  </si>
  <si>
    <t>LC LIND, LLC</t>
  </si>
  <si>
    <t>USCSB2409038A</t>
  </si>
  <si>
    <t>WWT shortage of fitting materials for B Side, Fab Exhaust, LSR Non-Oxidant Biocide, P-810</t>
  </si>
  <si>
    <t>USCSB2311082A</t>
  </si>
  <si>
    <t>TW team tool - threaded machine(YAHO)</t>
  </si>
  <si>
    <t>USCSB2402091A</t>
  </si>
  <si>
    <t>WWT Hardware for A side punches</t>
  </si>
  <si>
    <t>USCSB2409050A</t>
  </si>
  <si>
    <t>T&amp;M WRC L20 Rack Welding</t>
  </si>
  <si>
    <t>USCSB2309086A</t>
  </si>
  <si>
    <t>Hardware for Chemical YaoHong work at Lorry FNDP.</t>
  </si>
  <si>
    <t>YAHO System Technology Co., Ltd.</t>
  </si>
  <si>
    <t>USCSB2312109A</t>
  </si>
  <si>
    <t>WWT_18" Galvanized P-Clamps</t>
  </si>
  <si>
    <t>USCSB2310117A</t>
  </si>
  <si>
    <t>CDS Unions to replace all Union Box accessories of Lorry to HPM IPA and PFA to SUS.</t>
  </si>
  <si>
    <t>USCSB2205009A</t>
  </si>
  <si>
    <t>Modular Office Miscellaneous Works</t>
  </si>
  <si>
    <t>USCSB2407054A</t>
  </si>
  <si>
    <t>To supplement the damage and missing leak sensor cable for site A and site B.</t>
  </si>
  <si>
    <t>Autotronic Enterprise Co., Ltd</t>
  </si>
  <si>
    <t>USCSB2408010A</t>
  </si>
  <si>
    <t>HPM Beam removal_WWT</t>
  </si>
  <si>
    <t>USC2208026A</t>
  </si>
  <si>
    <t xml:space="preserve">Dell BIM Laptop </t>
  </si>
  <si>
    <t>USCSB2312126A</t>
  </si>
  <si>
    <t>WWT_18" Galvanized P-Clamps_LSD Asiede + Bisde 18” Clamp needed.</t>
  </si>
  <si>
    <t>USCSB2401228A</t>
  </si>
  <si>
    <t>Tmah + L20 Sludge CDA materials</t>
  </si>
  <si>
    <t>USCSB2407044A</t>
  </si>
  <si>
    <t>WWT- threaded machine</t>
  </si>
  <si>
    <t>USCSB2406013A</t>
  </si>
  <si>
    <t>F21P1 - Electric conduit</t>
  </si>
  <si>
    <t>USCSB2402135A</t>
  </si>
  <si>
    <t>WWT UMEC copper tubing to instrument</t>
  </si>
  <si>
    <t>USCSB2309171A</t>
  </si>
  <si>
    <t>MMI-T1034B-ladder repair</t>
  </si>
  <si>
    <t>USCSB2311117A</t>
  </si>
  <si>
    <t>CDS LORRY TO BRIDGE PFA Tin in Swagelok SUS material Insert EP(Electro Polishing)</t>
  </si>
  <si>
    <t>USCSB2405040A</t>
  </si>
  <si>
    <t>USCSB2406020A</t>
  </si>
  <si>
    <t>WWT Beam Clamps &amp; Base_20240603 (B Side)</t>
  </si>
  <si>
    <t>USCSB2408141A</t>
  </si>
  <si>
    <t>WWT shortage materials on the B side LSR, CCR, and ACF-1928</t>
  </si>
  <si>
    <t>USCSB2407012A</t>
  </si>
  <si>
    <t>These instruments will be installed for control system of B site.</t>
  </si>
  <si>
    <t>Process Technology, Inc</t>
  </si>
  <si>
    <t>USCSB2312065A</t>
  </si>
  <si>
    <t>CDS Lorry Crossover Steps.</t>
  </si>
  <si>
    <t>USCSB2310075A</t>
  </si>
  <si>
    <t>USCSB2406044A</t>
  </si>
  <si>
    <t>WWT CDA B SUS material</t>
  </si>
  <si>
    <t>USCSB2403004A</t>
  </si>
  <si>
    <t>WWT Center Ring_20240228 (A Side)</t>
  </si>
  <si>
    <t>USCSB2304030A</t>
  </si>
  <si>
    <t>MCP-1,4 Special Inspection</t>
  </si>
  <si>
    <t>USCSB2404149A</t>
  </si>
  <si>
    <t>Amazon - UPW Clean up and equipment maintenance</t>
  </si>
  <si>
    <t>A&amp;A Materials</t>
  </si>
  <si>
    <t>USC2202006A</t>
  </si>
  <si>
    <t>Autodesk AECC License</t>
  </si>
  <si>
    <t>USCSB2407063A</t>
  </si>
  <si>
    <t>WWT FAB Chemical dump centralizer</t>
  </si>
  <si>
    <t>USC2210004A</t>
  </si>
  <si>
    <t>USC2209013A</t>
  </si>
  <si>
    <t xml:space="preserve">Lenovo Laptop </t>
  </si>
  <si>
    <t>USCSB2402006A</t>
  </si>
  <si>
    <t>CDS pipe labels</t>
  </si>
  <si>
    <t>USCSB2312154A</t>
  </si>
  <si>
    <t>FAB B VOC Mechanical Observation</t>
  </si>
  <si>
    <t>USCSB2311039A</t>
  </si>
  <si>
    <t>Prominent H2O2 Starup service</t>
  </si>
  <si>
    <t>USCSB2311093A</t>
  </si>
  <si>
    <t>WWT 300lb SUS Flange</t>
  </si>
  <si>
    <t>USCSB2405077A</t>
  </si>
  <si>
    <t>WWT Welding Rod_20240510 (B Side)</t>
  </si>
  <si>
    <t>USCSB2402028A</t>
  </si>
  <si>
    <t>SUS added to A side 02/01 all drop not finish 1st order(SUS WWTSP1E2024-1)</t>
  </si>
  <si>
    <t>USCSB2406045A</t>
  </si>
  <si>
    <t>CGS Global Manpower Labor for painting of housekeeping pads</t>
  </si>
  <si>
    <t>USCSB2304026A</t>
  </si>
  <si>
    <t>USC2208023A</t>
  </si>
  <si>
    <t>USCSB2211016A</t>
  </si>
  <si>
    <t>Ebro Butterfly Valve</t>
  </si>
  <si>
    <t>USCSB2311133A</t>
  </si>
  <si>
    <t>UPW-ORGANO-flexible joints</t>
  </si>
  <si>
    <t>USCSB2311137A</t>
  </si>
  <si>
    <t>WWT-PSS-motor valve installation</t>
  </si>
  <si>
    <t>USC2210014A</t>
  </si>
  <si>
    <t>USCSB2407086A</t>
  </si>
  <si>
    <t>F21P1 B side 電力訊號貼紙_Chemical</t>
  </si>
  <si>
    <t>DIABASE TECHNOLOGY CO LTD</t>
  </si>
  <si>
    <t>USCSB2305069A</t>
  </si>
  <si>
    <t>TSMC F21P1 Items</t>
  </si>
  <si>
    <t>USCSB2305068A</t>
  </si>
  <si>
    <t>UPW pipe pressure test nitrogen</t>
  </si>
  <si>
    <t>USCSB2407140A</t>
  </si>
  <si>
    <t>WWT Tent 9 WMS Service Order(12 month)</t>
  </si>
  <si>
    <t>3PL Central LLC dba Extensiv</t>
  </si>
  <si>
    <t>USCSB2303014A</t>
  </si>
  <si>
    <t>UPW tank sight glasses and angle stops</t>
  </si>
  <si>
    <t>USCSB2305089A</t>
  </si>
  <si>
    <t>EW NEW BOX ADD</t>
  </si>
  <si>
    <t>USCSB2408006A</t>
  </si>
  <si>
    <t>WWT: (400 Total) Centralizer for H2SO2 and NaOH Rework</t>
  </si>
  <si>
    <t>USCSB2401034A</t>
  </si>
  <si>
    <t>CDS Move C02 Cylinder 不追加</t>
  </si>
  <si>
    <t>USC2208021A</t>
  </si>
  <si>
    <t>USC2112015A</t>
  </si>
  <si>
    <t>Sleeve</t>
  </si>
  <si>
    <t>USCSB2303061A</t>
  </si>
  <si>
    <t>UPW MCP-1, 4 Engineering Design</t>
  </si>
  <si>
    <t>USCSB2303001A</t>
  </si>
  <si>
    <t>TSMC F21P1 WRC UPW MCP-21 Temp Feed</t>
  </si>
  <si>
    <t>USCSB2312177A</t>
  </si>
  <si>
    <t>WWT-lab-duct pipe connector</t>
  </si>
  <si>
    <t>Chern Shuo System Technology Co., Ltd.</t>
  </si>
  <si>
    <t>USCSB2407121A</t>
  </si>
  <si>
    <t>CDA System Hardware_WWT</t>
  </si>
  <si>
    <t>USCSB2402014A</t>
  </si>
  <si>
    <t>WWT Stripper Fan Connection</t>
  </si>
  <si>
    <t>USCSB2402130A</t>
  </si>
  <si>
    <t>WWT 7 Chemical - 1</t>
  </si>
  <si>
    <t>USCSB2409048A</t>
  </si>
  <si>
    <t>Foxboro Instrument Swap A Side T&amp;M</t>
  </si>
  <si>
    <t>USC2208003A</t>
  </si>
  <si>
    <t>USCSB2401225A</t>
  </si>
  <si>
    <t>CDS WLS SS anchor brackets</t>
  </si>
  <si>
    <t>USCSB2402172A</t>
  </si>
  <si>
    <t>CDS HPM Punch materials etc</t>
  </si>
  <si>
    <t>USCSB2312032A</t>
  </si>
  <si>
    <t>Tmah extra bolts requirement (MU)</t>
  </si>
  <si>
    <t>USCSB2405001A</t>
  </si>
  <si>
    <t>WWT Diaphragm_20240430 (B Side)</t>
  </si>
  <si>
    <t>Hwa Chi Technology Co., Ltd</t>
  </si>
  <si>
    <t>USC2208027A</t>
  </si>
  <si>
    <t>Iphones, Ipads</t>
  </si>
  <si>
    <t>T-Mobile USA Inc</t>
  </si>
  <si>
    <t>USCSB2308171A</t>
  </si>
  <si>
    <t>Modify Trench In WRC L20</t>
  </si>
  <si>
    <t>USC2112009A</t>
  </si>
  <si>
    <t>Dell Laptop/Nest Wifi Router and AP</t>
  </si>
  <si>
    <t>Best Buy Co., Inc.</t>
  </si>
  <si>
    <t>USCSB2408012A</t>
  </si>
  <si>
    <t>PCO 89, Foxboro RIAs, Revision 0</t>
  </si>
  <si>
    <t>USCSB2406143A</t>
  </si>
  <si>
    <t>WWT Contain-it double pipe</t>
  </si>
  <si>
    <t>USCSB2402011A</t>
  </si>
  <si>
    <t>HFC/Tmah sealant tool</t>
  </si>
  <si>
    <t>Southern Industrial Supply, Inc.</t>
  </si>
  <si>
    <t>USCSB2405038A</t>
  </si>
  <si>
    <t>CHEM_WCCS WLS CDA/ GN2 _HF1000-10PC2FSM CV=29.0*2ea</t>
  </si>
  <si>
    <t>USCSB2405105A</t>
  </si>
  <si>
    <t>WWT LC/MS/MS Acrylic Dust Cover</t>
  </si>
  <si>
    <t>USCSB2209007A</t>
  </si>
  <si>
    <t>Lorry Building Module Rack - change order</t>
  </si>
  <si>
    <t>USCSB2307034A</t>
  </si>
  <si>
    <t>MIC assistance FusionHPX help Harder job</t>
  </si>
  <si>
    <t>USCSB2308069A</t>
  </si>
  <si>
    <t>Lorry PFD Review and S&amp;S Rupture Disk Calculation</t>
  </si>
  <si>
    <t>USCSB2405019A</t>
  </si>
  <si>
    <t>F21 P1 parking gates installation-(6/11)</t>
  </si>
  <si>
    <t>USCSB2304003A</t>
  </si>
  <si>
    <t>USC2207019A</t>
  </si>
  <si>
    <t>USC2207020A</t>
  </si>
  <si>
    <t>USC2209018A</t>
  </si>
  <si>
    <t>USC2209015A</t>
  </si>
  <si>
    <t>USCSB2211001A</t>
  </si>
  <si>
    <t>WWT adapter</t>
  </si>
  <si>
    <t>USCSB2402119A</t>
  </si>
  <si>
    <t>Urgent Lorry Tank Repair</t>
  </si>
  <si>
    <t>USCSB2403246A</t>
  </si>
  <si>
    <t>WWT_Premium White T-Shirt Rags</t>
  </si>
  <si>
    <t>USCSB2310084A</t>
  </si>
  <si>
    <t>VOC Fiber cable for re-pull</t>
  </si>
  <si>
    <t>USCSB2308019A</t>
  </si>
  <si>
    <t>TGCM Duty Room items – fridge</t>
  </si>
  <si>
    <t>Zoro Tools, Inc.</t>
  </si>
  <si>
    <t>USCSB2406043A</t>
  </si>
  <si>
    <t>USCSB2406038A</t>
  </si>
  <si>
    <t>USCSB2312080A</t>
  </si>
  <si>
    <t>WWT - Lab glassware</t>
  </si>
  <si>
    <t>Laboratory Sales and Service</t>
  </si>
  <si>
    <t>USC2203010A</t>
  </si>
  <si>
    <t>Laptop</t>
  </si>
  <si>
    <t>USC2203011A</t>
  </si>
  <si>
    <t>USC2202018A</t>
  </si>
  <si>
    <t>USC2203005A</t>
  </si>
  <si>
    <t>USCSB2312021A</t>
  </si>
  <si>
    <t>CDS MY-TE 100AB Standard Electric Winch-Hoist for Lorry work</t>
  </si>
  <si>
    <t>Certex USA LLC</t>
  </si>
  <si>
    <t>USCSB2405015A</t>
  </si>
  <si>
    <t>F21 P1 parking gates installation-(2/11)</t>
  </si>
  <si>
    <t>USCSB2402043A</t>
  </si>
  <si>
    <t>CDS Welder rental for Chemical welding.</t>
  </si>
  <si>
    <t>USCSB2406026A</t>
  </si>
  <si>
    <t>F21P1 B Side material RH- PVDF 1/2"x3/4" ADPT</t>
  </si>
  <si>
    <t>USCSB2405119A</t>
  </si>
  <si>
    <t>WWT 6X4 Reducing Tee_20240520 (B Side)</t>
  </si>
  <si>
    <t>USCSB2307064A</t>
  </si>
  <si>
    <t>Cush Clamps for Chemical welding.</t>
  </si>
  <si>
    <t>USCSB2307011A</t>
  </si>
  <si>
    <t>UPW-TSMC OP material-harrington</t>
  </si>
  <si>
    <t>USCSB2305120A</t>
  </si>
  <si>
    <t>UPW Ebro</t>
  </si>
  <si>
    <t>USC2204006A</t>
  </si>
  <si>
    <t>USCSB2405144A</t>
  </si>
  <si>
    <t>CHEM_WCCS_Ladder + EXT cord for F21 project use</t>
  </si>
  <si>
    <t>USCSB2305026A</t>
  </si>
  <si>
    <t>Fiber Splicing</t>
  </si>
  <si>
    <t>Cannon &amp; Wendt Electric</t>
  </si>
  <si>
    <t>USCSB2405143A</t>
  </si>
  <si>
    <t>WWT - Supply (4) 18inch FRP Flanges to Complete T-740BA-BB-BC Interconnection</t>
  </si>
  <si>
    <t>USCSB2403007A</t>
  </si>
  <si>
    <t>CDS lcp ms CDA parts</t>
  </si>
  <si>
    <t>USCSB2403028A</t>
  </si>
  <si>
    <t>WWT Hardware_20240229 (A Side)</t>
  </si>
  <si>
    <t>USC2208015A</t>
  </si>
  <si>
    <t>55 inch black zenstyle computer desk</t>
  </si>
  <si>
    <t>USCSB2310026A</t>
  </si>
  <si>
    <t>Coil .093 rd T 316L SS to 1 13/16 od max x 1 17/32 id min 6 pitch for YaHo work at Lorry FNDP.</t>
  </si>
  <si>
    <t>Chukar PTS LLC</t>
  </si>
  <si>
    <t>USC2206005A</t>
  </si>
  <si>
    <t>Amazon Zenstyle Black 55 inch desk trailers for subs</t>
  </si>
  <si>
    <t>USCSB2404138A</t>
  </si>
  <si>
    <t>USCSB2402042A</t>
  </si>
  <si>
    <t>CDS Conduit Tee</t>
  </si>
  <si>
    <t>USCSB2302057A</t>
  </si>
  <si>
    <t>Adapters for Circuit Breakers in uis Panel</t>
  </si>
  <si>
    <t>USCSB2308061A</t>
  </si>
  <si>
    <t>WRC L20 Lab Island and Fume Hood</t>
  </si>
  <si>
    <t>USC2206008A</t>
  </si>
  <si>
    <t>Zenstyle Computer Desk 55 inch sub trailers</t>
  </si>
  <si>
    <t>USCSB2402221A</t>
  </si>
  <si>
    <t>TMAH Customized Clear PVC Cover</t>
  </si>
  <si>
    <t>USCSB2309133A</t>
  </si>
  <si>
    <t>UPW-Nagano Pressure Gauge＆Flow Indicator</t>
  </si>
  <si>
    <t>USCSB2301046A</t>
  </si>
  <si>
    <t>WWT WRC Mini Line D75 fitting/ PVC bushing material</t>
  </si>
  <si>
    <t>USC2206013A</t>
  </si>
  <si>
    <t>Dell Laptop</t>
  </si>
  <si>
    <t>USC2206014A</t>
  </si>
  <si>
    <t>USC2206003A</t>
  </si>
  <si>
    <t>Zenstyle black 55 inch computer desk for sub trailers construction</t>
  </si>
  <si>
    <t>USC2206004A</t>
  </si>
  <si>
    <t>USC2408006A</t>
  </si>
  <si>
    <t>Mobile Computers, Zebra TC22, WiFi 6, SE4710, 6 Display, 6GB64GB, 16MP RFC, 5MP FFC, 2Pin Back IO, Standard Battery, NFC, Bluetooth, USBC, GMS, NA</t>
  </si>
  <si>
    <t>Barcodes LLC</t>
  </si>
  <si>
    <t>USCSB2407114A</t>
  </si>
  <si>
    <t>sump pump rubber bushing and welding rod_WWT</t>
  </si>
  <si>
    <t>USCSB2312171A</t>
  </si>
  <si>
    <t>WWT-NH3-outdoor cabinet</t>
  </si>
  <si>
    <t>Wesco Distribution, Inc.</t>
  </si>
  <si>
    <t>USCSB2403288A</t>
  </si>
  <si>
    <t>Amazon - Waste Water Team</t>
  </si>
  <si>
    <t>USC2112033A</t>
  </si>
  <si>
    <t>Lenovo Yoga 7I Laptop</t>
  </si>
  <si>
    <t>USCSB2402274A</t>
  </si>
  <si>
    <t>WWT SUS Weld Pipes_20240227 (A Side)</t>
  </si>
  <si>
    <t>USCSB2404095A</t>
  </si>
  <si>
    <t>FAB A WWT and WWTD Observation (Change Order)</t>
  </si>
  <si>
    <t>USCSB2306104A</t>
  </si>
  <si>
    <t>FAB bolts request #2</t>
  </si>
  <si>
    <t>USCSB2310101A</t>
  </si>
  <si>
    <t>UPW-AnCor-UT2211B,3111B-ladder modify</t>
  </si>
  <si>
    <t>USCSB2307008A</t>
  </si>
  <si>
    <t>Remove Water and Chemical from Tanks(UPW Degan tank clean)</t>
  </si>
  <si>
    <t>USCSB2309143A</t>
  </si>
  <si>
    <t>WWT T-260 (8) Epoxy Coating Anchors</t>
  </si>
  <si>
    <t>USC2111032A</t>
  </si>
  <si>
    <t>File Cabinet</t>
  </si>
  <si>
    <t>USC2203018A</t>
  </si>
  <si>
    <t>Zen 55 inch desk for moldular</t>
  </si>
  <si>
    <t>USCSB2403066A</t>
  </si>
  <si>
    <t>UPW-Harrington-U-bent for Brine RO tank</t>
  </si>
  <si>
    <t>USCSB2302049A</t>
  </si>
  <si>
    <t>Organo Freight and Forwarding Charges/Expenses</t>
  </si>
  <si>
    <t>USCSB2405184A</t>
  </si>
  <si>
    <t>3 house keeping pads 128"x48" PAD PREP, EPOXY AND YELLOW PERIMETOR PAINT</t>
  </si>
  <si>
    <t>USCSB2403054A</t>
  </si>
  <si>
    <t>WWT: Triazole Electrical Panel Anchoring</t>
  </si>
  <si>
    <t>USCSB2404180A</t>
  </si>
  <si>
    <t>Amazon - Chemical Team</t>
  </si>
  <si>
    <t>USCSB2405130A</t>
  </si>
  <si>
    <t>WWT RT&amp;Bushing_20240521 (B Side)</t>
  </si>
  <si>
    <t>USCSB2404132A</t>
  </si>
  <si>
    <t>WWT B side Drain label</t>
  </si>
  <si>
    <t>USCSB2304050A</t>
  </si>
  <si>
    <t>Equalization Line Bolts/Gaskets</t>
  </si>
  <si>
    <t>USCSB2406098A</t>
  </si>
  <si>
    <t>UPW B Side Panel Materials</t>
  </si>
  <si>
    <t>USCSB2312027A</t>
  </si>
  <si>
    <t>Chemical Lab Cabinets for WWT lab in WRC</t>
  </si>
  <si>
    <t>USCSB2210022A</t>
  </si>
  <si>
    <t>GF PP&amp;PVDF Material Organo</t>
  </si>
  <si>
    <t>Organo Technology CO., LTD</t>
  </si>
  <si>
    <t>USC2203017A</t>
  </si>
  <si>
    <t>55 inch computer desk for site modular</t>
  </si>
  <si>
    <t>USCSB2405044A</t>
  </si>
  <si>
    <t>Sticker</t>
  </si>
  <si>
    <t>StickerYou Inc.</t>
  </si>
  <si>
    <t>USCSB2306103A</t>
  </si>
  <si>
    <t>FAB bolts request #1</t>
  </si>
  <si>
    <t>USCSB2304023A</t>
  </si>
  <si>
    <t>Flanges for the Chem Lab connection from L10 to LB2</t>
  </si>
  <si>
    <t>USC2203012A</t>
  </si>
  <si>
    <t>Power Strips surge protectors</t>
  </si>
  <si>
    <t>USCSB2302030A</t>
  </si>
  <si>
    <t>Spot prime and painting of 30 steel header supports</t>
  </si>
  <si>
    <t>USCSB2403016A</t>
  </si>
  <si>
    <t>CDS strut end caps</t>
  </si>
  <si>
    <t>USCSB2402237A</t>
  </si>
  <si>
    <t>CDS 2" Pipe cush clamps</t>
  </si>
  <si>
    <t>USCSB2310016A</t>
  </si>
  <si>
    <t>WWT Flange Level Gauge Platform Mod(MU)( T125AC/AD LG clash)</t>
  </si>
  <si>
    <t>USCSB2310002A</t>
  </si>
  <si>
    <t>VMB parts for Chemical team</t>
  </si>
  <si>
    <t>USCSB2405099A</t>
  </si>
  <si>
    <t>WWT 2" Backing Ring_20240515 (A&amp;B Side)</t>
  </si>
  <si>
    <t>USCSB2312073A</t>
  </si>
  <si>
    <t>CDS Electronic pressure recorder CR87P requested by Henry</t>
  </si>
  <si>
    <t>Yih Jiun Enterprise Co., Ltd.</t>
  </si>
  <si>
    <t>USCSB2307028A</t>
  </si>
  <si>
    <t>UPW sight glass ball valves</t>
  </si>
  <si>
    <t>USCSB2405111A</t>
  </si>
  <si>
    <t>CDS L brackets requested by Alonso in 2023</t>
  </si>
  <si>
    <t>USC2203013A</t>
  </si>
  <si>
    <t>Desk for modular toward total needed</t>
  </si>
  <si>
    <t>USCSB2312082A</t>
  </si>
  <si>
    <t>USCSB2405070A</t>
  </si>
  <si>
    <t>WWT Blind Flange 4&amp;6_20240510 (A Side)</t>
  </si>
  <si>
    <t>USCSB2404052A</t>
  </si>
  <si>
    <t>電料補齊.1 20240403</t>
  </si>
  <si>
    <t>USC2111058A</t>
  </si>
  <si>
    <t>Office Desk</t>
  </si>
  <si>
    <t>American Furniture Warehouse</t>
  </si>
  <si>
    <t>USCSB2309017A</t>
  </si>
  <si>
    <t>Flanges used for CDU exhaust drain.</t>
  </si>
  <si>
    <t>USCSB2408031A</t>
  </si>
  <si>
    <t>CDA/GN2 Particle testing Equipment Calibration (設備校正0806)</t>
  </si>
  <si>
    <t>USCSB2407005A</t>
  </si>
  <si>
    <t>F21P1 Fab LB2 WWT Tank H2SO4 Header</t>
  </si>
  <si>
    <t>USCSB2311028A</t>
  </si>
  <si>
    <t>WWT chemical storage in LB2</t>
  </si>
  <si>
    <t>USC2208016A</t>
  </si>
  <si>
    <t>3 drawer black personal desk files</t>
  </si>
  <si>
    <t>USCSB2309090A</t>
  </si>
  <si>
    <t>Chemical box&amp;box cover for location of support welding &amp; hole location</t>
  </si>
  <si>
    <t>USCSB2306041A</t>
  </si>
  <si>
    <t>Scissor lift for Chemical welding</t>
  </si>
  <si>
    <t>USC2201010A</t>
  </si>
  <si>
    <t>USCSB2204015A</t>
  </si>
  <si>
    <t>Added Order (Nagano Adapter)</t>
  </si>
  <si>
    <t>USCSB2402247A</t>
  </si>
  <si>
    <t>WWT Hardware_20240223 (A Side)</t>
  </si>
  <si>
    <t>USCSB2311100A</t>
  </si>
  <si>
    <t>CDS M421C0201-54 missing needle valves replacement.</t>
  </si>
  <si>
    <t>JIM &amp; STEVE INDUSTRIAL CO., LTD</t>
  </si>
  <si>
    <t>USCSB2403023A</t>
  </si>
  <si>
    <t>CDS tools for flare</t>
  </si>
  <si>
    <t>USC2202004A</t>
  </si>
  <si>
    <t>Desktop Computer</t>
  </si>
  <si>
    <t>USC2202005A</t>
  </si>
  <si>
    <t>USC2203016A</t>
  </si>
  <si>
    <t>55 inch computer desk</t>
  </si>
  <si>
    <t>USCSB2312167A</t>
  </si>
  <si>
    <t>CDS MIC A side electrical materials</t>
  </si>
  <si>
    <t>USCSB2306100A</t>
  </si>
  <si>
    <t>WWT-CCB-PVC</t>
  </si>
  <si>
    <t>USCSB2402250A</t>
  </si>
  <si>
    <t>CDS sealing materials</t>
  </si>
  <si>
    <t>USCSB2405037A</t>
  </si>
  <si>
    <t>CHEM_ panel design_20240506_ (12004)</t>
  </si>
  <si>
    <t>USCSB2409095A</t>
  </si>
  <si>
    <t>WWT shortage materials on the B side NaOH H2SO4, AWD O3</t>
  </si>
  <si>
    <t>USCSB2312148A</t>
  </si>
  <si>
    <t>CDS Materials for Lorry requested by Ben and John</t>
  </si>
  <si>
    <t>USCSB2405152A</t>
  </si>
  <si>
    <t>These cables will be installed for control system of WSR.</t>
  </si>
  <si>
    <t>Crescent Electric Supply Co</t>
  </si>
  <si>
    <t>USCSB2308052A</t>
  </si>
  <si>
    <t>Dual Contained Pipe testing(Pressure test tools for Lorry)</t>
  </si>
  <si>
    <t>M. Caputo Technical Services, Inc.</t>
  </si>
  <si>
    <t>USCSB2403270A</t>
  </si>
  <si>
    <t>WWT PVC Glue &amp; Primer_20240327</t>
  </si>
  <si>
    <t>USCSB2402008A</t>
  </si>
  <si>
    <t>CDS Sensor FLS-VM-400</t>
  </si>
  <si>
    <t>AutomationDirect.com INC</t>
  </si>
  <si>
    <t>USCSB2404174A</t>
  </si>
  <si>
    <t>CHEM_Waste System Fab L20 PVDF PIPE USED</t>
  </si>
  <si>
    <t>USCSB2407032A</t>
  </si>
  <si>
    <t>Materials for B side LB 1 Drain</t>
  </si>
  <si>
    <t>USCSB2303044A</t>
  </si>
  <si>
    <t>Litho Drain Bolts and Gaskets</t>
  </si>
  <si>
    <t>USC2111007A</t>
  </si>
  <si>
    <t>Cabinet</t>
  </si>
  <si>
    <t>USCSB2311024A</t>
  </si>
  <si>
    <t>UPW-GF-limitswitch</t>
  </si>
  <si>
    <t>USCSB2407016A</t>
  </si>
  <si>
    <t>WWT - SCS Lorry to tunnel confined space rescue</t>
  </si>
  <si>
    <t>Safety Compliance Services, Inc</t>
  </si>
  <si>
    <t>USC2201008A</t>
  </si>
  <si>
    <t>USC2201009A</t>
  </si>
  <si>
    <t>USCSB2403099A</t>
  </si>
  <si>
    <t>WWT Hardware_20240308 (A Side)</t>
  </si>
  <si>
    <t>USCSB2309177A</t>
  </si>
  <si>
    <t>F21 P1 VOC Cable</t>
  </si>
  <si>
    <t>USCSB2308026A</t>
  </si>
  <si>
    <t>Damaged Instrument Sensors</t>
  </si>
  <si>
    <t>USC2204003A</t>
  </si>
  <si>
    <t>Lenovo Laptop, Dell Laptop</t>
  </si>
  <si>
    <t>USCSB2403115A</t>
  </si>
  <si>
    <t>2 Hach Dissolved Oxygen Sensor Repair</t>
  </si>
  <si>
    <t>USCSB2405156A</t>
  </si>
  <si>
    <t>WWT Container Covers_20240524 (B Side)</t>
  </si>
  <si>
    <t>USCSB2407010A</t>
  </si>
  <si>
    <t>WWT Hardware #1</t>
  </si>
  <si>
    <t>USCSB2303100A</t>
  </si>
  <si>
    <t>Litho adding Tee material</t>
  </si>
  <si>
    <t>USCSB2212020A</t>
  </si>
  <si>
    <t>Grounding for generator and fuel cube</t>
  </si>
  <si>
    <t>USCSB2409079A</t>
  </si>
  <si>
    <t>WWT shortage materials on the B side ACF-720BA~BD</t>
  </si>
  <si>
    <t>USCSB2311080A</t>
  </si>
  <si>
    <t>Tmah Hardware request #1(coated bolts not enough)</t>
  </si>
  <si>
    <t>USC2112026A</t>
  </si>
  <si>
    <t>USCSB2306020A</t>
  </si>
  <si>
    <t>WWT-Lab oven &amp; scale</t>
  </si>
  <si>
    <t>USCSB2402048A</t>
  </si>
  <si>
    <t>WWT Leak Detector Accessory-Omron F03-20T</t>
  </si>
  <si>
    <t>Mouser Electronics</t>
  </si>
  <si>
    <t>USCSB2305096A</t>
  </si>
  <si>
    <t>UPW test pump</t>
  </si>
  <si>
    <t>USCSB2403299A</t>
  </si>
  <si>
    <t>WRC L20 Additional Welding</t>
  </si>
  <si>
    <t>USCSB2312099A</t>
  </si>
  <si>
    <t>UPW-Tomoe-part repair</t>
  </si>
  <si>
    <t>USCSB2105001A</t>
  </si>
  <si>
    <t>Speed gate opeing cover and install</t>
  </si>
  <si>
    <t>USCSB2305047A</t>
  </si>
  <si>
    <t>USCSB2403186A</t>
  </si>
  <si>
    <t>USC2203006A</t>
  </si>
  <si>
    <t>USCSB2401139A</t>
  </si>
  <si>
    <t>Laydown Material - Grainger</t>
  </si>
  <si>
    <t>USCSB2309115A</t>
  </si>
  <si>
    <t>FNDP Material request for YaHo work at Lorry FNDP.</t>
  </si>
  <si>
    <t>USCSB2404171A</t>
  </si>
  <si>
    <t>Chemical for commissioning flush</t>
  </si>
  <si>
    <t>USC2202017A</t>
  </si>
  <si>
    <t>USC2206012A</t>
  </si>
  <si>
    <t>USCSB2403085A</t>
  </si>
  <si>
    <t>UPW-ORGANO BSGN valves</t>
  </si>
  <si>
    <t>USCSB2402038A</t>
  </si>
  <si>
    <t>CDS Lorry FNDP parts</t>
  </si>
  <si>
    <t>USCSB2402047A</t>
  </si>
  <si>
    <t>CDS BT union and gasket</t>
  </si>
  <si>
    <t>USC2203008A</t>
  </si>
  <si>
    <t>Tablet</t>
  </si>
  <si>
    <t>USCSB2310115A</t>
  </si>
  <si>
    <t>CDS Commission PE tubes requested by Albert Tseng</t>
  </si>
  <si>
    <t>USC2111055A</t>
  </si>
  <si>
    <t>Metal 3 drawer filing cabinets</t>
  </si>
  <si>
    <t>USC2204009A</t>
  </si>
  <si>
    <t>Sceptre 24IN &amp; 7IN2</t>
  </si>
  <si>
    <t>USCSB2405087A</t>
  </si>
  <si>
    <t>WWT B side Drain label - batch 2</t>
  </si>
  <si>
    <t>USCSB2309095A</t>
  </si>
  <si>
    <t>WWT (118) Tank Crossover Platform Brackets</t>
  </si>
  <si>
    <t>USCSB2404113A</t>
  </si>
  <si>
    <t>Megaunion 220V-400V變壓器</t>
  </si>
  <si>
    <t>USCSB2307117A</t>
  </si>
  <si>
    <t>Welder equipment (pipe saw) for Chemical welding.</t>
  </si>
  <si>
    <t>USCSB2403032A</t>
  </si>
  <si>
    <t>UPW-train B valves from ORGANO</t>
  </si>
  <si>
    <t>USCSB2303051A</t>
  </si>
  <si>
    <t>TSMC F21P1 WRC UPW Special Inspections</t>
  </si>
  <si>
    <t>USCSB2404161A</t>
  </si>
  <si>
    <t>WWT blower GIP gasket purchase</t>
  </si>
  <si>
    <t>USC2202009A</t>
  </si>
  <si>
    <t>USCSB2402079A</t>
  </si>
  <si>
    <t>WWT SUS Pipes_20240207 (A Side)</t>
  </si>
  <si>
    <t>USC2111053A</t>
  </si>
  <si>
    <t>Office Chairs</t>
  </si>
  <si>
    <t>USC2207011A</t>
  </si>
  <si>
    <t>USC2206009A</t>
  </si>
  <si>
    <t>Home Office Ergo black mesh chairs for subs trailers</t>
  </si>
  <si>
    <t>USC2206006A</t>
  </si>
  <si>
    <t>Ergo black mesh back office chairs for sub trailers</t>
  </si>
  <si>
    <t>USC2208001A</t>
  </si>
  <si>
    <t>Black mesh ergonomic office desk chairs</t>
  </si>
  <si>
    <t>USCSB2403005A</t>
  </si>
  <si>
    <t>CDS 2" OD cush clamps EG</t>
  </si>
  <si>
    <t>USCSB2308073A</t>
  </si>
  <si>
    <t>F21 P1 VOC 2 k-type wire order</t>
  </si>
  <si>
    <t>USCSB2406136A</t>
  </si>
  <si>
    <t>sand,prep,expoxy and yellow safety paint at one house keeping pad.</t>
  </si>
  <si>
    <t>USC2203024A</t>
  </si>
  <si>
    <t>55 inch Zen Computer desk</t>
  </si>
  <si>
    <t>USC2207008A</t>
  </si>
  <si>
    <t>24in&amp; 27in Monitor, Keyboard and Mouse</t>
  </si>
  <si>
    <t>USC2207010A</t>
  </si>
  <si>
    <t>Pallet Trucks, 2500KG,1220mm long forks,牙叉內 220mm,H-6710</t>
  </si>
  <si>
    <t>USCSB2212022A</t>
  </si>
  <si>
    <t>2 months rental-Light tower</t>
  </si>
  <si>
    <t>USCSB2312064A</t>
  </si>
  <si>
    <t>WWT_Testing tool</t>
  </si>
  <si>
    <t>USCSB2402095A</t>
  </si>
  <si>
    <t>USCSB2404213A</t>
  </si>
  <si>
    <t>WWT Fittings_ZeWei_20240426 (B Side)</t>
  </si>
  <si>
    <t>USC2206002A</t>
  </si>
  <si>
    <t>Office Ergonomic black mesh chairs for construction sub trailers</t>
  </si>
  <si>
    <t>USC2206001A</t>
  </si>
  <si>
    <t>USC2201016A</t>
  </si>
  <si>
    <t>USCSB2312116B</t>
  </si>
  <si>
    <t>USCSB2309150A</t>
  </si>
  <si>
    <t>UPW sight glass PVC-train B</t>
  </si>
  <si>
    <t>USCSB2407172A</t>
  </si>
  <si>
    <t>WWT - P-780 AB blockage fix</t>
  </si>
  <si>
    <t>USCSB2402254A</t>
  </si>
  <si>
    <t>WWT materials-1</t>
  </si>
  <si>
    <t>USC2208017A</t>
  </si>
  <si>
    <t xml:space="preserve">Samsung 75 inch color tv for conference room 1,  Nest security camers </t>
  </si>
  <si>
    <t>Costco Wholesale Corporation</t>
  </si>
  <si>
    <t>USCSB2309003A</t>
  </si>
  <si>
    <t>Modify Handrail Base Plates on Mezz 2 and 3</t>
  </si>
  <si>
    <t>USC2209011A</t>
  </si>
  <si>
    <t xml:space="preserve">Revu License </t>
  </si>
  <si>
    <t>Bluebeam, Inc.</t>
  </si>
  <si>
    <t>USCSB2402150A</t>
  </si>
  <si>
    <t>WWT 7 Chemical - 2</t>
  </si>
  <si>
    <t>Midland Scientific, Inc.</t>
  </si>
  <si>
    <t>USCSB2305117A</t>
  </si>
  <si>
    <t>Dosing Box Installation</t>
  </si>
  <si>
    <t>USC2209003A</t>
  </si>
  <si>
    <t>HDX tan folding tables  8ft, Lifetime tan folding tables 8 ft</t>
  </si>
  <si>
    <t>USCSB2402240A</t>
  </si>
  <si>
    <t>WWT Gasket_20240223 (A Side)</t>
  </si>
  <si>
    <t>USCSB2404121A</t>
  </si>
  <si>
    <t>SS Clamps to repair 14" SS Leaks</t>
  </si>
  <si>
    <t>USCSB2404220A</t>
  </si>
  <si>
    <t>WWT Clamps_20240429 (A Side)</t>
  </si>
  <si>
    <t>USCSB2401154A</t>
  </si>
  <si>
    <t>USCSB2307094A</t>
  </si>
  <si>
    <t>CPVC purchase</t>
  </si>
  <si>
    <t>USCSB2311125A</t>
  </si>
  <si>
    <t>CDS Nippon Pillar connectors used for PFA tie in on CDU and Tank of B side.</t>
  </si>
  <si>
    <t>USCSB2310184A</t>
  </si>
  <si>
    <t>USCSB2403069A</t>
  </si>
  <si>
    <t>CDS Welder rental for Chemical welding.( RENTAL FROM 1-29-24 TO 2-26-24)</t>
  </si>
  <si>
    <t>USC2112030A</t>
  </si>
  <si>
    <t>AutoCAD License</t>
  </si>
  <si>
    <t>USCSB2403202A</t>
  </si>
  <si>
    <t>8800lb Dolly for MIMO - Move In/Move Out Team</t>
  </si>
  <si>
    <t>USC2209012A</t>
  </si>
  <si>
    <t xml:space="preserve">27in Monitor </t>
  </si>
  <si>
    <t>USCSB2304032A</t>
  </si>
  <si>
    <t>780/120 Header Bolts</t>
  </si>
  <si>
    <t>USC2208007A</t>
  </si>
  <si>
    <t>Zenstyle Computer Desk black 55 inch</t>
  </si>
  <si>
    <t>USCSB2301051A</t>
  </si>
  <si>
    <t xml:space="preserve">T1021C handrail replacement </t>
  </si>
  <si>
    <t>USCSB2401080A</t>
  </si>
  <si>
    <t>USCSB2309004A</t>
  </si>
  <si>
    <t>WWT Machine PP D63 12” PN10 pipe to PN6</t>
  </si>
  <si>
    <t>USCSB2212012A</t>
  </si>
  <si>
    <t>Flange Gaskets</t>
  </si>
  <si>
    <t>USCSB2307033A</t>
  </si>
  <si>
    <t>UPW enclosure flange</t>
  </si>
  <si>
    <t>USCSB2403156A</t>
  </si>
  <si>
    <t>CDS clamps for the T supports</t>
  </si>
  <si>
    <t>USC2203023A</t>
  </si>
  <si>
    <t>Zenstyle computer desk 55 inch.</t>
  </si>
  <si>
    <t>USCSB2309160A</t>
  </si>
  <si>
    <t>TW-UPW-Gaskets</t>
  </si>
  <si>
    <t>USC2202010A</t>
  </si>
  <si>
    <t>Air Quality Monitor</t>
  </si>
  <si>
    <t>USCSB2312187A</t>
  </si>
  <si>
    <t>CDS Snoop and 1/2 Tee's</t>
  </si>
  <si>
    <t>USC2207014A</t>
  </si>
  <si>
    <t>24in&amp; 27in Monitor</t>
  </si>
  <si>
    <t>USC2201013A</t>
  </si>
  <si>
    <t>USCSB2303070A</t>
  </si>
  <si>
    <t>Waterfall Bolts/Gaskets</t>
  </si>
  <si>
    <t>USCSB2405003A</t>
  </si>
  <si>
    <t>BIM and Valves for MAU Bypass</t>
  </si>
  <si>
    <t>USCSB2407039A</t>
  </si>
  <si>
    <t>Valve Handles for B Area</t>
  </si>
  <si>
    <t>USC2112004A</t>
  </si>
  <si>
    <t>pressure regulating valve/Straight connector</t>
  </si>
  <si>
    <t>USCSB2308018A</t>
  </si>
  <si>
    <t>TGCM Duty Room items – white board and cabinets</t>
  </si>
  <si>
    <t>USCSB2405002A</t>
  </si>
  <si>
    <t>WWT 2-1/2" &amp; 4-5/8" Clamps (B Side)_20240429</t>
  </si>
  <si>
    <t>USCSB2312137A</t>
  </si>
  <si>
    <t>UPW-ORGANO-flexible joints for ICW</t>
  </si>
  <si>
    <t>USCSB2403100A</t>
  </si>
  <si>
    <t>WWT PVC &amp; PP Pipes_20240308 (A Side)</t>
  </si>
  <si>
    <t>USCSB2403022A</t>
  </si>
  <si>
    <t>WWT - Replacement Coupling for P-350 AA/AB</t>
  </si>
  <si>
    <t>USC2111060A</t>
  </si>
  <si>
    <t>Free standing refrigerator</t>
  </si>
  <si>
    <t>USCSB2407025A</t>
  </si>
  <si>
    <t>F21P1 B Side PFA - Nylon Line</t>
  </si>
  <si>
    <t>USCSB2404004A</t>
  </si>
  <si>
    <t>Temperature Indicator for Train B</t>
  </si>
  <si>
    <t>USCSB2308093A</t>
  </si>
  <si>
    <t>L30 PDP Panel Move to clean room</t>
  </si>
  <si>
    <t>USCSB2307116A</t>
  </si>
  <si>
    <t>WRC Bolt-PSS request (Double Order)</t>
  </si>
  <si>
    <t>USCSB2304014A</t>
  </si>
  <si>
    <t>WRC Bolt-PSS request (100% paid by Jim)</t>
  </si>
  <si>
    <t>USCSB2305098A</t>
  </si>
  <si>
    <t>UPW sight glass</t>
  </si>
  <si>
    <t>USCSB2212010A</t>
  </si>
  <si>
    <t>WRC CCB camlocks</t>
  </si>
  <si>
    <t>CamlockDirect</t>
  </si>
  <si>
    <t>USCSB2404117A</t>
  </si>
  <si>
    <t>WWT SUS 90Elbow_20240412 (B Side)</t>
  </si>
  <si>
    <t>USCSB2404134A</t>
  </si>
  <si>
    <t>CHEM_L30 SDS VMB/ piping supports 240415020001_ (QT04350562-1)</t>
  </si>
  <si>
    <t>USCSB2404027A</t>
  </si>
  <si>
    <t>WWT Center Ring 4x2_20240402 (B Side)</t>
  </si>
  <si>
    <t>USCSB2310003A</t>
  </si>
  <si>
    <t>USCSB2403027A</t>
  </si>
  <si>
    <t>CDS 1/4" ball valve and snoop</t>
  </si>
  <si>
    <t>USCSB2403128A</t>
  </si>
  <si>
    <t>CDS VCR, etc</t>
  </si>
  <si>
    <t>USCSB2307127A</t>
  </si>
  <si>
    <t>Slurry H2O2 VMB</t>
  </si>
  <si>
    <t>USC2203002A</t>
  </si>
  <si>
    <t>Desk chairs</t>
  </si>
  <si>
    <t>USCSB2402281A</t>
  </si>
  <si>
    <t>CDS NZMB1-A25-NA breaker</t>
  </si>
  <si>
    <t>USCSB2312195A</t>
  </si>
  <si>
    <t>Abbeon Cal Inc.</t>
  </si>
  <si>
    <t>USCSB2307093A</t>
  </si>
  <si>
    <t>GC Lab Valve</t>
  </si>
  <si>
    <t>USCSB2404026A</t>
  </si>
  <si>
    <t>PP/EPDM PNU 627 DIA VLV 2: FLG</t>
  </si>
  <si>
    <t>USCSB2208011A</t>
  </si>
  <si>
    <t>UPW MABAT SDI Filter Paper</t>
  </si>
  <si>
    <t>USCSB2307110A</t>
  </si>
  <si>
    <t>VOC 1 Ground wire</t>
  </si>
  <si>
    <t>USC2207005A</t>
  </si>
  <si>
    <t>Black ergominc mesh back office chairs</t>
  </si>
  <si>
    <t>USCSB2403094A</t>
  </si>
  <si>
    <t>CDS green screws</t>
  </si>
  <si>
    <t>Valqua NGC, Inc.</t>
  </si>
  <si>
    <t>USCSB2404195A</t>
  </si>
  <si>
    <t>WWT 1-2 Bolts_20240424 (A&amp;B Side)</t>
  </si>
  <si>
    <t>USCSB2405030A</t>
  </si>
  <si>
    <t>WWT 5_8 Bolt_20240506 (B Side)</t>
  </si>
  <si>
    <t>USC2209017A</t>
  </si>
  <si>
    <t>USCSB2307059A</t>
  </si>
  <si>
    <t>Argon for Chemical welding. Qty: 2.</t>
  </si>
  <si>
    <t>USCSB2307055A</t>
  </si>
  <si>
    <t>USCSB2309043A</t>
  </si>
  <si>
    <t>NATURAL POLYPRO COVER WITH 1.257" THRU HOLE.</t>
  </si>
  <si>
    <t>USC2202007A</t>
  </si>
  <si>
    <t>Monitor</t>
  </si>
  <si>
    <t>USCSB2402212A</t>
  </si>
  <si>
    <t>CDS 20amp breakers</t>
  </si>
  <si>
    <t>USC2207015A</t>
  </si>
  <si>
    <t>27in Monitor</t>
  </si>
  <si>
    <t>USCSB2407035A</t>
  </si>
  <si>
    <t>USCSB2405057A</t>
  </si>
  <si>
    <t>WWT 1-2 Bolts_20240508 (B Side)</t>
  </si>
  <si>
    <t>USC2204014A</t>
  </si>
  <si>
    <t>55 inch zenstyle computer desk</t>
  </si>
  <si>
    <t>USC2111059A</t>
  </si>
  <si>
    <t>Water dispensers</t>
  </si>
  <si>
    <t>USC2208008A</t>
  </si>
  <si>
    <t xml:space="preserve">Black small 3 drawer file cabinets </t>
  </si>
  <si>
    <t>USCSB2306110A</t>
  </si>
  <si>
    <t>UPW skids cover replacement</t>
  </si>
  <si>
    <t>USCSB2409011A</t>
  </si>
  <si>
    <t>F21 P1 VOC Electricity Change Order _CO#25_Batch 4/6</t>
  </si>
  <si>
    <t>USCSB2402157A</t>
  </si>
  <si>
    <t>Quality Material</t>
  </si>
  <si>
    <t>USC2111025A</t>
  </si>
  <si>
    <t>Dell Laptop for Engineers</t>
  </si>
  <si>
    <t>USCSB2401162A</t>
  </si>
  <si>
    <t>Laydown Materials - Zoro</t>
  </si>
  <si>
    <t>USCSB2403020B</t>
  </si>
  <si>
    <t>F21 Brcode system _ G-Bit</t>
  </si>
  <si>
    <t>USCSB2310103A</t>
  </si>
  <si>
    <t>UPW-NaHSO3 cover repair</t>
  </si>
  <si>
    <t>USCSB2402245A</t>
  </si>
  <si>
    <t>WWT Narrow flat washer_20240223 (A Side)</t>
  </si>
  <si>
    <t>USCSB2306124A</t>
  </si>
  <si>
    <t>Pillar tools for flare</t>
  </si>
  <si>
    <t>USC2209005A</t>
  </si>
  <si>
    <t xml:space="preserve">Zen style modern desk work station 55" black </t>
  </si>
  <si>
    <t>Walmart Inc</t>
  </si>
  <si>
    <t>USCSB2409044A</t>
  </si>
  <si>
    <t>WWT: SCS PR - Confined Space Safety Tank T-140AB</t>
  </si>
  <si>
    <t>USCSB2403120A</t>
  </si>
  <si>
    <t>WWT 7 Chemical - 3</t>
  </si>
  <si>
    <t>USCSB2310061A</t>
  </si>
  <si>
    <t>2” BA tube for Yaho work at Lorry FNDP</t>
  </si>
  <si>
    <t>USCSB2407006A</t>
  </si>
  <si>
    <t>F21P1 Fab HMP Mixing box</t>
  </si>
  <si>
    <t>USCSB2310060A</t>
  </si>
  <si>
    <t>Material for YaHo at Lorry FNDP.</t>
  </si>
  <si>
    <t>USCSB2303042A</t>
  </si>
  <si>
    <t>Bolts/Gaskets for 6.5 LB2</t>
  </si>
  <si>
    <t>USCSB2305075A</t>
  </si>
  <si>
    <t>USC2203020A</t>
  </si>
  <si>
    <t>USCSB2403262A</t>
  </si>
  <si>
    <t>WWT WRC laboratory furniture_1</t>
  </si>
  <si>
    <t>USCSB2402021A</t>
  </si>
  <si>
    <t>CDS CDA fittings</t>
  </si>
  <si>
    <t>USC2208024A</t>
  </si>
  <si>
    <t>Box License</t>
  </si>
  <si>
    <t>Box, Inc.</t>
  </si>
  <si>
    <t>USCSB2306139A</t>
  </si>
  <si>
    <t>WWT-PVC blind flange 20”</t>
  </si>
  <si>
    <t>USCSB2306082A</t>
  </si>
  <si>
    <t>Forklift for the pipe crating project at the TSMC site</t>
  </si>
  <si>
    <t>Raymond West Intralogistics Solutions</t>
  </si>
  <si>
    <t>USCSB2305095A</t>
  </si>
  <si>
    <t>Eaton Broken</t>
  </si>
  <si>
    <t>USC2204012A</t>
  </si>
  <si>
    <t>Ergonomic Desk Chair Mesh Cavalier for Sub Trailers</t>
  </si>
  <si>
    <t>USCSB2402186A</t>
  </si>
  <si>
    <t>CDS Monstair low b2b pc strut</t>
  </si>
  <si>
    <t>USCSB2312203A</t>
  </si>
  <si>
    <t>UPW-earthquake limiters</t>
  </si>
  <si>
    <t>Harmony Rubber Industry Co., Ltd.</t>
  </si>
  <si>
    <t>USCSB2408161A</t>
  </si>
  <si>
    <t>Damaged Valves on A Side, Replacement order through UMEC, TSMC issued PO</t>
  </si>
  <si>
    <t>USCSB2312054A</t>
  </si>
  <si>
    <t>CDA line WRC L20 material revise</t>
  </si>
  <si>
    <t>USCSB2401165A</t>
  </si>
  <si>
    <t>CDS ICP Mass CDA GN2 parts</t>
  </si>
  <si>
    <t>USCSB2402027A</t>
  </si>
  <si>
    <t>Tmah Resin filling</t>
  </si>
  <si>
    <t>USCSB2403211A</t>
  </si>
  <si>
    <t>CDS Circuit Lockout Kit</t>
  </si>
  <si>
    <t>USCSB2312019A</t>
  </si>
  <si>
    <t>WWT-lab tech-sink</t>
  </si>
  <si>
    <t>USCSB2403177A</t>
  </si>
  <si>
    <t>WWT Cleaning Material</t>
  </si>
  <si>
    <t>USCSB2311002A</t>
  </si>
  <si>
    <t>T-125AC Replacement Top Manway (Include manway, hardware, and gasket)</t>
  </si>
  <si>
    <t>USC2209019A</t>
  </si>
  <si>
    <t>Zenstyle desk 55 inch black</t>
  </si>
  <si>
    <t>USC2203025A</t>
  </si>
  <si>
    <t>Super Deal 55 inch modern desk</t>
  </si>
  <si>
    <t>USCSB2402077A</t>
  </si>
  <si>
    <t>CDS M6 x 1 x 16 (5/8) Screws PP</t>
  </si>
  <si>
    <t>USC2111022A</t>
  </si>
  <si>
    <t>Sony TV for Company owned house</t>
  </si>
  <si>
    <t>USCSB2303039A</t>
  </si>
  <si>
    <t>UPW Pressure indicator</t>
  </si>
  <si>
    <t>USCSB2303045A</t>
  </si>
  <si>
    <t>Gaskets</t>
  </si>
  <si>
    <t>USCSB2404178A</t>
  </si>
  <si>
    <t>Safety Filter for LSR ACF</t>
  </si>
  <si>
    <t>ServAPure Company</t>
  </si>
  <si>
    <t>USCSB2301001A</t>
  </si>
  <si>
    <t>UPW Copper Connector Bars for MCP</t>
  </si>
  <si>
    <t>USCSB2403266A</t>
  </si>
  <si>
    <t>WWT: (6) ANSI300 4" Flanges for LSR</t>
  </si>
  <si>
    <t>USCSB2406057A</t>
  </si>
  <si>
    <t>Ashcroft PIA KM31</t>
  </si>
  <si>
    <t>USCSB2404100A</t>
  </si>
  <si>
    <t>WWT Gasket_20240410 (A Side)</t>
  </si>
  <si>
    <t>USCSB2403015A</t>
  </si>
  <si>
    <t>UPW-GF valve for train B</t>
  </si>
  <si>
    <t>USCSB2312107A</t>
  </si>
  <si>
    <t>WWT CCE Change Orders_CO64</t>
  </si>
  <si>
    <t>USC2208006A</t>
  </si>
  <si>
    <t>Office Chair Black with 
Mesh</t>
  </si>
  <si>
    <t>USC2207016A</t>
  </si>
  <si>
    <t>24in Monitor</t>
  </si>
  <si>
    <t>USCSB2407024A</t>
  </si>
  <si>
    <t>Storage containers for tools and materials for Fab A side</t>
  </si>
  <si>
    <t>USCSB2401244A</t>
  </si>
  <si>
    <t>WWT-TMAH-LCMSMS-Nitrogen</t>
  </si>
  <si>
    <t>USCSB2402026A</t>
  </si>
  <si>
    <t>USCSB2409003A</t>
  </si>
  <si>
    <t>Horiba SILA Buffer Tank and PFA Tube</t>
  </si>
  <si>
    <t>USCSB2309172A</t>
  </si>
  <si>
    <t>NFPA Diamond Signs for chemical tanks, HPM 20.</t>
  </si>
  <si>
    <t>USCSB2211028A</t>
  </si>
  <si>
    <t>UPW WRC Chemical room ball valves (1-1/2”)</t>
  </si>
  <si>
    <t>USCSB2407096A</t>
  </si>
  <si>
    <t>Anion Tower Materials_UPW</t>
  </si>
  <si>
    <t>USCSB2403255A</t>
  </si>
  <si>
    <t>WWT Hardware_20240320 (A Side)</t>
  </si>
  <si>
    <t>USCSB2404024A</t>
  </si>
  <si>
    <t>Butterfly Valves for Train B</t>
  </si>
  <si>
    <t>USC2208022A</t>
  </si>
  <si>
    <t>24in Monitors</t>
  </si>
  <si>
    <t>USC2111035A</t>
  </si>
  <si>
    <t>Bulletin Boards</t>
  </si>
  <si>
    <t>USC2111056A</t>
  </si>
  <si>
    <t>Double sided white boards</t>
  </si>
  <si>
    <t>USC2208020A</t>
  </si>
  <si>
    <t>Revu License</t>
  </si>
  <si>
    <t>USC2112029A</t>
  </si>
  <si>
    <t>Bluebeam Revu</t>
  </si>
  <si>
    <t>USC2208002A</t>
  </si>
  <si>
    <t>USCSB2303035A</t>
  </si>
  <si>
    <t>Bushings for 6.5 LB2</t>
  </si>
  <si>
    <t>USCSB2303069A</t>
  </si>
  <si>
    <t>USC2201011A</t>
  </si>
  <si>
    <t>USCSB2406062A</t>
  </si>
  <si>
    <t>F21 WWT industrial media converter</t>
  </si>
  <si>
    <t>USCSB2312079A</t>
  </si>
  <si>
    <t>WWT - Remove Unused Triazole Pad in WRC between E14 and D14</t>
  </si>
  <si>
    <t>USCSB2401073A</t>
  </si>
  <si>
    <t>UPW-Northernmedia-ACF gravels</t>
  </si>
  <si>
    <t>USCSB2211040A</t>
  </si>
  <si>
    <t>wastewater adapter</t>
  </si>
  <si>
    <t>USCSB2307119A</t>
  </si>
  <si>
    <t>WWT-PVC material</t>
  </si>
  <si>
    <t>USC2206011A</t>
  </si>
  <si>
    <t>USC2210002A</t>
  </si>
  <si>
    <t>USC2207009A</t>
  </si>
  <si>
    <t>USC2207004A</t>
  </si>
  <si>
    <t>large 72 inch locking file cabinet</t>
  </si>
  <si>
    <t>USCSB2312178A</t>
  </si>
  <si>
    <t>Laminator Sheets&amp;Mounting Tape</t>
  </si>
  <si>
    <t>USC2201007A</t>
  </si>
  <si>
    <t>10.3" Tablet</t>
  </si>
  <si>
    <t>USCSB2312194A</t>
  </si>
  <si>
    <t>UPW-commissioning horse</t>
  </si>
  <si>
    <t>Bridgestone Hosepower, LLC</t>
  </si>
  <si>
    <t>USCSB2401057A</t>
  </si>
  <si>
    <t>WWT_pressure gauge</t>
  </si>
  <si>
    <t>USCSB2407134A</t>
  </si>
  <si>
    <t>F21 P1 VOC duct Label</t>
  </si>
  <si>
    <t>USC2204010A</t>
  </si>
  <si>
    <t>USC2202013A</t>
  </si>
  <si>
    <t>Desks for modular</t>
  </si>
  <si>
    <t>USCSB2306025A</t>
  </si>
  <si>
    <t>Argon for Chemical welding</t>
  </si>
  <si>
    <t>USCSB2304048A</t>
  </si>
  <si>
    <t>UPW Tomoe angle adjuster</t>
  </si>
  <si>
    <t>USCSB2407027A</t>
  </si>
  <si>
    <t>A site LB2 VFD power cable re-pull</t>
  </si>
  <si>
    <t>USCSB2402196A</t>
  </si>
  <si>
    <t>Laydown, Bins &amp; Rack to organize bolts &amp; elbows</t>
  </si>
  <si>
    <t>USCSB2402189A</t>
  </si>
  <si>
    <t>CDS coax tube</t>
  </si>
  <si>
    <t>USCSB2402185A</t>
  </si>
  <si>
    <t>USCSB2306076A</t>
  </si>
  <si>
    <t>WWT-CCB dry-run CO</t>
  </si>
  <si>
    <t>USCSB2403017A</t>
  </si>
  <si>
    <t>CDS Welder rental for Chemical welding.(RENTAL FROM 2-2-24 TO 3-1-24)</t>
  </si>
  <si>
    <t>USCSB2402227A</t>
  </si>
  <si>
    <t>CDS Welder rental for Chemical welding(RENTAL FROM 1-4-24 TO 2-1-24)</t>
  </si>
  <si>
    <t>USCSB2311049A</t>
  </si>
  <si>
    <t>USCSB2307140A</t>
  </si>
  <si>
    <t>UPW-CCB dry-run</t>
  </si>
  <si>
    <t>USCSB2402187A</t>
  </si>
  <si>
    <t>CDS Welder rental for Chemical welding.(RENTAL FROM 11-7-23 TO 12-5-23)</t>
  </si>
  <si>
    <t>USCSB2409013A</t>
  </si>
  <si>
    <t>F21 P1 VOC Electricity Change Order _CO#25_Batch 6/6</t>
  </si>
  <si>
    <t>USC2112027A</t>
  </si>
  <si>
    <t>Sceptre Monitor 24in</t>
  </si>
  <si>
    <t>USC2208012A</t>
  </si>
  <si>
    <t>Black metal folding chairs for workers lunchroom at Fab and 8 foot folding tables</t>
  </si>
  <si>
    <t>USCSB2409001A</t>
  </si>
  <si>
    <t>CIA Sensor</t>
  </si>
  <si>
    <t>USCSB2402010A</t>
  </si>
  <si>
    <t>HFC/ Tmah tools</t>
  </si>
  <si>
    <t>USC2207018A</t>
  </si>
  <si>
    <t>USCSB2409035A</t>
  </si>
  <si>
    <t>WWT shortage of hardware materials on the B side and WRC</t>
  </si>
  <si>
    <t>USC2111057A</t>
  </si>
  <si>
    <t>Mini fridges</t>
  </si>
  <si>
    <t>USCSB2401136A</t>
  </si>
  <si>
    <t>Laydown Material - Home Depot</t>
  </si>
  <si>
    <t>USC2210012A</t>
  </si>
  <si>
    <t>Rigid Shop Vacuum 16 gallon dry and wet/yellow jacket extension cords/vacumn filters</t>
  </si>
  <si>
    <t>USCSB2310185A</t>
  </si>
  <si>
    <t>WWT CDA SUS Socket Weld Fittings</t>
  </si>
  <si>
    <t>USCSB2303101A</t>
  </si>
  <si>
    <t>NFPA labels</t>
  </si>
  <si>
    <t>USCSB2407060A</t>
  </si>
  <si>
    <t>CHEM_CDS project_Ladder and EXT code</t>
  </si>
  <si>
    <t>USC2202016A</t>
  </si>
  <si>
    <t>USCSB2403181A</t>
  </si>
  <si>
    <t>Global Industrial - MIMO - Move In/Move Out Team</t>
  </si>
  <si>
    <t>USC2210005A</t>
  </si>
  <si>
    <t>USCSB2403121A</t>
  </si>
  <si>
    <t>WWT 5_Blind Flange_20240312 (A Side)</t>
  </si>
  <si>
    <t>USCSB2403040A</t>
  </si>
  <si>
    <t>WWT - Replacement guard for P-350 AB</t>
  </si>
  <si>
    <t>USC2301001A</t>
  </si>
  <si>
    <t xml:space="preserve">Non Woven Shoe Cover </t>
  </si>
  <si>
    <t>USCSB2401242A</t>
  </si>
  <si>
    <t>CDS Tee and Bulkhead.</t>
  </si>
  <si>
    <t>USCSB2402238A</t>
  </si>
  <si>
    <t>UPW-Harrington-U bolts and tank gaskets</t>
  </si>
  <si>
    <t>USC2210008A</t>
  </si>
  <si>
    <t xml:space="preserve">Two Rolling double sided whiteboards 72 x 40 for conference rooms. </t>
  </si>
  <si>
    <t>USCSB2402166A</t>
  </si>
  <si>
    <t>USCSB2303103A</t>
  </si>
  <si>
    <t>WWT SUS CDA TPC port</t>
  </si>
  <si>
    <t>USCSB2402124A</t>
  </si>
  <si>
    <t>Sulfate Analyser SO4 reagents</t>
  </si>
  <si>
    <t>USCSB2401066A</t>
  </si>
  <si>
    <t>USC2208025A</t>
  </si>
  <si>
    <t>USCSB2402198A</t>
  </si>
  <si>
    <t>CDS 1" SS EP tube</t>
  </si>
  <si>
    <t>Banner Industries of N.E. Inc</t>
  </si>
  <si>
    <t>USC2209016A</t>
  </si>
  <si>
    <t xml:space="preserve">24in Monitor </t>
  </si>
  <si>
    <t>USC2201012A</t>
  </si>
  <si>
    <t>USC2206015A</t>
  </si>
  <si>
    <t>USCSB2312028A</t>
  </si>
  <si>
    <t>CDS commissioning 20L PE Tank/Bottle - Acid and alkali resistance requested by Steven Chiu. Qty: 20.</t>
  </si>
  <si>
    <t>USCSB2305077A</t>
  </si>
  <si>
    <t>UPW AGRU check valves</t>
  </si>
  <si>
    <t>USC2203026A</t>
  </si>
  <si>
    <t>Cavalier Ergo Mesh Chairs</t>
  </si>
  <si>
    <t>USC2204004A</t>
  </si>
  <si>
    <t>5 Port Switch, Netgear Router</t>
  </si>
  <si>
    <t>USCSB2310122A</t>
  </si>
  <si>
    <t>CDS Paint for W-TANK Scratch Repair</t>
  </si>
  <si>
    <t>Continental Coatings Inc.</t>
  </si>
  <si>
    <t>USCSB2309135A</t>
  </si>
  <si>
    <t>Paint for Tank Scratch Repair</t>
  </si>
  <si>
    <t>USC2112013A</t>
  </si>
  <si>
    <t>27" Sceptre Monitor</t>
  </si>
  <si>
    <t>USCSB2307139A</t>
  </si>
  <si>
    <t>TGCM Duty Room items – projector</t>
  </si>
  <si>
    <t>Office Depot Inc.</t>
  </si>
  <si>
    <t>USCSB2309117A</t>
  </si>
  <si>
    <t>Tee and elbow for YaHo at Lorry FNDP.</t>
  </si>
  <si>
    <t>USCSB2404011A</t>
  </si>
  <si>
    <t>WWT SS Fittings_20240401 (B Side)</t>
  </si>
  <si>
    <t>USCSB2312158A</t>
  </si>
  <si>
    <t>WWT-Gripper 2 in. Plastic Mechanical Test Plug</t>
  </si>
  <si>
    <t>USCSB2401137A</t>
  </si>
  <si>
    <t>Laydown Material - Amazon</t>
  </si>
  <si>
    <t>USCSB2403010A</t>
  </si>
  <si>
    <t>CDS Mini circuit breaker, QO, 15A, 2 pole, 240VAC, 22kA, bolt on mount</t>
  </si>
  <si>
    <t>USC2207006A</t>
  </si>
  <si>
    <t>USCSB2409054A</t>
  </si>
  <si>
    <t>USC2210007A</t>
  </si>
  <si>
    <t>55 inch Samsung flat screen TV UHD/one tv stand for new TV</t>
  </si>
  <si>
    <t>USCSB2403256A</t>
  </si>
  <si>
    <t>WWT-Ammonia standards solution</t>
  </si>
  <si>
    <t>USCSB2402099A</t>
  </si>
  <si>
    <t>Chemical Team Material</t>
  </si>
  <si>
    <t>USCSB2401081A</t>
  </si>
  <si>
    <t>CDS Reducing Union Adapter</t>
  </si>
  <si>
    <t>USC2112008A</t>
  </si>
  <si>
    <t>24" Monitor</t>
  </si>
  <si>
    <t>USC2112007A</t>
  </si>
  <si>
    <t>Office chairs</t>
  </si>
  <si>
    <t>USCSB2312009A</t>
  </si>
  <si>
    <t>Helix bolts Tmah</t>
  </si>
  <si>
    <t>USCSB2306142A</t>
  </si>
  <si>
    <t>Duncan Bolt - unpaid invoice</t>
  </si>
  <si>
    <t>USCSB2401231A</t>
  </si>
  <si>
    <t>WWT_pressure gauge QTY:2</t>
  </si>
  <si>
    <t>USC2204013A</t>
  </si>
  <si>
    <t>Floor Cord protector for meeting rooms in modular</t>
  </si>
  <si>
    <t>USCSB2402191A</t>
  </si>
  <si>
    <t>(2) Steel Storage cabinets 72" with adjusteable drawers for storing Respitory Equipment and PPE.</t>
  </si>
  <si>
    <t>USC2111023A</t>
  </si>
  <si>
    <t>24" Monitors for Employees</t>
  </si>
  <si>
    <t>USCSB2303097A</t>
  </si>
  <si>
    <t>Prominent backpressure valve</t>
  </si>
  <si>
    <t>Prominent Fluid Controls (Taiwan) Co. Ltd.</t>
  </si>
  <si>
    <t>USCSB2403102A</t>
  </si>
  <si>
    <t>CDS JJ Healy CO2 90 elbow</t>
  </si>
  <si>
    <t>USCSB2306053A</t>
  </si>
  <si>
    <t>WWT NH4 analyzer (Chemical Only)</t>
  </si>
  <si>
    <t>USCSB2310195A</t>
  </si>
  <si>
    <t>CDS HPM10 A Side DHL Drain cover PP plates requested</t>
  </si>
  <si>
    <t>USCSB2402132A</t>
  </si>
  <si>
    <t>CDS flare nut 1-1/4</t>
  </si>
  <si>
    <t>USCSB2406041A</t>
  </si>
  <si>
    <t>F21P1 B Side material Harrington - PVC Conduit fitting for PP</t>
  </si>
  <si>
    <t>USC2111064A</t>
  </si>
  <si>
    <t>L-shaped office desks</t>
  </si>
  <si>
    <t>USCSB2404045A</t>
  </si>
  <si>
    <t>pH Sensor Accessories &amp; Control Net Adapters from Organo</t>
  </si>
  <si>
    <t>USCSB2403184A</t>
  </si>
  <si>
    <t>WWT-lab tech-hood sash weight</t>
  </si>
  <si>
    <t>USCSB2406005A</t>
  </si>
  <si>
    <t>F21P1 WCCS PVDF ADPT</t>
  </si>
  <si>
    <t>USCSB2402120A</t>
  </si>
  <si>
    <t>Tools for chemical team</t>
  </si>
  <si>
    <t>USCSB2402197A</t>
  </si>
  <si>
    <t>CDS 5/8 Screw sets</t>
  </si>
  <si>
    <t>USCSB2402128A</t>
  </si>
  <si>
    <t>FIQ Sensor Cable x2 for FIQCWS9034</t>
  </si>
  <si>
    <t>USCSB2312023A</t>
  </si>
  <si>
    <t>DO Power Supply</t>
  </si>
  <si>
    <t>USCSB2407083A</t>
  </si>
  <si>
    <t>USCSB2406042A</t>
  </si>
  <si>
    <t>F21P1 B Side material Amz - RS-232 Connector</t>
  </si>
  <si>
    <t>USCSB2403298A</t>
  </si>
  <si>
    <t>USC2112001A</t>
  </si>
  <si>
    <t>USC2111054A</t>
  </si>
  <si>
    <t>Cork Boards</t>
  </si>
  <si>
    <t>USC2203004A</t>
  </si>
  <si>
    <t>Router</t>
  </si>
  <si>
    <t>USC2208011A</t>
  </si>
  <si>
    <t>Black Metal Chairs for Fab lunchroom</t>
  </si>
  <si>
    <t>USC2209002A</t>
  </si>
  <si>
    <t>Black metal folding chairs</t>
  </si>
  <si>
    <t>USC2202014A</t>
  </si>
  <si>
    <t>USC2204005A</t>
  </si>
  <si>
    <t>USC2206010A</t>
  </si>
  <si>
    <t>USC2207007A</t>
  </si>
  <si>
    <t>USC2111020A</t>
  </si>
  <si>
    <t>Revu</t>
  </si>
  <si>
    <t>USC2203007A</t>
  </si>
  <si>
    <t>USC2111021A</t>
  </si>
  <si>
    <t>USC2207012A</t>
  </si>
  <si>
    <t>USC2202015A</t>
  </si>
  <si>
    <t>USC2207017A</t>
  </si>
  <si>
    <t>USCSB2312138A</t>
  </si>
  <si>
    <t>UPW-ORGANO-WRC BPV</t>
  </si>
  <si>
    <t>USC2208019A</t>
  </si>
  <si>
    <t>Revit License</t>
  </si>
  <si>
    <t>USCSB2409002A</t>
  </si>
  <si>
    <t>PIA KM31-584_Broken PIA instrument replacement</t>
  </si>
  <si>
    <t>USCSB2404151A</t>
  </si>
  <si>
    <t>PSAT L Bracket</t>
  </si>
  <si>
    <t>USCSB2403093A</t>
  </si>
  <si>
    <t>CDS Welder rental for Chemical welding.(RENTAL FROM 2-27-24 To 3-8-24)</t>
  </si>
  <si>
    <t>USCSB2306044A</t>
  </si>
  <si>
    <t>USCSB2312030A</t>
  </si>
  <si>
    <t>CDS 1/4 in. x 800 ft. Nylon Solid Braid Rope, White for JuWei PFA line work requested by Jay Huang.</t>
  </si>
  <si>
    <t>USCSB2402225A</t>
  </si>
  <si>
    <t>WWT E2 missing SUS material</t>
  </si>
  <si>
    <t>USC2210011A</t>
  </si>
  <si>
    <t>3 drawer black file cabinet</t>
  </si>
  <si>
    <t>USCSB2311073A</t>
  </si>
  <si>
    <t>CDS:adapters for Fab CDU drain port at B side.</t>
  </si>
  <si>
    <t>USC2111019A</t>
  </si>
  <si>
    <t xml:space="preserve">Autodesk Revit </t>
  </si>
  <si>
    <t>USCSB2304002A</t>
  </si>
  <si>
    <t>Sump pump/SUS bolt</t>
  </si>
  <si>
    <t>USCSB2305046A</t>
  </si>
  <si>
    <t>ORGANO isolation valves</t>
  </si>
  <si>
    <t>USCSB2305109A</t>
  </si>
  <si>
    <t>Hardware for Dosing Boxes</t>
  </si>
  <si>
    <t>USCSB2406111A</t>
  </si>
  <si>
    <t>USCSB2304019A</t>
  </si>
  <si>
    <t>CCB Box Label</t>
  </si>
  <si>
    <t>USCSB2311048A</t>
  </si>
  <si>
    <t>CDS blind flanges requested by Ben Chuang for pressure test.</t>
  </si>
  <si>
    <t>USCSB2405140A</t>
  </si>
  <si>
    <t>氨氮標準液</t>
  </si>
  <si>
    <t>USCSB2304038A</t>
  </si>
  <si>
    <t>Seismic snubber YS-90EA</t>
  </si>
  <si>
    <t>USCSB2404118A</t>
  </si>
  <si>
    <t>USCSB2306113A</t>
  </si>
  <si>
    <t>VOC Electrical:TSMC-MIC VOC Pipe -VEX</t>
  </si>
  <si>
    <t>USC2112006A</t>
  </si>
  <si>
    <t>Printer cart with storage</t>
  </si>
  <si>
    <t>USC2201014A</t>
  </si>
  <si>
    <t>Solid State Drive</t>
  </si>
  <si>
    <t>USC2201001A</t>
  </si>
  <si>
    <t>Office Chair</t>
  </si>
  <si>
    <t>USCSB2406040A</t>
  </si>
  <si>
    <t>F21P1 B Side material Mcmaster-carr - SUS Y-Strainers</t>
  </si>
  <si>
    <t>USCSB2402129A</t>
  </si>
  <si>
    <t>CDS plastic clamp</t>
  </si>
  <si>
    <t>USCSB2401013A</t>
  </si>
  <si>
    <t>WWT tools and office supplies for MU</t>
  </si>
  <si>
    <t>USCSB2406078A</t>
  </si>
  <si>
    <t>F21-P1_B-SIDE Photoresist cabinet exhaust hookup</t>
  </si>
  <si>
    <t>HUENG LUEI PROCESS INDUSTRY CO., LTD.</t>
  </si>
  <si>
    <t>USC2210003A</t>
  </si>
  <si>
    <t>USC2112031A</t>
  </si>
  <si>
    <t>LG 34" Monitor</t>
  </si>
  <si>
    <t>USCSB2404085A</t>
  </si>
  <si>
    <t>Home Depot - Cleaning and equipment maintenance</t>
  </si>
  <si>
    <t>USCSB2312057A</t>
  </si>
  <si>
    <t>CDS CED DFK Lorry HPM materials additional quote</t>
  </si>
  <si>
    <t>USCSB2409059A</t>
  </si>
  <si>
    <t>WWT shortage materials on the B side NaOH</t>
  </si>
  <si>
    <t>USCSB2405123A</t>
  </si>
  <si>
    <t>F21 Barcode system _G-Bit</t>
  </si>
  <si>
    <t>USCSB2404147A</t>
  </si>
  <si>
    <t>USC2208018A</t>
  </si>
  <si>
    <t>VIZ PRO Dry Erase Whiteboard Non Magnetic pack of 2 5x3'</t>
  </si>
  <si>
    <t>USCSB2409058A</t>
  </si>
  <si>
    <t>USCSB2402093A</t>
  </si>
  <si>
    <t>WWT SUS Pipes_20240208 (A Side)</t>
  </si>
  <si>
    <t>USCSB2405091A</t>
  </si>
  <si>
    <t>The electrical pipe installation for power and control of WSR.</t>
  </si>
  <si>
    <t>USCSB2308114A</t>
  </si>
  <si>
    <t>1/2" union Qty 5/1/4" gasket Qty 50 For Chemical welding</t>
  </si>
  <si>
    <t>USCSB2403068A</t>
  </si>
  <si>
    <t>CDS NZM1-XTVD DOOR COUPLING ROTARY HDL LOCK</t>
  </si>
  <si>
    <t>RS AMERICAS, INC</t>
  </si>
  <si>
    <t>USCSB2304027A</t>
  </si>
  <si>
    <t>USCSB2308017A</t>
  </si>
  <si>
    <t>TGCM Duty Room items – screen</t>
  </si>
  <si>
    <t>USCSB2311128A</t>
  </si>
  <si>
    <t>CDS Lorry Exhaust. Elbow 3/4" Super 300 Type</t>
  </si>
  <si>
    <t>USC2205002A</t>
  </si>
  <si>
    <t xml:space="preserve">Construction site modular office supplies </t>
  </si>
  <si>
    <t>USC2111065A</t>
  </si>
  <si>
    <t>Office chair</t>
  </si>
  <si>
    <t>USCSB2405174A</t>
  </si>
  <si>
    <t>WWT PVC PP Unions_20240529 (B Side)</t>
  </si>
  <si>
    <t>Delpha Plastics Co., Ltd.</t>
  </si>
  <si>
    <t>USCSB2403203A</t>
  </si>
  <si>
    <t>WWT WRC laboratory furniture_2</t>
  </si>
  <si>
    <t>Ramo Trading &amp; Consulting Inc.</t>
  </si>
  <si>
    <t>USCSB2403300A</t>
  </si>
  <si>
    <t>LB2 Train-A Anchor Tank Safety Supplies</t>
  </si>
  <si>
    <t>Safety Solutions &amp; Supply</t>
  </si>
  <si>
    <t>USCSB2306075A</t>
  </si>
  <si>
    <t>WWT ICW-4” SUS flange</t>
  </si>
  <si>
    <t>USCSB2403025A</t>
  </si>
  <si>
    <t>Chem PVDF Fittings_20240229</t>
  </si>
  <si>
    <t>USC2204015A</t>
  </si>
  <si>
    <t>Compact refrigerator for sub contractors trailer</t>
  </si>
  <si>
    <t>USC2202008A</t>
  </si>
  <si>
    <t>Portable Monitor</t>
  </si>
  <si>
    <t>USCSB2312067A</t>
  </si>
  <si>
    <t>UPW-Horiba adaptor</t>
  </si>
  <si>
    <t>USCSB2403227A</t>
  </si>
  <si>
    <t>S-11545 Draw ULINE - Cord Bags – 20X24X4 Clear 250/Per Carton</t>
  </si>
  <si>
    <t>USCSB2309158A</t>
  </si>
  <si>
    <t>MILWAUKEE Portable Shop Vacuum.</t>
  </si>
  <si>
    <t>USCSB2402023A</t>
  </si>
  <si>
    <t>CDS cush clamp, screw</t>
  </si>
  <si>
    <t>USC2111068A</t>
  </si>
  <si>
    <t>Drone for F21 Project.</t>
  </si>
  <si>
    <t>USCSB2306111A</t>
  </si>
  <si>
    <t>UPW-PP-HP-Zewei</t>
  </si>
  <si>
    <t>USC2210010A</t>
  </si>
  <si>
    <t xml:space="preserve">Black 3 drawer file cabinet </t>
  </si>
  <si>
    <t>USC23C059</t>
  </si>
  <si>
    <t>USCSB2401140A</t>
  </si>
  <si>
    <t>F21P1 Foundation T&amp;M</t>
  </si>
  <si>
    <t>Laydown Material - Global Industrial</t>
  </si>
  <si>
    <t>USCSB2308024A</t>
  </si>
  <si>
    <t>4” and 6” FNW gaskets</t>
  </si>
  <si>
    <t>USCSB2405053A</t>
  </si>
  <si>
    <t>5191-8121 vials and 5191-8151 caps for LS_MS/MS TMAH room device</t>
  </si>
  <si>
    <t>USCSB2403241A</t>
  </si>
  <si>
    <t>CDS CO2 system warning signs</t>
  </si>
  <si>
    <t>Compliance Signs, LLC</t>
  </si>
  <si>
    <t>USC2111050A</t>
  </si>
  <si>
    <t>Webcam for meeting rooms</t>
  </si>
  <si>
    <t>USCSB2403057A</t>
  </si>
  <si>
    <t>WWT-Ammonia-High concentration standards solution</t>
  </si>
  <si>
    <t>USCSB2312031A</t>
  </si>
  <si>
    <t>CDS #36 Rosary cord twine for JuWei PFA line work requested by Jay Huang.</t>
  </si>
  <si>
    <t>The Fish Net Company, LLC</t>
  </si>
  <si>
    <t>USCSB2308020A</t>
  </si>
  <si>
    <t>TGCM Duty Room items – Microwave</t>
  </si>
  <si>
    <t>USCSB2402127A</t>
  </si>
  <si>
    <t>Cabinet door in TM room</t>
  </si>
  <si>
    <t>USCSB2401098A</t>
  </si>
  <si>
    <t>UPW-GF-electrolyte solution</t>
  </si>
  <si>
    <t>USCSB2402193A</t>
  </si>
  <si>
    <t>CDS 1" 90 elbow</t>
  </si>
  <si>
    <t>USCSB2310191A</t>
  </si>
  <si>
    <t>CDS Nippon Pillar Fittings for commission flushing</t>
  </si>
  <si>
    <t>USCSB2402239A</t>
  </si>
  <si>
    <t>CDS Ring Terminals</t>
  </si>
  <si>
    <t>USCSB2403251A</t>
  </si>
  <si>
    <t>Additional wiring material for Ammonia analyzer_WWT</t>
  </si>
  <si>
    <t>USCSB2402258A</t>
  </si>
  <si>
    <t>Foxboro A1U Enclosure Sample</t>
  </si>
  <si>
    <t>Black Label Services Inc.</t>
  </si>
  <si>
    <t>USCSB2403140A</t>
  </si>
  <si>
    <t>CDS plastic clamp tube OD 1</t>
  </si>
  <si>
    <t>USCSB2211032A</t>
  </si>
  <si>
    <t>UPW Mark-up RO skids limit switch</t>
  </si>
  <si>
    <t>USCSB2304008A</t>
  </si>
  <si>
    <t>Gasket for WRC mini line</t>
  </si>
  <si>
    <t>USCSB2405093A</t>
  </si>
  <si>
    <t>CHEM_ puch list for A side_John</t>
  </si>
  <si>
    <t>USC2204008A</t>
  </si>
  <si>
    <t>X-Change Pro</t>
  </si>
  <si>
    <t>Digital River, Inc.</t>
  </si>
  <si>
    <t>USCSB2402076A</t>
  </si>
  <si>
    <t>CDS M6 x 1 x 16 (5/8) Screws</t>
  </si>
  <si>
    <t>USCSB2403204A</t>
  </si>
  <si>
    <t>WWT WRC laboratory furniture_3</t>
  </si>
  <si>
    <t>Mega Depot, LLC</t>
  </si>
  <si>
    <t>USCSB2311056A</t>
  </si>
  <si>
    <t>UPW-test kits</t>
  </si>
  <si>
    <t>USCSB2404009A</t>
  </si>
  <si>
    <t>Request for Quote_Please Purchase a Breaker_CED_20240325</t>
  </si>
  <si>
    <t>USCSB2403018A</t>
  </si>
  <si>
    <t>WWT Threaded Plug_20240229 (A Side)</t>
  </si>
  <si>
    <t>USC2107008A</t>
  </si>
  <si>
    <t>Metal gate壓邊條及配件</t>
  </si>
  <si>
    <t>USC2204007A</t>
  </si>
  <si>
    <t>Netgear Switch</t>
  </si>
  <si>
    <t>USCSB2303034A</t>
  </si>
  <si>
    <t>TEM LAB PP 90 Elbows Fittings</t>
  </si>
  <si>
    <t>USCSB2312045A</t>
  </si>
  <si>
    <t>WWT _7/8 washer extra</t>
  </si>
  <si>
    <t>USCSB2402213A</t>
  </si>
  <si>
    <t>CDS SMC pressure gauges</t>
  </si>
  <si>
    <t>USCSB2401025A</t>
  </si>
  <si>
    <t>WWT office supplies for PSS support doc.</t>
  </si>
  <si>
    <t>USCSB2403172A</t>
  </si>
  <si>
    <t>CDS electrical tape and tool</t>
  </si>
  <si>
    <t>USC2111024A</t>
  </si>
  <si>
    <t>PDF-XChange Pro</t>
  </si>
  <si>
    <t>USCSB2405154A</t>
  </si>
  <si>
    <t>WWT WRC laboratory furniture_Sensor</t>
  </si>
  <si>
    <t>USC2204018A</t>
  </si>
  <si>
    <t>set of 4 hand soap</t>
  </si>
  <si>
    <t>USCSB2404084A</t>
  </si>
  <si>
    <t>Zoro - Clean and equipment maintenance</t>
  </si>
  <si>
    <t>Zoro Tools, Inc. dba Zoro</t>
  </si>
  <si>
    <t>USC2112032A</t>
  </si>
  <si>
    <t>Dell G15 Laptop</t>
  </si>
  <si>
    <t>USCSB2402148A</t>
  </si>
  <si>
    <t>CDS Sealing Compound Powder, Qty 2</t>
  </si>
  <si>
    <t>USC2204016A</t>
  </si>
  <si>
    <t>Multi purpose paper 11 x 17</t>
  </si>
  <si>
    <t>USCSB2408069A</t>
  </si>
  <si>
    <t>WWT Tent 9 WMS Barcode Paper Label</t>
  </si>
  <si>
    <t>USCSB2406022A</t>
  </si>
  <si>
    <t>1-1/2 SS 304L 法蘭洗孔</t>
  </si>
  <si>
    <t>USCSB2308098A</t>
  </si>
  <si>
    <t>Unions to Correct MIC Taiwan M4 cabinets</t>
  </si>
  <si>
    <t>USC2209020A</t>
  </si>
  <si>
    <t>microwave 1.1 chrome and black hamilton beach</t>
  </si>
  <si>
    <t>USCSB2404200B</t>
  </si>
  <si>
    <t>WWT-ammonia 1000 ppm standards solution for stripper</t>
  </si>
  <si>
    <t>USC2107005A</t>
  </si>
  <si>
    <t>Adopter and mount for speed gate</t>
  </si>
  <si>
    <t>Staples Inc.</t>
  </si>
  <si>
    <t>USCSB2306119A</t>
  </si>
  <si>
    <t>WRC Ammonia nitrogen CO -2</t>
  </si>
  <si>
    <t>USCSB2403046A</t>
  </si>
  <si>
    <t>Chem Gasket_20240305</t>
  </si>
  <si>
    <t>USC2203027A</t>
  </si>
  <si>
    <t>Sarood Laptop stand in adjustable size</t>
  </si>
  <si>
    <t>USCSB2309093A</t>
  </si>
  <si>
    <t>UPW-PVDF valve handle</t>
  </si>
  <si>
    <t>USCSB2303095A</t>
  </si>
  <si>
    <t>DG tower pressure gauge</t>
  </si>
  <si>
    <t>USCSB2308134A</t>
  </si>
  <si>
    <t>Unions For Chemical welding.</t>
  </si>
  <si>
    <t>USCSB2401072A</t>
  </si>
  <si>
    <t>UPW-Harrington-Sight glass Orings</t>
  </si>
  <si>
    <t>USCSB2404063A</t>
  </si>
  <si>
    <t>Cast Iron Conduit box for TATUNG MOTOR WH0202FEJ SN14063611 in STRIPPER PAD</t>
  </si>
  <si>
    <t>Tatung Company</t>
  </si>
  <si>
    <t>USC2204017A</t>
  </si>
  <si>
    <t>hand soap package of 4</t>
  </si>
  <si>
    <t>USCSB2402101A</t>
  </si>
  <si>
    <t>TMAH MS/HS receptacle</t>
  </si>
  <si>
    <t>USC2205001A</t>
  </si>
  <si>
    <t>paper for copier</t>
  </si>
  <si>
    <t>USCSB2308181A</t>
  </si>
  <si>
    <t>Connectors for Chemical team to conduct pressure test.</t>
  </si>
  <si>
    <t>USCSB2309007A</t>
  </si>
  <si>
    <t>VOC system signal wire termination</t>
  </si>
  <si>
    <t>USC2203003A</t>
  </si>
  <si>
    <t>Switch</t>
  </si>
  <si>
    <t>USCSB2401056A</t>
  </si>
  <si>
    <t>WCCS Cutter</t>
  </si>
  <si>
    <t>USCSB2311083A</t>
  </si>
  <si>
    <t>UPW_Sulfuric Acid 96%</t>
  </si>
  <si>
    <t>USCSB2403191A</t>
  </si>
  <si>
    <t>CDS Punch list SS screws</t>
  </si>
  <si>
    <t>USCSB2402045A</t>
  </si>
  <si>
    <t>CDS 1/2 GROUNDING PIGTAIL</t>
  </si>
  <si>
    <t>USCSB2409085A</t>
  </si>
  <si>
    <t>WWT shortage of hardware materials on the B side sump pump at TIMA</t>
  </si>
  <si>
    <t>USC2107006A</t>
  </si>
  <si>
    <t>Adaptor for speed gate and bults for mounting</t>
  </si>
  <si>
    <t>USCSB2402215A</t>
  </si>
  <si>
    <t>CDS 5/8 Hex nut, EG</t>
  </si>
  <si>
    <t>USC2107007A</t>
  </si>
  <si>
    <t>Furniture D (Metal gate壓邊條及配件)</t>
  </si>
  <si>
    <t>USCSB2401055A</t>
  </si>
  <si>
    <t>WCCS weld tube cap 2"</t>
  </si>
  <si>
    <t>Project #</t>
  </si>
  <si>
    <t>Total Contract $</t>
  </si>
  <si>
    <t>Main Page</t>
  </si>
  <si>
    <t>CO/Added</t>
  </si>
  <si>
    <t xml:space="preserve">Amy PO </t>
  </si>
  <si>
    <t>F21P1 Tunnel/lorry common support</t>
  </si>
  <si>
    <t>4590006744</t>
  </si>
  <si>
    <t>Added</t>
  </si>
  <si>
    <t>GC</t>
  </si>
  <si>
    <t>Management</t>
  </si>
  <si>
    <t xml:space="preserve">F21P1 UPW Temporary CP and piping </t>
  </si>
  <si>
    <t>4590009036</t>
  </si>
  <si>
    <t>F21P1 QR Lab UPW</t>
  </si>
  <si>
    <t>4590004028</t>
  </si>
  <si>
    <t xml:space="preserve">F21P1 UPW Temporary Resin and piping </t>
  </si>
  <si>
    <t>4590010557</t>
  </si>
  <si>
    <t>F21P1 CUP L20 Transformer Pads</t>
  </si>
  <si>
    <t>4590011254</t>
  </si>
  <si>
    <t>F21P1 UPW temp power and MAU DI solution</t>
  </si>
  <si>
    <t>4590012982</t>
  </si>
  <si>
    <t>Steel Work</t>
  </si>
  <si>
    <t>F21P1 UPW Tank Swing Gate</t>
  </si>
  <si>
    <t>4590013482</t>
  </si>
  <si>
    <t>F21P1 UPW &amp; WWT Battery Charge</t>
  </si>
  <si>
    <t>4590013633</t>
  </si>
  <si>
    <t>F21P1 CR temp lighting</t>
  </si>
  <si>
    <t>4590012687</t>
  </si>
  <si>
    <t>F21P1 Chemical Solvent day tank add vent</t>
  </si>
  <si>
    <t>4590012855</t>
  </si>
  <si>
    <t>F21P1 Lorry area fall protection tie off</t>
  </si>
  <si>
    <t>4590013430</t>
  </si>
  <si>
    <t>F21P1 NFPA Diamond Sign for Chemical Rm</t>
  </si>
  <si>
    <t>4590013480</t>
  </si>
  <si>
    <t>F21P1 Lorry Tank Swing Gates for Safety</t>
  </si>
  <si>
    <t>4590013481</t>
  </si>
  <si>
    <t>F21P1 Lorry RU Chemical Filtration Impro</t>
  </si>
  <si>
    <t>4590013675</t>
  </si>
  <si>
    <t>F21P1 CCB Lorry in drain system</t>
  </si>
  <si>
    <t>4590006293</t>
  </si>
  <si>
    <t xml:space="preserve"> F21P1 UPW A5 Backup Line Modification</t>
  </si>
  <si>
    <t>4590016257</t>
  </si>
  <si>
    <t>x</t>
  </si>
  <si>
    <t>F21P1 EBO UPW package</t>
  </si>
  <si>
    <t>4590004026_100</t>
  </si>
  <si>
    <t>F21P1 IMP/CMP組頭間/噴砂間 UPW</t>
  </si>
  <si>
    <t>4590004027_100</t>
  </si>
  <si>
    <t>F21P1 FAB Lab UPW_Stage2</t>
  </si>
  <si>
    <t>4590004557_001</t>
  </si>
  <si>
    <t>F21P1 Formaldehyde treatment system</t>
  </si>
  <si>
    <t>4590006720</t>
  </si>
  <si>
    <t>F21P1 WWT construction temp power</t>
  </si>
  <si>
    <t>4590012872</t>
  </si>
  <si>
    <t>F21P1 230KV MTR NGR stand</t>
  </si>
  <si>
    <t>4590013495</t>
  </si>
  <si>
    <t xml:space="preserve">F21P1 WWT Tank Swing Gate </t>
  </si>
  <si>
    <t>4590013571</t>
  </si>
  <si>
    <t xml:space="preserve">F21P1 WWT Electrical Testing Support </t>
  </si>
  <si>
    <t>4590013603</t>
  </si>
  <si>
    <t>F21P1 WWT Mezzanines fireproof coating</t>
  </si>
  <si>
    <t>4590013803</t>
  </si>
  <si>
    <t>F21P1 EBO AMC Monitor system</t>
  </si>
  <si>
    <t>4590006871</t>
  </si>
  <si>
    <t>F21P1 AMC package-IMS wipe test</t>
  </si>
  <si>
    <t>4590013433</t>
  </si>
  <si>
    <t>F21P1 THC Extension for WRC Scrubbers</t>
  </si>
  <si>
    <t>4590013669</t>
  </si>
  <si>
    <t>F21P1 MTR oil &amp; drain pipe work</t>
  </si>
  <si>
    <t>4590000624</t>
  </si>
  <si>
    <t>F21P1 LV PDS on site installation</t>
  </si>
  <si>
    <t>4590000334</t>
  </si>
  <si>
    <t>F21P1 IMP/CMP組頭間/噴砂間 Security &amp; CCTV</t>
  </si>
  <si>
    <t>4590002291</t>
  </si>
  <si>
    <t>4590004281</t>
  </si>
  <si>
    <t>F21P1 Chemical Lab Hookup</t>
  </si>
  <si>
    <t>4590008170</t>
  </si>
  <si>
    <t>F21P1 Piping Material Collaboration</t>
  </si>
  <si>
    <t>4590008240</t>
  </si>
  <si>
    <t>F21P1 High-speed rolling door frame</t>
  </si>
  <si>
    <t>4590013431</t>
  </si>
  <si>
    <t>4590008229_001</t>
  </si>
  <si>
    <t>F21P1 Chemical safety cabinet installation</t>
  </si>
  <si>
    <t>4590004117</t>
  </si>
  <si>
    <t>USC23C043</t>
  </si>
  <si>
    <t>Electric Tiger Team_Fisk Support &amp; Temp Power</t>
  </si>
  <si>
    <t>4590012300</t>
  </si>
  <si>
    <t>USC23C051</t>
  </si>
  <si>
    <t>Tiger Team for CUP Cable Tray and Grounding Wiring for Transformers</t>
  </si>
  <si>
    <t>4590012310</t>
  </si>
  <si>
    <t>F21P1 Cast Resin PD Sensor Install/Test</t>
  </si>
  <si>
    <t>4590013944</t>
  </si>
  <si>
    <t>F21P1 WWT FAB LB2 Trench Cleanning</t>
  </si>
  <si>
    <t>4590014676</t>
  </si>
  <si>
    <t>F21P1 WRC L20 RACK Modification</t>
  </si>
  <si>
    <t>4590013928</t>
  </si>
  <si>
    <t>CO</t>
  </si>
  <si>
    <t>F21P1 UPW Control Panel Temp Cable</t>
  </si>
  <si>
    <t>4590014674</t>
  </si>
  <si>
    <t>F21P1 QR Lab WWT</t>
  </si>
  <si>
    <t>4590004029</t>
  </si>
  <si>
    <t>F21P1 UPW Damage by Other Trade Repair</t>
  </si>
  <si>
    <t>4590014675</t>
  </si>
  <si>
    <t>F21 P1 GC LAB HOOKUP Change Order</t>
  </si>
  <si>
    <t>4590015828</t>
  </si>
  <si>
    <t>F21P1 VOC Burner NOx improve-installatio</t>
  </si>
  <si>
    <t>4590011320</t>
  </si>
  <si>
    <t>F21P1 Discharge monitoring change</t>
  </si>
  <si>
    <t>4590004971</t>
  </si>
  <si>
    <t>F21P1 WWT cable tray relo &amp; add support</t>
  </si>
  <si>
    <t>4590013804</t>
  </si>
  <si>
    <t>F21P1 WWT LB2 Support Modification</t>
  </si>
  <si>
    <t>4590014187</t>
  </si>
  <si>
    <t>F21P1 WWT Per Diem and Acceleration</t>
  </si>
  <si>
    <t>4590014401</t>
  </si>
  <si>
    <t>F21P1 WWT AWR Drain to LSR System</t>
  </si>
  <si>
    <t>4590014629</t>
  </si>
  <si>
    <t>F21P1 WWT Panel Butten Change</t>
  </si>
  <si>
    <t>4590014630</t>
  </si>
  <si>
    <t>4590015058</t>
  </si>
  <si>
    <t>F21P1 WWT Discharge Temp Power/Redesign</t>
  </si>
  <si>
    <t>4590015143</t>
  </si>
  <si>
    <t>F21P1 UPW Design Change (UMEC)</t>
  </si>
  <si>
    <t>4590013572</t>
  </si>
  <si>
    <t>F21P1 WCCS Extend GC and Labor Incentive</t>
  </si>
  <si>
    <t>4590013806</t>
  </si>
  <si>
    <t>F21P1 Slurry Extend GC &amp; Labor Incentive</t>
  </si>
  <si>
    <t>4590013807</t>
  </si>
  <si>
    <t>F21P1 VOC Extend GC &amp; Labor Incentive</t>
  </si>
  <si>
    <t>4590013808</t>
  </si>
  <si>
    <t>F21P1 CDS Extend GC &amp; Labor Incentive</t>
  </si>
  <si>
    <t>4590013809</t>
  </si>
  <si>
    <t>F21P1 UPW Extend GC &amp; Labor Incentive</t>
  </si>
  <si>
    <t>4590013810</t>
  </si>
  <si>
    <t>F21P1 EBO WWT package</t>
  </si>
  <si>
    <t>4590004026_200</t>
  </si>
  <si>
    <t>F21P1 IMP/CMP組頭間/噴砂間 WWT</t>
  </si>
  <si>
    <t>4590004027_200</t>
  </si>
  <si>
    <t>F21P1 WWT Extend GC &amp; Labor Incentive</t>
  </si>
  <si>
    <t>4590013811</t>
  </si>
  <si>
    <t>4503290109</t>
  </si>
  <si>
    <t>Main</t>
  </si>
  <si>
    <t>F21P1 WWT package (USA EQ - FRP tank)</t>
  </si>
  <si>
    <t>4503312319</t>
  </si>
  <si>
    <t>F21P1 CDS package (B.10)</t>
  </si>
  <si>
    <t>4590009808</t>
  </si>
  <si>
    <t>F21P1 Chemical package</t>
  </si>
  <si>
    <t>4503446631_100</t>
  </si>
  <si>
    <t>F21P1 WCCS package</t>
  </si>
  <si>
    <t>4503446631_200</t>
  </si>
  <si>
    <t>F21P1 TGCM Room</t>
  </si>
  <si>
    <t>4590008229_002</t>
  </si>
  <si>
    <t>4503428513</t>
  </si>
  <si>
    <t>F21P1 Slurry Package support frame</t>
  </si>
  <si>
    <t>4590003895</t>
  </si>
  <si>
    <t>F21P1 SDS installation (B.10)</t>
  </si>
  <si>
    <t>4590009963</t>
  </si>
  <si>
    <t>F21P1 VOC package (Installation)</t>
  </si>
  <si>
    <t>4503448403</t>
  </si>
  <si>
    <t>F21 CCTV &amp; Security</t>
  </si>
  <si>
    <t>4503441102</t>
  </si>
  <si>
    <t>4503432118</t>
  </si>
  <si>
    <t>Water pipeline installation (size&gt;4")</t>
  </si>
  <si>
    <t>4503398624</t>
  </si>
  <si>
    <t>Water pipeline installation (size&lt;4")</t>
  </si>
  <si>
    <t>4503423409</t>
  </si>
  <si>
    <t>F21P1 TMAH package (USA EQ + Installation)</t>
  </si>
  <si>
    <t>4503432152</t>
  </si>
  <si>
    <t>TMAH ACF system expansion</t>
  </si>
  <si>
    <t>4590008082</t>
  </si>
  <si>
    <t>F21P1 Barcode &amp; RFID for manufacturing</t>
  </si>
  <si>
    <t>4503441308</t>
  </si>
  <si>
    <t>F21P1 AMC</t>
  </si>
  <si>
    <t>4503448339_100</t>
  </si>
  <si>
    <t>F21P1 THC monitoring system</t>
  </si>
  <si>
    <t>4503448339_200</t>
  </si>
  <si>
    <t>F21P1 W-H2SO4 package</t>
  </si>
  <si>
    <t>4503489979</t>
  </si>
  <si>
    <t>4590005093</t>
  </si>
  <si>
    <t>4590005240</t>
  </si>
  <si>
    <t>4590006189</t>
  </si>
  <si>
    <t>4590008319</t>
  </si>
  <si>
    <t>F21P1 UPW WRC L10 Add Supports</t>
  </si>
  <si>
    <t>4590016147</t>
  </si>
  <si>
    <t>USC24C014</t>
  </si>
  <si>
    <t>F21P1 CDS Pressure Test Appeal for PFC</t>
  </si>
  <si>
    <t>4590019011</t>
  </si>
  <si>
    <t xml:space="preserve">F21P1 CDS &amp; WCCS CO2 Suppression System </t>
  </si>
  <si>
    <t>4590019083</t>
  </si>
  <si>
    <t>F21P1 CDS Labor Incentive Nov 2023</t>
  </si>
  <si>
    <t>4590019372</t>
  </si>
  <si>
    <t>F21P1 WWT Labor Incentive Nov 2023</t>
  </si>
  <si>
    <t>4590019487</t>
  </si>
  <si>
    <t>F21P1 UPW Labor Incentive Nov 2023</t>
  </si>
  <si>
    <t>4590019488</t>
  </si>
  <si>
    <t>F21P1 UPW Fiber Repull from Damage</t>
  </si>
  <si>
    <t>4590019489</t>
  </si>
  <si>
    <t>F21P1 Add Card Reader at Material Gate</t>
  </si>
  <si>
    <t>4590019490</t>
  </si>
  <si>
    <t>F21P1 WWT Doors &amp;Triazole HK Pad Mod</t>
  </si>
  <si>
    <t>4590019491</t>
  </si>
  <si>
    <t>F21P1 WWT Temp Chem. Leak Diverter Tarp</t>
  </si>
  <si>
    <t>4590019492</t>
  </si>
  <si>
    <t>F21P1 Speed Gate at Tent and CR Entrance</t>
  </si>
  <si>
    <t>4590019493</t>
  </si>
  <si>
    <t xml:space="preserve"> F21P1 Hallway Plate Install</t>
  </si>
  <si>
    <t>4590019495</t>
  </si>
  <si>
    <t xml:space="preserve"> F21P1 UPW ABG-A Submain Modification</t>
  </si>
  <si>
    <t>4590019922</t>
  </si>
  <si>
    <t>F21P1 UPW WRC NFPA Sign Installation</t>
  </si>
  <si>
    <t>4590019923</t>
  </si>
  <si>
    <t>F21P1 Seismic Monitor</t>
  </si>
  <si>
    <t>4590019924</t>
  </si>
  <si>
    <t>F21P1 UPW Cable Tray Reroute per Code</t>
  </si>
  <si>
    <t>4590019925</t>
  </si>
  <si>
    <t>F21P1 UPW Piping Damaged by Others</t>
  </si>
  <si>
    <t>4590019926</t>
  </si>
  <si>
    <t>F21P1 UPW B Side MAU DI Temp Solution</t>
  </si>
  <si>
    <t>4590019927</t>
  </si>
  <si>
    <t>F21P1 UPW WRC L20 Trench Modification</t>
  </si>
  <si>
    <t>4590019928</t>
  </si>
  <si>
    <t>F21P1 UPW Temp UPW Supply for ICPMS</t>
  </si>
  <si>
    <t>4590019929</t>
  </si>
  <si>
    <t>F21P1 VOC MC Cable</t>
  </si>
  <si>
    <t>4590019947</t>
  </si>
  <si>
    <t>F21P1 MICU Settlement 1st_UPW</t>
  </si>
  <si>
    <t>4590020154</t>
  </si>
  <si>
    <t>F21P1 UPW Distribution Repair</t>
  </si>
  <si>
    <t>4590020155</t>
  </si>
  <si>
    <t>F21P1 MICU Settlement 1st_WWT</t>
  </si>
  <si>
    <t>4590020156</t>
  </si>
  <si>
    <t>F21P1 MICU Settlement 1st_CDS</t>
  </si>
  <si>
    <t>4590020157</t>
  </si>
  <si>
    <t>F21P1 MICU Settlement 1st_WCCS</t>
  </si>
  <si>
    <t>4590020158</t>
  </si>
  <si>
    <t>F21P1 MICU Settlement 1st_VOC</t>
  </si>
  <si>
    <t>4590020159</t>
  </si>
  <si>
    <t>F21P1 UPW P1B Submain Expansion</t>
  </si>
  <si>
    <t>4590020160</t>
  </si>
  <si>
    <t>F21P1 WWT AWN Enzyme Dosing Improvement</t>
  </si>
  <si>
    <t>4590020228</t>
  </si>
  <si>
    <t>F21P1 Security &amp; CCTV DCR</t>
  </si>
  <si>
    <t>4590020230</t>
  </si>
  <si>
    <t>F21P1 UPW Mezzanine Modification</t>
  </si>
  <si>
    <t>4590020235</t>
  </si>
  <si>
    <t>F21P1 WWT CWR System Improvement</t>
  </si>
  <si>
    <t>4590020236</t>
  </si>
  <si>
    <t>F21P1 MICU Settlement 2nd_UPW</t>
  </si>
  <si>
    <t>4590020302</t>
  </si>
  <si>
    <t>F21P1 MICU Settlement 2nd_WWT</t>
  </si>
  <si>
    <t>4590020303</t>
  </si>
  <si>
    <t>F21P1 MICU Settlement 2nd_CDS</t>
  </si>
  <si>
    <t>4590020304</t>
  </si>
  <si>
    <t>F21P1 MICU Settlement 2nd_WCCS</t>
  </si>
  <si>
    <t>4590020305</t>
  </si>
  <si>
    <t>F21P1 MICU Settlement 2nd_VOC</t>
  </si>
  <si>
    <t>4590020306</t>
  </si>
  <si>
    <t>WRC Exterior Pads - NH3 and Diesel System/F21P1 WRC Exterior Pad (NH3&amp;Diesel tank)</t>
  </si>
  <si>
    <t>4590007599</t>
  </si>
  <si>
    <t>AZ temp office CCTV and metal gate</t>
  </si>
  <si>
    <t>4503045358</t>
  </si>
  <si>
    <t>AZ Temp Office Access Control System/Sp</t>
  </si>
  <si>
    <t>4503243471</t>
  </si>
  <si>
    <t>US Fab Warehouse Security &amp; CCTV</t>
  </si>
  <si>
    <t>4590000539</t>
  </si>
  <si>
    <t>F21P1 Office Security &amp; CCTV Packag</t>
  </si>
  <si>
    <t>4590000540</t>
  </si>
  <si>
    <t>F21P1_LSC-CMS 5G System</t>
  </si>
  <si>
    <t>4590001181_100</t>
  </si>
  <si>
    <t>F21P1_DPM 5G System</t>
  </si>
  <si>
    <t>4590001181_200</t>
  </si>
  <si>
    <t>4590002290</t>
  </si>
  <si>
    <t>Security&amp;CCTV Package_CCD</t>
  </si>
  <si>
    <t>4590002292</t>
  </si>
  <si>
    <t>F21P1 Fab Lab WWT_Stage2</t>
  </si>
  <si>
    <t>4590004557_002</t>
  </si>
  <si>
    <t>F21P1 FAB Lab Security &amp; CCTV_Stage2</t>
  </si>
  <si>
    <t>4590004610</t>
  </si>
  <si>
    <t>F21P1_H_construction gown suit</t>
  </si>
  <si>
    <t>4590012251</t>
  </si>
  <si>
    <t>F21P1 Slurry 2 Additional Set Install</t>
  </si>
  <si>
    <t>4590014805</t>
  </si>
  <si>
    <t>MISC_(TAX/T0)_(LB1 CCTV QTY6/MIC)</t>
  </si>
  <si>
    <t>4590015164</t>
  </si>
  <si>
    <t>Pull 108 cable</t>
  </si>
  <si>
    <t>4590018358</t>
  </si>
  <si>
    <t>MIC Chemical Support Team Jul 5FTE</t>
  </si>
  <si>
    <t>4590020023</t>
  </si>
  <si>
    <t>F21P1 SDS Function Change Expansion V1.6</t>
  </si>
  <si>
    <t>4590021323</t>
  </si>
  <si>
    <t>F21P1 CDS/WCCS Expansion V1.6</t>
  </si>
  <si>
    <t>4590021934</t>
  </si>
  <si>
    <t>F21P1 VMB &amp; Piping Expansion V1.6</t>
  </si>
  <si>
    <t>4590021935</t>
  </si>
  <si>
    <t>Emergency work</t>
  </si>
  <si>
    <t>4590021972</t>
  </si>
  <si>
    <t xml:space="preserve">F21P1 UPW Submain Expansion V1.6 </t>
  </si>
  <si>
    <t>4590021973</t>
  </si>
  <si>
    <t xml:space="preserve">F21P1 WWT AWN System 2nd Source Enzyme </t>
  </si>
  <si>
    <t>4590022280</t>
  </si>
  <si>
    <t>F21P1 TCO and non-TCO access control</t>
  </si>
  <si>
    <t>4590022428_001</t>
  </si>
  <si>
    <t>F21 P1 Egress motion requirement</t>
  </si>
  <si>
    <t>4590022428_002</t>
  </si>
  <si>
    <t>F21-P1_ Relocation speed gate at west te</t>
  </si>
  <si>
    <t>4590022428_003</t>
  </si>
  <si>
    <t>GC_Consumables_F21P1 GC 6" Rupture Disk</t>
  </si>
  <si>
    <t>4590023708</t>
  </si>
  <si>
    <t>F21 P1 WH CCTV / ACS System requirement</t>
  </si>
  <si>
    <t>4590023789</t>
  </si>
  <si>
    <t>GC_Consumables_F21P1 GC TS135 Valve</t>
  </si>
  <si>
    <t>4590023864</t>
  </si>
  <si>
    <t>TSMC PO Total $</t>
  </si>
  <si>
    <t>Total</t>
  </si>
  <si>
    <t>N/A</t>
  </si>
  <si>
    <t>From APN</t>
  </si>
  <si>
    <t>Equipment Rental</t>
  </si>
  <si>
    <t>Shipping</t>
  </si>
  <si>
    <t>Lease</t>
  </si>
  <si>
    <t>PPE</t>
  </si>
  <si>
    <t>Office Spending</t>
  </si>
  <si>
    <t>Move In</t>
  </si>
  <si>
    <t>Water &amp; Ice</t>
  </si>
  <si>
    <t>Construction</t>
  </si>
  <si>
    <t>Office/ Trailer Cleaning</t>
  </si>
  <si>
    <t>Service</t>
  </si>
  <si>
    <t>Fuel</t>
  </si>
  <si>
    <t>CO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</si>
</sst>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\$* #,##0.00_);_(\$* \(#,##0.00\);_(\$* &quot;-&quot;??_);_(@_)"/>
  </numFmts>
  <fonts count="3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76" fontId="0" fillId="0" borderId="0" xfId="0" applyNumberFormat="1"/>
    <xf numFmtId="176" fontId="1" fillId="0" borderId="0" xfId="0" applyNumberFormat="1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pc_overview_AP" displayName="Table_pc_overview_AP" ref="A1:Q2056">
  <autoFilter ref="A1:Q2056" xr:uid="{00000000-0009-0000-0100-000001000000}"/>
  <tableColumns count="17">
    <tableColumn id="1" xr3:uid="{00000000-0010-0000-0000-000001000000}" name="TSMC 新工"/>
    <tableColumn id="2" xr3:uid="{00000000-0010-0000-0000-000002000000}" name="PM Type"/>
    <tableColumn id="3" xr3:uid="{00000000-0010-0000-0000-000003000000}" name="Mapped_Category"/>
    <tableColumn id="4" xr3:uid="{00000000-0010-0000-0000-000004000000}" name="Scope"/>
    <tableColumn id="5" xr3:uid="{00000000-0010-0000-0000-000005000000}" name="Project Number"/>
    <tableColumn id="6" xr3:uid="{00000000-0010-0000-0000-000006000000}" name="PO #"/>
    <tableColumn id="7" xr3:uid="{00000000-0010-0000-0000-000007000000}" name="Amount"/>
    <tableColumn id="8" xr3:uid="{00000000-0010-0000-0000-000008000000}" name="Project Name"/>
    <tableColumn id="9" xr3:uid="{00000000-0010-0000-0000-000009000000}" name="PO Description"/>
    <tableColumn id="10" xr3:uid="{00000000-0010-0000-0000-00000A000000}" name="Vendor/Subcontractor"/>
    <tableColumn id="11" xr3:uid="{00000000-0010-0000-0000-00000B000000}" name="Accumulated AP (Paid)"/>
    <tableColumn id="12" xr3:uid="{00000000-0010-0000-0000-00000C000000}" name="AP %"/>
    <tableColumn id="13" xr3:uid="{00000000-0010-0000-0000-00000D000000}" name="Category"/>
    <tableColumn id="14" xr3:uid="{00000000-0010-0000-0000-00000E000000}" name="Main/CO/DCR"/>
    <tableColumn id="15" xr3:uid="{00000000-0010-0000-0000-00000F000000}" name="Actual Pertain"/>
    <tableColumn id="16" xr3:uid="{00000000-0010-0000-0000-000010000000}" name="Type"/>
    <tableColumn id="17" xr3:uid="{00000000-0010-0000-0000-000011000000}" name="Type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UPW_28" displayName="Table_UPW_28" ref="A27:D52">
  <autoFilter ref="A27:D52" xr:uid="{00000000-0009-0000-0100-00000A000000}"/>
  <tableColumns count="4">
    <tableColumn id="1" xr3:uid="{00000000-0010-0000-0900-000001000000}" name="Category"/>
    <tableColumn id="2" xr3:uid="{00000000-0010-0000-0900-000002000000}" name="Scope"/>
    <tableColumn id="3" xr3:uid="{00000000-0010-0000-0900-000003000000}" name="Amount"/>
    <tableColumn id="4" xr3:uid="{00000000-0010-0000-0900-000004000000}" name="TSMC PO Total $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WWT_56" displayName="Table_WWT_56" ref="A55:D87">
  <autoFilter ref="A55:D87" xr:uid="{00000000-0009-0000-0100-00000B000000}"/>
  <tableColumns count="4">
    <tableColumn id="1" xr3:uid="{00000000-0010-0000-0A00-000001000000}" name="Category"/>
    <tableColumn id="2" xr3:uid="{00000000-0010-0000-0A00-000002000000}" name="Scope"/>
    <tableColumn id="3" xr3:uid="{00000000-0010-0000-0A00-000003000000}" name="Amount"/>
    <tableColumn id="4" xr3:uid="{00000000-0010-0000-0A00-000004000000}" name="TSMC PO Total $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Low_Voltage_91" displayName="Table_Low_Voltage_91" ref="A90:D106">
  <autoFilter ref="A90:D106" xr:uid="{00000000-0009-0000-0100-00000C000000}"/>
  <tableColumns count="4">
    <tableColumn id="1" xr3:uid="{00000000-0010-0000-0B00-000001000000}" name="Category"/>
    <tableColumn id="2" xr3:uid="{00000000-0010-0000-0B00-000002000000}" name="Scope"/>
    <tableColumn id="3" xr3:uid="{00000000-0010-0000-0B00-000003000000}" name="Amount"/>
    <tableColumn id="4" xr3:uid="{00000000-0010-0000-0B00-000004000000}" name="TSMC PO Total $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Water_Sewer_110" displayName="Table_Water_Sewer_110" ref="A109:D115">
  <autoFilter ref="A109:D115" xr:uid="{00000000-0009-0000-0100-00000D000000}"/>
  <tableColumns count="4">
    <tableColumn id="1" xr3:uid="{00000000-0010-0000-0C00-000001000000}" name="Category"/>
    <tableColumn id="2" xr3:uid="{00000000-0010-0000-0C00-000002000000}" name="Scope"/>
    <tableColumn id="3" xr3:uid="{00000000-0010-0000-0C00-000003000000}" name="Amount"/>
    <tableColumn id="4" xr3:uid="{00000000-0010-0000-0C00-000004000000}" name="TSMC PO Total $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Base_Build_119" displayName="Table_Base_Build_119" ref="A118:D126">
  <autoFilter ref="A118:D126" xr:uid="{00000000-0009-0000-0100-00000E000000}"/>
  <tableColumns count="4">
    <tableColumn id="1" xr3:uid="{00000000-0010-0000-0D00-000001000000}" name="Category"/>
    <tableColumn id="2" xr3:uid="{00000000-0010-0000-0D00-000002000000}" name="Scope"/>
    <tableColumn id="3" xr3:uid="{00000000-0010-0000-0D00-000003000000}" name="Amount"/>
    <tableColumn id="4" xr3:uid="{00000000-0010-0000-0D00-000004000000}" name="TSMC PO Total $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From_APN" displayName="Table_From_APN" ref="A130:B145">
  <autoFilter ref="A130:B145" xr:uid="{00000000-0009-0000-0100-00000F000000}"/>
  <tableColumns count="2">
    <tableColumn id="1" xr3:uid="{00000000-0010-0000-0E00-000001000000}" name="Scope"/>
    <tableColumn id="2" xr3:uid="{00000000-0010-0000-0E00-000002000000}" name="Amount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Base_Build_breakdown" displayName="Table_Base_Build_breakdown" ref="A1:C11">
  <autoFilter ref="A1:C11" xr:uid="{00000000-0009-0000-0100-000010000000}"/>
  <tableColumns count="3">
    <tableColumn id="1" xr3:uid="{00000000-0010-0000-0F00-000001000000}" name="Scope"/>
    <tableColumn id="2" xr3:uid="{00000000-0010-0000-0F00-000002000000}" name="Type2"/>
    <tableColumn id="3" xr3:uid="{00000000-0010-0000-0F00-000003000000}" name="Amou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pc_overview_AR" displayName="Table_pc_overview_AR" ref="A1:H346">
  <autoFilter ref="A1:H346" xr:uid="{00000000-0009-0000-0100-000002000000}"/>
  <tableColumns count="8">
    <tableColumn id="1" xr3:uid="{00000000-0010-0000-0100-000001000000}" name="Type"/>
    <tableColumn id="2" xr3:uid="{00000000-0010-0000-0100-000002000000}" name="Project #"/>
    <tableColumn id="3" xr3:uid="{00000000-0010-0000-0100-000003000000}" name="Project Name"/>
    <tableColumn id="4" xr3:uid="{00000000-0010-0000-0100-000004000000}" name="PO #"/>
    <tableColumn id="5" xr3:uid="{00000000-0010-0000-0100-000005000000}" name="Total Contract $"/>
    <tableColumn id="6" xr3:uid="{00000000-0010-0000-0100-000006000000}" name="Main Page"/>
    <tableColumn id="7" xr3:uid="{00000000-0010-0000-0100-000007000000}" name="CO/Added"/>
    <tableColumn id="8" xr3:uid="{00000000-0010-0000-0100-000008000000}" name="Amy PO 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Chemical_1" displayName="Table_Chemical_1" ref="A2:C8">
  <autoFilter ref="A2:C8" xr:uid="{00000000-0009-0000-0100-000003000000}"/>
  <tableColumns count="3">
    <tableColumn id="1" xr3:uid="{00000000-0010-0000-0200-000001000000}" name="Category"/>
    <tableColumn id="2" xr3:uid="{00000000-0010-0000-0200-000002000000}" name="Amount"/>
    <tableColumn id="3" xr3:uid="{00000000-0010-0000-0200-000003000000}" name="TSMC PO Total $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UPW_11" displayName="Table_UPW_11" ref="A12:C18">
  <autoFilter ref="A12:C18" xr:uid="{00000000-0009-0000-0100-000004000000}"/>
  <tableColumns count="3">
    <tableColumn id="1" xr3:uid="{00000000-0010-0000-0300-000001000000}" name="Category"/>
    <tableColumn id="2" xr3:uid="{00000000-0010-0000-0300-000002000000}" name="Amount"/>
    <tableColumn id="3" xr3:uid="{00000000-0010-0000-0300-000003000000}" name="TSMC PO Total $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WWT_21" displayName="Table_WWT_21" ref="A22:C28">
  <autoFilter ref="A22:C28" xr:uid="{00000000-0009-0000-0100-000005000000}"/>
  <tableColumns count="3">
    <tableColumn id="1" xr3:uid="{00000000-0010-0000-0400-000001000000}" name="Category"/>
    <tableColumn id="2" xr3:uid="{00000000-0010-0000-0400-000002000000}" name="Amount"/>
    <tableColumn id="3" xr3:uid="{00000000-0010-0000-0400-000003000000}" name="TSMC PO Total $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Low_Voltage_31" displayName="Table_Low_Voltage_31" ref="A32:C38">
  <autoFilter ref="A32:C38" xr:uid="{00000000-0009-0000-0100-000006000000}"/>
  <tableColumns count="3">
    <tableColumn id="1" xr3:uid="{00000000-0010-0000-0500-000001000000}" name="Category"/>
    <tableColumn id="2" xr3:uid="{00000000-0010-0000-0500-000002000000}" name="Amount"/>
    <tableColumn id="3" xr3:uid="{00000000-0010-0000-0500-000003000000}" name="TSMC PO Total $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Water_Sewer_41" displayName="Table_Water_Sewer_41" ref="A42:C48">
  <autoFilter ref="A42:C48" xr:uid="{00000000-0009-0000-0100-000007000000}"/>
  <tableColumns count="3">
    <tableColumn id="1" xr3:uid="{00000000-0010-0000-0600-000001000000}" name="Category"/>
    <tableColumn id="2" xr3:uid="{00000000-0010-0000-0600-000002000000}" name="Amount"/>
    <tableColumn id="3" xr3:uid="{00000000-0010-0000-0600-000003000000}" name="TSMC PO Total $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Base_Build_51" displayName="Table_Base_Build_51" ref="A52:C58">
  <autoFilter ref="A52:C58" xr:uid="{00000000-0009-0000-0100-000008000000}"/>
  <tableColumns count="3">
    <tableColumn id="1" xr3:uid="{00000000-0010-0000-0700-000001000000}" name="Category"/>
    <tableColumn id="2" xr3:uid="{00000000-0010-0000-0700-000002000000}" name="Amount"/>
    <tableColumn id="3" xr3:uid="{00000000-0010-0000-0700-000003000000}" name="TSMC PO Total $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Chemical_3" displayName="Table_Chemical_3" ref="A2:D24">
  <autoFilter ref="A2:D24" xr:uid="{00000000-0009-0000-0100-000009000000}"/>
  <tableColumns count="4">
    <tableColumn id="1" xr3:uid="{00000000-0010-0000-0800-000001000000}" name="Category"/>
    <tableColumn id="2" xr3:uid="{00000000-0010-0000-0800-000002000000}" name="Scope"/>
    <tableColumn id="3" xr3:uid="{00000000-0010-0000-0800-000003000000}" name="Amount"/>
    <tableColumn id="4" xr3:uid="{00000000-0010-0000-0800-000004000000}" name="TSMC PO Total $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56"/>
  <sheetViews>
    <sheetView topLeftCell="H171" workbookViewId="0">
      <selection activeCell="N1" sqref="N1:N1048576"/>
    </sheetView>
  </sheetViews>
  <sheetFormatPr baseColWidth="10" defaultColWidth="9" defaultRowHeight="14"/>
  <cols>
    <col min="1" max="7" width="20" customWidth="1"/>
    <col min="8" max="8" width="55" customWidth="1"/>
    <col min="9" max="9" width="90" customWidth="1"/>
    <col min="10" max="13" width="13" customWidth="1"/>
    <col min="14" max="14" width="51.59765625" bestFit="1" customWidth="1"/>
    <col min="15" max="17" width="1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94143616.469999999</v>
      </c>
      <c r="H2" t="s">
        <v>23</v>
      </c>
      <c r="I2" t="s">
        <v>24</v>
      </c>
      <c r="J2" t="s">
        <v>25</v>
      </c>
      <c r="K2">
        <v>94143616.469999999</v>
      </c>
      <c r="L2">
        <v>1</v>
      </c>
      <c r="M2" t="s">
        <v>19</v>
      </c>
      <c r="N2" t="s">
        <v>26</v>
      </c>
      <c r="O2" t="s">
        <v>27</v>
      </c>
      <c r="P2" t="s">
        <v>18</v>
      </c>
      <c r="Q2" t="s">
        <v>28</v>
      </c>
    </row>
    <row r="3" spans="1:17">
      <c r="A3" t="s">
        <v>17</v>
      </c>
      <c r="B3" t="s">
        <v>29</v>
      </c>
      <c r="C3" t="s">
        <v>19</v>
      </c>
      <c r="D3" t="s">
        <v>20</v>
      </c>
      <c r="E3" t="s">
        <v>30</v>
      </c>
      <c r="F3" t="s">
        <v>31</v>
      </c>
      <c r="G3">
        <v>86000000</v>
      </c>
      <c r="H3" t="s">
        <v>32</v>
      </c>
      <c r="I3" t="s">
        <v>33</v>
      </c>
      <c r="J3" t="s">
        <v>34</v>
      </c>
      <c r="K3">
        <v>85961575</v>
      </c>
      <c r="L3">
        <v>0.99955319767441864</v>
      </c>
      <c r="M3" t="s">
        <v>19</v>
      </c>
      <c r="N3" t="s">
        <v>26</v>
      </c>
      <c r="O3" t="s">
        <v>29</v>
      </c>
      <c r="P3" t="s">
        <v>29</v>
      </c>
      <c r="Q3" t="s">
        <v>35</v>
      </c>
    </row>
    <row r="4" spans="1:17">
      <c r="A4" t="s">
        <v>17</v>
      </c>
      <c r="B4" t="s">
        <v>36</v>
      </c>
      <c r="C4" t="s">
        <v>19</v>
      </c>
      <c r="D4" t="s">
        <v>20</v>
      </c>
      <c r="E4" t="s">
        <v>37</v>
      </c>
      <c r="F4" t="s">
        <v>38</v>
      </c>
      <c r="G4">
        <v>24675557.760000002</v>
      </c>
      <c r="H4" t="s">
        <v>39</v>
      </c>
      <c r="I4" t="s">
        <v>40</v>
      </c>
      <c r="J4" t="s">
        <v>41</v>
      </c>
      <c r="K4">
        <v>24675557.760000002</v>
      </c>
      <c r="L4">
        <v>1</v>
      </c>
      <c r="M4" t="s">
        <v>19</v>
      </c>
      <c r="N4" t="s">
        <v>26</v>
      </c>
      <c r="O4" t="s">
        <v>36</v>
      </c>
      <c r="P4" t="s">
        <v>36</v>
      </c>
      <c r="Q4" t="s">
        <v>42</v>
      </c>
    </row>
    <row r="5" spans="1:17">
      <c r="A5" t="s">
        <v>17</v>
      </c>
      <c r="B5" t="s">
        <v>18</v>
      </c>
      <c r="C5" t="s">
        <v>43</v>
      </c>
      <c r="D5" t="s">
        <v>20</v>
      </c>
      <c r="E5" t="s">
        <v>21</v>
      </c>
      <c r="F5" t="s">
        <v>44</v>
      </c>
      <c r="G5">
        <v>17593400.530000001</v>
      </c>
      <c r="H5" t="s">
        <v>23</v>
      </c>
      <c r="I5" t="s">
        <v>45</v>
      </c>
      <c r="J5" t="s">
        <v>46</v>
      </c>
      <c r="K5">
        <v>17414347.5</v>
      </c>
      <c r="L5">
        <v>0.98982271621141782</v>
      </c>
      <c r="M5" t="s">
        <v>43</v>
      </c>
      <c r="N5" t="s">
        <v>26</v>
      </c>
      <c r="O5" t="s">
        <v>27</v>
      </c>
      <c r="P5" t="s">
        <v>18</v>
      </c>
      <c r="Q5" t="s">
        <v>47</v>
      </c>
    </row>
    <row r="6" spans="1:17">
      <c r="A6" t="s">
        <v>17</v>
      </c>
      <c r="B6" t="s">
        <v>29</v>
      </c>
      <c r="C6" t="s">
        <v>43</v>
      </c>
      <c r="D6" t="s">
        <v>20</v>
      </c>
      <c r="E6" t="s">
        <v>30</v>
      </c>
      <c r="F6" t="s">
        <v>48</v>
      </c>
      <c r="G6">
        <v>16493658</v>
      </c>
      <c r="H6" t="s">
        <v>32</v>
      </c>
      <c r="I6" t="s">
        <v>49</v>
      </c>
      <c r="J6" t="s">
        <v>46</v>
      </c>
      <c r="K6">
        <v>16493657.939999999</v>
      </c>
      <c r="L6">
        <v>0.99999999636223824</v>
      </c>
      <c r="M6" t="s">
        <v>43</v>
      </c>
      <c r="N6" t="s">
        <v>26</v>
      </c>
      <c r="O6" t="s">
        <v>29</v>
      </c>
      <c r="P6" t="s">
        <v>29</v>
      </c>
      <c r="Q6" t="s">
        <v>47</v>
      </c>
    </row>
    <row r="7" spans="1:17">
      <c r="A7" t="s">
        <v>17</v>
      </c>
      <c r="B7" t="s">
        <v>36</v>
      </c>
      <c r="C7" t="s">
        <v>43</v>
      </c>
      <c r="D7" t="s">
        <v>20</v>
      </c>
      <c r="E7" t="s">
        <v>37</v>
      </c>
      <c r="F7" t="s">
        <v>50</v>
      </c>
      <c r="G7">
        <v>15871093.369999999</v>
      </c>
      <c r="H7" t="s">
        <v>39</v>
      </c>
      <c r="I7" t="s">
        <v>51</v>
      </c>
      <c r="J7" t="s">
        <v>52</v>
      </c>
      <c r="K7">
        <v>15734929.07</v>
      </c>
      <c r="L7">
        <v>0.99142060998409964</v>
      </c>
      <c r="M7" t="s">
        <v>43</v>
      </c>
      <c r="N7" t="s">
        <v>26</v>
      </c>
      <c r="O7" t="s">
        <v>36</v>
      </c>
      <c r="P7" t="s">
        <v>36</v>
      </c>
      <c r="Q7" t="s">
        <v>53</v>
      </c>
    </row>
    <row r="8" spans="1:17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54</v>
      </c>
      <c r="G8">
        <v>15735376.609999999</v>
      </c>
      <c r="H8" t="s">
        <v>23</v>
      </c>
      <c r="I8" t="s">
        <v>55</v>
      </c>
      <c r="J8" t="s">
        <v>56</v>
      </c>
      <c r="K8">
        <v>15735376.609999999</v>
      </c>
      <c r="L8">
        <v>1</v>
      </c>
      <c r="M8" t="s">
        <v>19</v>
      </c>
      <c r="N8" t="s">
        <v>26</v>
      </c>
      <c r="O8" t="s">
        <v>27</v>
      </c>
      <c r="P8" t="s">
        <v>18</v>
      </c>
      <c r="Q8" t="s">
        <v>57</v>
      </c>
    </row>
    <row r="9" spans="1:17">
      <c r="A9" t="s">
        <v>17</v>
      </c>
      <c r="B9" t="s">
        <v>18</v>
      </c>
      <c r="C9" t="s">
        <v>19</v>
      </c>
      <c r="D9" t="s">
        <v>20</v>
      </c>
      <c r="E9" t="s">
        <v>58</v>
      </c>
      <c r="F9" t="s">
        <v>59</v>
      </c>
      <c r="G9">
        <v>15420592.140000001</v>
      </c>
      <c r="H9" t="s">
        <v>60</v>
      </c>
      <c r="I9" t="s">
        <v>61</v>
      </c>
      <c r="J9" t="s">
        <v>56</v>
      </c>
      <c r="K9">
        <v>15420592.140000001</v>
      </c>
      <c r="L9">
        <v>1</v>
      </c>
      <c r="M9" t="s">
        <v>19</v>
      </c>
      <c r="N9" t="s">
        <v>26</v>
      </c>
      <c r="O9" t="s">
        <v>62</v>
      </c>
      <c r="P9" t="s">
        <v>63</v>
      </c>
      <c r="Q9" t="s">
        <v>57</v>
      </c>
    </row>
    <row r="10" spans="1:17">
      <c r="A10" t="s">
        <v>17</v>
      </c>
      <c r="B10" t="s">
        <v>36</v>
      </c>
      <c r="C10" t="s">
        <v>19</v>
      </c>
      <c r="D10" t="s">
        <v>64</v>
      </c>
      <c r="E10" t="s">
        <v>37</v>
      </c>
      <c r="F10" t="s">
        <v>65</v>
      </c>
      <c r="G10">
        <v>12000000</v>
      </c>
      <c r="H10" t="s">
        <v>39</v>
      </c>
      <c r="I10" t="s">
        <v>66</v>
      </c>
      <c r="J10" t="s">
        <v>67</v>
      </c>
      <c r="K10">
        <v>12000000</v>
      </c>
      <c r="L10">
        <v>1</v>
      </c>
      <c r="M10" t="s">
        <v>19</v>
      </c>
      <c r="N10" t="s">
        <v>26</v>
      </c>
      <c r="O10" t="s">
        <v>36</v>
      </c>
      <c r="P10" t="s">
        <v>36</v>
      </c>
      <c r="Q10" t="s">
        <v>68</v>
      </c>
    </row>
    <row r="11" spans="1:17">
      <c r="A11" t="s">
        <v>17</v>
      </c>
      <c r="B11" t="s">
        <v>18</v>
      </c>
      <c r="C11" t="s">
        <v>19</v>
      </c>
      <c r="D11" t="s">
        <v>64</v>
      </c>
      <c r="E11" t="s">
        <v>69</v>
      </c>
      <c r="F11" t="s">
        <v>70</v>
      </c>
      <c r="G11">
        <v>9500000</v>
      </c>
      <c r="H11" t="s">
        <v>71</v>
      </c>
      <c r="I11" t="s">
        <v>72</v>
      </c>
      <c r="J11" t="s">
        <v>73</v>
      </c>
      <c r="K11">
        <v>9025000</v>
      </c>
      <c r="L11">
        <v>0.95</v>
      </c>
      <c r="M11" t="s">
        <v>19</v>
      </c>
      <c r="N11" t="s">
        <v>26</v>
      </c>
      <c r="O11" t="s">
        <v>27</v>
      </c>
      <c r="P11" t="s">
        <v>18</v>
      </c>
      <c r="Q11" t="s">
        <v>74</v>
      </c>
    </row>
    <row r="12" spans="1:17">
      <c r="A12" t="s">
        <v>17</v>
      </c>
      <c r="B12" t="s">
        <v>36</v>
      </c>
      <c r="C12" t="s">
        <v>19</v>
      </c>
      <c r="D12" t="s">
        <v>20</v>
      </c>
      <c r="E12" t="s">
        <v>37</v>
      </c>
      <c r="F12" t="s">
        <v>75</v>
      </c>
      <c r="G12">
        <v>8912174.2699999996</v>
      </c>
      <c r="H12" t="s">
        <v>39</v>
      </c>
      <c r="I12" t="s">
        <v>76</v>
      </c>
      <c r="J12" t="s">
        <v>41</v>
      </c>
      <c r="K12">
        <v>7748947.0199999996</v>
      </c>
      <c r="L12">
        <v>0.86947884828558242</v>
      </c>
      <c r="M12" t="s">
        <v>19</v>
      </c>
      <c r="N12" t="s">
        <v>26</v>
      </c>
      <c r="O12" t="s">
        <v>36</v>
      </c>
      <c r="P12" t="s">
        <v>36</v>
      </c>
      <c r="Q12" t="s">
        <v>42</v>
      </c>
    </row>
    <row r="13" spans="1:17">
      <c r="A13" t="s">
        <v>17</v>
      </c>
      <c r="B13" t="s">
        <v>36</v>
      </c>
      <c r="C13" t="s">
        <v>19</v>
      </c>
      <c r="D13" t="s">
        <v>64</v>
      </c>
      <c r="E13" t="s">
        <v>37</v>
      </c>
      <c r="F13" t="s">
        <v>77</v>
      </c>
      <c r="G13">
        <v>8858760.4000000004</v>
      </c>
      <c r="H13" t="s">
        <v>39</v>
      </c>
      <c r="I13" t="s">
        <v>78</v>
      </c>
      <c r="J13" t="s">
        <v>67</v>
      </c>
      <c r="K13">
        <v>8858760.3999999985</v>
      </c>
      <c r="L13">
        <v>0.99999999999999978</v>
      </c>
      <c r="M13" t="s">
        <v>19</v>
      </c>
      <c r="N13" t="s">
        <v>26</v>
      </c>
      <c r="O13" t="s">
        <v>36</v>
      </c>
      <c r="P13" t="s">
        <v>36</v>
      </c>
      <c r="Q13" t="s">
        <v>68</v>
      </c>
    </row>
    <row r="14" spans="1:17">
      <c r="A14" t="s">
        <v>17</v>
      </c>
      <c r="B14" t="s">
        <v>79</v>
      </c>
      <c r="C14" t="s">
        <v>19</v>
      </c>
      <c r="D14" t="s">
        <v>20</v>
      </c>
      <c r="E14" t="s">
        <v>80</v>
      </c>
      <c r="F14" t="s">
        <v>81</v>
      </c>
      <c r="G14">
        <v>8497604.4800000004</v>
      </c>
      <c r="H14" t="s">
        <v>82</v>
      </c>
      <c r="I14" t="s">
        <v>83</v>
      </c>
      <c r="J14" t="s">
        <v>56</v>
      </c>
      <c r="K14">
        <v>8497604.2200000007</v>
      </c>
      <c r="L14">
        <v>0.99999996940314173</v>
      </c>
      <c r="M14" t="s">
        <v>19</v>
      </c>
      <c r="N14" t="s">
        <v>84</v>
      </c>
      <c r="O14" t="s">
        <v>79</v>
      </c>
      <c r="P14" t="s">
        <v>85</v>
      </c>
      <c r="Q14" t="s">
        <v>57</v>
      </c>
    </row>
    <row r="15" spans="1:17">
      <c r="A15" t="s">
        <v>17</v>
      </c>
      <c r="B15" t="s">
        <v>36</v>
      </c>
      <c r="C15" t="s">
        <v>86</v>
      </c>
      <c r="D15" t="s">
        <v>20</v>
      </c>
      <c r="E15" t="s">
        <v>37</v>
      </c>
      <c r="F15" t="s">
        <v>87</v>
      </c>
      <c r="G15">
        <v>7994980</v>
      </c>
      <c r="H15" t="s">
        <v>39</v>
      </c>
      <c r="I15" t="s">
        <v>88</v>
      </c>
      <c r="J15" t="s">
        <v>89</v>
      </c>
      <c r="K15">
        <v>7814921.7800000003</v>
      </c>
      <c r="L15">
        <v>0.97747859031542295</v>
      </c>
      <c r="M15" t="s">
        <v>86</v>
      </c>
      <c r="N15" t="s">
        <v>26</v>
      </c>
      <c r="O15" t="s">
        <v>36</v>
      </c>
      <c r="P15" t="s">
        <v>36</v>
      </c>
      <c r="Q15" t="s">
        <v>90</v>
      </c>
    </row>
    <row r="16" spans="1:17">
      <c r="A16" t="s">
        <v>17</v>
      </c>
      <c r="B16" t="s">
        <v>36</v>
      </c>
      <c r="C16" t="s">
        <v>19</v>
      </c>
      <c r="D16" t="s">
        <v>64</v>
      </c>
      <c r="E16" t="s">
        <v>91</v>
      </c>
      <c r="F16" t="s">
        <v>92</v>
      </c>
      <c r="G16">
        <v>7800000</v>
      </c>
      <c r="H16" t="s">
        <v>93</v>
      </c>
      <c r="I16" t="s">
        <v>94</v>
      </c>
      <c r="J16" t="s">
        <v>67</v>
      </c>
      <c r="K16">
        <v>7800000</v>
      </c>
      <c r="L16">
        <v>1</v>
      </c>
      <c r="M16" t="s">
        <v>19</v>
      </c>
      <c r="N16" t="s">
        <v>26</v>
      </c>
      <c r="O16" t="s">
        <v>36</v>
      </c>
      <c r="P16" t="s">
        <v>36</v>
      </c>
      <c r="Q16" t="s">
        <v>68</v>
      </c>
    </row>
    <row r="17" spans="1:17">
      <c r="A17" t="s">
        <v>17</v>
      </c>
      <c r="B17" t="s">
        <v>36</v>
      </c>
      <c r="C17" t="s">
        <v>43</v>
      </c>
      <c r="D17" t="s">
        <v>20</v>
      </c>
      <c r="E17" t="s">
        <v>95</v>
      </c>
      <c r="F17" t="s">
        <v>96</v>
      </c>
      <c r="G17">
        <v>7500000</v>
      </c>
      <c r="H17" t="s">
        <v>97</v>
      </c>
      <c r="I17" t="s">
        <v>98</v>
      </c>
      <c r="J17" t="s">
        <v>99</v>
      </c>
      <c r="K17">
        <v>7072405</v>
      </c>
      <c r="L17">
        <v>0.94298733333333329</v>
      </c>
      <c r="M17" t="s">
        <v>43</v>
      </c>
      <c r="N17" t="s">
        <v>26</v>
      </c>
      <c r="O17" t="s">
        <v>36</v>
      </c>
      <c r="P17" t="s">
        <v>36</v>
      </c>
      <c r="Q17" t="s">
        <v>100</v>
      </c>
    </row>
    <row r="18" spans="1:17">
      <c r="A18" t="s">
        <v>17</v>
      </c>
      <c r="B18" t="s">
        <v>18</v>
      </c>
      <c r="C18" t="s">
        <v>19</v>
      </c>
      <c r="D18" t="s">
        <v>101</v>
      </c>
      <c r="E18" t="s">
        <v>69</v>
      </c>
      <c r="F18" t="s">
        <v>102</v>
      </c>
      <c r="G18">
        <v>6200000</v>
      </c>
      <c r="H18" t="s">
        <v>71</v>
      </c>
      <c r="I18" t="s">
        <v>103</v>
      </c>
      <c r="J18" t="s">
        <v>104</v>
      </c>
      <c r="K18">
        <v>233257.79</v>
      </c>
      <c r="L18">
        <v>3.7622224193548388E-2</v>
      </c>
      <c r="M18" t="s">
        <v>19</v>
      </c>
      <c r="N18" t="s">
        <v>26</v>
      </c>
      <c r="O18" t="s">
        <v>27</v>
      </c>
      <c r="P18" t="s">
        <v>18</v>
      </c>
      <c r="Q18" t="s">
        <v>105</v>
      </c>
    </row>
    <row r="19" spans="1:17">
      <c r="A19" t="s">
        <v>17</v>
      </c>
      <c r="B19" t="s">
        <v>18</v>
      </c>
      <c r="C19" t="s">
        <v>19</v>
      </c>
      <c r="D19" t="s">
        <v>64</v>
      </c>
      <c r="E19" t="s">
        <v>21</v>
      </c>
      <c r="F19" t="s">
        <v>106</v>
      </c>
      <c r="G19">
        <v>6153000</v>
      </c>
      <c r="H19" t="s">
        <v>23</v>
      </c>
      <c r="I19" t="s">
        <v>107</v>
      </c>
      <c r="J19" t="s">
        <v>108</v>
      </c>
      <c r="K19">
        <v>5845350</v>
      </c>
      <c r="L19">
        <v>0.95</v>
      </c>
      <c r="M19" t="s">
        <v>19</v>
      </c>
      <c r="N19" t="s">
        <v>26</v>
      </c>
      <c r="O19" t="s">
        <v>27</v>
      </c>
      <c r="P19" t="s">
        <v>18</v>
      </c>
      <c r="Q19" t="s">
        <v>109</v>
      </c>
    </row>
    <row r="20" spans="1:17">
      <c r="A20" t="s">
        <v>17</v>
      </c>
      <c r="B20" t="s">
        <v>110</v>
      </c>
      <c r="C20" t="s">
        <v>19</v>
      </c>
      <c r="D20" t="s">
        <v>20</v>
      </c>
      <c r="E20" t="s">
        <v>111</v>
      </c>
      <c r="F20" t="s">
        <v>112</v>
      </c>
      <c r="G20">
        <v>5655525.5700000003</v>
      </c>
      <c r="H20" t="s">
        <v>113</v>
      </c>
      <c r="I20" t="s">
        <v>114</v>
      </c>
      <c r="J20" t="s">
        <v>108</v>
      </c>
      <c r="K20">
        <v>5655525.5699999994</v>
      </c>
      <c r="L20">
        <v>0.99999999999999989</v>
      </c>
      <c r="M20" t="s">
        <v>19</v>
      </c>
      <c r="P20" t="s">
        <v>115</v>
      </c>
      <c r="Q20" t="s">
        <v>116</v>
      </c>
    </row>
    <row r="21" spans="1:17">
      <c r="A21" t="s">
        <v>17</v>
      </c>
      <c r="B21" t="s">
        <v>36</v>
      </c>
      <c r="C21" t="s">
        <v>43</v>
      </c>
      <c r="D21" t="s">
        <v>64</v>
      </c>
      <c r="E21" t="s">
        <v>91</v>
      </c>
      <c r="F21" t="s">
        <v>117</v>
      </c>
      <c r="G21">
        <v>4935846</v>
      </c>
      <c r="H21" t="s">
        <v>93</v>
      </c>
      <c r="I21" t="s">
        <v>118</v>
      </c>
      <c r="J21" t="s">
        <v>119</v>
      </c>
      <c r="K21">
        <v>4911102.6899999985</v>
      </c>
      <c r="L21">
        <v>0.99498701742315288</v>
      </c>
      <c r="M21" t="s">
        <v>43</v>
      </c>
      <c r="N21" t="s">
        <v>26</v>
      </c>
      <c r="O21" t="s">
        <v>36</v>
      </c>
      <c r="P21" t="s">
        <v>36</v>
      </c>
      <c r="Q21" t="s">
        <v>100</v>
      </c>
    </row>
    <row r="22" spans="1:17">
      <c r="A22" t="s">
        <v>17</v>
      </c>
      <c r="B22" t="s">
        <v>36</v>
      </c>
      <c r="C22" t="s">
        <v>19</v>
      </c>
      <c r="D22" t="s">
        <v>64</v>
      </c>
      <c r="E22" t="s">
        <v>37</v>
      </c>
      <c r="F22" t="s">
        <v>120</v>
      </c>
      <c r="G22">
        <v>4500000</v>
      </c>
      <c r="H22" t="s">
        <v>39</v>
      </c>
      <c r="I22" t="s">
        <v>121</v>
      </c>
      <c r="J22" t="s">
        <v>67</v>
      </c>
      <c r="K22">
        <v>4500000</v>
      </c>
      <c r="L22">
        <v>1</v>
      </c>
      <c r="M22" t="s">
        <v>19</v>
      </c>
      <c r="N22" t="s">
        <v>26</v>
      </c>
      <c r="O22" t="s">
        <v>36</v>
      </c>
      <c r="P22" t="s">
        <v>36</v>
      </c>
      <c r="Q22" t="s">
        <v>68</v>
      </c>
    </row>
    <row r="23" spans="1:17">
      <c r="A23" t="s">
        <v>17</v>
      </c>
      <c r="B23" t="s">
        <v>36</v>
      </c>
      <c r="C23" t="s">
        <v>19</v>
      </c>
      <c r="D23" t="s">
        <v>122</v>
      </c>
      <c r="E23" t="s">
        <v>37</v>
      </c>
      <c r="F23" t="s">
        <v>123</v>
      </c>
      <c r="G23">
        <v>4470815</v>
      </c>
      <c r="H23" t="s">
        <v>39</v>
      </c>
      <c r="I23" t="s">
        <v>124</v>
      </c>
      <c r="J23" t="s">
        <v>125</v>
      </c>
      <c r="K23">
        <v>4470815</v>
      </c>
      <c r="L23">
        <v>1</v>
      </c>
      <c r="M23" t="s">
        <v>19</v>
      </c>
      <c r="N23" t="s">
        <v>26</v>
      </c>
      <c r="O23" t="s">
        <v>36</v>
      </c>
      <c r="P23" t="s">
        <v>36</v>
      </c>
      <c r="Q23" t="s">
        <v>105</v>
      </c>
    </row>
    <row r="24" spans="1:17">
      <c r="A24" t="s">
        <v>17</v>
      </c>
      <c r="B24" t="s">
        <v>36</v>
      </c>
      <c r="C24" t="s">
        <v>19</v>
      </c>
      <c r="D24" t="s">
        <v>122</v>
      </c>
      <c r="E24" t="s">
        <v>37</v>
      </c>
      <c r="F24" t="s">
        <v>126</v>
      </c>
      <c r="G24">
        <v>4120988.48</v>
      </c>
      <c r="H24" t="s">
        <v>39</v>
      </c>
      <c r="I24" t="s">
        <v>127</v>
      </c>
      <c r="J24" t="s">
        <v>128</v>
      </c>
      <c r="K24">
        <v>4120988.4785999991</v>
      </c>
      <c r="L24">
        <v>0.99999999966027542</v>
      </c>
      <c r="M24" t="s">
        <v>19</v>
      </c>
      <c r="N24" t="s">
        <v>26</v>
      </c>
      <c r="O24" t="s">
        <v>36</v>
      </c>
      <c r="P24" t="s">
        <v>36</v>
      </c>
      <c r="Q24" t="s">
        <v>105</v>
      </c>
    </row>
    <row r="25" spans="1:17">
      <c r="A25" t="s">
        <v>17</v>
      </c>
      <c r="B25" t="s">
        <v>79</v>
      </c>
      <c r="C25" t="s">
        <v>43</v>
      </c>
      <c r="D25" t="s">
        <v>20</v>
      </c>
      <c r="E25" t="s">
        <v>80</v>
      </c>
      <c r="F25" t="s">
        <v>129</v>
      </c>
      <c r="G25">
        <v>4099969.21</v>
      </c>
      <c r="H25" t="s">
        <v>82</v>
      </c>
      <c r="I25" t="s">
        <v>130</v>
      </c>
      <c r="J25" t="s">
        <v>131</v>
      </c>
      <c r="K25">
        <v>4099969.209999999</v>
      </c>
      <c r="L25">
        <v>0.99999999999999989</v>
      </c>
      <c r="M25" t="s">
        <v>43</v>
      </c>
      <c r="N25" t="s">
        <v>84</v>
      </c>
      <c r="O25" t="s">
        <v>79</v>
      </c>
      <c r="P25" t="s">
        <v>85</v>
      </c>
      <c r="Q25" t="s">
        <v>64</v>
      </c>
    </row>
    <row r="26" spans="1:17">
      <c r="A26" t="s">
        <v>17</v>
      </c>
      <c r="B26" t="s">
        <v>36</v>
      </c>
      <c r="C26" t="s">
        <v>19</v>
      </c>
      <c r="D26" t="s">
        <v>64</v>
      </c>
      <c r="E26" t="s">
        <v>91</v>
      </c>
      <c r="F26" t="s">
        <v>132</v>
      </c>
      <c r="G26">
        <v>4038170.94</v>
      </c>
      <c r="H26" t="s">
        <v>93</v>
      </c>
      <c r="I26" t="s">
        <v>133</v>
      </c>
      <c r="J26" t="s">
        <v>67</v>
      </c>
      <c r="K26">
        <v>4038170.94</v>
      </c>
      <c r="L26">
        <v>1</v>
      </c>
      <c r="M26" t="s">
        <v>19</v>
      </c>
      <c r="N26" t="s">
        <v>26</v>
      </c>
      <c r="O26" t="s">
        <v>36</v>
      </c>
      <c r="P26" t="s">
        <v>36</v>
      </c>
      <c r="Q26" t="s">
        <v>68</v>
      </c>
    </row>
    <row r="27" spans="1:17">
      <c r="A27" t="s">
        <v>17</v>
      </c>
      <c r="B27" t="s">
        <v>29</v>
      </c>
      <c r="C27" t="s">
        <v>19</v>
      </c>
      <c r="D27" t="s">
        <v>101</v>
      </c>
      <c r="E27" t="s">
        <v>30</v>
      </c>
      <c r="F27" t="s">
        <v>134</v>
      </c>
      <c r="G27">
        <v>4000000</v>
      </c>
      <c r="H27" t="s">
        <v>32</v>
      </c>
      <c r="I27" t="s">
        <v>135</v>
      </c>
      <c r="J27" t="s">
        <v>128</v>
      </c>
      <c r="K27">
        <v>3999999.9134999998</v>
      </c>
      <c r="L27">
        <v>0.99999997837499999</v>
      </c>
      <c r="M27" t="s">
        <v>19</v>
      </c>
      <c r="N27" t="s">
        <v>26</v>
      </c>
      <c r="O27" t="s">
        <v>29</v>
      </c>
      <c r="P27" t="s">
        <v>29</v>
      </c>
      <c r="Q27" t="s">
        <v>105</v>
      </c>
    </row>
    <row r="28" spans="1:17">
      <c r="A28" t="s">
        <v>17</v>
      </c>
      <c r="B28" t="s">
        <v>36</v>
      </c>
      <c r="C28" t="s">
        <v>19</v>
      </c>
      <c r="D28" t="s">
        <v>64</v>
      </c>
      <c r="E28" t="s">
        <v>91</v>
      </c>
      <c r="F28" t="s">
        <v>136</v>
      </c>
      <c r="G28">
        <v>4000000</v>
      </c>
      <c r="H28" t="s">
        <v>93</v>
      </c>
      <c r="I28" t="s">
        <v>137</v>
      </c>
      <c r="J28" t="s">
        <v>67</v>
      </c>
      <c r="K28">
        <v>3700000</v>
      </c>
      <c r="L28">
        <v>0.92500000000000004</v>
      </c>
      <c r="M28" t="s">
        <v>19</v>
      </c>
      <c r="N28" t="s">
        <v>26</v>
      </c>
      <c r="O28" t="s">
        <v>36</v>
      </c>
      <c r="P28" t="s">
        <v>36</v>
      </c>
      <c r="Q28" t="s">
        <v>68</v>
      </c>
    </row>
    <row r="29" spans="1:17">
      <c r="A29" t="s">
        <v>17</v>
      </c>
      <c r="B29" t="s">
        <v>18</v>
      </c>
      <c r="C29" t="s">
        <v>19</v>
      </c>
      <c r="D29" t="s">
        <v>20</v>
      </c>
      <c r="E29" t="s">
        <v>21</v>
      </c>
      <c r="F29" t="s">
        <v>138</v>
      </c>
      <c r="G29">
        <v>4000000</v>
      </c>
      <c r="H29" t="s">
        <v>23</v>
      </c>
      <c r="I29" t="s">
        <v>139</v>
      </c>
      <c r="J29" t="s">
        <v>56</v>
      </c>
      <c r="K29">
        <v>4000000</v>
      </c>
      <c r="L29">
        <v>1</v>
      </c>
      <c r="M29" t="s">
        <v>19</v>
      </c>
      <c r="N29" t="s">
        <v>140</v>
      </c>
      <c r="O29" t="s">
        <v>27</v>
      </c>
      <c r="P29" t="s">
        <v>18</v>
      </c>
      <c r="Q29" t="s">
        <v>57</v>
      </c>
    </row>
    <row r="30" spans="1:17">
      <c r="A30" t="s">
        <v>17</v>
      </c>
      <c r="B30" t="s">
        <v>36</v>
      </c>
      <c r="C30" t="s">
        <v>19</v>
      </c>
      <c r="D30" t="s">
        <v>64</v>
      </c>
      <c r="E30" t="s">
        <v>37</v>
      </c>
      <c r="F30" t="s">
        <v>141</v>
      </c>
      <c r="G30">
        <v>4000000</v>
      </c>
      <c r="H30" t="s">
        <v>39</v>
      </c>
      <c r="I30" t="s">
        <v>142</v>
      </c>
      <c r="J30" t="s">
        <v>67</v>
      </c>
      <c r="K30">
        <v>4000000</v>
      </c>
      <c r="L30">
        <v>1</v>
      </c>
      <c r="M30" t="s">
        <v>19</v>
      </c>
      <c r="N30" t="s">
        <v>26</v>
      </c>
      <c r="O30" t="s">
        <v>36</v>
      </c>
      <c r="P30" t="s">
        <v>36</v>
      </c>
      <c r="Q30" t="s">
        <v>68</v>
      </c>
    </row>
    <row r="31" spans="1:17">
      <c r="A31" t="s">
        <v>17</v>
      </c>
      <c r="B31" t="s">
        <v>36</v>
      </c>
      <c r="C31" t="s">
        <v>19</v>
      </c>
      <c r="D31" t="s">
        <v>64</v>
      </c>
      <c r="E31" t="s">
        <v>143</v>
      </c>
      <c r="F31" t="s">
        <v>144</v>
      </c>
      <c r="G31">
        <v>4000000</v>
      </c>
      <c r="H31" t="s">
        <v>145</v>
      </c>
      <c r="I31" t="s">
        <v>146</v>
      </c>
      <c r="J31" t="s">
        <v>67</v>
      </c>
      <c r="K31">
        <v>4000000</v>
      </c>
      <c r="L31">
        <v>1</v>
      </c>
      <c r="M31" t="s">
        <v>19</v>
      </c>
      <c r="N31" t="s">
        <v>26</v>
      </c>
      <c r="O31" t="s">
        <v>36</v>
      </c>
      <c r="P31" t="s">
        <v>36</v>
      </c>
      <c r="Q31" t="s">
        <v>68</v>
      </c>
    </row>
    <row r="32" spans="1:17">
      <c r="A32" t="s">
        <v>17</v>
      </c>
      <c r="B32" t="s">
        <v>29</v>
      </c>
      <c r="C32" t="s">
        <v>19</v>
      </c>
      <c r="D32" t="s">
        <v>20</v>
      </c>
      <c r="E32" t="s">
        <v>30</v>
      </c>
      <c r="F32" t="s">
        <v>147</v>
      </c>
      <c r="G32">
        <v>3804475</v>
      </c>
      <c r="H32" t="s">
        <v>32</v>
      </c>
      <c r="I32" t="s">
        <v>148</v>
      </c>
      <c r="J32" t="s">
        <v>108</v>
      </c>
      <c r="K32">
        <v>3690340.75</v>
      </c>
      <c r="L32">
        <v>0.97</v>
      </c>
      <c r="M32" t="s">
        <v>19</v>
      </c>
      <c r="N32" t="s">
        <v>26</v>
      </c>
      <c r="O32" t="s">
        <v>29</v>
      </c>
      <c r="P32" t="s">
        <v>29</v>
      </c>
      <c r="Q32" t="s">
        <v>116</v>
      </c>
    </row>
    <row r="33" spans="1:17">
      <c r="A33" t="s">
        <v>17</v>
      </c>
      <c r="B33" t="s">
        <v>36</v>
      </c>
      <c r="C33" t="s">
        <v>19</v>
      </c>
      <c r="D33" t="s">
        <v>64</v>
      </c>
      <c r="E33" t="s">
        <v>91</v>
      </c>
      <c r="F33" t="s">
        <v>149</v>
      </c>
      <c r="G33">
        <v>3730153.88</v>
      </c>
      <c r="H33" t="s">
        <v>93</v>
      </c>
      <c r="I33" t="s">
        <v>150</v>
      </c>
      <c r="J33" t="s">
        <v>67</v>
      </c>
      <c r="K33">
        <v>3730153.88</v>
      </c>
      <c r="L33">
        <v>1</v>
      </c>
      <c r="M33" t="s">
        <v>19</v>
      </c>
      <c r="N33" t="s">
        <v>26</v>
      </c>
      <c r="O33" t="s">
        <v>36</v>
      </c>
      <c r="P33" t="s">
        <v>36</v>
      </c>
      <c r="Q33" t="s">
        <v>68</v>
      </c>
    </row>
    <row r="34" spans="1:17">
      <c r="A34" t="s">
        <v>17</v>
      </c>
      <c r="B34" t="s">
        <v>29</v>
      </c>
      <c r="C34" t="s">
        <v>19</v>
      </c>
      <c r="D34" t="s">
        <v>20</v>
      </c>
      <c r="E34" t="s">
        <v>151</v>
      </c>
      <c r="F34" t="s">
        <v>152</v>
      </c>
      <c r="G34">
        <v>3678899.78</v>
      </c>
      <c r="H34" t="s">
        <v>153</v>
      </c>
      <c r="I34" t="s">
        <v>154</v>
      </c>
      <c r="J34" t="s">
        <v>34</v>
      </c>
      <c r="K34">
        <v>3062664</v>
      </c>
      <c r="L34">
        <v>0.83249454542085954</v>
      </c>
      <c r="M34" t="s">
        <v>19</v>
      </c>
      <c r="N34" t="s">
        <v>84</v>
      </c>
      <c r="O34" t="s">
        <v>29</v>
      </c>
      <c r="P34" t="s">
        <v>29</v>
      </c>
      <c r="Q34" t="s">
        <v>35</v>
      </c>
    </row>
    <row r="35" spans="1:17">
      <c r="A35" t="s">
        <v>17</v>
      </c>
      <c r="B35" t="s">
        <v>36</v>
      </c>
      <c r="C35" t="s">
        <v>86</v>
      </c>
      <c r="D35" t="s">
        <v>20</v>
      </c>
      <c r="E35" t="s">
        <v>37</v>
      </c>
      <c r="F35" t="s">
        <v>155</v>
      </c>
      <c r="G35">
        <v>3530956</v>
      </c>
      <c r="H35" t="s">
        <v>39</v>
      </c>
      <c r="I35" t="s">
        <v>156</v>
      </c>
      <c r="J35" t="s">
        <v>108</v>
      </c>
      <c r="K35">
        <v>3354408.2</v>
      </c>
      <c r="L35">
        <v>0.95</v>
      </c>
      <c r="M35" t="s">
        <v>86</v>
      </c>
      <c r="N35" t="s">
        <v>26</v>
      </c>
      <c r="O35" t="s">
        <v>36</v>
      </c>
      <c r="P35" t="s">
        <v>36</v>
      </c>
      <c r="Q35" t="s">
        <v>116</v>
      </c>
    </row>
    <row r="36" spans="1:17">
      <c r="A36" t="s">
        <v>17</v>
      </c>
      <c r="B36" t="s">
        <v>79</v>
      </c>
      <c r="C36" t="s">
        <v>43</v>
      </c>
      <c r="D36" t="s">
        <v>20</v>
      </c>
      <c r="E36" t="s">
        <v>157</v>
      </c>
      <c r="F36" t="s">
        <v>158</v>
      </c>
      <c r="G36">
        <v>3465068.83</v>
      </c>
      <c r="H36" t="s">
        <v>159</v>
      </c>
      <c r="I36" t="s">
        <v>160</v>
      </c>
      <c r="J36" t="s">
        <v>161</v>
      </c>
      <c r="K36">
        <v>3465068.83</v>
      </c>
      <c r="L36">
        <v>1</v>
      </c>
      <c r="M36" t="s">
        <v>43</v>
      </c>
      <c r="N36" t="s">
        <v>26</v>
      </c>
      <c r="O36" t="s">
        <v>79</v>
      </c>
      <c r="P36" t="s">
        <v>162</v>
      </c>
      <c r="Q36" t="s">
        <v>64</v>
      </c>
    </row>
    <row r="37" spans="1:17">
      <c r="A37" t="s">
        <v>17</v>
      </c>
      <c r="B37" t="s">
        <v>36</v>
      </c>
      <c r="C37" t="s">
        <v>19</v>
      </c>
      <c r="D37" t="s">
        <v>64</v>
      </c>
      <c r="E37" t="s">
        <v>37</v>
      </c>
      <c r="F37" t="s">
        <v>163</v>
      </c>
      <c r="G37">
        <v>3243647.71</v>
      </c>
      <c r="H37" t="s">
        <v>39</v>
      </c>
      <c r="I37" t="s">
        <v>164</v>
      </c>
      <c r="J37" t="s">
        <v>67</v>
      </c>
      <c r="K37">
        <v>3058089.79</v>
      </c>
      <c r="L37">
        <v>0.94279344226318584</v>
      </c>
      <c r="M37" t="s">
        <v>19</v>
      </c>
      <c r="N37" t="s">
        <v>26</v>
      </c>
      <c r="O37" t="s">
        <v>36</v>
      </c>
      <c r="P37" t="s">
        <v>36</v>
      </c>
      <c r="Q37" t="s">
        <v>68</v>
      </c>
    </row>
    <row r="38" spans="1:17">
      <c r="A38" t="s">
        <v>17</v>
      </c>
      <c r="B38" t="s">
        <v>29</v>
      </c>
      <c r="C38" t="s">
        <v>19</v>
      </c>
      <c r="D38" t="s">
        <v>20</v>
      </c>
      <c r="E38" t="s">
        <v>151</v>
      </c>
      <c r="F38" t="s">
        <v>165</v>
      </c>
      <c r="G38">
        <v>3202670</v>
      </c>
      <c r="H38" t="s">
        <v>153</v>
      </c>
      <c r="I38" t="s">
        <v>166</v>
      </c>
      <c r="J38" t="s">
        <v>34</v>
      </c>
      <c r="K38">
        <v>3034614</v>
      </c>
      <c r="L38">
        <v>0.94752628275782391</v>
      </c>
      <c r="M38" t="s">
        <v>19</v>
      </c>
      <c r="N38" t="s">
        <v>84</v>
      </c>
      <c r="O38" t="s">
        <v>29</v>
      </c>
      <c r="P38" t="s">
        <v>29</v>
      </c>
      <c r="Q38" t="s">
        <v>35</v>
      </c>
    </row>
    <row r="39" spans="1:17">
      <c r="A39" t="s">
        <v>17</v>
      </c>
      <c r="B39" t="s">
        <v>36</v>
      </c>
      <c r="C39" t="s">
        <v>86</v>
      </c>
      <c r="D39" t="s">
        <v>20</v>
      </c>
      <c r="E39" t="s">
        <v>37</v>
      </c>
      <c r="F39" t="s">
        <v>167</v>
      </c>
      <c r="G39">
        <v>3200000</v>
      </c>
      <c r="H39" t="s">
        <v>39</v>
      </c>
      <c r="I39" t="s">
        <v>168</v>
      </c>
      <c r="J39" t="s">
        <v>89</v>
      </c>
      <c r="K39">
        <v>3040000</v>
      </c>
      <c r="L39">
        <v>0.95</v>
      </c>
      <c r="M39" t="s">
        <v>86</v>
      </c>
      <c r="N39" t="s">
        <v>84</v>
      </c>
      <c r="O39" t="s">
        <v>36</v>
      </c>
      <c r="P39" t="s">
        <v>36</v>
      </c>
      <c r="Q39" t="s">
        <v>90</v>
      </c>
    </row>
    <row r="40" spans="1:17">
      <c r="A40" t="s">
        <v>17</v>
      </c>
      <c r="B40" t="s">
        <v>29</v>
      </c>
      <c r="C40" t="s">
        <v>86</v>
      </c>
      <c r="D40" t="s">
        <v>20</v>
      </c>
      <c r="E40" t="s">
        <v>30</v>
      </c>
      <c r="F40" t="s">
        <v>169</v>
      </c>
      <c r="G40">
        <v>3000000</v>
      </c>
      <c r="H40" t="s">
        <v>32</v>
      </c>
      <c r="I40" t="s">
        <v>170</v>
      </c>
      <c r="J40" t="s">
        <v>108</v>
      </c>
      <c r="K40">
        <v>2850000</v>
      </c>
      <c r="L40">
        <v>0.95</v>
      </c>
      <c r="M40" t="s">
        <v>86</v>
      </c>
      <c r="N40" t="s">
        <v>26</v>
      </c>
      <c r="O40" t="s">
        <v>29</v>
      </c>
      <c r="P40" t="s">
        <v>29</v>
      </c>
      <c r="Q40" t="s">
        <v>116</v>
      </c>
    </row>
    <row r="41" spans="1:17">
      <c r="A41" t="s">
        <v>17</v>
      </c>
      <c r="B41" t="s">
        <v>36</v>
      </c>
      <c r="C41" t="s">
        <v>19</v>
      </c>
      <c r="D41" t="s">
        <v>64</v>
      </c>
      <c r="E41" t="s">
        <v>91</v>
      </c>
      <c r="F41" t="s">
        <v>171</v>
      </c>
      <c r="G41">
        <v>2880222.72</v>
      </c>
      <c r="H41" t="s">
        <v>93</v>
      </c>
      <c r="I41" t="s">
        <v>172</v>
      </c>
      <c r="J41" t="s">
        <v>67</v>
      </c>
      <c r="K41">
        <v>2880222.72</v>
      </c>
      <c r="L41">
        <v>1</v>
      </c>
      <c r="M41" t="s">
        <v>19</v>
      </c>
      <c r="N41" t="s">
        <v>26</v>
      </c>
      <c r="O41" t="s">
        <v>36</v>
      </c>
      <c r="P41" t="s">
        <v>36</v>
      </c>
      <c r="Q41" t="s">
        <v>68</v>
      </c>
    </row>
    <row r="42" spans="1:17">
      <c r="A42" t="s">
        <v>17</v>
      </c>
      <c r="B42" t="s">
        <v>18</v>
      </c>
      <c r="C42" t="s">
        <v>19</v>
      </c>
      <c r="D42" t="s">
        <v>20</v>
      </c>
      <c r="E42" t="s">
        <v>21</v>
      </c>
      <c r="F42" t="s">
        <v>173</v>
      </c>
      <c r="G42">
        <v>2780000</v>
      </c>
      <c r="H42" t="s">
        <v>23</v>
      </c>
      <c r="I42" t="s">
        <v>174</v>
      </c>
      <c r="J42" t="s">
        <v>175</v>
      </c>
      <c r="K42">
        <v>2780000</v>
      </c>
      <c r="L42">
        <v>1</v>
      </c>
      <c r="M42" t="s">
        <v>19</v>
      </c>
      <c r="N42" t="s">
        <v>26</v>
      </c>
      <c r="O42" t="s">
        <v>27</v>
      </c>
      <c r="P42" t="s">
        <v>18</v>
      </c>
      <c r="Q42" t="s">
        <v>105</v>
      </c>
    </row>
    <row r="43" spans="1:17">
      <c r="A43" t="s">
        <v>17</v>
      </c>
      <c r="B43" t="s">
        <v>36</v>
      </c>
      <c r="C43" t="s">
        <v>176</v>
      </c>
      <c r="D43" t="s">
        <v>177</v>
      </c>
      <c r="E43" t="s">
        <v>95</v>
      </c>
      <c r="F43" t="s">
        <v>178</v>
      </c>
      <c r="G43">
        <v>2759355</v>
      </c>
      <c r="H43" t="s">
        <v>97</v>
      </c>
      <c r="I43" t="s">
        <v>179</v>
      </c>
      <c r="K43">
        <v>0</v>
      </c>
      <c r="L43">
        <v>0</v>
      </c>
      <c r="M43" t="s">
        <v>180</v>
      </c>
      <c r="N43" t="s">
        <v>26</v>
      </c>
      <c r="O43" t="s">
        <v>36</v>
      </c>
      <c r="P43" t="s">
        <v>36</v>
      </c>
      <c r="Q43" t="s">
        <v>64</v>
      </c>
    </row>
    <row r="44" spans="1:17">
      <c r="A44" t="s">
        <v>17</v>
      </c>
      <c r="B44" t="s">
        <v>18</v>
      </c>
      <c r="C44" t="s">
        <v>19</v>
      </c>
      <c r="D44" t="s">
        <v>64</v>
      </c>
      <c r="E44" t="s">
        <v>69</v>
      </c>
      <c r="F44" t="s">
        <v>181</v>
      </c>
      <c r="G44">
        <v>2742000</v>
      </c>
      <c r="H44" t="s">
        <v>71</v>
      </c>
      <c r="I44" t="s">
        <v>182</v>
      </c>
      <c r="J44" t="s">
        <v>73</v>
      </c>
      <c r="K44">
        <v>1782300</v>
      </c>
      <c r="L44">
        <v>0.65</v>
      </c>
      <c r="M44" t="s">
        <v>19</v>
      </c>
      <c r="N44" t="s">
        <v>26</v>
      </c>
      <c r="O44" t="s">
        <v>27</v>
      </c>
      <c r="P44" t="s">
        <v>18</v>
      </c>
      <c r="Q44" t="s">
        <v>74</v>
      </c>
    </row>
    <row r="45" spans="1:17">
      <c r="A45" t="s">
        <v>17</v>
      </c>
      <c r="B45" t="s">
        <v>29</v>
      </c>
      <c r="C45" t="s">
        <v>19</v>
      </c>
      <c r="D45" t="s">
        <v>101</v>
      </c>
      <c r="E45" t="s">
        <v>30</v>
      </c>
      <c r="F45" t="s">
        <v>183</v>
      </c>
      <c r="G45">
        <v>2724480</v>
      </c>
      <c r="H45" t="s">
        <v>32</v>
      </c>
      <c r="I45" t="s">
        <v>184</v>
      </c>
      <c r="J45" t="s">
        <v>185</v>
      </c>
      <c r="K45">
        <v>2724480</v>
      </c>
      <c r="L45">
        <v>1</v>
      </c>
      <c r="M45" t="s">
        <v>19</v>
      </c>
      <c r="N45" t="s">
        <v>26</v>
      </c>
      <c r="O45" t="s">
        <v>29</v>
      </c>
      <c r="P45" t="s">
        <v>29</v>
      </c>
      <c r="Q45" t="s">
        <v>105</v>
      </c>
    </row>
    <row r="46" spans="1:17">
      <c r="A46" t="s">
        <v>17</v>
      </c>
      <c r="B46" t="s">
        <v>17</v>
      </c>
      <c r="C46" t="s">
        <v>176</v>
      </c>
      <c r="D46" t="s">
        <v>186</v>
      </c>
      <c r="E46" t="s">
        <v>58</v>
      </c>
      <c r="F46" t="s">
        <v>187</v>
      </c>
      <c r="G46">
        <v>2720533</v>
      </c>
      <c r="H46" t="s">
        <v>60</v>
      </c>
      <c r="I46" t="s">
        <v>188</v>
      </c>
      <c r="J46" t="s">
        <v>189</v>
      </c>
      <c r="K46">
        <v>2720533</v>
      </c>
      <c r="L46">
        <v>1</v>
      </c>
      <c r="M46" t="s">
        <v>180</v>
      </c>
      <c r="N46" t="s">
        <v>190</v>
      </c>
      <c r="O46">
        <v>0</v>
      </c>
      <c r="P46" t="s">
        <v>17</v>
      </c>
      <c r="Q46" t="s">
        <v>191</v>
      </c>
    </row>
    <row r="47" spans="1:17">
      <c r="A47" t="s">
        <v>17</v>
      </c>
      <c r="B47" t="s">
        <v>79</v>
      </c>
      <c r="C47" t="s">
        <v>19</v>
      </c>
      <c r="D47" t="s">
        <v>101</v>
      </c>
      <c r="E47" t="s">
        <v>192</v>
      </c>
      <c r="F47" t="s">
        <v>193</v>
      </c>
      <c r="G47">
        <v>2668000</v>
      </c>
      <c r="H47" t="s">
        <v>194</v>
      </c>
      <c r="I47" t="s">
        <v>195</v>
      </c>
      <c r="J47" t="s">
        <v>196</v>
      </c>
      <c r="K47">
        <v>2401200</v>
      </c>
      <c r="L47">
        <v>0.9</v>
      </c>
      <c r="M47" t="s">
        <v>19</v>
      </c>
      <c r="N47" t="s">
        <v>26</v>
      </c>
      <c r="O47" t="s">
        <v>79</v>
      </c>
      <c r="P47" t="s">
        <v>197</v>
      </c>
      <c r="Q47" t="s">
        <v>101</v>
      </c>
    </row>
    <row r="48" spans="1:17">
      <c r="A48" t="s">
        <v>17</v>
      </c>
      <c r="B48" t="s">
        <v>36</v>
      </c>
      <c r="C48" t="s">
        <v>19</v>
      </c>
      <c r="D48" t="s">
        <v>64</v>
      </c>
      <c r="E48" t="s">
        <v>37</v>
      </c>
      <c r="F48" t="s">
        <v>198</v>
      </c>
      <c r="G48">
        <v>2632901</v>
      </c>
      <c r="H48" t="s">
        <v>39</v>
      </c>
      <c r="I48" t="s">
        <v>199</v>
      </c>
      <c r="J48" t="s">
        <v>67</v>
      </c>
      <c r="K48">
        <v>2632901</v>
      </c>
      <c r="L48">
        <v>1</v>
      </c>
      <c r="M48" t="s">
        <v>19</v>
      </c>
      <c r="N48" t="s">
        <v>26</v>
      </c>
      <c r="O48" t="s">
        <v>36</v>
      </c>
      <c r="P48" t="s">
        <v>36</v>
      </c>
      <c r="Q48" t="s">
        <v>68</v>
      </c>
    </row>
    <row r="49" spans="1:17">
      <c r="A49" t="s">
        <v>17</v>
      </c>
      <c r="B49" t="s">
        <v>18</v>
      </c>
      <c r="C49" t="s">
        <v>43</v>
      </c>
      <c r="D49" t="s">
        <v>20</v>
      </c>
      <c r="E49" t="s">
        <v>69</v>
      </c>
      <c r="F49" t="s">
        <v>200</v>
      </c>
      <c r="G49">
        <v>2495333.54</v>
      </c>
      <c r="H49" t="s">
        <v>71</v>
      </c>
      <c r="I49" t="s">
        <v>201</v>
      </c>
      <c r="J49" t="s">
        <v>46</v>
      </c>
      <c r="K49">
        <v>2495333.54</v>
      </c>
      <c r="L49">
        <v>1</v>
      </c>
      <c r="M49" t="s">
        <v>43</v>
      </c>
      <c r="N49" t="s">
        <v>140</v>
      </c>
      <c r="O49" t="s">
        <v>27</v>
      </c>
      <c r="P49" t="s">
        <v>18</v>
      </c>
      <c r="Q49" t="s">
        <v>47</v>
      </c>
    </row>
    <row r="50" spans="1:17">
      <c r="A50" t="s">
        <v>17</v>
      </c>
      <c r="B50" t="s">
        <v>36</v>
      </c>
      <c r="C50" t="s">
        <v>19</v>
      </c>
      <c r="D50" t="s">
        <v>20</v>
      </c>
      <c r="E50" t="s">
        <v>91</v>
      </c>
      <c r="F50" t="s">
        <v>202</v>
      </c>
      <c r="G50">
        <v>2366258</v>
      </c>
      <c r="H50" t="s">
        <v>93</v>
      </c>
      <c r="I50" t="s">
        <v>203</v>
      </c>
      <c r="J50" t="s">
        <v>34</v>
      </c>
      <c r="K50">
        <v>2253922</v>
      </c>
      <c r="L50">
        <v>0.95252588686440787</v>
      </c>
      <c r="M50" t="s">
        <v>19</v>
      </c>
      <c r="N50" t="s">
        <v>26</v>
      </c>
      <c r="O50" t="s">
        <v>36</v>
      </c>
      <c r="P50" t="s">
        <v>36</v>
      </c>
      <c r="Q50" t="s">
        <v>35</v>
      </c>
    </row>
    <row r="51" spans="1:17">
      <c r="A51" t="s">
        <v>17</v>
      </c>
      <c r="B51" t="s">
        <v>79</v>
      </c>
      <c r="C51" t="s">
        <v>43</v>
      </c>
      <c r="D51" t="s">
        <v>20</v>
      </c>
      <c r="E51" t="s">
        <v>204</v>
      </c>
      <c r="F51" t="s">
        <v>205</v>
      </c>
      <c r="G51">
        <v>2341425.36</v>
      </c>
      <c r="H51" t="s">
        <v>206</v>
      </c>
      <c r="I51" t="s">
        <v>207</v>
      </c>
      <c r="J51" t="s">
        <v>208</v>
      </c>
      <c r="K51">
        <v>1888238.75</v>
      </c>
      <c r="L51">
        <v>0.80644840628188985</v>
      </c>
      <c r="M51" t="s">
        <v>43</v>
      </c>
      <c r="N51" t="s">
        <v>26</v>
      </c>
      <c r="O51" t="s">
        <v>79</v>
      </c>
      <c r="P51" t="s">
        <v>162</v>
      </c>
      <c r="Q51" t="s">
        <v>209</v>
      </c>
    </row>
    <row r="52" spans="1:17">
      <c r="A52" t="s">
        <v>17</v>
      </c>
      <c r="B52" t="s">
        <v>79</v>
      </c>
      <c r="C52" t="s">
        <v>43</v>
      </c>
      <c r="D52" t="s">
        <v>122</v>
      </c>
      <c r="E52" t="s">
        <v>157</v>
      </c>
      <c r="F52" t="s">
        <v>210</v>
      </c>
      <c r="G52">
        <v>2272119</v>
      </c>
      <c r="H52" t="s">
        <v>159</v>
      </c>
      <c r="I52" t="s">
        <v>211</v>
      </c>
      <c r="J52" t="s">
        <v>212</v>
      </c>
      <c r="K52">
        <v>2021968</v>
      </c>
      <c r="L52">
        <v>0.88990409393169989</v>
      </c>
      <c r="M52" t="s">
        <v>43</v>
      </c>
      <c r="N52" t="s">
        <v>26</v>
      </c>
      <c r="O52" t="s">
        <v>79</v>
      </c>
      <c r="P52" t="s">
        <v>162</v>
      </c>
      <c r="Q52" t="s">
        <v>105</v>
      </c>
    </row>
    <row r="53" spans="1:17">
      <c r="A53" t="s">
        <v>17</v>
      </c>
      <c r="B53" t="s">
        <v>36</v>
      </c>
      <c r="C53" t="s">
        <v>213</v>
      </c>
      <c r="D53" t="s">
        <v>20</v>
      </c>
      <c r="E53" t="s">
        <v>214</v>
      </c>
      <c r="F53" t="s">
        <v>215</v>
      </c>
      <c r="G53">
        <v>2223500</v>
      </c>
      <c r="H53" t="s">
        <v>216</v>
      </c>
      <c r="I53" t="s">
        <v>216</v>
      </c>
      <c r="J53" t="s">
        <v>217</v>
      </c>
      <c r="K53">
        <v>2112178</v>
      </c>
      <c r="L53">
        <v>0.94993388801439171</v>
      </c>
      <c r="M53" t="s">
        <v>213</v>
      </c>
      <c r="N53" t="s">
        <v>26</v>
      </c>
      <c r="O53" t="s">
        <v>36</v>
      </c>
      <c r="P53" t="s">
        <v>218</v>
      </c>
      <c r="Q53" t="s">
        <v>101</v>
      </c>
    </row>
    <row r="54" spans="1:17">
      <c r="A54" t="s">
        <v>17</v>
      </c>
      <c r="B54" t="s">
        <v>36</v>
      </c>
      <c r="C54" t="s">
        <v>19</v>
      </c>
      <c r="D54" t="s">
        <v>64</v>
      </c>
      <c r="E54" t="s">
        <v>91</v>
      </c>
      <c r="F54" t="s">
        <v>219</v>
      </c>
      <c r="G54">
        <v>2200000</v>
      </c>
      <c r="H54" t="s">
        <v>93</v>
      </c>
      <c r="I54" t="s">
        <v>220</v>
      </c>
      <c r="J54" t="s">
        <v>67</v>
      </c>
      <c r="K54">
        <v>2200000</v>
      </c>
      <c r="L54">
        <v>1</v>
      </c>
      <c r="M54" t="s">
        <v>19</v>
      </c>
      <c r="N54" t="s">
        <v>26</v>
      </c>
      <c r="O54" t="s">
        <v>36</v>
      </c>
      <c r="P54" t="s">
        <v>36</v>
      </c>
      <c r="Q54" t="s">
        <v>68</v>
      </c>
    </row>
    <row r="55" spans="1:17">
      <c r="A55" t="s">
        <v>17</v>
      </c>
      <c r="B55" t="s">
        <v>18</v>
      </c>
      <c r="C55" t="s">
        <v>19</v>
      </c>
      <c r="D55" t="s">
        <v>64</v>
      </c>
      <c r="E55" t="s">
        <v>69</v>
      </c>
      <c r="F55" t="s">
        <v>221</v>
      </c>
      <c r="G55">
        <v>2200000</v>
      </c>
      <c r="H55" t="s">
        <v>71</v>
      </c>
      <c r="I55" t="s">
        <v>222</v>
      </c>
      <c r="J55" t="s">
        <v>73</v>
      </c>
      <c r="K55">
        <v>1034000</v>
      </c>
      <c r="L55">
        <v>0.47</v>
      </c>
      <c r="M55" t="s">
        <v>19</v>
      </c>
      <c r="N55" t="s">
        <v>26</v>
      </c>
      <c r="O55" t="s">
        <v>27</v>
      </c>
      <c r="P55" t="s">
        <v>18</v>
      </c>
      <c r="Q55" t="s">
        <v>74</v>
      </c>
    </row>
    <row r="56" spans="1:17">
      <c r="A56" t="s">
        <v>17</v>
      </c>
      <c r="B56" t="s">
        <v>18</v>
      </c>
      <c r="C56" t="s">
        <v>19</v>
      </c>
      <c r="D56" t="s">
        <v>64</v>
      </c>
      <c r="E56" t="s">
        <v>69</v>
      </c>
      <c r="F56" t="s">
        <v>223</v>
      </c>
      <c r="G56">
        <v>2152918.88</v>
      </c>
      <c r="H56" t="s">
        <v>71</v>
      </c>
      <c r="I56" t="s">
        <v>224</v>
      </c>
      <c r="J56" t="s">
        <v>73</v>
      </c>
      <c r="K56">
        <v>2152918.88</v>
      </c>
      <c r="L56">
        <v>1</v>
      </c>
      <c r="M56" t="s">
        <v>19</v>
      </c>
      <c r="N56" t="s">
        <v>26</v>
      </c>
      <c r="O56" t="s">
        <v>27</v>
      </c>
      <c r="P56" t="s">
        <v>18</v>
      </c>
      <c r="Q56" t="s">
        <v>74</v>
      </c>
    </row>
    <row r="57" spans="1:17">
      <c r="A57" t="s">
        <v>17</v>
      </c>
      <c r="B57" t="s">
        <v>36</v>
      </c>
      <c r="C57" t="s">
        <v>213</v>
      </c>
      <c r="D57" t="s">
        <v>20</v>
      </c>
      <c r="E57" t="s">
        <v>37</v>
      </c>
      <c r="F57" t="s">
        <v>225</v>
      </c>
      <c r="G57">
        <v>2150304</v>
      </c>
      <c r="H57" t="s">
        <v>39</v>
      </c>
      <c r="I57" t="s">
        <v>226</v>
      </c>
      <c r="J57" t="s">
        <v>227</v>
      </c>
      <c r="K57">
        <v>2150304</v>
      </c>
      <c r="L57">
        <v>1</v>
      </c>
      <c r="M57" t="s">
        <v>213</v>
      </c>
      <c r="N57" t="s">
        <v>26</v>
      </c>
      <c r="O57" t="s">
        <v>36</v>
      </c>
      <c r="P57" t="s">
        <v>36</v>
      </c>
      <c r="Q57" t="s">
        <v>64</v>
      </c>
    </row>
    <row r="58" spans="1:17">
      <c r="A58" t="s">
        <v>17</v>
      </c>
      <c r="B58" t="s">
        <v>36</v>
      </c>
      <c r="C58" t="s">
        <v>43</v>
      </c>
      <c r="D58" t="s">
        <v>20</v>
      </c>
      <c r="E58" t="s">
        <v>95</v>
      </c>
      <c r="F58" t="s">
        <v>228</v>
      </c>
      <c r="G58">
        <v>2050000</v>
      </c>
      <c r="H58" t="s">
        <v>97</v>
      </c>
      <c r="I58" t="s">
        <v>229</v>
      </c>
      <c r="J58" t="s">
        <v>99</v>
      </c>
      <c r="K58">
        <v>1176567</v>
      </c>
      <c r="L58">
        <v>0.57393512195121954</v>
      </c>
      <c r="M58" t="s">
        <v>43</v>
      </c>
      <c r="N58" t="s">
        <v>26</v>
      </c>
      <c r="O58" t="s">
        <v>36</v>
      </c>
      <c r="P58" t="s">
        <v>36</v>
      </c>
      <c r="Q58" t="s">
        <v>100</v>
      </c>
    </row>
    <row r="59" spans="1:17">
      <c r="A59" t="s">
        <v>17</v>
      </c>
      <c r="B59" t="s">
        <v>36</v>
      </c>
      <c r="C59" t="s">
        <v>86</v>
      </c>
      <c r="D59" t="s">
        <v>101</v>
      </c>
      <c r="E59" t="s">
        <v>37</v>
      </c>
      <c r="F59" t="s">
        <v>230</v>
      </c>
      <c r="G59">
        <v>2000000</v>
      </c>
      <c r="H59" t="s">
        <v>39</v>
      </c>
      <c r="I59" t="s">
        <v>231</v>
      </c>
      <c r="J59" t="s">
        <v>41</v>
      </c>
      <c r="K59">
        <v>2000000</v>
      </c>
      <c r="L59">
        <v>1</v>
      </c>
      <c r="M59" t="s">
        <v>86</v>
      </c>
      <c r="N59" t="s">
        <v>26</v>
      </c>
      <c r="O59" t="s">
        <v>36</v>
      </c>
      <c r="P59" t="s">
        <v>36</v>
      </c>
      <c r="Q59" t="s">
        <v>42</v>
      </c>
    </row>
    <row r="60" spans="1:17">
      <c r="A60" t="s">
        <v>17</v>
      </c>
      <c r="B60" t="s">
        <v>18</v>
      </c>
      <c r="C60" t="s">
        <v>176</v>
      </c>
      <c r="D60" t="s">
        <v>20</v>
      </c>
      <c r="E60" t="s">
        <v>21</v>
      </c>
      <c r="F60" t="s">
        <v>232</v>
      </c>
      <c r="G60">
        <v>2000000</v>
      </c>
      <c r="H60" t="s">
        <v>23</v>
      </c>
      <c r="I60" t="s">
        <v>233</v>
      </c>
      <c r="J60" t="s">
        <v>234</v>
      </c>
      <c r="K60">
        <v>2000000</v>
      </c>
      <c r="L60">
        <v>1</v>
      </c>
      <c r="M60" t="s">
        <v>180</v>
      </c>
      <c r="N60" t="s">
        <v>26</v>
      </c>
      <c r="O60" t="s">
        <v>27</v>
      </c>
      <c r="P60" t="s">
        <v>17</v>
      </c>
      <c r="Q60" t="s">
        <v>191</v>
      </c>
    </row>
    <row r="61" spans="1:17">
      <c r="A61" t="s">
        <v>17</v>
      </c>
      <c r="B61" t="s">
        <v>110</v>
      </c>
      <c r="C61" t="s">
        <v>213</v>
      </c>
      <c r="D61" t="s">
        <v>20</v>
      </c>
      <c r="E61" t="s">
        <v>30</v>
      </c>
      <c r="F61" t="s">
        <v>235</v>
      </c>
      <c r="G61">
        <v>2000000</v>
      </c>
      <c r="H61" t="s">
        <v>32</v>
      </c>
      <c r="I61" t="s">
        <v>236</v>
      </c>
      <c r="J61" t="s">
        <v>108</v>
      </c>
      <c r="K61">
        <v>2000000</v>
      </c>
      <c r="L61">
        <v>1</v>
      </c>
      <c r="M61" t="s">
        <v>213</v>
      </c>
      <c r="N61" t="s">
        <v>190</v>
      </c>
      <c r="O61" t="s">
        <v>115</v>
      </c>
      <c r="P61" t="s">
        <v>29</v>
      </c>
      <c r="Q61" t="s">
        <v>116</v>
      </c>
    </row>
    <row r="62" spans="1:17">
      <c r="A62" t="s">
        <v>17</v>
      </c>
      <c r="B62" t="s">
        <v>36</v>
      </c>
      <c r="C62" t="s">
        <v>19</v>
      </c>
      <c r="D62" t="s">
        <v>64</v>
      </c>
      <c r="E62" t="s">
        <v>58</v>
      </c>
      <c r="F62" t="s">
        <v>237</v>
      </c>
      <c r="G62">
        <v>2000000</v>
      </c>
      <c r="H62" t="s">
        <v>60</v>
      </c>
      <c r="I62" t="s">
        <v>238</v>
      </c>
      <c r="J62" t="s">
        <v>67</v>
      </c>
      <c r="K62">
        <v>2000000</v>
      </c>
      <c r="L62">
        <v>1</v>
      </c>
      <c r="M62" t="s">
        <v>19</v>
      </c>
      <c r="N62" t="s">
        <v>26</v>
      </c>
      <c r="O62" t="s">
        <v>36</v>
      </c>
      <c r="P62" t="s">
        <v>36</v>
      </c>
      <c r="Q62" t="s">
        <v>68</v>
      </c>
    </row>
    <row r="63" spans="1:17">
      <c r="A63" t="s">
        <v>17</v>
      </c>
      <c r="B63" t="s">
        <v>17</v>
      </c>
      <c r="C63" t="s">
        <v>176</v>
      </c>
      <c r="D63" t="s">
        <v>186</v>
      </c>
      <c r="E63" t="s">
        <v>30</v>
      </c>
      <c r="F63" t="s">
        <v>239</v>
      </c>
      <c r="G63">
        <v>2000000</v>
      </c>
      <c r="H63" t="s">
        <v>32</v>
      </c>
      <c r="I63" t="s">
        <v>240</v>
      </c>
      <c r="J63" t="s">
        <v>234</v>
      </c>
      <c r="K63">
        <v>1999976</v>
      </c>
      <c r="L63">
        <v>0.99998799999999999</v>
      </c>
      <c r="M63" t="s">
        <v>180</v>
      </c>
      <c r="N63" t="s">
        <v>190</v>
      </c>
      <c r="O63" t="s">
        <v>241</v>
      </c>
      <c r="P63" t="s">
        <v>17</v>
      </c>
      <c r="Q63" t="s">
        <v>191</v>
      </c>
    </row>
    <row r="64" spans="1:17">
      <c r="A64" t="s">
        <v>17</v>
      </c>
      <c r="B64" t="s">
        <v>79</v>
      </c>
      <c r="C64" t="s">
        <v>43</v>
      </c>
      <c r="D64" t="s">
        <v>20</v>
      </c>
      <c r="E64" t="s">
        <v>242</v>
      </c>
      <c r="F64" t="s">
        <v>243</v>
      </c>
      <c r="G64">
        <v>1950462</v>
      </c>
      <c r="H64" t="s">
        <v>244</v>
      </c>
      <c r="I64" t="s">
        <v>245</v>
      </c>
      <c r="J64" t="s">
        <v>208</v>
      </c>
      <c r="K64">
        <v>1576220.76</v>
      </c>
      <c r="L64">
        <v>0.80812687455587451</v>
      </c>
      <c r="M64" t="s">
        <v>43</v>
      </c>
      <c r="N64" t="s">
        <v>26</v>
      </c>
      <c r="O64" t="s">
        <v>79</v>
      </c>
      <c r="P64" t="s">
        <v>246</v>
      </c>
      <c r="Q64" t="s">
        <v>209</v>
      </c>
    </row>
    <row r="65" spans="1:17">
      <c r="A65" t="s">
        <v>17</v>
      </c>
      <c r="B65" t="s">
        <v>36</v>
      </c>
      <c r="C65" t="s">
        <v>213</v>
      </c>
      <c r="D65" t="s">
        <v>20</v>
      </c>
      <c r="E65" t="s">
        <v>37</v>
      </c>
      <c r="F65" t="s">
        <v>247</v>
      </c>
      <c r="G65">
        <v>1950339.22</v>
      </c>
      <c r="H65" t="s">
        <v>39</v>
      </c>
      <c r="I65" t="s">
        <v>248</v>
      </c>
      <c r="J65" t="s">
        <v>249</v>
      </c>
      <c r="K65">
        <v>1950339.22</v>
      </c>
      <c r="L65">
        <v>1</v>
      </c>
      <c r="M65" t="s">
        <v>213</v>
      </c>
      <c r="N65" t="s">
        <v>26</v>
      </c>
      <c r="O65" t="s">
        <v>36</v>
      </c>
      <c r="P65" t="s">
        <v>36</v>
      </c>
      <c r="Q65" t="s">
        <v>105</v>
      </c>
    </row>
    <row r="66" spans="1:17">
      <c r="A66" t="s">
        <v>17</v>
      </c>
      <c r="B66" t="s">
        <v>36</v>
      </c>
      <c r="C66" t="s">
        <v>19</v>
      </c>
      <c r="D66" t="s">
        <v>20</v>
      </c>
      <c r="E66" t="s">
        <v>91</v>
      </c>
      <c r="F66" t="s">
        <v>250</v>
      </c>
      <c r="G66">
        <v>1917083</v>
      </c>
      <c r="H66" t="s">
        <v>93</v>
      </c>
      <c r="I66" t="s">
        <v>251</v>
      </c>
      <c r="J66" t="s">
        <v>34</v>
      </c>
      <c r="K66">
        <v>1734669</v>
      </c>
      <c r="L66">
        <v>0.90484814689817816</v>
      </c>
      <c r="M66" t="s">
        <v>19</v>
      </c>
      <c r="N66" t="s">
        <v>26</v>
      </c>
      <c r="O66" t="s">
        <v>36</v>
      </c>
      <c r="P66" t="s">
        <v>36</v>
      </c>
      <c r="Q66" t="s">
        <v>35</v>
      </c>
    </row>
    <row r="67" spans="1:17">
      <c r="A67" t="s">
        <v>17</v>
      </c>
      <c r="B67" t="s">
        <v>17</v>
      </c>
      <c r="C67" t="s">
        <v>176</v>
      </c>
      <c r="D67" t="s">
        <v>186</v>
      </c>
      <c r="E67" t="s">
        <v>91</v>
      </c>
      <c r="F67" t="s">
        <v>252</v>
      </c>
      <c r="G67">
        <v>1914858</v>
      </c>
      <c r="H67" t="s">
        <v>93</v>
      </c>
      <c r="I67" t="s">
        <v>253</v>
      </c>
      <c r="J67" t="s">
        <v>189</v>
      </c>
      <c r="K67">
        <v>1914858</v>
      </c>
      <c r="L67">
        <v>1</v>
      </c>
      <c r="M67" t="s">
        <v>180</v>
      </c>
      <c r="N67" t="s">
        <v>190</v>
      </c>
      <c r="O67" t="s">
        <v>241</v>
      </c>
      <c r="P67" t="s">
        <v>17</v>
      </c>
      <c r="Q67" t="s">
        <v>191</v>
      </c>
    </row>
    <row r="68" spans="1:17">
      <c r="A68" t="s">
        <v>17</v>
      </c>
      <c r="B68" t="s">
        <v>36</v>
      </c>
      <c r="C68" t="s">
        <v>19</v>
      </c>
      <c r="D68" t="s">
        <v>101</v>
      </c>
      <c r="E68" t="s">
        <v>37</v>
      </c>
      <c r="F68" t="s">
        <v>254</v>
      </c>
      <c r="G68">
        <v>1909676.1</v>
      </c>
      <c r="H68" t="s">
        <v>39</v>
      </c>
      <c r="I68" t="s">
        <v>255</v>
      </c>
      <c r="J68" t="s">
        <v>256</v>
      </c>
      <c r="K68">
        <v>1909676.1</v>
      </c>
      <c r="L68">
        <v>1</v>
      </c>
      <c r="M68" t="s">
        <v>19</v>
      </c>
      <c r="N68" t="s">
        <v>26</v>
      </c>
      <c r="O68" t="s">
        <v>36</v>
      </c>
      <c r="P68" t="s">
        <v>36</v>
      </c>
      <c r="Q68" t="s">
        <v>101</v>
      </c>
    </row>
    <row r="69" spans="1:17">
      <c r="A69" t="s">
        <v>17</v>
      </c>
      <c r="B69" t="s">
        <v>36</v>
      </c>
      <c r="C69" t="s">
        <v>19</v>
      </c>
      <c r="D69" t="s">
        <v>122</v>
      </c>
      <c r="E69" t="s">
        <v>37</v>
      </c>
      <c r="F69" t="s">
        <v>257</v>
      </c>
      <c r="G69">
        <v>1890000</v>
      </c>
      <c r="H69" t="s">
        <v>39</v>
      </c>
      <c r="I69" t="s">
        <v>258</v>
      </c>
      <c r="J69" t="s">
        <v>108</v>
      </c>
      <c r="K69">
        <v>1890000</v>
      </c>
      <c r="L69">
        <v>1</v>
      </c>
      <c r="M69" t="s">
        <v>19</v>
      </c>
      <c r="N69" t="s">
        <v>26</v>
      </c>
      <c r="O69" t="s">
        <v>36</v>
      </c>
      <c r="P69" t="s">
        <v>36</v>
      </c>
      <c r="Q69" t="s">
        <v>109</v>
      </c>
    </row>
    <row r="70" spans="1:17">
      <c r="A70" t="s">
        <v>17</v>
      </c>
      <c r="B70" t="s">
        <v>17</v>
      </c>
      <c r="C70" t="s">
        <v>176</v>
      </c>
      <c r="D70" t="s">
        <v>186</v>
      </c>
      <c r="E70" t="s">
        <v>58</v>
      </c>
      <c r="F70" t="s">
        <v>259</v>
      </c>
      <c r="G70">
        <v>1876313.76</v>
      </c>
      <c r="H70" t="s">
        <v>60</v>
      </c>
      <c r="I70" t="s">
        <v>260</v>
      </c>
      <c r="J70" t="s">
        <v>189</v>
      </c>
      <c r="K70">
        <v>1876313.76</v>
      </c>
      <c r="L70">
        <v>1</v>
      </c>
      <c r="M70" t="s">
        <v>180</v>
      </c>
      <c r="N70" t="s">
        <v>190</v>
      </c>
      <c r="O70">
        <v>0</v>
      </c>
      <c r="P70" t="s">
        <v>17</v>
      </c>
      <c r="Q70" t="s">
        <v>191</v>
      </c>
    </row>
    <row r="71" spans="1:17">
      <c r="A71" t="s">
        <v>17</v>
      </c>
      <c r="B71" t="s">
        <v>79</v>
      </c>
      <c r="C71" t="s">
        <v>43</v>
      </c>
      <c r="D71" t="s">
        <v>20</v>
      </c>
      <c r="E71" t="s">
        <v>91</v>
      </c>
      <c r="F71" t="s">
        <v>261</v>
      </c>
      <c r="G71">
        <v>1839196.6</v>
      </c>
      <c r="H71" t="s">
        <v>93</v>
      </c>
      <c r="I71" t="s">
        <v>262</v>
      </c>
      <c r="J71" t="s">
        <v>208</v>
      </c>
      <c r="K71">
        <v>1745473.34</v>
      </c>
      <c r="L71">
        <v>0.94904119548720345</v>
      </c>
      <c r="M71" t="s">
        <v>43</v>
      </c>
      <c r="N71" t="s">
        <v>190</v>
      </c>
      <c r="O71" t="s">
        <v>162</v>
      </c>
      <c r="P71" t="s">
        <v>162</v>
      </c>
      <c r="Q71" t="s">
        <v>209</v>
      </c>
    </row>
    <row r="72" spans="1:17">
      <c r="A72" t="s">
        <v>17</v>
      </c>
      <c r="B72" t="s">
        <v>36</v>
      </c>
      <c r="C72" t="s">
        <v>19</v>
      </c>
      <c r="D72" t="s">
        <v>122</v>
      </c>
      <c r="E72" t="s">
        <v>263</v>
      </c>
      <c r="F72" t="s">
        <v>264</v>
      </c>
      <c r="G72">
        <v>1794999.84</v>
      </c>
      <c r="H72" t="s">
        <v>265</v>
      </c>
      <c r="I72" t="s">
        <v>266</v>
      </c>
      <c r="J72" t="s">
        <v>267</v>
      </c>
      <c r="K72">
        <v>784435.72</v>
      </c>
      <c r="L72">
        <v>0.43701158212916608</v>
      </c>
      <c r="M72" t="s">
        <v>19</v>
      </c>
      <c r="N72" t="s">
        <v>26</v>
      </c>
      <c r="O72" t="s">
        <v>36</v>
      </c>
      <c r="P72" t="s">
        <v>268</v>
      </c>
      <c r="Q72" t="s">
        <v>101</v>
      </c>
    </row>
    <row r="73" spans="1:17">
      <c r="A73" t="s">
        <v>17</v>
      </c>
      <c r="B73" t="s">
        <v>36</v>
      </c>
      <c r="C73" t="s">
        <v>19</v>
      </c>
      <c r="D73" t="s">
        <v>101</v>
      </c>
      <c r="E73" t="s">
        <v>37</v>
      </c>
      <c r="F73" t="s">
        <v>269</v>
      </c>
      <c r="G73">
        <v>1756177.47</v>
      </c>
      <c r="H73" t="s">
        <v>39</v>
      </c>
      <c r="I73" t="s">
        <v>270</v>
      </c>
      <c r="J73" t="s">
        <v>41</v>
      </c>
      <c r="K73">
        <v>1352739.95</v>
      </c>
      <c r="L73">
        <v>0.7702751988954738</v>
      </c>
      <c r="M73" t="s">
        <v>19</v>
      </c>
      <c r="N73" t="s">
        <v>26</v>
      </c>
      <c r="O73" t="s">
        <v>36</v>
      </c>
      <c r="P73" t="s">
        <v>36</v>
      </c>
      <c r="Q73" t="s">
        <v>42</v>
      </c>
    </row>
    <row r="74" spans="1:17">
      <c r="A74" t="s">
        <v>17</v>
      </c>
      <c r="B74" t="s">
        <v>36</v>
      </c>
      <c r="C74" t="s">
        <v>19</v>
      </c>
      <c r="D74" t="s">
        <v>122</v>
      </c>
      <c r="E74" t="s">
        <v>271</v>
      </c>
      <c r="F74" t="s">
        <v>272</v>
      </c>
      <c r="G74">
        <v>1733380.86</v>
      </c>
      <c r="H74" t="s">
        <v>273</v>
      </c>
      <c r="I74" t="s">
        <v>274</v>
      </c>
      <c r="J74" t="s">
        <v>128</v>
      </c>
      <c r="K74">
        <v>1733380.5120000001</v>
      </c>
      <c r="L74">
        <v>0.99999979923627402</v>
      </c>
      <c r="M74" t="s">
        <v>19</v>
      </c>
      <c r="N74" t="s">
        <v>26</v>
      </c>
      <c r="O74" t="s">
        <v>36</v>
      </c>
      <c r="P74" t="s">
        <v>36</v>
      </c>
      <c r="Q74" t="s">
        <v>105</v>
      </c>
    </row>
    <row r="75" spans="1:17">
      <c r="A75" t="s">
        <v>17</v>
      </c>
      <c r="B75" t="s">
        <v>79</v>
      </c>
      <c r="C75" t="s">
        <v>43</v>
      </c>
      <c r="D75" t="s">
        <v>122</v>
      </c>
      <c r="E75" t="s">
        <v>275</v>
      </c>
      <c r="F75" t="s">
        <v>276</v>
      </c>
      <c r="G75">
        <v>1670175</v>
      </c>
      <c r="H75" t="s">
        <v>277</v>
      </c>
      <c r="I75" t="s">
        <v>278</v>
      </c>
      <c r="J75" t="s">
        <v>212</v>
      </c>
      <c r="K75">
        <v>1670175</v>
      </c>
      <c r="L75">
        <v>1</v>
      </c>
      <c r="M75" t="s">
        <v>43</v>
      </c>
      <c r="N75" t="s">
        <v>26</v>
      </c>
      <c r="O75" t="s">
        <v>79</v>
      </c>
      <c r="P75" t="s">
        <v>162</v>
      </c>
      <c r="Q75" t="s">
        <v>105</v>
      </c>
    </row>
    <row r="76" spans="1:17">
      <c r="A76" t="s">
        <v>17</v>
      </c>
      <c r="B76" t="s">
        <v>29</v>
      </c>
      <c r="C76" t="s">
        <v>19</v>
      </c>
      <c r="D76" t="s">
        <v>64</v>
      </c>
      <c r="E76" t="s">
        <v>30</v>
      </c>
      <c r="F76" t="s">
        <v>279</v>
      </c>
      <c r="G76">
        <v>1660117</v>
      </c>
      <c r="H76" t="s">
        <v>32</v>
      </c>
      <c r="I76" t="s">
        <v>280</v>
      </c>
      <c r="J76" t="s">
        <v>34</v>
      </c>
      <c r="K76">
        <v>1256301</v>
      </c>
      <c r="L76">
        <v>0.75675449380977367</v>
      </c>
      <c r="M76" t="s">
        <v>19</v>
      </c>
      <c r="N76" t="s">
        <v>26</v>
      </c>
      <c r="O76" t="s">
        <v>29</v>
      </c>
      <c r="P76" t="s">
        <v>29</v>
      </c>
      <c r="Q76" t="s">
        <v>35</v>
      </c>
    </row>
    <row r="77" spans="1:17">
      <c r="A77" t="s">
        <v>17</v>
      </c>
      <c r="B77" t="s">
        <v>18</v>
      </c>
      <c r="C77" t="s">
        <v>43</v>
      </c>
      <c r="D77" t="s">
        <v>20</v>
      </c>
      <c r="E77" t="s">
        <v>58</v>
      </c>
      <c r="F77" t="s">
        <v>281</v>
      </c>
      <c r="G77">
        <v>1658637</v>
      </c>
      <c r="H77" t="s">
        <v>60</v>
      </c>
      <c r="I77" t="s">
        <v>282</v>
      </c>
      <c r="J77" t="s">
        <v>46</v>
      </c>
      <c r="K77">
        <v>1658637</v>
      </c>
      <c r="L77">
        <v>1</v>
      </c>
      <c r="M77" t="s">
        <v>43</v>
      </c>
      <c r="N77" t="s">
        <v>140</v>
      </c>
      <c r="O77" t="s">
        <v>27</v>
      </c>
      <c r="P77" t="s">
        <v>18</v>
      </c>
      <c r="Q77" t="s">
        <v>47</v>
      </c>
    </row>
    <row r="78" spans="1:17">
      <c r="A78" t="s">
        <v>17</v>
      </c>
      <c r="B78" t="s">
        <v>36</v>
      </c>
      <c r="C78" t="s">
        <v>19</v>
      </c>
      <c r="D78" t="s">
        <v>64</v>
      </c>
      <c r="E78" t="s">
        <v>91</v>
      </c>
      <c r="F78" t="s">
        <v>283</v>
      </c>
      <c r="G78">
        <v>1649670.58</v>
      </c>
      <c r="H78" t="s">
        <v>93</v>
      </c>
      <c r="I78" t="s">
        <v>284</v>
      </c>
      <c r="J78" t="s">
        <v>67</v>
      </c>
      <c r="K78">
        <v>1649670.58</v>
      </c>
      <c r="L78">
        <v>1</v>
      </c>
      <c r="M78" t="s">
        <v>19</v>
      </c>
      <c r="N78" t="s">
        <v>26</v>
      </c>
      <c r="O78" t="s">
        <v>36</v>
      </c>
      <c r="P78" t="s">
        <v>36</v>
      </c>
      <c r="Q78" t="s">
        <v>68</v>
      </c>
    </row>
    <row r="79" spans="1:17">
      <c r="A79" t="s">
        <v>17</v>
      </c>
      <c r="B79" t="s">
        <v>36</v>
      </c>
      <c r="C79" t="s">
        <v>19</v>
      </c>
      <c r="D79" t="s">
        <v>122</v>
      </c>
      <c r="E79" t="s">
        <v>37</v>
      </c>
      <c r="F79" t="s">
        <v>285</v>
      </c>
      <c r="G79">
        <v>1633000</v>
      </c>
      <c r="H79" t="s">
        <v>39</v>
      </c>
      <c r="I79" t="s">
        <v>286</v>
      </c>
      <c r="J79" t="s">
        <v>287</v>
      </c>
      <c r="K79">
        <v>1551350</v>
      </c>
      <c r="L79">
        <v>0.95</v>
      </c>
      <c r="M79" t="s">
        <v>19</v>
      </c>
      <c r="N79" t="s">
        <v>26</v>
      </c>
      <c r="O79" t="s">
        <v>36</v>
      </c>
      <c r="P79" t="s">
        <v>36</v>
      </c>
      <c r="Q79" t="s">
        <v>105</v>
      </c>
    </row>
    <row r="80" spans="1:17">
      <c r="A80" t="s">
        <v>17</v>
      </c>
      <c r="B80" t="s">
        <v>18</v>
      </c>
      <c r="C80" t="s">
        <v>43</v>
      </c>
      <c r="D80" t="s">
        <v>64</v>
      </c>
      <c r="E80" t="s">
        <v>21</v>
      </c>
      <c r="F80" t="s">
        <v>288</v>
      </c>
      <c r="G80">
        <v>1610000</v>
      </c>
      <c r="H80" t="s">
        <v>23</v>
      </c>
      <c r="I80" t="s">
        <v>289</v>
      </c>
      <c r="J80" t="s">
        <v>290</v>
      </c>
      <c r="K80">
        <v>1529500</v>
      </c>
      <c r="L80">
        <v>0.95</v>
      </c>
      <c r="M80" t="s">
        <v>43</v>
      </c>
      <c r="N80" t="s">
        <v>26</v>
      </c>
      <c r="O80" t="s">
        <v>27</v>
      </c>
      <c r="P80" t="s">
        <v>18</v>
      </c>
      <c r="Q80" t="s">
        <v>64</v>
      </c>
    </row>
    <row r="81" spans="1:17">
      <c r="A81" t="s">
        <v>17</v>
      </c>
      <c r="B81" t="s">
        <v>17</v>
      </c>
      <c r="C81" t="s">
        <v>176</v>
      </c>
      <c r="D81" t="s">
        <v>186</v>
      </c>
      <c r="E81" t="s">
        <v>91</v>
      </c>
      <c r="F81" t="s">
        <v>291</v>
      </c>
      <c r="G81">
        <v>1590281.5</v>
      </c>
      <c r="H81" t="s">
        <v>93</v>
      </c>
      <c r="I81" t="s">
        <v>292</v>
      </c>
      <c r="J81" t="s">
        <v>189</v>
      </c>
      <c r="K81">
        <v>1590281.5</v>
      </c>
      <c r="L81">
        <v>1</v>
      </c>
      <c r="M81" t="s">
        <v>180</v>
      </c>
      <c r="N81" t="s">
        <v>190</v>
      </c>
      <c r="O81" t="s">
        <v>241</v>
      </c>
      <c r="P81" t="s">
        <v>17</v>
      </c>
      <c r="Q81" t="s">
        <v>191</v>
      </c>
    </row>
    <row r="82" spans="1:17">
      <c r="A82" t="s">
        <v>17</v>
      </c>
      <c r="B82" t="s">
        <v>29</v>
      </c>
      <c r="C82" t="s">
        <v>19</v>
      </c>
      <c r="D82" t="s">
        <v>20</v>
      </c>
      <c r="E82" t="s">
        <v>151</v>
      </c>
      <c r="F82" t="s">
        <v>293</v>
      </c>
      <c r="G82">
        <v>1554463</v>
      </c>
      <c r="H82" t="s">
        <v>153</v>
      </c>
      <c r="I82" t="s">
        <v>294</v>
      </c>
      <c r="J82" t="s">
        <v>34</v>
      </c>
      <c r="K82">
        <v>1476470</v>
      </c>
      <c r="L82">
        <v>0.94982640307295829</v>
      </c>
      <c r="M82" t="s">
        <v>19</v>
      </c>
      <c r="N82" t="s">
        <v>84</v>
      </c>
      <c r="O82" t="s">
        <v>29</v>
      </c>
      <c r="P82" t="s">
        <v>29</v>
      </c>
      <c r="Q82" t="s">
        <v>35</v>
      </c>
    </row>
    <row r="83" spans="1:17">
      <c r="A83" t="s">
        <v>17</v>
      </c>
      <c r="B83" t="s">
        <v>79</v>
      </c>
      <c r="C83" t="s">
        <v>43</v>
      </c>
      <c r="D83" t="s">
        <v>101</v>
      </c>
      <c r="E83" t="s">
        <v>242</v>
      </c>
      <c r="F83" t="s">
        <v>295</v>
      </c>
      <c r="G83">
        <v>1550000</v>
      </c>
      <c r="H83" t="s">
        <v>244</v>
      </c>
      <c r="I83" t="s">
        <v>296</v>
      </c>
      <c r="J83" t="s">
        <v>297</v>
      </c>
      <c r="K83">
        <v>1017474.5600000001</v>
      </c>
      <c r="L83">
        <v>0.6564352</v>
      </c>
      <c r="M83" t="s">
        <v>43</v>
      </c>
      <c r="N83" t="s">
        <v>26</v>
      </c>
      <c r="O83" t="s">
        <v>79</v>
      </c>
      <c r="P83" t="s">
        <v>246</v>
      </c>
      <c r="Q83" t="s">
        <v>101</v>
      </c>
    </row>
    <row r="84" spans="1:17">
      <c r="A84" t="s">
        <v>17</v>
      </c>
      <c r="B84" t="s">
        <v>17</v>
      </c>
      <c r="C84" t="s">
        <v>176</v>
      </c>
      <c r="D84" t="s">
        <v>186</v>
      </c>
      <c r="E84" t="s">
        <v>298</v>
      </c>
      <c r="F84" t="s">
        <v>299</v>
      </c>
      <c r="G84">
        <v>1500000</v>
      </c>
      <c r="H84" t="s">
        <v>300</v>
      </c>
      <c r="I84" t="s">
        <v>301</v>
      </c>
      <c r="J84" t="s">
        <v>189</v>
      </c>
      <c r="K84">
        <v>1490921.08</v>
      </c>
      <c r="L84">
        <v>0.99394738666666671</v>
      </c>
      <c r="M84" t="s">
        <v>180</v>
      </c>
      <c r="P84" t="s">
        <v>17</v>
      </c>
      <c r="Q84" t="s">
        <v>191</v>
      </c>
    </row>
    <row r="85" spans="1:17">
      <c r="A85" t="s">
        <v>17</v>
      </c>
      <c r="B85" t="s">
        <v>18</v>
      </c>
      <c r="C85" t="s">
        <v>43</v>
      </c>
      <c r="D85" t="s">
        <v>122</v>
      </c>
      <c r="E85" t="s">
        <v>21</v>
      </c>
      <c r="F85" t="s">
        <v>302</v>
      </c>
      <c r="G85">
        <v>1500000</v>
      </c>
      <c r="H85" t="s">
        <v>23</v>
      </c>
      <c r="I85" t="s">
        <v>303</v>
      </c>
      <c r="J85" t="s">
        <v>304</v>
      </c>
      <c r="K85">
        <v>1500000</v>
      </c>
      <c r="L85">
        <v>1</v>
      </c>
      <c r="M85" t="s">
        <v>43</v>
      </c>
      <c r="N85" t="s">
        <v>26</v>
      </c>
      <c r="O85" t="s">
        <v>27</v>
      </c>
      <c r="P85" t="s">
        <v>18</v>
      </c>
      <c r="Q85" t="s">
        <v>105</v>
      </c>
    </row>
    <row r="86" spans="1:17">
      <c r="A86" t="s">
        <v>17</v>
      </c>
      <c r="B86" t="s">
        <v>29</v>
      </c>
      <c r="C86" t="s">
        <v>213</v>
      </c>
      <c r="D86" t="s">
        <v>20</v>
      </c>
      <c r="E86" t="s">
        <v>30</v>
      </c>
      <c r="F86" t="s">
        <v>305</v>
      </c>
      <c r="G86">
        <v>1495365.57</v>
      </c>
      <c r="H86" t="s">
        <v>32</v>
      </c>
      <c r="I86" t="s">
        <v>306</v>
      </c>
      <c r="J86" t="s">
        <v>249</v>
      </c>
      <c r="K86">
        <v>1493744.85</v>
      </c>
      <c r="L86">
        <v>0.9989161713814233</v>
      </c>
      <c r="M86" t="s">
        <v>213</v>
      </c>
      <c r="N86" t="s">
        <v>26</v>
      </c>
      <c r="O86" t="s">
        <v>29</v>
      </c>
      <c r="P86" t="s">
        <v>29</v>
      </c>
      <c r="Q86" t="s">
        <v>105</v>
      </c>
    </row>
    <row r="87" spans="1:17">
      <c r="A87" t="s">
        <v>17</v>
      </c>
      <c r="B87" t="s">
        <v>18</v>
      </c>
      <c r="C87" t="s">
        <v>19</v>
      </c>
      <c r="D87" t="s">
        <v>101</v>
      </c>
      <c r="E87" t="s">
        <v>21</v>
      </c>
      <c r="F87" t="s">
        <v>307</v>
      </c>
      <c r="G87">
        <v>1492567.83</v>
      </c>
      <c r="H87" t="s">
        <v>23</v>
      </c>
      <c r="I87" t="s">
        <v>308</v>
      </c>
      <c r="J87" t="s">
        <v>104</v>
      </c>
      <c r="K87">
        <v>0</v>
      </c>
      <c r="L87">
        <v>0</v>
      </c>
      <c r="M87" t="s">
        <v>19</v>
      </c>
      <c r="N87" t="s">
        <v>26</v>
      </c>
      <c r="O87" t="s">
        <v>27</v>
      </c>
      <c r="P87" t="s">
        <v>18</v>
      </c>
      <c r="Q87" t="s">
        <v>101</v>
      </c>
    </row>
    <row r="88" spans="1:17">
      <c r="A88" t="s">
        <v>17</v>
      </c>
      <c r="B88" t="s">
        <v>17</v>
      </c>
      <c r="C88" t="s">
        <v>176</v>
      </c>
      <c r="D88" t="s">
        <v>186</v>
      </c>
      <c r="E88" t="s">
        <v>309</v>
      </c>
      <c r="F88" t="s">
        <v>310</v>
      </c>
      <c r="G88">
        <v>1484981.27</v>
      </c>
      <c r="H88" t="s">
        <v>311</v>
      </c>
      <c r="I88" t="s">
        <v>312</v>
      </c>
      <c r="J88" t="s">
        <v>313</v>
      </c>
      <c r="K88">
        <v>1484981.27</v>
      </c>
      <c r="L88">
        <v>1</v>
      </c>
      <c r="M88" t="s">
        <v>180</v>
      </c>
      <c r="P88" t="s">
        <v>314</v>
      </c>
      <c r="Q88" t="s">
        <v>315</v>
      </c>
    </row>
    <row r="89" spans="1:17">
      <c r="A89" t="s">
        <v>17</v>
      </c>
      <c r="B89" t="s">
        <v>18</v>
      </c>
      <c r="C89" t="s">
        <v>19</v>
      </c>
      <c r="D89" t="s">
        <v>122</v>
      </c>
      <c r="E89" t="s">
        <v>21</v>
      </c>
      <c r="F89" t="s">
        <v>316</v>
      </c>
      <c r="G89">
        <v>1442704.28</v>
      </c>
      <c r="H89" t="s">
        <v>23</v>
      </c>
      <c r="I89" t="s">
        <v>317</v>
      </c>
      <c r="J89" t="s">
        <v>318</v>
      </c>
      <c r="K89">
        <v>1442704.28</v>
      </c>
      <c r="L89">
        <v>1</v>
      </c>
      <c r="M89" t="s">
        <v>19</v>
      </c>
      <c r="N89" t="s">
        <v>26</v>
      </c>
      <c r="O89" t="s">
        <v>27</v>
      </c>
      <c r="P89" t="s">
        <v>18</v>
      </c>
      <c r="Q89" t="s">
        <v>105</v>
      </c>
    </row>
    <row r="90" spans="1:17">
      <c r="A90" t="s">
        <v>17</v>
      </c>
      <c r="B90" t="s">
        <v>18</v>
      </c>
      <c r="C90" t="s">
        <v>19</v>
      </c>
      <c r="D90" t="s">
        <v>20</v>
      </c>
      <c r="E90" t="s">
        <v>69</v>
      </c>
      <c r="F90" t="s">
        <v>319</v>
      </c>
      <c r="G90">
        <v>1435672.3</v>
      </c>
      <c r="H90" t="s">
        <v>71</v>
      </c>
      <c r="I90" t="s">
        <v>320</v>
      </c>
      <c r="J90" t="s">
        <v>321</v>
      </c>
      <c r="K90">
        <v>1435672.3</v>
      </c>
      <c r="L90">
        <v>0.99999999999999989</v>
      </c>
      <c r="M90" t="s">
        <v>19</v>
      </c>
      <c r="N90" t="s">
        <v>26</v>
      </c>
      <c r="O90" t="s">
        <v>27</v>
      </c>
      <c r="P90" t="s">
        <v>18</v>
      </c>
      <c r="Q90" t="s">
        <v>64</v>
      </c>
    </row>
    <row r="91" spans="1:17">
      <c r="A91" t="s">
        <v>17</v>
      </c>
      <c r="B91" t="s">
        <v>36</v>
      </c>
      <c r="C91" t="s">
        <v>43</v>
      </c>
      <c r="D91" t="s">
        <v>64</v>
      </c>
      <c r="E91" t="s">
        <v>91</v>
      </c>
      <c r="F91" t="s">
        <v>322</v>
      </c>
      <c r="G91">
        <v>1427459.08</v>
      </c>
      <c r="H91" t="s">
        <v>93</v>
      </c>
      <c r="I91" t="s">
        <v>323</v>
      </c>
      <c r="J91" t="s">
        <v>119</v>
      </c>
      <c r="K91">
        <v>1398534.33</v>
      </c>
      <c r="L91">
        <v>0.97973689725662749</v>
      </c>
      <c r="M91" t="s">
        <v>43</v>
      </c>
      <c r="N91" t="s">
        <v>26</v>
      </c>
      <c r="O91" t="s">
        <v>36</v>
      </c>
      <c r="P91" t="s">
        <v>36</v>
      </c>
      <c r="Q91" t="s">
        <v>100</v>
      </c>
    </row>
    <row r="92" spans="1:17">
      <c r="A92" t="s">
        <v>17</v>
      </c>
      <c r="B92" t="s">
        <v>18</v>
      </c>
      <c r="C92" t="s">
        <v>43</v>
      </c>
      <c r="D92" t="s">
        <v>20</v>
      </c>
      <c r="E92" t="s">
        <v>69</v>
      </c>
      <c r="F92" t="s">
        <v>324</v>
      </c>
      <c r="G92">
        <v>1420000</v>
      </c>
      <c r="H92" t="s">
        <v>71</v>
      </c>
      <c r="I92" t="s">
        <v>325</v>
      </c>
      <c r="J92" t="s">
        <v>290</v>
      </c>
      <c r="K92">
        <v>710000</v>
      </c>
      <c r="L92">
        <v>0.5</v>
      </c>
      <c r="M92" t="s">
        <v>43</v>
      </c>
      <c r="N92" t="s">
        <v>26</v>
      </c>
      <c r="O92" t="s">
        <v>27</v>
      </c>
      <c r="P92" t="s">
        <v>18</v>
      </c>
    </row>
    <row r="93" spans="1:17">
      <c r="A93" t="s">
        <v>17</v>
      </c>
      <c r="B93" t="s">
        <v>29</v>
      </c>
      <c r="C93" t="s">
        <v>19</v>
      </c>
      <c r="D93" t="s">
        <v>64</v>
      </c>
      <c r="E93" t="s">
        <v>21</v>
      </c>
      <c r="F93" t="s">
        <v>326</v>
      </c>
      <c r="G93">
        <v>1400000</v>
      </c>
      <c r="H93" t="s">
        <v>23</v>
      </c>
      <c r="I93" t="s">
        <v>327</v>
      </c>
      <c r="J93" t="s">
        <v>108</v>
      </c>
      <c r="K93">
        <v>1400000</v>
      </c>
      <c r="L93">
        <v>1</v>
      </c>
      <c r="M93" t="s">
        <v>19</v>
      </c>
      <c r="N93" t="s">
        <v>26</v>
      </c>
      <c r="O93" t="s">
        <v>29</v>
      </c>
      <c r="P93" t="s">
        <v>29</v>
      </c>
      <c r="Q93" t="s">
        <v>109</v>
      </c>
    </row>
    <row r="94" spans="1:17">
      <c r="A94" t="s">
        <v>17</v>
      </c>
      <c r="B94" t="s">
        <v>36</v>
      </c>
      <c r="C94" t="s">
        <v>43</v>
      </c>
      <c r="D94" t="s">
        <v>64</v>
      </c>
      <c r="E94" t="s">
        <v>37</v>
      </c>
      <c r="F94" t="s">
        <v>328</v>
      </c>
      <c r="G94">
        <v>1400000</v>
      </c>
      <c r="H94" t="s">
        <v>39</v>
      </c>
      <c r="I94" t="s">
        <v>329</v>
      </c>
      <c r="J94" t="s">
        <v>99</v>
      </c>
      <c r="K94">
        <v>1399921.49</v>
      </c>
      <c r="L94">
        <v>0.99994392142857147</v>
      </c>
      <c r="M94" t="s">
        <v>43</v>
      </c>
      <c r="N94" t="s">
        <v>26</v>
      </c>
      <c r="O94" t="s">
        <v>36</v>
      </c>
      <c r="P94" t="s">
        <v>36</v>
      </c>
      <c r="Q94" t="s">
        <v>100</v>
      </c>
    </row>
    <row r="95" spans="1:17">
      <c r="A95" t="s">
        <v>17</v>
      </c>
      <c r="B95" t="s">
        <v>36</v>
      </c>
      <c r="C95" t="s">
        <v>19</v>
      </c>
      <c r="D95" t="s">
        <v>20</v>
      </c>
      <c r="E95" t="s">
        <v>330</v>
      </c>
      <c r="F95" t="s">
        <v>331</v>
      </c>
      <c r="G95">
        <v>1375375</v>
      </c>
      <c r="H95" t="s">
        <v>332</v>
      </c>
      <c r="I95" t="s">
        <v>333</v>
      </c>
      <c r="J95" t="s">
        <v>334</v>
      </c>
      <c r="K95">
        <v>1375375</v>
      </c>
      <c r="L95">
        <v>1</v>
      </c>
      <c r="M95" t="s">
        <v>19</v>
      </c>
      <c r="N95" t="s">
        <v>26</v>
      </c>
      <c r="O95" t="s">
        <v>36</v>
      </c>
      <c r="P95" t="s">
        <v>335</v>
      </c>
      <c r="Q95" t="s">
        <v>336</v>
      </c>
    </row>
    <row r="96" spans="1:17">
      <c r="A96" t="s">
        <v>17</v>
      </c>
      <c r="B96" t="s">
        <v>79</v>
      </c>
      <c r="C96" t="s">
        <v>43</v>
      </c>
      <c r="D96" t="s">
        <v>20</v>
      </c>
      <c r="E96" t="s">
        <v>275</v>
      </c>
      <c r="F96" t="s">
        <v>337</v>
      </c>
      <c r="G96">
        <v>1367378.8</v>
      </c>
      <c r="H96" t="s">
        <v>277</v>
      </c>
      <c r="I96" t="s">
        <v>338</v>
      </c>
      <c r="J96" t="s">
        <v>339</v>
      </c>
      <c r="K96">
        <v>1367378.8</v>
      </c>
      <c r="L96">
        <v>1</v>
      </c>
      <c r="M96" t="s">
        <v>43</v>
      </c>
      <c r="N96" t="s">
        <v>26</v>
      </c>
      <c r="O96" t="s">
        <v>79</v>
      </c>
      <c r="P96" t="s">
        <v>162</v>
      </c>
      <c r="Q96" t="s">
        <v>101</v>
      </c>
    </row>
    <row r="97" spans="1:17">
      <c r="A97" t="s">
        <v>17</v>
      </c>
      <c r="B97" t="s">
        <v>17</v>
      </c>
      <c r="C97" t="s">
        <v>176</v>
      </c>
      <c r="D97" t="s">
        <v>186</v>
      </c>
      <c r="E97" t="s">
        <v>30</v>
      </c>
      <c r="F97" t="s">
        <v>340</v>
      </c>
      <c r="G97">
        <v>1359840</v>
      </c>
      <c r="H97" t="s">
        <v>32</v>
      </c>
      <c r="I97" t="s">
        <v>341</v>
      </c>
      <c r="J97" t="s">
        <v>342</v>
      </c>
      <c r="K97">
        <v>1359840</v>
      </c>
      <c r="L97">
        <v>1</v>
      </c>
      <c r="M97" t="s">
        <v>180</v>
      </c>
      <c r="N97" t="s">
        <v>190</v>
      </c>
      <c r="O97" t="s">
        <v>241</v>
      </c>
      <c r="P97" t="s">
        <v>17</v>
      </c>
      <c r="Q97" t="s">
        <v>343</v>
      </c>
    </row>
    <row r="98" spans="1:17">
      <c r="A98" t="s">
        <v>17</v>
      </c>
      <c r="B98" t="s">
        <v>36</v>
      </c>
      <c r="C98" t="s">
        <v>19</v>
      </c>
      <c r="D98" t="s">
        <v>101</v>
      </c>
      <c r="E98" t="s">
        <v>37</v>
      </c>
      <c r="F98" t="s">
        <v>344</v>
      </c>
      <c r="G98">
        <v>1337939.49</v>
      </c>
      <c r="H98" t="s">
        <v>39</v>
      </c>
      <c r="I98" t="s">
        <v>345</v>
      </c>
      <c r="J98" t="s">
        <v>41</v>
      </c>
      <c r="K98">
        <v>1321837.8899999999</v>
      </c>
      <c r="L98">
        <v>0.98796537502604109</v>
      </c>
      <c r="M98" t="s">
        <v>19</v>
      </c>
      <c r="N98" t="s">
        <v>26</v>
      </c>
      <c r="O98" t="s">
        <v>36</v>
      </c>
      <c r="P98" t="s">
        <v>36</v>
      </c>
      <c r="Q98" t="s">
        <v>42</v>
      </c>
    </row>
    <row r="99" spans="1:17">
      <c r="A99" t="s">
        <v>17</v>
      </c>
      <c r="B99" t="s">
        <v>17</v>
      </c>
      <c r="C99" t="s">
        <v>176</v>
      </c>
      <c r="D99" t="s">
        <v>186</v>
      </c>
      <c r="E99" t="s">
        <v>91</v>
      </c>
      <c r="F99" t="s">
        <v>346</v>
      </c>
      <c r="G99">
        <v>1317346</v>
      </c>
      <c r="H99" t="s">
        <v>93</v>
      </c>
      <c r="I99" t="s">
        <v>347</v>
      </c>
      <c r="J99" t="s">
        <v>189</v>
      </c>
      <c r="K99">
        <v>1317346</v>
      </c>
      <c r="L99">
        <v>1</v>
      </c>
      <c r="M99" t="s">
        <v>180</v>
      </c>
      <c r="N99" t="s">
        <v>190</v>
      </c>
      <c r="O99" t="s">
        <v>241</v>
      </c>
      <c r="P99" t="s">
        <v>17</v>
      </c>
      <c r="Q99" t="s">
        <v>191</v>
      </c>
    </row>
    <row r="100" spans="1:17">
      <c r="A100" t="s">
        <v>17</v>
      </c>
      <c r="B100" t="s">
        <v>17</v>
      </c>
      <c r="C100" t="s">
        <v>176</v>
      </c>
      <c r="D100" t="s">
        <v>186</v>
      </c>
      <c r="E100" t="s">
        <v>91</v>
      </c>
      <c r="F100" t="s">
        <v>348</v>
      </c>
      <c r="G100">
        <v>1316565.5</v>
      </c>
      <c r="H100" t="s">
        <v>93</v>
      </c>
      <c r="I100" t="s">
        <v>349</v>
      </c>
      <c r="J100" t="s">
        <v>189</v>
      </c>
      <c r="K100">
        <v>1316565.5</v>
      </c>
      <c r="L100">
        <v>1</v>
      </c>
      <c r="M100" t="s">
        <v>180</v>
      </c>
      <c r="N100" t="s">
        <v>190</v>
      </c>
      <c r="O100" t="s">
        <v>241</v>
      </c>
      <c r="P100" t="s">
        <v>17</v>
      </c>
      <c r="Q100" t="s">
        <v>191</v>
      </c>
    </row>
    <row r="101" spans="1:17">
      <c r="A101" t="s">
        <v>17</v>
      </c>
      <c r="B101" t="s">
        <v>36</v>
      </c>
      <c r="C101" t="s">
        <v>19</v>
      </c>
      <c r="D101" t="s">
        <v>122</v>
      </c>
      <c r="E101" t="s">
        <v>143</v>
      </c>
      <c r="F101" t="s">
        <v>350</v>
      </c>
      <c r="G101">
        <v>1305645.46</v>
      </c>
      <c r="H101" t="s">
        <v>145</v>
      </c>
      <c r="I101" t="s">
        <v>351</v>
      </c>
      <c r="J101" t="s">
        <v>267</v>
      </c>
      <c r="K101">
        <v>580012.96</v>
      </c>
      <c r="L101">
        <v>0.44423465463587641</v>
      </c>
      <c r="M101" t="s">
        <v>19</v>
      </c>
      <c r="N101" t="s">
        <v>26</v>
      </c>
      <c r="O101" t="s">
        <v>36</v>
      </c>
      <c r="P101" t="s">
        <v>352</v>
      </c>
      <c r="Q101" t="s">
        <v>101</v>
      </c>
    </row>
    <row r="102" spans="1:17">
      <c r="A102" t="s">
        <v>17</v>
      </c>
      <c r="B102" t="s">
        <v>18</v>
      </c>
      <c r="C102" t="s">
        <v>43</v>
      </c>
      <c r="D102" t="s">
        <v>64</v>
      </c>
      <c r="E102" t="s">
        <v>353</v>
      </c>
      <c r="F102" t="s">
        <v>354</v>
      </c>
      <c r="G102">
        <v>1299998.2</v>
      </c>
      <c r="H102" t="s">
        <v>355</v>
      </c>
      <c r="I102" t="s">
        <v>356</v>
      </c>
      <c r="J102" t="s">
        <v>357</v>
      </c>
      <c r="K102">
        <v>1299998.2</v>
      </c>
      <c r="L102">
        <v>1</v>
      </c>
      <c r="M102" t="s">
        <v>43</v>
      </c>
      <c r="N102">
        <v>0</v>
      </c>
      <c r="O102">
        <v>0</v>
      </c>
      <c r="P102" t="s">
        <v>63</v>
      </c>
      <c r="Q102" t="s">
        <v>101</v>
      </c>
    </row>
    <row r="103" spans="1:17">
      <c r="A103" t="s">
        <v>17</v>
      </c>
      <c r="B103" t="s">
        <v>18</v>
      </c>
      <c r="C103" t="s">
        <v>19</v>
      </c>
      <c r="D103" t="s">
        <v>64</v>
      </c>
      <c r="E103" t="s">
        <v>69</v>
      </c>
      <c r="F103" t="s">
        <v>358</v>
      </c>
      <c r="G103">
        <v>1291338.73</v>
      </c>
      <c r="H103" t="s">
        <v>71</v>
      </c>
      <c r="I103" t="s">
        <v>359</v>
      </c>
      <c r="J103" t="s">
        <v>73</v>
      </c>
      <c r="K103">
        <v>1291338.73</v>
      </c>
      <c r="L103">
        <v>1</v>
      </c>
      <c r="M103" t="s">
        <v>19</v>
      </c>
      <c r="N103" t="s">
        <v>26</v>
      </c>
      <c r="O103" t="s">
        <v>27</v>
      </c>
      <c r="P103" t="s">
        <v>18</v>
      </c>
      <c r="Q103" t="s">
        <v>74</v>
      </c>
    </row>
    <row r="104" spans="1:17">
      <c r="A104" t="s">
        <v>17</v>
      </c>
      <c r="B104" t="s">
        <v>79</v>
      </c>
      <c r="C104" t="s">
        <v>19</v>
      </c>
      <c r="D104" t="s">
        <v>20</v>
      </c>
      <c r="E104" t="s">
        <v>151</v>
      </c>
      <c r="F104" t="s">
        <v>360</v>
      </c>
      <c r="G104">
        <v>1290937.49</v>
      </c>
      <c r="H104" t="s">
        <v>153</v>
      </c>
      <c r="I104" t="s">
        <v>361</v>
      </c>
      <c r="J104" t="s">
        <v>56</v>
      </c>
      <c r="K104">
        <v>1290937.49</v>
      </c>
      <c r="L104">
        <v>1</v>
      </c>
      <c r="M104" t="s">
        <v>19</v>
      </c>
      <c r="N104" t="s">
        <v>190</v>
      </c>
      <c r="O104" t="s">
        <v>85</v>
      </c>
      <c r="P104" t="s">
        <v>85</v>
      </c>
      <c r="Q104" t="s">
        <v>57</v>
      </c>
    </row>
    <row r="105" spans="1:17">
      <c r="A105" t="s">
        <v>17</v>
      </c>
      <c r="B105" t="s">
        <v>79</v>
      </c>
      <c r="C105" t="s">
        <v>43</v>
      </c>
      <c r="D105" t="s">
        <v>20</v>
      </c>
      <c r="E105" t="s">
        <v>157</v>
      </c>
      <c r="F105" t="s">
        <v>362</v>
      </c>
      <c r="G105">
        <v>1288488.3400000001</v>
      </c>
      <c r="H105" t="s">
        <v>159</v>
      </c>
      <c r="I105" t="s">
        <v>363</v>
      </c>
      <c r="J105" t="s">
        <v>208</v>
      </c>
      <c r="K105">
        <v>1288488.3400000001</v>
      </c>
      <c r="L105">
        <v>0.99999999999999978</v>
      </c>
      <c r="M105" t="s">
        <v>43</v>
      </c>
      <c r="N105" t="s">
        <v>26</v>
      </c>
      <c r="O105" t="s">
        <v>79</v>
      </c>
      <c r="P105" t="s">
        <v>162</v>
      </c>
      <c r="Q105" t="s">
        <v>209</v>
      </c>
    </row>
    <row r="106" spans="1:17">
      <c r="A106" t="s">
        <v>17</v>
      </c>
      <c r="B106" t="s">
        <v>29</v>
      </c>
      <c r="C106" t="s">
        <v>43</v>
      </c>
      <c r="D106" t="s">
        <v>64</v>
      </c>
      <c r="E106" t="s">
        <v>151</v>
      </c>
      <c r="F106" t="s">
        <v>364</v>
      </c>
      <c r="G106">
        <v>1282154.51</v>
      </c>
      <c r="H106" t="s">
        <v>153</v>
      </c>
      <c r="I106" t="s">
        <v>365</v>
      </c>
      <c r="J106" t="s">
        <v>46</v>
      </c>
      <c r="K106">
        <v>988872.66</v>
      </c>
      <c r="L106">
        <v>0.77125857475632953</v>
      </c>
      <c r="M106" t="s">
        <v>43</v>
      </c>
      <c r="N106" t="s">
        <v>84</v>
      </c>
      <c r="O106" t="s">
        <v>29</v>
      </c>
      <c r="P106" t="s">
        <v>29</v>
      </c>
      <c r="Q106" t="s">
        <v>47</v>
      </c>
    </row>
    <row r="107" spans="1:17">
      <c r="A107" t="s">
        <v>17</v>
      </c>
      <c r="B107" t="s">
        <v>36</v>
      </c>
      <c r="C107" t="s">
        <v>19</v>
      </c>
      <c r="D107" t="s">
        <v>101</v>
      </c>
      <c r="E107" t="s">
        <v>95</v>
      </c>
      <c r="F107" t="s">
        <v>366</v>
      </c>
      <c r="G107">
        <v>1281921.72</v>
      </c>
      <c r="H107" t="s">
        <v>97</v>
      </c>
      <c r="I107" t="s">
        <v>367</v>
      </c>
      <c r="J107" t="s">
        <v>267</v>
      </c>
      <c r="K107">
        <v>0</v>
      </c>
      <c r="L107">
        <v>0</v>
      </c>
      <c r="M107" t="s">
        <v>19</v>
      </c>
      <c r="N107" t="s">
        <v>26</v>
      </c>
      <c r="O107" t="s">
        <v>36</v>
      </c>
      <c r="P107" t="s">
        <v>36</v>
      </c>
      <c r="Q107" t="s">
        <v>101</v>
      </c>
    </row>
    <row r="108" spans="1:17">
      <c r="A108" t="s">
        <v>17</v>
      </c>
      <c r="B108" t="s">
        <v>18</v>
      </c>
      <c r="C108" t="s">
        <v>43</v>
      </c>
      <c r="D108" t="s">
        <v>64</v>
      </c>
      <c r="E108" t="s">
        <v>69</v>
      </c>
      <c r="F108" t="s">
        <v>368</v>
      </c>
      <c r="G108">
        <v>1260000</v>
      </c>
      <c r="H108" t="s">
        <v>71</v>
      </c>
      <c r="I108" t="s">
        <v>369</v>
      </c>
      <c r="J108" t="s">
        <v>290</v>
      </c>
      <c r="K108">
        <v>1197000</v>
      </c>
      <c r="L108">
        <v>0.95</v>
      </c>
      <c r="M108" t="s">
        <v>43</v>
      </c>
      <c r="N108" t="s">
        <v>26</v>
      </c>
      <c r="O108" t="s">
        <v>27</v>
      </c>
      <c r="P108" t="s">
        <v>18</v>
      </c>
      <c r="Q108" t="s">
        <v>105</v>
      </c>
    </row>
    <row r="109" spans="1:17">
      <c r="A109" t="s">
        <v>17</v>
      </c>
      <c r="B109" t="s">
        <v>36</v>
      </c>
      <c r="C109" t="s">
        <v>19</v>
      </c>
      <c r="D109" t="s">
        <v>122</v>
      </c>
      <c r="E109" t="s">
        <v>37</v>
      </c>
      <c r="F109" t="s">
        <v>370</v>
      </c>
      <c r="G109">
        <v>1251211.8400000001</v>
      </c>
      <c r="H109" t="s">
        <v>39</v>
      </c>
      <c r="I109" t="s">
        <v>371</v>
      </c>
      <c r="J109" t="s">
        <v>125</v>
      </c>
      <c r="K109">
        <v>1242913.3500000001</v>
      </c>
      <c r="L109">
        <v>0.99336763788936</v>
      </c>
      <c r="M109" t="s">
        <v>19</v>
      </c>
      <c r="N109" t="s">
        <v>26</v>
      </c>
      <c r="O109" t="s">
        <v>36</v>
      </c>
      <c r="P109" t="s">
        <v>36</v>
      </c>
      <c r="Q109" t="s">
        <v>105</v>
      </c>
    </row>
    <row r="110" spans="1:17">
      <c r="A110" t="s">
        <v>17</v>
      </c>
      <c r="B110" t="s">
        <v>18</v>
      </c>
      <c r="C110" t="s">
        <v>43</v>
      </c>
      <c r="D110" t="s">
        <v>101</v>
      </c>
      <c r="E110" t="s">
        <v>21</v>
      </c>
      <c r="F110" t="s">
        <v>372</v>
      </c>
      <c r="G110">
        <v>1249493.1399999999</v>
      </c>
      <c r="H110" t="s">
        <v>23</v>
      </c>
      <c r="I110" t="s">
        <v>373</v>
      </c>
      <c r="J110" t="s">
        <v>46</v>
      </c>
      <c r="K110">
        <v>62474.66</v>
      </c>
      <c r="L110">
        <v>5.0000002400973582E-2</v>
      </c>
      <c r="M110" t="s">
        <v>43</v>
      </c>
      <c r="N110" t="s">
        <v>140</v>
      </c>
      <c r="O110" t="s">
        <v>27</v>
      </c>
      <c r="P110" t="s">
        <v>18</v>
      </c>
      <c r="Q110" t="s">
        <v>47</v>
      </c>
    </row>
    <row r="111" spans="1:17">
      <c r="A111" t="s">
        <v>17</v>
      </c>
      <c r="B111" t="s">
        <v>18</v>
      </c>
      <c r="C111" t="s">
        <v>19</v>
      </c>
      <c r="D111" t="s">
        <v>20</v>
      </c>
      <c r="E111" t="s">
        <v>58</v>
      </c>
      <c r="F111" t="s">
        <v>374</v>
      </c>
      <c r="G111">
        <v>1247244.6399999999</v>
      </c>
      <c r="H111" t="s">
        <v>60</v>
      </c>
      <c r="I111" t="s">
        <v>375</v>
      </c>
      <c r="J111" t="s">
        <v>376</v>
      </c>
      <c r="K111">
        <v>374173</v>
      </c>
      <c r="L111">
        <v>0.2999996857072082</v>
      </c>
      <c r="M111" t="s">
        <v>19</v>
      </c>
      <c r="N111" t="s">
        <v>26</v>
      </c>
      <c r="O111" t="s">
        <v>62</v>
      </c>
      <c r="P111" t="s">
        <v>36</v>
      </c>
      <c r="Q111" t="s">
        <v>101</v>
      </c>
    </row>
    <row r="112" spans="1:17">
      <c r="A112" t="s">
        <v>17</v>
      </c>
      <c r="B112" t="s">
        <v>36</v>
      </c>
      <c r="C112" t="s">
        <v>19</v>
      </c>
      <c r="D112" t="s">
        <v>101</v>
      </c>
      <c r="E112" t="s">
        <v>37</v>
      </c>
      <c r="F112" t="s">
        <v>377</v>
      </c>
      <c r="G112">
        <v>1240156.97</v>
      </c>
      <c r="H112" t="s">
        <v>39</v>
      </c>
      <c r="I112" t="s">
        <v>378</v>
      </c>
      <c r="J112" t="s">
        <v>267</v>
      </c>
      <c r="K112">
        <v>0</v>
      </c>
      <c r="L112">
        <v>0</v>
      </c>
      <c r="M112" t="s">
        <v>19</v>
      </c>
      <c r="N112" t="s">
        <v>26</v>
      </c>
      <c r="O112" t="s">
        <v>36</v>
      </c>
      <c r="P112" t="s">
        <v>36</v>
      </c>
      <c r="Q112" t="s">
        <v>101</v>
      </c>
    </row>
    <row r="113" spans="1:17">
      <c r="A113" t="s">
        <v>17</v>
      </c>
      <c r="B113" t="s">
        <v>29</v>
      </c>
      <c r="C113" t="s">
        <v>19</v>
      </c>
      <c r="D113" t="s">
        <v>101</v>
      </c>
      <c r="E113" t="s">
        <v>30</v>
      </c>
      <c r="F113" t="s">
        <v>379</v>
      </c>
      <c r="G113">
        <v>1192357</v>
      </c>
      <c r="H113" t="s">
        <v>32</v>
      </c>
      <c r="I113" t="s">
        <v>380</v>
      </c>
      <c r="J113" t="s">
        <v>34</v>
      </c>
      <c r="K113">
        <v>1072152</v>
      </c>
      <c r="L113">
        <v>0.89918707232817019</v>
      </c>
      <c r="M113" t="s">
        <v>19</v>
      </c>
      <c r="N113" t="s">
        <v>84</v>
      </c>
      <c r="O113" t="s">
        <v>29</v>
      </c>
      <c r="P113" t="s">
        <v>29</v>
      </c>
      <c r="Q113" t="s">
        <v>35</v>
      </c>
    </row>
    <row r="114" spans="1:17">
      <c r="A114" t="s">
        <v>17</v>
      </c>
      <c r="B114" t="s">
        <v>36</v>
      </c>
      <c r="C114" t="s">
        <v>19</v>
      </c>
      <c r="D114" t="s">
        <v>64</v>
      </c>
      <c r="E114" t="s">
        <v>91</v>
      </c>
      <c r="F114" t="s">
        <v>381</v>
      </c>
      <c r="G114">
        <v>1178171.5</v>
      </c>
      <c r="H114" t="s">
        <v>93</v>
      </c>
      <c r="I114" t="s">
        <v>382</v>
      </c>
      <c r="J114" t="s">
        <v>267</v>
      </c>
      <c r="K114">
        <v>588647.14</v>
      </c>
      <c r="L114">
        <v>0.49962771973350228</v>
      </c>
      <c r="M114" t="s">
        <v>19</v>
      </c>
      <c r="N114" t="s">
        <v>26</v>
      </c>
      <c r="O114" t="s">
        <v>36</v>
      </c>
      <c r="P114" t="s">
        <v>36</v>
      </c>
      <c r="Q114" t="s">
        <v>64</v>
      </c>
    </row>
    <row r="115" spans="1:17">
      <c r="A115" t="s">
        <v>17</v>
      </c>
      <c r="B115" t="s">
        <v>36</v>
      </c>
      <c r="C115" t="s">
        <v>19</v>
      </c>
      <c r="D115" t="s">
        <v>101</v>
      </c>
      <c r="E115" t="s">
        <v>383</v>
      </c>
      <c r="F115" t="s">
        <v>384</v>
      </c>
      <c r="G115">
        <v>1129032.26</v>
      </c>
      <c r="H115" t="s">
        <v>385</v>
      </c>
      <c r="I115" t="s">
        <v>386</v>
      </c>
      <c r="J115" t="s">
        <v>387</v>
      </c>
      <c r="K115">
        <v>1129032.26</v>
      </c>
      <c r="L115">
        <v>1</v>
      </c>
      <c r="M115" t="s">
        <v>19</v>
      </c>
      <c r="P115" t="s">
        <v>388</v>
      </c>
      <c r="Q115" t="s">
        <v>101</v>
      </c>
    </row>
    <row r="116" spans="1:17">
      <c r="A116" t="s">
        <v>17</v>
      </c>
      <c r="B116" t="s">
        <v>36</v>
      </c>
      <c r="C116" t="s">
        <v>19</v>
      </c>
      <c r="D116" t="s">
        <v>101</v>
      </c>
      <c r="E116" t="s">
        <v>37</v>
      </c>
      <c r="F116" t="s">
        <v>389</v>
      </c>
      <c r="G116">
        <v>1104701</v>
      </c>
      <c r="H116" t="s">
        <v>39</v>
      </c>
      <c r="I116" t="s">
        <v>390</v>
      </c>
      <c r="J116" t="s">
        <v>67</v>
      </c>
      <c r="K116">
        <v>899102.27</v>
      </c>
      <c r="L116">
        <v>0.81388744103608124</v>
      </c>
      <c r="M116" t="s">
        <v>19</v>
      </c>
      <c r="N116" t="s">
        <v>26</v>
      </c>
      <c r="O116" t="s">
        <v>36</v>
      </c>
      <c r="P116" t="s">
        <v>36</v>
      </c>
      <c r="Q116" t="s">
        <v>68</v>
      </c>
    </row>
    <row r="117" spans="1:17">
      <c r="A117" t="s">
        <v>17</v>
      </c>
      <c r="B117" t="s">
        <v>18</v>
      </c>
      <c r="C117" t="s">
        <v>19</v>
      </c>
      <c r="D117" t="s">
        <v>64</v>
      </c>
      <c r="E117" t="s">
        <v>21</v>
      </c>
      <c r="F117" t="s">
        <v>391</v>
      </c>
      <c r="G117">
        <v>1103574.8</v>
      </c>
      <c r="H117" t="s">
        <v>23</v>
      </c>
      <c r="I117" t="s">
        <v>392</v>
      </c>
      <c r="J117" t="s">
        <v>73</v>
      </c>
      <c r="K117">
        <v>1103574.8</v>
      </c>
      <c r="L117">
        <v>1</v>
      </c>
      <c r="M117" t="s">
        <v>19</v>
      </c>
      <c r="N117" t="s">
        <v>26</v>
      </c>
      <c r="O117" t="s">
        <v>27</v>
      </c>
      <c r="P117" t="s">
        <v>18</v>
      </c>
      <c r="Q117" t="s">
        <v>74</v>
      </c>
    </row>
    <row r="118" spans="1:17">
      <c r="A118" t="s">
        <v>17</v>
      </c>
      <c r="B118" t="s">
        <v>36</v>
      </c>
      <c r="C118" t="s">
        <v>19</v>
      </c>
      <c r="D118" t="s">
        <v>20</v>
      </c>
      <c r="E118" t="s">
        <v>91</v>
      </c>
      <c r="F118" t="s">
        <v>393</v>
      </c>
      <c r="G118">
        <v>1096382.54</v>
      </c>
      <c r="H118" t="s">
        <v>93</v>
      </c>
      <c r="I118" t="s">
        <v>394</v>
      </c>
      <c r="J118" t="s">
        <v>189</v>
      </c>
      <c r="K118">
        <v>1096382.54</v>
      </c>
      <c r="L118">
        <v>1</v>
      </c>
      <c r="M118" t="s">
        <v>19</v>
      </c>
      <c r="N118" t="s">
        <v>26</v>
      </c>
      <c r="O118" t="s">
        <v>36</v>
      </c>
      <c r="P118" t="s">
        <v>36</v>
      </c>
      <c r="Q118" t="s">
        <v>64</v>
      </c>
    </row>
    <row r="119" spans="1:17">
      <c r="A119" t="s">
        <v>17</v>
      </c>
      <c r="B119" t="s">
        <v>17</v>
      </c>
      <c r="C119" t="s">
        <v>176</v>
      </c>
      <c r="D119" t="s">
        <v>177</v>
      </c>
      <c r="E119" t="s">
        <v>37</v>
      </c>
      <c r="F119" t="s">
        <v>395</v>
      </c>
      <c r="G119">
        <v>1089600</v>
      </c>
      <c r="H119" t="s">
        <v>39</v>
      </c>
      <c r="I119" t="s">
        <v>396</v>
      </c>
      <c r="J119" t="s">
        <v>397</v>
      </c>
      <c r="K119">
        <v>1089600</v>
      </c>
      <c r="L119">
        <v>1</v>
      </c>
      <c r="M119" t="s">
        <v>180</v>
      </c>
      <c r="N119" t="s">
        <v>190</v>
      </c>
      <c r="O119" t="s">
        <v>241</v>
      </c>
      <c r="P119" t="s">
        <v>17</v>
      </c>
      <c r="Q119" t="s">
        <v>398</v>
      </c>
    </row>
    <row r="120" spans="1:17">
      <c r="A120" t="s">
        <v>17</v>
      </c>
      <c r="B120" t="s">
        <v>29</v>
      </c>
      <c r="C120" t="s">
        <v>86</v>
      </c>
      <c r="D120" t="s">
        <v>20</v>
      </c>
      <c r="E120" t="s">
        <v>30</v>
      </c>
      <c r="F120" t="s">
        <v>399</v>
      </c>
      <c r="G120">
        <v>1085250</v>
      </c>
      <c r="H120" t="s">
        <v>32</v>
      </c>
      <c r="I120" t="s">
        <v>400</v>
      </c>
      <c r="J120" t="s">
        <v>108</v>
      </c>
      <c r="K120">
        <v>1085250</v>
      </c>
      <c r="L120">
        <v>1</v>
      </c>
      <c r="M120" t="s">
        <v>86</v>
      </c>
      <c r="N120" t="s">
        <v>26</v>
      </c>
      <c r="O120" t="s">
        <v>29</v>
      </c>
      <c r="P120" t="s">
        <v>29</v>
      </c>
      <c r="Q120" t="s">
        <v>116</v>
      </c>
    </row>
    <row r="121" spans="1:17">
      <c r="A121" t="s">
        <v>17</v>
      </c>
      <c r="B121" t="s">
        <v>18</v>
      </c>
      <c r="C121" t="s">
        <v>19</v>
      </c>
      <c r="D121" t="s">
        <v>64</v>
      </c>
      <c r="E121" t="s">
        <v>21</v>
      </c>
      <c r="F121" t="s">
        <v>401</v>
      </c>
      <c r="G121">
        <v>1060000</v>
      </c>
      <c r="H121" t="s">
        <v>23</v>
      </c>
      <c r="I121" t="s">
        <v>402</v>
      </c>
      <c r="J121" t="s">
        <v>108</v>
      </c>
      <c r="K121">
        <v>1060000</v>
      </c>
      <c r="L121">
        <v>1</v>
      </c>
      <c r="M121" t="s">
        <v>19</v>
      </c>
      <c r="N121" t="s">
        <v>26</v>
      </c>
      <c r="O121" t="s">
        <v>27</v>
      </c>
      <c r="P121" t="s">
        <v>18</v>
      </c>
      <c r="Q121" t="s">
        <v>116</v>
      </c>
    </row>
    <row r="122" spans="1:17">
      <c r="A122" t="s">
        <v>17</v>
      </c>
      <c r="B122" t="s">
        <v>110</v>
      </c>
      <c r="C122" t="s">
        <v>213</v>
      </c>
      <c r="D122" t="s">
        <v>20</v>
      </c>
      <c r="E122" t="s">
        <v>403</v>
      </c>
      <c r="F122" t="s">
        <v>404</v>
      </c>
      <c r="G122">
        <v>1045000</v>
      </c>
      <c r="H122" t="s">
        <v>405</v>
      </c>
      <c r="I122" t="s">
        <v>406</v>
      </c>
      <c r="J122" t="s">
        <v>249</v>
      </c>
      <c r="K122">
        <v>1045000</v>
      </c>
      <c r="L122">
        <v>1</v>
      </c>
      <c r="M122" t="s">
        <v>213</v>
      </c>
      <c r="P122" t="s">
        <v>407</v>
      </c>
      <c r="Q122" t="s">
        <v>101</v>
      </c>
    </row>
    <row r="123" spans="1:17">
      <c r="A123" t="s">
        <v>17</v>
      </c>
      <c r="B123" t="s">
        <v>17</v>
      </c>
      <c r="C123" t="s">
        <v>176</v>
      </c>
      <c r="D123" t="s">
        <v>177</v>
      </c>
      <c r="E123" t="s">
        <v>91</v>
      </c>
      <c r="F123" t="s">
        <v>408</v>
      </c>
      <c r="G123">
        <v>1037689.53</v>
      </c>
      <c r="H123" t="s">
        <v>93</v>
      </c>
      <c r="I123" t="s">
        <v>409</v>
      </c>
      <c r="J123" t="s">
        <v>397</v>
      </c>
      <c r="K123">
        <v>1037689.53</v>
      </c>
      <c r="L123">
        <v>1</v>
      </c>
      <c r="M123" t="s">
        <v>180</v>
      </c>
      <c r="N123" t="s">
        <v>190</v>
      </c>
      <c r="O123" t="s">
        <v>241</v>
      </c>
      <c r="P123" t="s">
        <v>17</v>
      </c>
      <c r="Q123" t="s">
        <v>398</v>
      </c>
    </row>
    <row r="124" spans="1:17">
      <c r="A124" t="s">
        <v>17</v>
      </c>
      <c r="B124" t="s">
        <v>18</v>
      </c>
      <c r="C124" t="s">
        <v>19</v>
      </c>
      <c r="D124" t="s">
        <v>410</v>
      </c>
      <c r="E124" t="s">
        <v>69</v>
      </c>
      <c r="F124" t="s">
        <v>411</v>
      </c>
      <c r="G124">
        <v>1037400</v>
      </c>
      <c r="H124" t="s">
        <v>71</v>
      </c>
      <c r="I124" t="s">
        <v>412</v>
      </c>
      <c r="J124" t="s">
        <v>413</v>
      </c>
      <c r="K124">
        <v>570900</v>
      </c>
      <c r="L124">
        <v>0.55031810294968186</v>
      </c>
      <c r="M124" t="s">
        <v>19</v>
      </c>
      <c r="N124" t="s">
        <v>26</v>
      </c>
      <c r="O124" t="s">
        <v>27</v>
      </c>
      <c r="P124" t="s">
        <v>18</v>
      </c>
      <c r="Q124" t="s">
        <v>64</v>
      </c>
    </row>
    <row r="125" spans="1:17">
      <c r="A125" t="s">
        <v>17</v>
      </c>
      <c r="B125" t="s">
        <v>36</v>
      </c>
      <c r="C125" t="s">
        <v>19</v>
      </c>
      <c r="D125" t="s">
        <v>20</v>
      </c>
      <c r="E125" t="s">
        <v>91</v>
      </c>
      <c r="F125" t="s">
        <v>414</v>
      </c>
      <c r="G125">
        <v>1036853</v>
      </c>
      <c r="H125" t="s">
        <v>93</v>
      </c>
      <c r="I125" t="s">
        <v>415</v>
      </c>
      <c r="J125" t="s">
        <v>416</v>
      </c>
      <c r="K125">
        <v>985010.35000000009</v>
      </c>
      <c r="L125">
        <v>0.95000000000000007</v>
      </c>
      <c r="M125" t="s">
        <v>19</v>
      </c>
      <c r="N125" t="s">
        <v>26</v>
      </c>
      <c r="O125" t="s">
        <v>36</v>
      </c>
      <c r="P125" t="s">
        <v>36</v>
      </c>
      <c r="Q125" t="s">
        <v>101</v>
      </c>
    </row>
    <row r="126" spans="1:17">
      <c r="A126" t="s">
        <v>17</v>
      </c>
      <c r="B126" t="s">
        <v>36</v>
      </c>
      <c r="C126" t="s">
        <v>19</v>
      </c>
      <c r="D126" t="s">
        <v>20</v>
      </c>
      <c r="E126" t="s">
        <v>91</v>
      </c>
      <c r="F126" t="s">
        <v>417</v>
      </c>
      <c r="G126">
        <v>1012845</v>
      </c>
      <c r="H126" t="s">
        <v>93</v>
      </c>
      <c r="I126" t="s">
        <v>418</v>
      </c>
      <c r="J126" t="s">
        <v>34</v>
      </c>
      <c r="K126">
        <v>962923</v>
      </c>
      <c r="L126">
        <v>0.95071111571859468</v>
      </c>
      <c r="M126" t="s">
        <v>19</v>
      </c>
      <c r="N126" t="s">
        <v>26</v>
      </c>
      <c r="O126" t="s">
        <v>36</v>
      </c>
      <c r="P126" t="s">
        <v>36</v>
      </c>
      <c r="Q126" t="s">
        <v>35</v>
      </c>
    </row>
    <row r="127" spans="1:17">
      <c r="A127" t="s">
        <v>17</v>
      </c>
      <c r="B127" t="s">
        <v>79</v>
      </c>
      <c r="C127" t="s">
        <v>43</v>
      </c>
      <c r="D127" t="s">
        <v>20</v>
      </c>
      <c r="E127" t="s">
        <v>419</v>
      </c>
      <c r="F127" t="s">
        <v>420</v>
      </c>
      <c r="G127">
        <v>1000982.17</v>
      </c>
      <c r="H127" t="s">
        <v>421</v>
      </c>
      <c r="I127" t="s">
        <v>422</v>
      </c>
      <c r="J127" t="s">
        <v>208</v>
      </c>
      <c r="K127">
        <v>950933.06</v>
      </c>
      <c r="L127">
        <v>0.94999999850147188</v>
      </c>
      <c r="M127" t="s">
        <v>43</v>
      </c>
      <c r="N127" t="s">
        <v>26</v>
      </c>
      <c r="O127" t="s">
        <v>79</v>
      </c>
      <c r="P127" t="s">
        <v>162</v>
      </c>
      <c r="Q127" t="s">
        <v>209</v>
      </c>
    </row>
    <row r="128" spans="1:17">
      <c r="A128" t="s">
        <v>17</v>
      </c>
      <c r="B128" t="s">
        <v>36</v>
      </c>
      <c r="C128" t="s">
        <v>19</v>
      </c>
      <c r="D128" t="s">
        <v>64</v>
      </c>
      <c r="E128" t="s">
        <v>271</v>
      </c>
      <c r="F128" t="s">
        <v>423</v>
      </c>
      <c r="G128">
        <v>1000000</v>
      </c>
      <c r="H128" t="s">
        <v>273</v>
      </c>
      <c r="I128" t="s">
        <v>424</v>
      </c>
      <c r="J128" t="s">
        <v>67</v>
      </c>
      <c r="K128">
        <v>1000000</v>
      </c>
      <c r="L128">
        <v>1</v>
      </c>
      <c r="M128" t="s">
        <v>19</v>
      </c>
      <c r="N128" t="s">
        <v>26</v>
      </c>
      <c r="O128" t="s">
        <v>36</v>
      </c>
      <c r="P128" t="s">
        <v>36</v>
      </c>
      <c r="Q128" t="s">
        <v>68</v>
      </c>
    </row>
    <row r="129" spans="1:17">
      <c r="A129" t="s">
        <v>17</v>
      </c>
      <c r="B129" t="s">
        <v>18</v>
      </c>
      <c r="C129" t="s">
        <v>19</v>
      </c>
      <c r="D129" t="s">
        <v>101</v>
      </c>
      <c r="E129" t="s">
        <v>58</v>
      </c>
      <c r="F129" t="s">
        <v>425</v>
      </c>
      <c r="G129">
        <v>1000000</v>
      </c>
      <c r="H129" t="s">
        <v>60</v>
      </c>
      <c r="I129" t="s">
        <v>426</v>
      </c>
      <c r="J129" t="s">
        <v>104</v>
      </c>
      <c r="K129">
        <v>0</v>
      </c>
      <c r="L129">
        <v>0</v>
      </c>
      <c r="M129" t="s">
        <v>19</v>
      </c>
      <c r="N129" t="s">
        <v>26</v>
      </c>
      <c r="O129" t="s">
        <v>62</v>
      </c>
      <c r="P129" t="s">
        <v>63</v>
      </c>
      <c r="Q129" t="s">
        <v>101</v>
      </c>
    </row>
    <row r="130" spans="1:17">
      <c r="A130" t="s">
        <v>17</v>
      </c>
      <c r="B130" t="s">
        <v>18</v>
      </c>
      <c r="C130" t="s">
        <v>176</v>
      </c>
      <c r="D130" t="s">
        <v>20</v>
      </c>
      <c r="E130" t="s">
        <v>21</v>
      </c>
      <c r="F130" t="s">
        <v>427</v>
      </c>
      <c r="G130">
        <v>1000000</v>
      </c>
      <c r="H130" t="s">
        <v>23</v>
      </c>
      <c r="I130" t="s">
        <v>191</v>
      </c>
      <c r="J130" t="s">
        <v>189</v>
      </c>
      <c r="K130">
        <v>1000000</v>
      </c>
      <c r="L130">
        <v>1</v>
      </c>
      <c r="M130" t="s">
        <v>180</v>
      </c>
      <c r="N130" t="s">
        <v>26</v>
      </c>
      <c r="O130" t="s">
        <v>27</v>
      </c>
      <c r="P130" t="s">
        <v>17</v>
      </c>
      <c r="Q130" t="s">
        <v>191</v>
      </c>
    </row>
    <row r="131" spans="1:17">
      <c r="A131" t="s">
        <v>17</v>
      </c>
      <c r="B131" t="s">
        <v>18</v>
      </c>
      <c r="C131" t="s">
        <v>19</v>
      </c>
      <c r="D131" t="s">
        <v>20</v>
      </c>
      <c r="E131" t="s">
        <v>58</v>
      </c>
      <c r="F131" t="s">
        <v>428</v>
      </c>
      <c r="G131">
        <v>1000000</v>
      </c>
      <c r="H131" t="s">
        <v>60</v>
      </c>
      <c r="I131" t="s">
        <v>429</v>
      </c>
      <c r="J131" t="s">
        <v>108</v>
      </c>
      <c r="K131">
        <v>1000000</v>
      </c>
      <c r="L131">
        <v>1</v>
      </c>
      <c r="M131" t="s">
        <v>19</v>
      </c>
      <c r="N131" t="s">
        <v>26</v>
      </c>
      <c r="O131" t="s">
        <v>62</v>
      </c>
      <c r="P131" t="s">
        <v>63</v>
      </c>
      <c r="Q131" t="s">
        <v>109</v>
      </c>
    </row>
    <row r="132" spans="1:17">
      <c r="A132" t="s">
        <v>17</v>
      </c>
      <c r="B132" t="s">
        <v>79</v>
      </c>
      <c r="C132" t="s">
        <v>19</v>
      </c>
      <c r="D132" t="s">
        <v>101</v>
      </c>
      <c r="E132" t="s">
        <v>192</v>
      </c>
      <c r="F132" t="s">
        <v>430</v>
      </c>
      <c r="G132">
        <v>1000000</v>
      </c>
      <c r="H132" t="s">
        <v>194</v>
      </c>
      <c r="I132" t="s">
        <v>431</v>
      </c>
      <c r="J132" t="s">
        <v>196</v>
      </c>
      <c r="K132">
        <v>900000</v>
      </c>
      <c r="L132">
        <v>0.9</v>
      </c>
      <c r="M132" t="s">
        <v>19</v>
      </c>
      <c r="N132" t="s">
        <v>26</v>
      </c>
      <c r="O132" t="s">
        <v>79</v>
      </c>
      <c r="P132" t="s">
        <v>197</v>
      </c>
      <c r="Q132" t="s">
        <v>101</v>
      </c>
    </row>
    <row r="133" spans="1:17">
      <c r="A133" t="s">
        <v>17</v>
      </c>
      <c r="B133" t="s">
        <v>29</v>
      </c>
      <c r="C133" t="s">
        <v>43</v>
      </c>
      <c r="D133" t="s">
        <v>64</v>
      </c>
      <c r="E133" t="s">
        <v>432</v>
      </c>
      <c r="F133" t="s">
        <v>433</v>
      </c>
      <c r="G133">
        <v>1000000</v>
      </c>
      <c r="H133" t="s">
        <v>434</v>
      </c>
      <c r="I133" t="s">
        <v>435</v>
      </c>
      <c r="J133" t="s">
        <v>46</v>
      </c>
      <c r="K133">
        <v>1000000</v>
      </c>
      <c r="L133">
        <v>1</v>
      </c>
      <c r="M133" t="s">
        <v>43</v>
      </c>
      <c r="N133" t="s">
        <v>26</v>
      </c>
      <c r="O133" t="s">
        <v>29</v>
      </c>
      <c r="P133" t="s">
        <v>29</v>
      </c>
      <c r="Q133" t="s">
        <v>47</v>
      </c>
    </row>
    <row r="134" spans="1:17">
      <c r="A134" t="s">
        <v>17</v>
      </c>
      <c r="B134" t="s">
        <v>36</v>
      </c>
      <c r="C134" t="s">
        <v>43</v>
      </c>
      <c r="D134" t="s">
        <v>64</v>
      </c>
      <c r="E134" t="s">
        <v>37</v>
      </c>
      <c r="F134" t="s">
        <v>436</v>
      </c>
      <c r="G134">
        <v>1000000</v>
      </c>
      <c r="H134" t="s">
        <v>39</v>
      </c>
      <c r="I134" t="s">
        <v>437</v>
      </c>
      <c r="J134" t="s">
        <v>99</v>
      </c>
      <c r="K134">
        <v>1000000</v>
      </c>
      <c r="L134">
        <v>1</v>
      </c>
      <c r="M134" t="s">
        <v>43</v>
      </c>
      <c r="N134" t="s">
        <v>26</v>
      </c>
      <c r="O134" t="s">
        <v>36</v>
      </c>
      <c r="P134" t="s">
        <v>36</v>
      </c>
      <c r="Q134" t="s">
        <v>100</v>
      </c>
    </row>
    <row r="135" spans="1:17">
      <c r="A135" t="s">
        <v>17</v>
      </c>
      <c r="B135" t="s">
        <v>36</v>
      </c>
      <c r="C135" t="s">
        <v>176</v>
      </c>
      <c r="D135" t="s">
        <v>177</v>
      </c>
      <c r="E135" t="s">
        <v>37</v>
      </c>
      <c r="F135" t="s">
        <v>438</v>
      </c>
      <c r="G135">
        <v>1000000</v>
      </c>
      <c r="H135" t="s">
        <v>39</v>
      </c>
      <c r="I135" t="s">
        <v>439</v>
      </c>
      <c r="J135" t="s">
        <v>217</v>
      </c>
      <c r="K135">
        <v>518549.47</v>
      </c>
      <c r="L135">
        <v>0.51854947000000007</v>
      </c>
      <c r="M135" t="s">
        <v>180</v>
      </c>
      <c r="N135" t="s">
        <v>26</v>
      </c>
      <c r="O135" t="s">
        <v>36</v>
      </c>
      <c r="P135" t="s">
        <v>17</v>
      </c>
      <c r="Q135" t="s">
        <v>186</v>
      </c>
    </row>
    <row r="136" spans="1:17">
      <c r="A136" t="s">
        <v>17</v>
      </c>
      <c r="B136" t="s">
        <v>29</v>
      </c>
      <c r="C136" t="s">
        <v>176</v>
      </c>
      <c r="D136" t="s">
        <v>101</v>
      </c>
      <c r="E136" t="s">
        <v>30</v>
      </c>
      <c r="F136" t="s">
        <v>440</v>
      </c>
      <c r="G136">
        <v>987756</v>
      </c>
      <c r="H136" t="s">
        <v>32</v>
      </c>
      <c r="I136" t="s">
        <v>441</v>
      </c>
      <c r="J136" t="s">
        <v>442</v>
      </c>
      <c r="K136">
        <v>987756.00000000012</v>
      </c>
      <c r="L136">
        <v>1</v>
      </c>
      <c r="M136" t="s">
        <v>180</v>
      </c>
      <c r="N136" t="s">
        <v>26</v>
      </c>
      <c r="O136" t="s">
        <v>29</v>
      </c>
      <c r="P136" t="s">
        <v>29</v>
      </c>
      <c r="Q136" t="s">
        <v>101</v>
      </c>
    </row>
    <row r="137" spans="1:17">
      <c r="A137" t="s">
        <v>17</v>
      </c>
      <c r="B137" t="s">
        <v>36</v>
      </c>
      <c r="C137" t="s">
        <v>43</v>
      </c>
      <c r="D137" t="s">
        <v>20</v>
      </c>
      <c r="E137" t="s">
        <v>151</v>
      </c>
      <c r="F137" t="s">
        <v>443</v>
      </c>
      <c r="G137">
        <v>986866.74</v>
      </c>
      <c r="H137" t="s">
        <v>153</v>
      </c>
      <c r="I137" t="s">
        <v>444</v>
      </c>
      <c r="J137" t="s">
        <v>52</v>
      </c>
      <c r="K137">
        <v>986866.74</v>
      </c>
      <c r="L137">
        <v>1</v>
      </c>
      <c r="M137" t="s">
        <v>43</v>
      </c>
      <c r="N137" t="s">
        <v>140</v>
      </c>
      <c r="O137" t="s">
        <v>36</v>
      </c>
      <c r="P137" t="s">
        <v>36</v>
      </c>
      <c r="Q137" t="s">
        <v>53</v>
      </c>
    </row>
    <row r="138" spans="1:17">
      <c r="A138" t="s">
        <v>17</v>
      </c>
      <c r="B138" t="s">
        <v>18</v>
      </c>
      <c r="C138" t="s">
        <v>43</v>
      </c>
      <c r="D138" t="s">
        <v>64</v>
      </c>
      <c r="E138" t="s">
        <v>58</v>
      </c>
      <c r="F138" t="s">
        <v>445</v>
      </c>
      <c r="G138">
        <v>972000</v>
      </c>
      <c r="H138" t="s">
        <v>60</v>
      </c>
      <c r="I138" t="s">
        <v>446</v>
      </c>
      <c r="J138" t="s">
        <v>290</v>
      </c>
      <c r="K138">
        <v>923400</v>
      </c>
      <c r="L138">
        <v>0.95</v>
      </c>
      <c r="M138" t="s">
        <v>43</v>
      </c>
      <c r="N138" t="s">
        <v>26</v>
      </c>
      <c r="O138" t="s">
        <v>27</v>
      </c>
      <c r="P138" t="s">
        <v>18</v>
      </c>
      <c r="Q138" t="s">
        <v>105</v>
      </c>
    </row>
    <row r="139" spans="1:17">
      <c r="A139" t="s">
        <v>17</v>
      </c>
      <c r="B139" t="s">
        <v>18</v>
      </c>
      <c r="C139" t="s">
        <v>19</v>
      </c>
      <c r="D139" t="s">
        <v>410</v>
      </c>
      <c r="E139" t="s">
        <v>69</v>
      </c>
      <c r="F139" t="s">
        <v>447</v>
      </c>
      <c r="G139">
        <v>966500</v>
      </c>
      <c r="H139" t="s">
        <v>71</v>
      </c>
      <c r="I139" t="s">
        <v>448</v>
      </c>
      <c r="J139" t="s">
        <v>449</v>
      </c>
      <c r="K139">
        <v>679000</v>
      </c>
      <c r="L139">
        <v>0.70253491981376104</v>
      </c>
      <c r="M139" t="s">
        <v>19</v>
      </c>
      <c r="N139" t="s">
        <v>26</v>
      </c>
      <c r="O139" t="s">
        <v>27</v>
      </c>
      <c r="P139" t="s">
        <v>18</v>
      </c>
      <c r="Q139" t="s">
        <v>64</v>
      </c>
    </row>
    <row r="140" spans="1:17">
      <c r="A140" t="s">
        <v>17</v>
      </c>
      <c r="B140" t="s">
        <v>36</v>
      </c>
      <c r="C140" t="s">
        <v>86</v>
      </c>
      <c r="D140" t="s">
        <v>20</v>
      </c>
      <c r="E140" t="s">
        <v>37</v>
      </c>
      <c r="F140" t="s">
        <v>450</v>
      </c>
      <c r="G140">
        <v>962482</v>
      </c>
      <c r="H140" t="s">
        <v>39</v>
      </c>
      <c r="I140" t="s">
        <v>451</v>
      </c>
      <c r="J140" t="s">
        <v>89</v>
      </c>
      <c r="K140">
        <v>962482</v>
      </c>
      <c r="L140">
        <v>1</v>
      </c>
      <c r="M140" t="s">
        <v>86</v>
      </c>
      <c r="N140" t="s">
        <v>140</v>
      </c>
      <c r="O140" t="s">
        <v>36</v>
      </c>
      <c r="P140" t="s">
        <v>36</v>
      </c>
      <c r="Q140" t="s">
        <v>90</v>
      </c>
    </row>
    <row r="141" spans="1:17">
      <c r="A141" t="s">
        <v>17</v>
      </c>
      <c r="B141" t="s">
        <v>36</v>
      </c>
      <c r="C141" t="s">
        <v>19</v>
      </c>
      <c r="D141" t="s">
        <v>101</v>
      </c>
      <c r="E141" t="s">
        <v>271</v>
      </c>
      <c r="F141" t="s">
        <v>452</v>
      </c>
      <c r="G141">
        <v>960814.29</v>
      </c>
      <c r="H141" t="s">
        <v>273</v>
      </c>
      <c r="I141" t="s">
        <v>453</v>
      </c>
      <c r="J141" t="s">
        <v>267</v>
      </c>
      <c r="K141">
        <v>960814.29</v>
      </c>
      <c r="L141">
        <v>1</v>
      </c>
      <c r="M141" t="s">
        <v>19</v>
      </c>
      <c r="N141" t="s">
        <v>26</v>
      </c>
      <c r="O141" t="s">
        <v>36</v>
      </c>
      <c r="P141" t="s">
        <v>36</v>
      </c>
      <c r="Q141" t="s">
        <v>101</v>
      </c>
    </row>
    <row r="142" spans="1:17">
      <c r="A142" t="s">
        <v>17</v>
      </c>
      <c r="B142" t="s">
        <v>29</v>
      </c>
      <c r="C142" t="s">
        <v>43</v>
      </c>
      <c r="D142" t="s">
        <v>20</v>
      </c>
      <c r="E142" t="s">
        <v>30</v>
      </c>
      <c r="F142" t="s">
        <v>454</v>
      </c>
      <c r="G142">
        <v>950000</v>
      </c>
      <c r="H142" t="s">
        <v>32</v>
      </c>
      <c r="I142" t="s">
        <v>455</v>
      </c>
      <c r="J142" t="s">
        <v>46</v>
      </c>
      <c r="K142">
        <v>950000</v>
      </c>
      <c r="L142">
        <v>1</v>
      </c>
      <c r="M142" t="s">
        <v>43</v>
      </c>
      <c r="N142" t="s">
        <v>26</v>
      </c>
      <c r="O142" t="s">
        <v>29</v>
      </c>
      <c r="P142" t="s">
        <v>29</v>
      </c>
      <c r="Q142" t="s">
        <v>47</v>
      </c>
    </row>
    <row r="143" spans="1:17">
      <c r="A143" t="s">
        <v>17</v>
      </c>
      <c r="B143" t="s">
        <v>29</v>
      </c>
      <c r="C143" t="s">
        <v>19</v>
      </c>
      <c r="D143" t="s">
        <v>64</v>
      </c>
      <c r="E143" t="s">
        <v>30</v>
      </c>
      <c r="F143" t="s">
        <v>456</v>
      </c>
      <c r="G143">
        <v>931858</v>
      </c>
      <c r="H143" t="s">
        <v>32</v>
      </c>
      <c r="I143" t="s">
        <v>457</v>
      </c>
      <c r="J143" t="s">
        <v>34</v>
      </c>
      <c r="K143">
        <v>0</v>
      </c>
      <c r="L143">
        <v>0</v>
      </c>
      <c r="M143" t="s">
        <v>19</v>
      </c>
      <c r="N143" t="s">
        <v>84</v>
      </c>
      <c r="O143" t="s">
        <v>29</v>
      </c>
      <c r="P143" t="s">
        <v>29</v>
      </c>
      <c r="Q143" t="s">
        <v>35</v>
      </c>
    </row>
    <row r="144" spans="1:17">
      <c r="A144" t="s">
        <v>17</v>
      </c>
      <c r="B144" t="s">
        <v>79</v>
      </c>
      <c r="C144" t="s">
        <v>43</v>
      </c>
      <c r="D144" t="s">
        <v>20</v>
      </c>
      <c r="E144" t="s">
        <v>275</v>
      </c>
      <c r="F144" t="s">
        <v>458</v>
      </c>
      <c r="G144">
        <v>927440.77</v>
      </c>
      <c r="H144" t="s">
        <v>277</v>
      </c>
      <c r="I144" t="s">
        <v>459</v>
      </c>
      <c r="J144" t="s">
        <v>208</v>
      </c>
      <c r="K144">
        <v>927440.7699999999</v>
      </c>
      <c r="L144">
        <v>0.99999999999999989</v>
      </c>
      <c r="M144" t="s">
        <v>43</v>
      </c>
      <c r="N144" t="s">
        <v>26</v>
      </c>
      <c r="O144" t="s">
        <v>79</v>
      </c>
      <c r="P144" t="s">
        <v>162</v>
      </c>
      <c r="Q144" t="s">
        <v>209</v>
      </c>
    </row>
    <row r="145" spans="1:17">
      <c r="A145" t="s">
        <v>17</v>
      </c>
      <c r="B145" t="s">
        <v>36</v>
      </c>
      <c r="C145" t="s">
        <v>43</v>
      </c>
      <c r="D145" t="s">
        <v>101</v>
      </c>
      <c r="E145" t="s">
        <v>37</v>
      </c>
      <c r="F145" t="s">
        <v>460</v>
      </c>
      <c r="G145">
        <v>916925</v>
      </c>
      <c r="H145" t="s">
        <v>39</v>
      </c>
      <c r="I145" t="s">
        <v>461</v>
      </c>
      <c r="J145" t="s">
        <v>52</v>
      </c>
      <c r="K145">
        <v>916925</v>
      </c>
      <c r="L145">
        <v>1</v>
      </c>
      <c r="M145" t="s">
        <v>43</v>
      </c>
      <c r="N145" t="s">
        <v>140</v>
      </c>
      <c r="O145" t="s">
        <v>36</v>
      </c>
      <c r="P145" t="s">
        <v>36</v>
      </c>
      <c r="Q145" t="s">
        <v>53</v>
      </c>
    </row>
    <row r="146" spans="1:17">
      <c r="A146" t="s">
        <v>17</v>
      </c>
      <c r="B146" t="s">
        <v>79</v>
      </c>
      <c r="C146" t="s">
        <v>43</v>
      </c>
      <c r="D146" t="s">
        <v>20</v>
      </c>
      <c r="E146" t="s">
        <v>157</v>
      </c>
      <c r="F146" t="s">
        <v>462</v>
      </c>
      <c r="G146">
        <v>900000</v>
      </c>
      <c r="H146" t="s">
        <v>159</v>
      </c>
      <c r="I146" t="s">
        <v>463</v>
      </c>
      <c r="J146" t="s">
        <v>52</v>
      </c>
      <c r="K146">
        <v>715880</v>
      </c>
      <c r="L146">
        <v>0.79542222222222225</v>
      </c>
      <c r="M146" t="s">
        <v>43</v>
      </c>
      <c r="N146" t="s">
        <v>190</v>
      </c>
      <c r="O146" t="s">
        <v>162</v>
      </c>
      <c r="P146" t="s">
        <v>162</v>
      </c>
      <c r="Q146" t="s">
        <v>53</v>
      </c>
    </row>
    <row r="147" spans="1:17">
      <c r="A147" t="s">
        <v>17</v>
      </c>
      <c r="B147" t="s">
        <v>17</v>
      </c>
      <c r="C147" t="s">
        <v>176</v>
      </c>
      <c r="D147" t="s">
        <v>177</v>
      </c>
      <c r="E147" t="s">
        <v>21</v>
      </c>
      <c r="F147" t="s">
        <v>464</v>
      </c>
      <c r="G147">
        <v>896185</v>
      </c>
      <c r="H147" t="s">
        <v>23</v>
      </c>
      <c r="I147" t="s">
        <v>465</v>
      </c>
      <c r="J147" t="s">
        <v>466</v>
      </c>
      <c r="K147">
        <v>882540.55</v>
      </c>
      <c r="L147">
        <v>0.98477496275880538</v>
      </c>
      <c r="M147" t="s">
        <v>180</v>
      </c>
      <c r="N147" t="s">
        <v>190</v>
      </c>
      <c r="O147">
        <v>0</v>
      </c>
      <c r="P147" t="s">
        <v>17</v>
      </c>
      <c r="Q147" t="s">
        <v>398</v>
      </c>
    </row>
    <row r="148" spans="1:17">
      <c r="A148" t="s">
        <v>17</v>
      </c>
      <c r="B148" t="s">
        <v>17</v>
      </c>
      <c r="C148" t="s">
        <v>176</v>
      </c>
      <c r="D148" t="s">
        <v>177</v>
      </c>
      <c r="E148" t="s">
        <v>37</v>
      </c>
      <c r="F148" t="s">
        <v>467</v>
      </c>
      <c r="G148">
        <v>896185</v>
      </c>
      <c r="H148" t="s">
        <v>39</v>
      </c>
      <c r="I148" t="s">
        <v>468</v>
      </c>
      <c r="J148" t="s">
        <v>466</v>
      </c>
      <c r="K148">
        <v>896185</v>
      </c>
      <c r="L148">
        <v>1</v>
      </c>
      <c r="M148" t="s">
        <v>180</v>
      </c>
      <c r="N148" t="s">
        <v>190</v>
      </c>
      <c r="O148" t="s">
        <v>241</v>
      </c>
      <c r="P148" t="s">
        <v>17</v>
      </c>
      <c r="Q148" t="s">
        <v>398</v>
      </c>
    </row>
    <row r="149" spans="1:17">
      <c r="A149" t="s">
        <v>17</v>
      </c>
      <c r="B149" t="s">
        <v>29</v>
      </c>
      <c r="C149" t="s">
        <v>19</v>
      </c>
      <c r="D149" t="s">
        <v>20</v>
      </c>
      <c r="E149" t="s">
        <v>432</v>
      </c>
      <c r="F149" t="s">
        <v>469</v>
      </c>
      <c r="G149">
        <v>889529</v>
      </c>
      <c r="H149" t="s">
        <v>434</v>
      </c>
      <c r="I149" t="s">
        <v>470</v>
      </c>
      <c r="J149" t="s">
        <v>34</v>
      </c>
      <c r="K149">
        <v>845053</v>
      </c>
      <c r="L149">
        <v>0.95000050588569906</v>
      </c>
      <c r="M149" t="s">
        <v>19</v>
      </c>
      <c r="N149" t="s">
        <v>26</v>
      </c>
      <c r="O149" t="s">
        <v>29</v>
      </c>
      <c r="P149" t="s">
        <v>29</v>
      </c>
      <c r="Q149" t="s">
        <v>35</v>
      </c>
    </row>
    <row r="150" spans="1:17">
      <c r="A150" t="s">
        <v>17</v>
      </c>
      <c r="B150" t="s">
        <v>36</v>
      </c>
      <c r="C150" t="s">
        <v>19</v>
      </c>
      <c r="D150" t="s">
        <v>122</v>
      </c>
      <c r="E150" t="s">
        <v>37</v>
      </c>
      <c r="F150" t="s">
        <v>471</v>
      </c>
      <c r="G150">
        <v>880212</v>
      </c>
      <c r="H150" t="s">
        <v>39</v>
      </c>
      <c r="I150" t="s">
        <v>472</v>
      </c>
      <c r="J150" t="s">
        <v>128</v>
      </c>
      <c r="K150">
        <v>880212</v>
      </c>
      <c r="L150">
        <v>1</v>
      </c>
      <c r="M150" t="s">
        <v>19</v>
      </c>
      <c r="N150" t="s">
        <v>26</v>
      </c>
      <c r="O150" t="s">
        <v>36</v>
      </c>
      <c r="P150" t="s">
        <v>36</v>
      </c>
      <c r="Q150" t="s">
        <v>105</v>
      </c>
    </row>
    <row r="151" spans="1:17">
      <c r="A151" t="s">
        <v>17</v>
      </c>
      <c r="B151" t="s">
        <v>79</v>
      </c>
      <c r="C151" t="s">
        <v>43</v>
      </c>
      <c r="D151" t="s">
        <v>20</v>
      </c>
      <c r="E151" t="s">
        <v>192</v>
      </c>
      <c r="F151" t="s">
        <v>473</v>
      </c>
      <c r="G151">
        <v>867959.59</v>
      </c>
      <c r="H151" t="s">
        <v>194</v>
      </c>
      <c r="I151" t="s">
        <v>474</v>
      </c>
      <c r="J151" t="s">
        <v>52</v>
      </c>
      <c r="K151">
        <v>853014.89</v>
      </c>
      <c r="L151">
        <v>0.9827818020882747</v>
      </c>
      <c r="M151" t="s">
        <v>43</v>
      </c>
      <c r="N151" t="s">
        <v>26</v>
      </c>
      <c r="O151" t="s">
        <v>79</v>
      </c>
      <c r="P151" t="s">
        <v>197</v>
      </c>
      <c r="Q151" t="s">
        <v>53</v>
      </c>
    </row>
    <row r="152" spans="1:17">
      <c r="A152" t="s">
        <v>17</v>
      </c>
      <c r="B152" t="s">
        <v>18</v>
      </c>
      <c r="C152" t="s">
        <v>19</v>
      </c>
      <c r="D152" t="s">
        <v>64</v>
      </c>
      <c r="E152" t="s">
        <v>58</v>
      </c>
      <c r="F152" t="s">
        <v>475</v>
      </c>
      <c r="G152">
        <v>860400</v>
      </c>
      <c r="H152" t="s">
        <v>60</v>
      </c>
      <c r="I152" t="s">
        <v>476</v>
      </c>
      <c r="J152" t="s">
        <v>477</v>
      </c>
      <c r="K152">
        <v>848120</v>
      </c>
      <c r="L152">
        <v>0.9857275685727569</v>
      </c>
      <c r="M152" t="s">
        <v>19</v>
      </c>
      <c r="N152" t="s">
        <v>26</v>
      </c>
      <c r="O152" t="s">
        <v>62</v>
      </c>
      <c r="P152" t="s">
        <v>17</v>
      </c>
      <c r="Q152" t="s">
        <v>64</v>
      </c>
    </row>
    <row r="153" spans="1:17">
      <c r="A153" t="s">
        <v>17</v>
      </c>
      <c r="B153" t="s">
        <v>36</v>
      </c>
      <c r="C153" t="s">
        <v>19</v>
      </c>
      <c r="D153" t="s">
        <v>20</v>
      </c>
      <c r="E153" t="s">
        <v>95</v>
      </c>
      <c r="F153" t="s">
        <v>478</v>
      </c>
      <c r="G153">
        <v>859100</v>
      </c>
      <c r="H153" t="s">
        <v>97</v>
      </c>
      <c r="I153" t="s">
        <v>479</v>
      </c>
      <c r="J153" t="s">
        <v>267</v>
      </c>
      <c r="K153">
        <v>0</v>
      </c>
      <c r="L153">
        <v>0</v>
      </c>
      <c r="M153" t="s">
        <v>19</v>
      </c>
      <c r="N153" t="s">
        <v>26</v>
      </c>
      <c r="O153" t="s">
        <v>36</v>
      </c>
      <c r="P153" t="s">
        <v>36</v>
      </c>
      <c r="Q153" t="s">
        <v>101</v>
      </c>
    </row>
    <row r="154" spans="1:17">
      <c r="A154" t="s">
        <v>17</v>
      </c>
      <c r="B154" t="s">
        <v>29</v>
      </c>
      <c r="C154" t="s">
        <v>19</v>
      </c>
      <c r="D154" t="s">
        <v>20</v>
      </c>
      <c r="E154" t="s">
        <v>432</v>
      </c>
      <c r="F154" t="s">
        <v>480</v>
      </c>
      <c r="G154">
        <v>856637</v>
      </c>
      <c r="H154" t="s">
        <v>434</v>
      </c>
      <c r="I154" t="s">
        <v>481</v>
      </c>
      <c r="J154" t="s">
        <v>34</v>
      </c>
      <c r="K154">
        <v>813805</v>
      </c>
      <c r="L154">
        <v>0.94999982489665979</v>
      </c>
      <c r="M154" t="s">
        <v>19</v>
      </c>
      <c r="P154" t="s">
        <v>29</v>
      </c>
    </row>
    <row r="155" spans="1:17">
      <c r="A155" t="s">
        <v>17</v>
      </c>
      <c r="B155" t="s">
        <v>17</v>
      </c>
      <c r="C155" t="s">
        <v>176</v>
      </c>
      <c r="D155" t="s">
        <v>186</v>
      </c>
      <c r="E155" t="s">
        <v>298</v>
      </c>
      <c r="F155" t="s">
        <v>482</v>
      </c>
      <c r="G155">
        <v>851774.5</v>
      </c>
      <c r="H155" t="s">
        <v>300</v>
      </c>
      <c r="I155" t="s">
        <v>483</v>
      </c>
      <c r="J155" t="s">
        <v>189</v>
      </c>
      <c r="K155">
        <v>851774.5</v>
      </c>
      <c r="L155">
        <v>1</v>
      </c>
      <c r="M155" t="s">
        <v>180</v>
      </c>
      <c r="P155" t="s">
        <v>17</v>
      </c>
      <c r="Q155" t="s">
        <v>191</v>
      </c>
    </row>
    <row r="156" spans="1:17">
      <c r="A156" t="s">
        <v>17</v>
      </c>
      <c r="B156" t="s">
        <v>79</v>
      </c>
      <c r="C156" t="s">
        <v>43</v>
      </c>
      <c r="D156" t="s">
        <v>20</v>
      </c>
      <c r="E156" t="s">
        <v>353</v>
      </c>
      <c r="F156" t="s">
        <v>484</v>
      </c>
      <c r="G156">
        <v>848096</v>
      </c>
      <c r="H156" t="s">
        <v>355</v>
      </c>
      <c r="I156" t="s">
        <v>485</v>
      </c>
      <c r="J156" t="s">
        <v>208</v>
      </c>
      <c r="K156">
        <v>356100.65</v>
      </c>
      <c r="L156">
        <v>0.4198824779270271</v>
      </c>
      <c r="M156" t="s">
        <v>43</v>
      </c>
      <c r="N156" t="s">
        <v>26</v>
      </c>
      <c r="O156" t="s">
        <v>79</v>
      </c>
      <c r="P156" t="s">
        <v>486</v>
      </c>
      <c r="Q156" t="s">
        <v>209</v>
      </c>
    </row>
    <row r="157" spans="1:17">
      <c r="A157" t="s">
        <v>17</v>
      </c>
      <c r="B157" t="s">
        <v>29</v>
      </c>
      <c r="C157" t="s">
        <v>19</v>
      </c>
      <c r="D157" t="s">
        <v>20</v>
      </c>
      <c r="E157" t="s">
        <v>30</v>
      </c>
      <c r="F157" t="s">
        <v>487</v>
      </c>
      <c r="G157">
        <v>831105</v>
      </c>
      <c r="H157" t="s">
        <v>32</v>
      </c>
      <c r="I157" t="s">
        <v>488</v>
      </c>
      <c r="J157" t="s">
        <v>34</v>
      </c>
      <c r="K157">
        <v>0</v>
      </c>
      <c r="L157">
        <v>0</v>
      </c>
      <c r="M157" t="s">
        <v>19</v>
      </c>
      <c r="N157" t="s">
        <v>84</v>
      </c>
      <c r="O157" t="s">
        <v>29</v>
      </c>
      <c r="P157" t="s">
        <v>29</v>
      </c>
      <c r="Q157" t="s">
        <v>35</v>
      </c>
    </row>
    <row r="158" spans="1:17">
      <c r="A158" t="s">
        <v>17</v>
      </c>
      <c r="B158" t="s">
        <v>18</v>
      </c>
      <c r="C158" t="s">
        <v>19</v>
      </c>
      <c r="D158" t="s">
        <v>122</v>
      </c>
      <c r="E158" t="s">
        <v>58</v>
      </c>
      <c r="F158" t="s">
        <v>489</v>
      </c>
      <c r="G158">
        <v>830000</v>
      </c>
      <c r="H158" t="s">
        <v>60</v>
      </c>
      <c r="I158" t="s">
        <v>490</v>
      </c>
      <c r="J158" t="s">
        <v>104</v>
      </c>
      <c r="K158">
        <v>0</v>
      </c>
      <c r="L158">
        <v>0</v>
      </c>
      <c r="M158" t="s">
        <v>19</v>
      </c>
      <c r="N158" t="s">
        <v>26</v>
      </c>
      <c r="O158" t="s">
        <v>27</v>
      </c>
      <c r="P158" t="s">
        <v>18</v>
      </c>
      <c r="Q158" t="s">
        <v>105</v>
      </c>
    </row>
    <row r="159" spans="1:17">
      <c r="A159" t="s">
        <v>17</v>
      </c>
      <c r="B159" t="s">
        <v>36</v>
      </c>
      <c r="C159" t="s">
        <v>19</v>
      </c>
      <c r="D159" t="s">
        <v>101</v>
      </c>
      <c r="E159" t="s">
        <v>91</v>
      </c>
      <c r="F159" t="s">
        <v>491</v>
      </c>
      <c r="G159">
        <v>825000</v>
      </c>
      <c r="H159" t="s">
        <v>93</v>
      </c>
      <c r="I159" t="s">
        <v>492</v>
      </c>
      <c r="J159" t="s">
        <v>267</v>
      </c>
      <c r="K159">
        <v>825000</v>
      </c>
      <c r="L159">
        <v>1</v>
      </c>
      <c r="M159" t="s">
        <v>19</v>
      </c>
      <c r="N159" t="s">
        <v>26</v>
      </c>
      <c r="O159" t="s">
        <v>36</v>
      </c>
      <c r="P159" t="s">
        <v>36</v>
      </c>
      <c r="Q159" t="s">
        <v>101</v>
      </c>
    </row>
    <row r="160" spans="1:17">
      <c r="A160" t="s">
        <v>17</v>
      </c>
      <c r="B160" t="s">
        <v>36</v>
      </c>
      <c r="C160" t="s">
        <v>19</v>
      </c>
      <c r="D160" t="s">
        <v>122</v>
      </c>
      <c r="E160" t="s">
        <v>143</v>
      </c>
      <c r="F160" t="s">
        <v>493</v>
      </c>
      <c r="G160">
        <v>800000</v>
      </c>
      <c r="H160" t="s">
        <v>145</v>
      </c>
      <c r="I160" t="s">
        <v>494</v>
      </c>
      <c r="J160" t="s">
        <v>108</v>
      </c>
      <c r="K160">
        <v>800000</v>
      </c>
      <c r="L160">
        <v>1</v>
      </c>
      <c r="M160" t="s">
        <v>19</v>
      </c>
      <c r="N160" t="s">
        <v>26</v>
      </c>
      <c r="O160" t="s">
        <v>36</v>
      </c>
      <c r="P160" t="s">
        <v>36</v>
      </c>
      <c r="Q160" t="s">
        <v>109</v>
      </c>
    </row>
    <row r="161" spans="1:17">
      <c r="A161" t="s">
        <v>17</v>
      </c>
      <c r="B161" t="s">
        <v>36</v>
      </c>
      <c r="C161" t="s">
        <v>19</v>
      </c>
      <c r="D161" t="s">
        <v>101</v>
      </c>
      <c r="E161" t="s">
        <v>383</v>
      </c>
      <c r="F161" t="s">
        <v>495</v>
      </c>
      <c r="G161">
        <v>774105</v>
      </c>
      <c r="H161" t="s">
        <v>385</v>
      </c>
      <c r="I161" t="s">
        <v>496</v>
      </c>
      <c r="J161" t="s">
        <v>497</v>
      </c>
      <c r="K161">
        <v>774105</v>
      </c>
      <c r="L161">
        <v>1</v>
      </c>
      <c r="M161" t="s">
        <v>19</v>
      </c>
      <c r="P161" t="s">
        <v>388</v>
      </c>
      <c r="Q161" t="s">
        <v>101</v>
      </c>
    </row>
    <row r="162" spans="1:17">
      <c r="A162" t="s">
        <v>17</v>
      </c>
      <c r="B162" t="s">
        <v>29</v>
      </c>
      <c r="C162" t="s">
        <v>86</v>
      </c>
      <c r="D162" t="s">
        <v>20</v>
      </c>
      <c r="E162" t="s">
        <v>30</v>
      </c>
      <c r="F162" t="s">
        <v>498</v>
      </c>
      <c r="G162">
        <v>769545</v>
      </c>
      <c r="H162" t="s">
        <v>32</v>
      </c>
      <c r="I162" t="s">
        <v>499</v>
      </c>
      <c r="J162" t="s">
        <v>108</v>
      </c>
      <c r="K162">
        <v>769545</v>
      </c>
      <c r="L162">
        <v>1</v>
      </c>
      <c r="M162" t="s">
        <v>86</v>
      </c>
      <c r="N162" t="s">
        <v>26</v>
      </c>
      <c r="O162" t="s">
        <v>29</v>
      </c>
      <c r="P162" t="s">
        <v>29</v>
      </c>
      <c r="Q162" t="s">
        <v>116</v>
      </c>
    </row>
    <row r="163" spans="1:17">
      <c r="A163" t="s">
        <v>17</v>
      </c>
      <c r="B163" t="s">
        <v>36</v>
      </c>
      <c r="C163" t="s">
        <v>19</v>
      </c>
      <c r="D163" t="s">
        <v>64</v>
      </c>
      <c r="E163" t="s">
        <v>95</v>
      </c>
      <c r="F163" t="s">
        <v>500</v>
      </c>
      <c r="G163">
        <v>769450</v>
      </c>
      <c r="H163" t="s">
        <v>97</v>
      </c>
      <c r="I163" t="s">
        <v>501</v>
      </c>
      <c r="J163" t="s">
        <v>502</v>
      </c>
      <c r="K163">
        <v>757316.67</v>
      </c>
      <c r="L163">
        <v>0.9842311651179414</v>
      </c>
      <c r="M163" t="s">
        <v>19</v>
      </c>
      <c r="N163" t="s">
        <v>26</v>
      </c>
      <c r="O163" t="s">
        <v>36</v>
      </c>
      <c r="P163" t="s">
        <v>36</v>
      </c>
      <c r="Q163" t="s">
        <v>64</v>
      </c>
    </row>
    <row r="164" spans="1:17">
      <c r="A164" t="s">
        <v>17</v>
      </c>
      <c r="B164" t="s">
        <v>36</v>
      </c>
      <c r="C164" t="s">
        <v>43</v>
      </c>
      <c r="D164" t="s">
        <v>64</v>
      </c>
      <c r="E164" t="s">
        <v>37</v>
      </c>
      <c r="F164" t="s">
        <v>503</v>
      </c>
      <c r="G164">
        <v>761100</v>
      </c>
      <c r="H164" t="s">
        <v>39</v>
      </c>
      <c r="I164" t="s">
        <v>504</v>
      </c>
      <c r="J164" t="s">
        <v>52</v>
      </c>
      <c r="K164">
        <v>641145</v>
      </c>
      <c r="L164">
        <v>0.84239258967284192</v>
      </c>
      <c r="M164" t="s">
        <v>43</v>
      </c>
      <c r="N164" t="s">
        <v>26</v>
      </c>
      <c r="O164" t="s">
        <v>36</v>
      </c>
      <c r="P164" t="s">
        <v>36</v>
      </c>
      <c r="Q164" t="s">
        <v>109</v>
      </c>
    </row>
    <row r="165" spans="1:17">
      <c r="A165" t="s">
        <v>17</v>
      </c>
      <c r="B165" t="s">
        <v>29</v>
      </c>
      <c r="C165" t="s">
        <v>86</v>
      </c>
      <c r="D165" t="s">
        <v>20</v>
      </c>
      <c r="E165" t="s">
        <v>30</v>
      </c>
      <c r="F165" t="s">
        <v>505</v>
      </c>
      <c r="G165">
        <v>744188</v>
      </c>
      <c r="H165" t="s">
        <v>32</v>
      </c>
      <c r="I165" t="s">
        <v>506</v>
      </c>
      <c r="J165" t="s">
        <v>108</v>
      </c>
      <c r="K165">
        <v>744188</v>
      </c>
      <c r="L165">
        <v>1</v>
      </c>
      <c r="M165" t="s">
        <v>86</v>
      </c>
      <c r="N165" t="s">
        <v>26</v>
      </c>
      <c r="O165" t="s">
        <v>29</v>
      </c>
      <c r="P165" t="s">
        <v>29</v>
      </c>
      <c r="Q165" t="s">
        <v>116</v>
      </c>
    </row>
    <row r="166" spans="1:17">
      <c r="A166" t="s">
        <v>17</v>
      </c>
      <c r="B166" t="s">
        <v>36</v>
      </c>
      <c r="C166" t="s">
        <v>213</v>
      </c>
      <c r="D166" t="s">
        <v>20</v>
      </c>
      <c r="E166" t="s">
        <v>37</v>
      </c>
      <c r="F166" t="s">
        <v>507</v>
      </c>
      <c r="G166">
        <v>735000</v>
      </c>
      <c r="H166" t="s">
        <v>39</v>
      </c>
      <c r="I166" t="s">
        <v>508</v>
      </c>
      <c r="J166" t="s">
        <v>509</v>
      </c>
      <c r="K166">
        <v>661500.04</v>
      </c>
      <c r="L166">
        <v>0.90000005442176878</v>
      </c>
      <c r="M166" t="s">
        <v>213</v>
      </c>
      <c r="N166" t="s">
        <v>84</v>
      </c>
      <c r="O166" t="s">
        <v>36</v>
      </c>
      <c r="P166" t="s">
        <v>17</v>
      </c>
      <c r="Q166" t="s">
        <v>64</v>
      </c>
    </row>
    <row r="167" spans="1:17">
      <c r="A167" t="s">
        <v>17</v>
      </c>
      <c r="B167" t="s">
        <v>36</v>
      </c>
      <c r="C167" t="s">
        <v>19</v>
      </c>
      <c r="D167" t="s">
        <v>122</v>
      </c>
      <c r="E167" t="s">
        <v>91</v>
      </c>
      <c r="F167" t="s">
        <v>510</v>
      </c>
      <c r="G167">
        <v>732452.27</v>
      </c>
      <c r="H167" t="s">
        <v>93</v>
      </c>
      <c r="I167" t="s">
        <v>511</v>
      </c>
      <c r="J167" t="s">
        <v>125</v>
      </c>
      <c r="K167">
        <v>732452.27</v>
      </c>
      <c r="L167">
        <v>1</v>
      </c>
      <c r="M167" t="s">
        <v>19</v>
      </c>
      <c r="N167" t="s">
        <v>26</v>
      </c>
      <c r="O167" t="s">
        <v>36</v>
      </c>
      <c r="P167" t="s">
        <v>36</v>
      </c>
      <c r="Q167" t="s">
        <v>105</v>
      </c>
    </row>
    <row r="168" spans="1:17">
      <c r="A168" t="s">
        <v>17</v>
      </c>
      <c r="B168" t="s">
        <v>79</v>
      </c>
      <c r="C168" t="s">
        <v>43</v>
      </c>
      <c r="D168" t="s">
        <v>122</v>
      </c>
      <c r="E168" t="s">
        <v>275</v>
      </c>
      <c r="F168" t="s">
        <v>512</v>
      </c>
      <c r="G168">
        <v>730573</v>
      </c>
      <c r="H168" t="s">
        <v>277</v>
      </c>
      <c r="I168" t="s">
        <v>513</v>
      </c>
      <c r="J168" t="s">
        <v>514</v>
      </c>
      <c r="K168">
        <v>304794</v>
      </c>
      <c r="L168">
        <v>0.41719855510674497</v>
      </c>
      <c r="M168" t="s">
        <v>43</v>
      </c>
      <c r="N168" t="s">
        <v>26</v>
      </c>
      <c r="O168" t="s">
        <v>79</v>
      </c>
      <c r="P168" t="s">
        <v>162</v>
      </c>
      <c r="Q168" t="s">
        <v>105</v>
      </c>
    </row>
    <row r="169" spans="1:17">
      <c r="A169" t="s">
        <v>17</v>
      </c>
      <c r="B169" t="s">
        <v>29</v>
      </c>
      <c r="C169" t="s">
        <v>43</v>
      </c>
      <c r="D169" t="s">
        <v>101</v>
      </c>
      <c r="E169" t="s">
        <v>30</v>
      </c>
      <c r="F169" t="s">
        <v>515</v>
      </c>
      <c r="G169">
        <v>721645</v>
      </c>
      <c r="H169" t="s">
        <v>32</v>
      </c>
      <c r="I169" t="s">
        <v>516</v>
      </c>
      <c r="J169" t="s">
        <v>517</v>
      </c>
      <c r="K169">
        <v>707497.95</v>
      </c>
      <c r="L169">
        <v>0.9803961088901052</v>
      </c>
      <c r="M169" t="s">
        <v>43</v>
      </c>
      <c r="N169" t="s">
        <v>26</v>
      </c>
      <c r="O169" t="s">
        <v>29</v>
      </c>
      <c r="P169" t="s">
        <v>29</v>
      </c>
      <c r="Q169" t="s">
        <v>105</v>
      </c>
    </row>
    <row r="170" spans="1:17">
      <c r="A170" t="s">
        <v>17</v>
      </c>
      <c r="B170" t="s">
        <v>29</v>
      </c>
      <c r="C170" t="s">
        <v>43</v>
      </c>
      <c r="D170" t="s">
        <v>20</v>
      </c>
      <c r="E170" t="s">
        <v>30</v>
      </c>
      <c r="F170" t="s">
        <v>518</v>
      </c>
      <c r="G170">
        <v>717845.48</v>
      </c>
      <c r="H170" t="s">
        <v>32</v>
      </c>
      <c r="I170" t="s">
        <v>519</v>
      </c>
      <c r="J170" t="s">
        <v>46</v>
      </c>
      <c r="K170">
        <v>717845.48</v>
      </c>
      <c r="L170">
        <v>1</v>
      </c>
      <c r="M170" t="s">
        <v>43</v>
      </c>
      <c r="N170" t="s">
        <v>26</v>
      </c>
      <c r="O170" t="s">
        <v>29</v>
      </c>
      <c r="P170" t="s">
        <v>29</v>
      </c>
      <c r="Q170" t="s">
        <v>47</v>
      </c>
    </row>
    <row r="171" spans="1:17">
      <c r="A171" t="s">
        <v>17</v>
      </c>
      <c r="B171" t="s">
        <v>79</v>
      </c>
      <c r="C171" t="s">
        <v>43</v>
      </c>
      <c r="D171" t="s">
        <v>20</v>
      </c>
      <c r="E171" t="s">
        <v>275</v>
      </c>
      <c r="F171" t="s">
        <v>520</v>
      </c>
      <c r="G171">
        <v>709832.25</v>
      </c>
      <c r="H171" t="s">
        <v>277</v>
      </c>
      <c r="I171" t="s">
        <v>521</v>
      </c>
      <c r="J171" t="s">
        <v>208</v>
      </c>
      <c r="K171">
        <v>709832.25</v>
      </c>
      <c r="L171">
        <v>1</v>
      </c>
      <c r="M171" t="s">
        <v>43</v>
      </c>
      <c r="N171" t="s">
        <v>26</v>
      </c>
      <c r="O171" t="s">
        <v>79</v>
      </c>
      <c r="P171" t="s">
        <v>162</v>
      </c>
      <c r="Q171" t="s">
        <v>209</v>
      </c>
    </row>
    <row r="172" spans="1:17">
      <c r="A172" t="s">
        <v>17</v>
      </c>
      <c r="B172" t="s">
        <v>36</v>
      </c>
      <c r="C172" t="s">
        <v>19</v>
      </c>
      <c r="D172" t="s">
        <v>64</v>
      </c>
      <c r="E172" t="s">
        <v>37</v>
      </c>
      <c r="F172" t="s">
        <v>522</v>
      </c>
      <c r="G172">
        <v>707171.3</v>
      </c>
      <c r="H172" t="s">
        <v>39</v>
      </c>
      <c r="I172" t="s">
        <v>523</v>
      </c>
      <c r="J172" t="s">
        <v>267</v>
      </c>
      <c r="K172">
        <v>0</v>
      </c>
      <c r="L172">
        <v>0</v>
      </c>
      <c r="M172" t="s">
        <v>19</v>
      </c>
      <c r="N172" t="s">
        <v>26</v>
      </c>
      <c r="O172" t="s">
        <v>36</v>
      </c>
      <c r="P172" t="s">
        <v>36</v>
      </c>
      <c r="Q172" t="s">
        <v>64</v>
      </c>
    </row>
    <row r="173" spans="1:17">
      <c r="A173" t="s">
        <v>17</v>
      </c>
      <c r="B173" t="s">
        <v>29</v>
      </c>
      <c r="C173" t="s">
        <v>43</v>
      </c>
      <c r="D173" t="s">
        <v>64</v>
      </c>
      <c r="E173" t="s">
        <v>151</v>
      </c>
      <c r="F173" t="s">
        <v>524</v>
      </c>
      <c r="G173">
        <v>705000</v>
      </c>
      <c r="H173" t="s">
        <v>153</v>
      </c>
      <c r="I173" t="s">
        <v>525</v>
      </c>
      <c r="J173" t="s">
        <v>46</v>
      </c>
      <c r="K173">
        <v>705000</v>
      </c>
      <c r="L173">
        <v>1</v>
      </c>
      <c r="M173" t="s">
        <v>43</v>
      </c>
      <c r="N173" t="s">
        <v>26</v>
      </c>
      <c r="O173" t="s">
        <v>29</v>
      </c>
      <c r="P173" t="s">
        <v>29</v>
      </c>
      <c r="Q173" t="s">
        <v>47</v>
      </c>
    </row>
    <row r="174" spans="1:17">
      <c r="A174" t="s">
        <v>17</v>
      </c>
      <c r="B174" t="s">
        <v>17</v>
      </c>
      <c r="C174" t="s">
        <v>176</v>
      </c>
      <c r="D174" t="s">
        <v>186</v>
      </c>
      <c r="E174" t="s">
        <v>30</v>
      </c>
      <c r="F174" t="s">
        <v>526</v>
      </c>
      <c r="G174">
        <v>700000</v>
      </c>
      <c r="H174" t="s">
        <v>32</v>
      </c>
      <c r="I174" t="s">
        <v>527</v>
      </c>
      <c r="J174" t="s">
        <v>528</v>
      </c>
      <c r="K174">
        <v>700000</v>
      </c>
      <c r="L174">
        <v>1</v>
      </c>
      <c r="M174" t="s">
        <v>180</v>
      </c>
      <c r="N174" t="s">
        <v>190</v>
      </c>
      <c r="O174" t="s">
        <v>241</v>
      </c>
      <c r="P174" t="s">
        <v>17</v>
      </c>
      <c r="Q174" t="s">
        <v>529</v>
      </c>
    </row>
    <row r="175" spans="1:17">
      <c r="A175" t="s">
        <v>17</v>
      </c>
      <c r="B175" t="s">
        <v>18</v>
      </c>
      <c r="C175" t="s">
        <v>19</v>
      </c>
      <c r="D175" t="s">
        <v>64</v>
      </c>
      <c r="E175" t="s">
        <v>69</v>
      </c>
      <c r="F175" t="s">
        <v>530</v>
      </c>
      <c r="G175">
        <v>700000</v>
      </c>
      <c r="H175" t="s">
        <v>71</v>
      </c>
      <c r="I175" t="s">
        <v>531</v>
      </c>
      <c r="J175" t="s">
        <v>532</v>
      </c>
      <c r="K175">
        <v>665000</v>
      </c>
      <c r="L175">
        <v>0.95</v>
      </c>
      <c r="M175" t="s">
        <v>19</v>
      </c>
      <c r="N175" t="s">
        <v>26</v>
      </c>
      <c r="O175" t="s">
        <v>27</v>
      </c>
      <c r="P175" t="s">
        <v>18</v>
      </c>
      <c r="Q175" t="s">
        <v>64</v>
      </c>
    </row>
    <row r="176" spans="1:17">
      <c r="A176" t="s">
        <v>17</v>
      </c>
      <c r="B176" t="s">
        <v>36</v>
      </c>
      <c r="C176" t="s">
        <v>19</v>
      </c>
      <c r="D176" t="s">
        <v>20</v>
      </c>
      <c r="E176" t="s">
        <v>263</v>
      </c>
      <c r="F176" t="s">
        <v>533</v>
      </c>
      <c r="G176">
        <v>686619</v>
      </c>
      <c r="H176" t="s">
        <v>265</v>
      </c>
      <c r="I176" t="s">
        <v>534</v>
      </c>
      <c r="J176" t="s">
        <v>34</v>
      </c>
      <c r="K176">
        <v>686619</v>
      </c>
      <c r="L176">
        <v>1</v>
      </c>
      <c r="M176" t="s">
        <v>19</v>
      </c>
      <c r="N176" t="s">
        <v>26</v>
      </c>
      <c r="O176" t="s">
        <v>36</v>
      </c>
      <c r="P176" t="s">
        <v>268</v>
      </c>
      <c r="Q176" t="s">
        <v>35</v>
      </c>
    </row>
    <row r="177" spans="1:17">
      <c r="A177" t="s">
        <v>17</v>
      </c>
      <c r="B177" t="s">
        <v>17</v>
      </c>
      <c r="C177" t="s">
        <v>176</v>
      </c>
      <c r="D177" t="s">
        <v>177</v>
      </c>
      <c r="E177" t="s">
        <v>535</v>
      </c>
      <c r="F177" t="s">
        <v>536</v>
      </c>
      <c r="G177">
        <v>676020</v>
      </c>
      <c r="H177" t="s">
        <v>537</v>
      </c>
      <c r="I177" t="s">
        <v>538</v>
      </c>
      <c r="J177" t="s">
        <v>466</v>
      </c>
      <c r="K177">
        <v>676020</v>
      </c>
      <c r="L177">
        <v>1</v>
      </c>
      <c r="M177" t="s">
        <v>180</v>
      </c>
      <c r="P177" t="s">
        <v>314</v>
      </c>
      <c r="Q177" t="s">
        <v>398</v>
      </c>
    </row>
    <row r="178" spans="1:17">
      <c r="A178" t="s">
        <v>17</v>
      </c>
      <c r="B178" t="s">
        <v>79</v>
      </c>
      <c r="C178" t="s">
        <v>43</v>
      </c>
      <c r="D178" t="s">
        <v>20</v>
      </c>
      <c r="E178" t="s">
        <v>151</v>
      </c>
      <c r="F178" t="s">
        <v>539</v>
      </c>
      <c r="G178">
        <v>670874.78</v>
      </c>
      <c r="H178" t="s">
        <v>153</v>
      </c>
      <c r="I178" t="s">
        <v>540</v>
      </c>
      <c r="J178" t="s">
        <v>208</v>
      </c>
      <c r="K178">
        <v>660865.38</v>
      </c>
      <c r="L178">
        <v>0.98508007708979606</v>
      </c>
      <c r="M178" t="s">
        <v>43</v>
      </c>
      <c r="N178" t="s">
        <v>190</v>
      </c>
      <c r="O178" t="s">
        <v>162</v>
      </c>
      <c r="P178" t="s">
        <v>162</v>
      </c>
      <c r="Q178" t="s">
        <v>209</v>
      </c>
    </row>
    <row r="179" spans="1:17">
      <c r="A179" t="s">
        <v>17</v>
      </c>
      <c r="B179" t="s">
        <v>36</v>
      </c>
      <c r="C179" t="s">
        <v>19</v>
      </c>
      <c r="D179" t="s">
        <v>101</v>
      </c>
      <c r="E179" t="s">
        <v>37</v>
      </c>
      <c r="F179" t="s">
        <v>541</v>
      </c>
      <c r="G179">
        <v>670653</v>
      </c>
      <c r="H179" t="s">
        <v>39</v>
      </c>
      <c r="I179" t="s">
        <v>542</v>
      </c>
      <c r="J179" t="s">
        <v>256</v>
      </c>
      <c r="K179">
        <v>670653</v>
      </c>
      <c r="L179">
        <v>1</v>
      </c>
      <c r="M179" t="s">
        <v>19</v>
      </c>
      <c r="N179" t="s">
        <v>26</v>
      </c>
      <c r="O179" t="s">
        <v>36</v>
      </c>
      <c r="P179" t="s">
        <v>36</v>
      </c>
      <c r="Q179" t="s">
        <v>101</v>
      </c>
    </row>
    <row r="180" spans="1:17">
      <c r="A180" t="s">
        <v>17</v>
      </c>
      <c r="B180" t="s">
        <v>36</v>
      </c>
      <c r="C180" t="s">
        <v>19</v>
      </c>
      <c r="D180" t="s">
        <v>101</v>
      </c>
      <c r="E180" t="s">
        <v>37</v>
      </c>
      <c r="F180" t="s">
        <v>543</v>
      </c>
      <c r="G180">
        <v>665277.46</v>
      </c>
      <c r="H180" t="s">
        <v>39</v>
      </c>
      <c r="I180" t="s">
        <v>544</v>
      </c>
      <c r="J180" t="s">
        <v>256</v>
      </c>
      <c r="K180">
        <v>0</v>
      </c>
      <c r="L180">
        <v>0</v>
      </c>
      <c r="M180" t="s">
        <v>19</v>
      </c>
      <c r="N180" t="s">
        <v>26</v>
      </c>
      <c r="O180" t="s">
        <v>36</v>
      </c>
      <c r="P180" t="s">
        <v>36</v>
      </c>
      <c r="Q180" t="s">
        <v>101</v>
      </c>
    </row>
    <row r="181" spans="1:17">
      <c r="A181" t="s">
        <v>17</v>
      </c>
      <c r="B181" t="s">
        <v>17</v>
      </c>
      <c r="C181" t="s">
        <v>176</v>
      </c>
      <c r="D181" t="s">
        <v>177</v>
      </c>
      <c r="E181" t="s">
        <v>37</v>
      </c>
      <c r="F181" t="s">
        <v>545</v>
      </c>
      <c r="G181">
        <v>660920</v>
      </c>
      <c r="H181" t="s">
        <v>39</v>
      </c>
      <c r="I181" t="s">
        <v>546</v>
      </c>
      <c r="J181" t="s">
        <v>466</v>
      </c>
      <c r="K181">
        <v>659932.88</v>
      </c>
      <c r="L181">
        <v>0.99850644556073354</v>
      </c>
      <c r="M181" t="s">
        <v>180</v>
      </c>
      <c r="N181" t="s">
        <v>190</v>
      </c>
      <c r="O181" t="s">
        <v>241</v>
      </c>
      <c r="P181" t="s">
        <v>17</v>
      </c>
      <c r="Q181" t="s">
        <v>398</v>
      </c>
    </row>
    <row r="182" spans="1:17">
      <c r="A182" t="s">
        <v>17</v>
      </c>
      <c r="B182" t="s">
        <v>36</v>
      </c>
      <c r="C182" t="s">
        <v>19</v>
      </c>
      <c r="D182" t="s">
        <v>20</v>
      </c>
      <c r="E182" t="s">
        <v>91</v>
      </c>
      <c r="F182" t="s">
        <v>547</v>
      </c>
      <c r="G182">
        <v>658791.27</v>
      </c>
      <c r="H182" t="s">
        <v>93</v>
      </c>
      <c r="I182" t="s">
        <v>548</v>
      </c>
      <c r="J182" t="s">
        <v>549</v>
      </c>
      <c r="K182">
        <v>658791.27</v>
      </c>
      <c r="L182">
        <v>1</v>
      </c>
      <c r="M182" t="s">
        <v>19</v>
      </c>
      <c r="N182" t="s">
        <v>26</v>
      </c>
      <c r="O182" t="s">
        <v>36</v>
      </c>
      <c r="P182" t="s">
        <v>36</v>
      </c>
      <c r="Q182" t="s">
        <v>105</v>
      </c>
    </row>
    <row r="183" spans="1:17">
      <c r="A183" t="s">
        <v>17</v>
      </c>
      <c r="B183" t="s">
        <v>79</v>
      </c>
      <c r="C183" t="s">
        <v>43</v>
      </c>
      <c r="D183" t="s">
        <v>20</v>
      </c>
      <c r="E183" t="s">
        <v>192</v>
      </c>
      <c r="F183" t="s">
        <v>550</v>
      </c>
      <c r="G183">
        <v>653553.4</v>
      </c>
      <c r="H183" t="s">
        <v>194</v>
      </c>
      <c r="I183" t="s">
        <v>551</v>
      </c>
      <c r="J183" t="s">
        <v>208</v>
      </c>
      <c r="K183">
        <v>653553.4</v>
      </c>
      <c r="L183">
        <v>1</v>
      </c>
      <c r="M183" t="s">
        <v>43</v>
      </c>
      <c r="N183" t="s">
        <v>26</v>
      </c>
      <c r="O183" t="s">
        <v>79</v>
      </c>
      <c r="P183" t="s">
        <v>197</v>
      </c>
      <c r="Q183" t="s">
        <v>209</v>
      </c>
    </row>
    <row r="184" spans="1:17">
      <c r="A184" t="s">
        <v>17</v>
      </c>
      <c r="B184" t="s">
        <v>29</v>
      </c>
      <c r="C184" t="s">
        <v>19</v>
      </c>
      <c r="D184" t="s">
        <v>64</v>
      </c>
      <c r="E184" t="s">
        <v>552</v>
      </c>
      <c r="F184" t="s">
        <v>553</v>
      </c>
      <c r="G184">
        <v>651855</v>
      </c>
      <c r="H184" t="s">
        <v>554</v>
      </c>
      <c r="I184" t="s">
        <v>555</v>
      </c>
      <c r="J184" t="s">
        <v>34</v>
      </c>
      <c r="K184">
        <v>632823</v>
      </c>
      <c r="L184">
        <v>0.97080332282486137</v>
      </c>
      <c r="M184" t="s">
        <v>19</v>
      </c>
      <c r="N184" t="s">
        <v>84</v>
      </c>
      <c r="O184" t="s">
        <v>29</v>
      </c>
      <c r="P184" t="s">
        <v>29</v>
      </c>
      <c r="Q184" t="s">
        <v>35</v>
      </c>
    </row>
    <row r="185" spans="1:17">
      <c r="A185" t="s">
        <v>17</v>
      </c>
      <c r="B185" t="s">
        <v>36</v>
      </c>
      <c r="C185" t="s">
        <v>19</v>
      </c>
      <c r="D185" t="s">
        <v>20</v>
      </c>
      <c r="E185" t="s">
        <v>91</v>
      </c>
      <c r="F185" t="s">
        <v>556</v>
      </c>
      <c r="G185">
        <v>644264</v>
      </c>
      <c r="H185" t="s">
        <v>93</v>
      </c>
      <c r="I185" t="s">
        <v>557</v>
      </c>
      <c r="J185" t="s">
        <v>34</v>
      </c>
      <c r="K185">
        <v>612083</v>
      </c>
      <c r="L185">
        <v>0.95004997951150461</v>
      </c>
      <c r="M185" t="s">
        <v>19</v>
      </c>
      <c r="N185" t="s">
        <v>26</v>
      </c>
      <c r="O185" t="s">
        <v>36</v>
      </c>
      <c r="P185" t="s">
        <v>36</v>
      </c>
      <c r="Q185" t="s">
        <v>35</v>
      </c>
    </row>
    <row r="186" spans="1:17">
      <c r="A186" t="s">
        <v>17</v>
      </c>
      <c r="B186" t="s">
        <v>17</v>
      </c>
      <c r="C186" t="s">
        <v>176</v>
      </c>
      <c r="D186" t="s">
        <v>177</v>
      </c>
      <c r="E186" t="s">
        <v>91</v>
      </c>
      <c r="F186" t="s">
        <v>558</v>
      </c>
      <c r="G186">
        <v>638265.04</v>
      </c>
      <c r="H186" t="s">
        <v>93</v>
      </c>
      <c r="I186" t="s">
        <v>559</v>
      </c>
      <c r="J186" t="s">
        <v>466</v>
      </c>
      <c r="K186">
        <v>638265.03999999992</v>
      </c>
      <c r="L186">
        <v>0.99999999999999978</v>
      </c>
      <c r="M186" t="s">
        <v>180</v>
      </c>
      <c r="N186" t="s">
        <v>190</v>
      </c>
      <c r="O186" t="s">
        <v>241</v>
      </c>
      <c r="P186" t="s">
        <v>17</v>
      </c>
      <c r="Q186" t="s">
        <v>398</v>
      </c>
    </row>
    <row r="187" spans="1:17">
      <c r="A187" t="s">
        <v>17</v>
      </c>
      <c r="B187" t="s">
        <v>29</v>
      </c>
      <c r="C187" t="s">
        <v>19</v>
      </c>
      <c r="D187" t="s">
        <v>101</v>
      </c>
      <c r="E187" t="s">
        <v>30</v>
      </c>
      <c r="F187" t="s">
        <v>560</v>
      </c>
      <c r="G187">
        <v>630878</v>
      </c>
      <c r="H187" t="s">
        <v>32</v>
      </c>
      <c r="I187" t="s">
        <v>472</v>
      </c>
      <c r="J187" t="s">
        <v>128</v>
      </c>
      <c r="K187">
        <v>630878</v>
      </c>
      <c r="L187">
        <v>1</v>
      </c>
      <c r="M187" t="s">
        <v>19</v>
      </c>
      <c r="N187" t="s">
        <v>26</v>
      </c>
      <c r="O187" t="s">
        <v>29</v>
      </c>
      <c r="P187" t="s">
        <v>29</v>
      </c>
      <c r="Q187" t="s">
        <v>105</v>
      </c>
    </row>
    <row r="188" spans="1:17">
      <c r="A188" t="s">
        <v>17</v>
      </c>
      <c r="B188" t="s">
        <v>18</v>
      </c>
      <c r="C188" t="s">
        <v>19</v>
      </c>
      <c r="D188" t="s">
        <v>64</v>
      </c>
      <c r="E188" t="s">
        <v>58</v>
      </c>
      <c r="F188" t="s">
        <v>561</v>
      </c>
      <c r="G188">
        <v>619121.31999999995</v>
      </c>
      <c r="H188" t="s">
        <v>60</v>
      </c>
      <c r="I188" t="s">
        <v>562</v>
      </c>
      <c r="J188" t="s">
        <v>73</v>
      </c>
      <c r="K188">
        <v>619121.31999999995</v>
      </c>
      <c r="L188">
        <v>1</v>
      </c>
      <c r="M188" t="s">
        <v>19</v>
      </c>
      <c r="N188" t="s">
        <v>26</v>
      </c>
      <c r="O188" t="s">
        <v>27</v>
      </c>
      <c r="P188" t="s">
        <v>18</v>
      </c>
      <c r="Q188" t="s">
        <v>74</v>
      </c>
    </row>
    <row r="189" spans="1:17">
      <c r="A189" t="s">
        <v>17</v>
      </c>
      <c r="B189" t="s">
        <v>18</v>
      </c>
      <c r="C189" t="s">
        <v>19</v>
      </c>
      <c r="D189" t="s">
        <v>410</v>
      </c>
      <c r="E189" t="s">
        <v>69</v>
      </c>
      <c r="F189" t="s">
        <v>563</v>
      </c>
      <c r="G189">
        <v>615000</v>
      </c>
      <c r="H189" t="s">
        <v>71</v>
      </c>
      <c r="I189" t="s">
        <v>564</v>
      </c>
      <c r="J189" t="s">
        <v>502</v>
      </c>
      <c r="K189">
        <v>0</v>
      </c>
      <c r="L189">
        <v>0</v>
      </c>
      <c r="M189" t="s">
        <v>19</v>
      </c>
      <c r="N189" t="s">
        <v>26</v>
      </c>
      <c r="O189" t="s">
        <v>27</v>
      </c>
      <c r="P189" t="s">
        <v>18</v>
      </c>
      <c r="Q189" t="s">
        <v>64</v>
      </c>
    </row>
    <row r="190" spans="1:17">
      <c r="A190" t="s">
        <v>17</v>
      </c>
      <c r="B190" t="s">
        <v>18</v>
      </c>
      <c r="C190" t="s">
        <v>19</v>
      </c>
      <c r="D190" t="s">
        <v>64</v>
      </c>
      <c r="E190" t="s">
        <v>69</v>
      </c>
      <c r="F190" t="s">
        <v>565</v>
      </c>
      <c r="G190">
        <v>610000</v>
      </c>
      <c r="H190" t="s">
        <v>71</v>
      </c>
      <c r="I190" t="s">
        <v>566</v>
      </c>
      <c r="J190" t="s">
        <v>73</v>
      </c>
      <c r="K190">
        <v>494100</v>
      </c>
      <c r="L190">
        <v>0.81</v>
      </c>
      <c r="M190" t="s">
        <v>19</v>
      </c>
      <c r="N190" t="s">
        <v>26</v>
      </c>
      <c r="O190" t="s">
        <v>27</v>
      </c>
      <c r="P190" t="s">
        <v>18</v>
      </c>
      <c r="Q190" t="s">
        <v>74</v>
      </c>
    </row>
    <row r="191" spans="1:17">
      <c r="A191" t="s">
        <v>17</v>
      </c>
      <c r="B191" t="s">
        <v>79</v>
      </c>
      <c r="C191" t="s">
        <v>19</v>
      </c>
      <c r="D191" t="s">
        <v>122</v>
      </c>
      <c r="E191" t="s">
        <v>567</v>
      </c>
      <c r="F191" t="s">
        <v>568</v>
      </c>
      <c r="G191">
        <v>600000</v>
      </c>
      <c r="H191" t="s">
        <v>569</v>
      </c>
      <c r="I191" t="s">
        <v>570</v>
      </c>
      <c r="J191" t="s">
        <v>571</v>
      </c>
      <c r="K191">
        <v>600000</v>
      </c>
      <c r="L191">
        <v>1</v>
      </c>
      <c r="M191" t="s">
        <v>19</v>
      </c>
      <c r="N191" t="s">
        <v>26</v>
      </c>
      <c r="O191" t="s">
        <v>79</v>
      </c>
      <c r="P191" t="s">
        <v>197</v>
      </c>
      <c r="Q191" t="s">
        <v>101</v>
      </c>
    </row>
    <row r="192" spans="1:17">
      <c r="A192" t="s">
        <v>17</v>
      </c>
      <c r="B192" t="s">
        <v>36</v>
      </c>
      <c r="C192" t="s">
        <v>19</v>
      </c>
      <c r="D192" t="s">
        <v>64</v>
      </c>
      <c r="E192" t="s">
        <v>37</v>
      </c>
      <c r="F192" t="s">
        <v>572</v>
      </c>
      <c r="G192">
        <v>599155.6</v>
      </c>
      <c r="H192" t="s">
        <v>39</v>
      </c>
      <c r="I192" t="s">
        <v>573</v>
      </c>
      <c r="J192" t="s">
        <v>41</v>
      </c>
      <c r="K192">
        <v>599155.6</v>
      </c>
      <c r="L192">
        <v>1</v>
      </c>
      <c r="M192" t="s">
        <v>19</v>
      </c>
      <c r="N192" t="s">
        <v>26</v>
      </c>
      <c r="O192" t="s">
        <v>36</v>
      </c>
      <c r="P192" t="s">
        <v>36</v>
      </c>
      <c r="Q192" t="s">
        <v>42</v>
      </c>
    </row>
    <row r="193" spans="1:17">
      <c r="A193" t="s">
        <v>17</v>
      </c>
      <c r="B193" t="s">
        <v>36</v>
      </c>
      <c r="C193" t="s">
        <v>19</v>
      </c>
      <c r="D193" t="s">
        <v>64</v>
      </c>
      <c r="E193" t="s">
        <v>37</v>
      </c>
      <c r="F193" t="s">
        <v>574</v>
      </c>
      <c r="G193">
        <v>595712</v>
      </c>
      <c r="H193" t="s">
        <v>39</v>
      </c>
      <c r="I193" t="s">
        <v>575</v>
      </c>
      <c r="J193" t="s">
        <v>313</v>
      </c>
      <c r="K193">
        <v>302240.15999999997</v>
      </c>
      <c r="L193">
        <v>0.50735952943704332</v>
      </c>
      <c r="M193" t="s">
        <v>19</v>
      </c>
      <c r="N193" t="s">
        <v>140</v>
      </c>
      <c r="O193" t="s">
        <v>36</v>
      </c>
      <c r="P193" t="s">
        <v>36</v>
      </c>
      <c r="Q193" t="s">
        <v>64</v>
      </c>
    </row>
    <row r="194" spans="1:17">
      <c r="A194" t="s">
        <v>17</v>
      </c>
      <c r="B194" t="s">
        <v>36</v>
      </c>
      <c r="C194" t="s">
        <v>19</v>
      </c>
      <c r="D194" t="s">
        <v>101</v>
      </c>
      <c r="E194" t="s">
        <v>30</v>
      </c>
      <c r="F194" t="s">
        <v>576</v>
      </c>
      <c r="G194">
        <v>595649.06999999995</v>
      </c>
      <c r="H194" t="s">
        <v>32</v>
      </c>
      <c r="I194" t="s">
        <v>577</v>
      </c>
      <c r="J194" t="s">
        <v>578</v>
      </c>
      <c r="K194">
        <v>595649.06999999995</v>
      </c>
      <c r="L194">
        <v>1</v>
      </c>
      <c r="M194" t="s">
        <v>19</v>
      </c>
      <c r="N194" t="s">
        <v>26</v>
      </c>
      <c r="O194" t="s">
        <v>36</v>
      </c>
      <c r="P194" t="s">
        <v>36</v>
      </c>
      <c r="Q194" t="s">
        <v>101</v>
      </c>
    </row>
    <row r="195" spans="1:17">
      <c r="A195" t="s">
        <v>17</v>
      </c>
      <c r="B195" t="s">
        <v>36</v>
      </c>
      <c r="C195" t="s">
        <v>19</v>
      </c>
      <c r="D195" t="s">
        <v>20</v>
      </c>
      <c r="E195" t="s">
        <v>91</v>
      </c>
      <c r="F195" t="s">
        <v>579</v>
      </c>
      <c r="G195">
        <v>591435</v>
      </c>
      <c r="H195" t="s">
        <v>93</v>
      </c>
      <c r="I195" t="s">
        <v>580</v>
      </c>
      <c r="J195" t="s">
        <v>416</v>
      </c>
      <c r="K195">
        <v>561863.25</v>
      </c>
      <c r="L195">
        <v>0.95</v>
      </c>
      <c r="M195" t="s">
        <v>19</v>
      </c>
      <c r="N195" t="s">
        <v>26</v>
      </c>
      <c r="O195" t="s">
        <v>36</v>
      </c>
      <c r="P195" t="s">
        <v>36</v>
      </c>
      <c r="Q195" t="s">
        <v>101</v>
      </c>
    </row>
    <row r="196" spans="1:17">
      <c r="A196" t="s">
        <v>17</v>
      </c>
      <c r="B196" t="s">
        <v>18</v>
      </c>
      <c r="C196" t="s">
        <v>43</v>
      </c>
      <c r="D196" t="s">
        <v>20</v>
      </c>
      <c r="E196" t="s">
        <v>58</v>
      </c>
      <c r="F196" t="s">
        <v>581</v>
      </c>
      <c r="G196">
        <v>590648</v>
      </c>
      <c r="H196" t="s">
        <v>60</v>
      </c>
      <c r="I196" t="s">
        <v>582</v>
      </c>
      <c r="J196" t="s">
        <v>46</v>
      </c>
      <c r="K196">
        <v>590648</v>
      </c>
      <c r="L196">
        <v>1</v>
      </c>
      <c r="M196" t="s">
        <v>43</v>
      </c>
      <c r="N196" t="s">
        <v>140</v>
      </c>
      <c r="O196" t="s">
        <v>27</v>
      </c>
      <c r="P196" t="s">
        <v>18</v>
      </c>
      <c r="Q196" t="s">
        <v>47</v>
      </c>
    </row>
    <row r="197" spans="1:17">
      <c r="A197" t="s">
        <v>17</v>
      </c>
      <c r="B197" t="s">
        <v>36</v>
      </c>
      <c r="C197" t="s">
        <v>19</v>
      </c>
      <c r="D197" t="s">
        <v>20</v>
      </c>
      <c r="E197" t="s">
        <v>91</v>
      </c>
      <c r="F197" t="s">
        <v>583</v>
      </c>
      <c r="G197">
        <v>590060</v>
      </c>
      <c r="H197" t="s">
        <v>93</v>
      </c>
      <c r="I197" t="s">
        <v>584</v>
      </c>
      <c r="J197" t="s">
        <v>416</v>
      </c>
      <c r="K197">
        <v>590060</v>
      </c>
      <c r="L197">
        <v>1</v>
      </c>
      <c r="M197" t="s">
        <v>19</v>
      </c>
      <c r="N197" t="s">
        <v>26</v>
      </c>
      <c r="O197" t="s">
        <v>36</v>
      </c>
      <c r="P197" t="s">
        <v>36</v>
      </c>
      <c r="Q197" t="s">
        <v>101</v>
      </c>
    </row>
    <row r="198" spans="1:17">
      <c r="A198" t="s">
        <v>17</v>
      </c>
      <c r="B198" t="s">
        <v>36</v>
      </c>
      <c r="C198" t="s">
        <v>19</v>
      </c>
      <c r="D198" t="s">
        <v>101</v>
      </c>
      <c r="E198" t="s">
        <v>95</v>
      </c>
      <c r="F198" t="s">
        <v>585</v>
      </c>
      <c r="G198">
        <v>589183.94999999995</v>
      </c>
      <c r="H198" t="s">
        <v>97</v>
      </c>
      <c r="I198" t="s">
        <v>586</v>
      </c>
      <c r="J198" t="s">
        <v>587</v>
      </c>
      <c r="K198">
        <v>150907.82</v>
      </c>
      <c r="L198">
        <v>0.25613022893783849</v>
      </c>
      <c r="M198" t="s">
        <v>19</v>
      </c>
      <c r="N198" t="s">
        <v>26</v>
      </c>
      <c r="O198" t="s">
        <v>36</v>
      </c>
      <c r="P198" t="s">
        <v>36</v>
      </c>
      <c r="Q198" t="s">
        <v>101</v>
      </c>
    </row>
    <row r="199" spans="1:17">
      <c r="A199" t="s">
        <v>17</v>
      </c>
      <c r="B199" t="s">
        <v>36</v>
      </c>
      <c r="C199" t="s">
        <v>19</v>
      </c>
      <c r="D199" t="s">
        <v>20</v>
      </c>
      <c r="E199" t="s">
        <v>95</v>
      </c>
      <c r="F199" t="s">
        <v>588</v>
      </c>
      <c r="G199">
        <v>587428.80000000005</v>
      </c>
      <c r="H199" t="s">
        <v>97</v>
      </c>
      <c r="I199" t="s">
        <v>589</v>
      </c>
      <c r="J199" t="s">
        <v>590</v>
      </c>
      <c r="K199">
        <v>0</v>
      </c>
      <c r="L199">
        <v>0</v>
      </c>
      <c r="M199" t="s">
        <v>19</v>
      </c>
      <c r="P199" t="s">
        <v>36</v>
      </c>
    </row>
    <row r="200" spans="1:17">
      <c r="A200" t="s">
        <v>17</v>
      </c>
      <c r="B200" t="s">
        <v>18</v>
      </c>
      <c r="C200" t="s">
        <v>19</v>
      </c>
      <c r="D200" t="s">
        <v>64</v>
      </c>
      <c r="E200" t="s">
        <v>58</v>
      </c>
      <c r="F200" t="s">
        <v>591</v>
      </c>
      <c r="G200">
        <v>582103.64</v>
      </c>
      <c r="H200" t="s">
        <v>60</v>
      </c>
      <c r="I200" t="s">
        <v>592</v>
      </c>
      <c r="J200" t="s">
        <v>73</v>
      </c>
      <c r="K200">
        <v>582103.64</v>
      </c>
      <c r="L200">
        <v>1</v>
      </c>
      <c r="M200" t="s">
        <v>19</v>
      </c>
      <c r="N200" t="s">
        <v>26</v>
      </c>
      <c r="O200" t="s">
        <v>27</v>
      </c>
      <c r="P200" t="s">
        <v>18</v>
      </c>
      <c r="Q200" t="s">
        <v>74</v>
      </c>
    </row>
    <row r="201" spans="1:17">
      <c r="A201" t="s">
        <v>17</v>
      </c>
      <c r="B201" t="s">
        <v>18</v>
      </c>
      <c r="C201" t="s">
        <v>176</v>
      </c>
      <c r="D201" t="s">
        <v>593</v>
      </c>
      <c r="E201" t="s">
        <v>21</v>
      </c>
      <c r="F201" t="s">
        <v>594</v>
      </c>
      <c r="G201">
        <v>581700</v>
      </c>
      <c r="H201" t="s">
        <v>23</v>
      </c>
      <c r="I201" t="s">
        <v>595</v>
      </c>
      <c r="J201" t="s">
        <v>477</v>
      </c>
      <c r="K201">
        <v>581700</v>
      </c>
      <c r="L201">
        <v>1</v>
      </c>
      <c r="M201" t="s">
        <v>180</v>
      </c>
      <c r="N201" t="s">
        <v>26</v>
      </c>
      <c r="O201" t="s">
        <v>27</v>
      </c>
      <c r="P201" t="s">
        <v>17</v>
      </c>
      <c r="Q201" t="s">
        <v>64</v>
      </c>
    </row>
    <row r="202" spans="1:17">
      <c r="A202" t="s">
        <v>17</v>
      </c>
      <c r="B202" t="s">
        <v>18</v>
      </c>
      <c r="C202" t="s">
        <v>176</v>
      </c>
      <c r="D202" t="s">
        <v>593</v>
      </c>
      <c r="E202" t="s">
        <v>21</v>
      </c>
      <c r="F202" t="s">
        <v>596</v>
      </c>
      <c r="G202">
        <v>581400</v>
      </c>
      <c r="H202" t="s">
        <v>23</v>
      </c>
      <c r="I202" t="s">
        <v>597</v>
      </c>
      <c r="J202" t="s">
        <v>477</v>
      </c>
      <c r="K202">
        <v>416179</v>
      </c>
      <c r="L202">
        <v>0.71582215342277267</v>
      </c>
      <c r="M202" t="s">
        <v>180</v>
      </c>
      <c r="N202" t="s">
        <v>140</v>
      </c>
      <c r="O202" t="s">
        <v>27</v>
      </c>
      <c r="P202" t="s">
        <v>17</v>
      </c>
      <c r="Q202" t="s">
        <v>64</v>
      </c>
    </row>
    <row r="203" spans="1:17">
      <c r="A203" t="s">
        <v>17</v>
      </c>
      <c r="B203" t="s">
        <v>29</v>
      </c>
      <c r="C203" t="s">
        <v>176</v>
      </c>
      <c r="D203" t="s">
        <v>598</v>
      </c>
      <c r="E203" t="s">
        <v>30</v>
      </c>
      <c r="F203" t="s">
        <v>599</v>
      </c>
      <c r="G203">
        <v>571949.64</v>
      </c>
      <c r="H203" t="s">
        <v>32</v>
      </c>
      <c r="I203" t="s">
        <v>600</v>
      </c>
      <c r="J203" t="s">
        <v>601</v>
      </c>
      <c r="K203">
        <v>571786.07000000007</v>
      </c>
      <c r="L203">
        <v>0.99971401328270804</v>
      </c>
      <c r="M203" t="s">
        <v>180</v>
      </c>
      <c r="N203" t="s">
        <v>26</v>
      </c>
      <c r="O203" t="s">
        <v>29</v>
      </c>
      <c r="P203" t="s">
        <v>29</v>
      </c>
      <c r="Q203" t="s">
        <v>101</v>
      </c>
    </row>
    <row r="204" spans="1:17">
      <c r="A204" t="s">
        <v>17</v>
      </c>
      <c r="B204" t="s">
        <v>79</v>
      </c>
      <c r="C204" t="s">
        <v>19</v>
      </c>
      <c r="D204" t="s">
        <v>20</v>
      </c>
      <c r="E204" t="s">
        <v>80</v>
      </c>
      <c r="F204" t="s">
        <v>602</v>
      </c>
      <c r="G204">
        <v>569074</v>
      </c>
      <c r="H204" t="s">
        <v>82</v>
      </c>
      <c r="I204" t="s">
        <v>603</v>
      </c>
      <c r="J204" t="s">
        <v>56</v>
      </c>
      <c r="K204">
        <v>569074</v>
      </c>
      <c r="L204">
        <v>1</v>
      </c>
      <c r="M204" t="s">
        <v>19</v>
      </c>
      <c r="N204" t="s">
        <v>26</v>
      </c>
      <c r="O204" t="s">
        <v>79</v>
      </c>
      <c r="P204" t="s">
        <v>85</v>
      </c>
      <c r="Q204" t="s">
        <v>57</v>
      </c>
    </row>
    <row r="205" spans="1:17">
      <c r="A205" t="s">
        <v>17</v>
      </c>
      <c r="B205" t="s">
        <v>36</v>
      </c>
      <c r="C205" t="s">
        <v>19</v>
      </c>
      <c r="D205" t="s">
        <v>20</v>
      </c>
      <c r="E205" t="s">
        <v>95</v>
      </c>
      <c r="F205" t="s">
        <v>604</v>
      </c>
      <c r="G205">
        <v>568229</v>
      </c>
      <c r="H205" t="s">
        <v>97</v>
      </c>
      <c r="I205" t="s">
        <v>605</v>
      </c>
      <c r="J205" t="s">
        <v>34</v>
      </c>
      <c r="K205">
        <v>278432</v>
      </c>
      <c r="L205">
        <v>0.48999963043068911</v>
      </c>
      <c r="M205" t="s">
        <v>19</v>
      </c>
      <c r="P205" t="s">
        <v>36</v>
      </c>
    </row>
    <row r="206" spans="1:17">
      <c r="A206" t="s">
        <v>17</v>
      </c>
      <c r="B206" t="s">
        <v>17</v>
      </c>
      <c r="C206" t="s">
        <v>176</v>
      </c>
      <c r="D206" t="s">
        <v>177</v>
      </c>
      <c r="E206" t="s">
        <v>606</v>
      </c>
      <c r="F206" t="s">
        <v>607</v>
      </c>
      <c r="G206">
        <v>559797.76000000001</v>
      </c>
      <c r="H206" t="s">
        <v>608</v>
      </c>
      <c r="I206" t="s">
        <v>609</v>
      </c>
      <c r="J206" t="s">
        <v>397</v>
      </c>
      <c r="K206">
        <v>559797.76000000001</v>
      </c>
      <c r="L206">
        <v>1</v>
      </c>
      <c r="M206" t="s">
        <v>180</v>
      </c>
      <c r="P206" t="s">
        <v>17</v>
      </c>
      <c r="Q206" t="s">
        <v>398</v>
      </c>
    </row>
    <row r="207" spans="1:17">
      <c r="A207" t="s">
        <v>17</v>
      </c>
      <c r="B207" t="s">
        <v>18</v>
      </c>
      <c r="C207" t="s">
        <v>176</v>
      </c>
      <c r="D207" t="s">
        <v>593</v>
      </c>
      <c r="E207" t="s">
        <v>21</v>
      </c>
      <c r="F207" t="s">
        <v>610</v>
      </c>
      <c r="G207">
        <v>557900</v>
      </c>
      <c r="H207" t="s">
        <v>23</v>
      </c>
      <c r="I207" t="s">
        <v>476</v>
      </c>
      <c r="J207" t="s">
        <v>477</v>
      </c>
      <c r="K207">
        <v>557900</v>
      </c>
      <c r="L207">
        <v>1</v>
      </c>
      <c r="M207" t="s">
        <v>180</v>
      </c>
      <c r="N207" t="s">
        <v>26</v>
      </c>
      <c r="O207" t="s">
        <v>27</v>
      </c>
      <c r="P207" t="s">
        <v>17</v>
      </c>
      <c r="Q207" t="s">
        <v>64</v>
      </c>
    </row>
    <row r="208" spans="1:17">
      <c r="A208" t="s">
        <v>17</v>
      </c>
      <c r="B208" t="s">
        <v>79</v>
      </c>
      <c r="C208" t="s">
        <v>19</v>
      </c>
      <c r="D208" t="s">
        <v>20</v>
      </c>
      <c r="E208" t="s">
        <v>80</v>
      </c>
      <c r="F208" t="s">
        <v>611</v>
      </c>
      <c r="G208">
        <v>547240</v>
      </c>
      <c r="H208" t="s">
        <v>82</v>
      </c>
      <c r="I208" t="s">
        <v>612</v>
      </c>
      <c r="J208" t="s">
        <v>56</v>
      </c>
      <c r="K208">
        <v>536295.54</v>
      </c>
      <c r="L208">
        <v>0.98000062129961263</v>
      </c>
      <c r="M208" t="s">
        <v>19</v>
      </c>
      <c r="N208" t="s">
        <v>190</v>
      </c>
      <c r="O208" t="s">
        <v>197</v>
      </c>
      <c r="P208" t="s">
        <v>197</v>
      </c>
      <c r="Q208" t="s">
        <v>57</v>
      </c>
    </row>
    <row r="209" spans="1:17">
      <c r="A209" t="s">
        <v>17</v>
      </c>
      <c r="B209" t="s">
        <v>36</v>
      </c>
      <c r="C209" t="s">
        <v>19</v>
      </c>
      <c r="D209" t="s">
        <v>20</v>
      </c>
      <c r="E209" t="s">
        <v>95</v>
      </c>
      <c r="F209" t="s">
        <v>613</v>
      </c>
      <c r="G209">
        <v>546932</v>
      </c>
      <c r="H209" t="s">
        <v>97</v>
      </c>
      <c r="I209" t="s">
        <v>614</v>
      </c>
      <c r="J209" t="s">
        <v>34</v>
      </c>
      <c r="K209">
        <v>0</v>
      </c>
      <c r="L209">
        <v>0</v>
      </c>
      <c r="M209" t="s">
        <v>19</v>
      </c>
      <c r="P209" t="s">
        <v>36</v>
      </c>
    </row>
    <row r="210" spans="1:17">
      <c r="A210" t="s">
        <v>17</v>
      </c>
      <c r="B210" t="s">
        <v>18</v>
      </c>
      <c r="C210" t="s">
        <v>176</v>
      </c>
      <c r="D210" t="s">
        <v>64</v>
      </c>
      <c r="E210" t="s">
        <v>21</v>
      </c>
      <c r="F210" t="s">
        <v>615</v>
      </c>
      <c r="G210">
        <v>542050</v>
      </c>
      <c r="H210" t="s">
        <v>23</v>
      </c>
      <c r="I210" t="s">
        <v>616</v>
      </c>
      <c r="J210" t="s">
        <v>617</v>
      </c>
      <c r="K210">
        <v>59080</v>
      </c>
      <c r="L210">
        <v>0.1089936352734988</v>
      </c>
      <c r="M210" t="s">
        <v>180</v>
      </c>
      <c r="N210" t="s">
        <v>140</v>
      </c>
      <c r="O210" t="s">
        <v>27</v>
      </c>
      <c r="P210" t="s">
        <v>18</v>
      </c>
    </row>
    <row r="211" spans="1:17">
      <c r="A211" t="s">
        <v>17</v>
      </c>
      <c r="B211" t="s">
        <v>18</v>
      </c>
      <c r="C211" t="s">
        <v>19</v>
      </c>
      <c r="D211" t="s">
        <v>20</v>
      </c>
      <c r="E211" t="s">
        <v>21</v>
      </c>
      <c r="F211" t="s">
        <v>618</v>
      </c>
      <c r="G211">
        <v>517921.17</v>
      </c>
      <c r="H211" t="s">
        <v>23</v>
      </c>
      <c r="I211" t="s">
        <v>619</v>
      </c>
      <c r="J211" t="s">
        <v>56</v>
      </c>
      <c r="K211">
        <v>517921.17</v>
      </c>
      <c r="L211">
        <v>1</v>
      </c>
      <c r="M211" t="s">
        <v>19</v>
      </c>
      <c r="N211" t="s">
        <v>140</v>
      </c>
      <c r="O211" t="s">
        <v>27</v>
      </c>
      <c r="P211" t="s">
        <v>18</v>
      </c>
      <c r="Q211" t="s">
        <v>57</v>
      </c>
    </row>
    <row r="212" spans="1:17">
      <c r="A212" t="s">
        <v>17</v>
      </c>
      <c r="B212" t="s">
        <v>79</v>
      </c>
      <c r="C212" t="s">
        <v>19</v>
      </c>
      <c r="D212" t="s">
        <v>122</v>
      </c>
      <c r="E212" t="s">
        <v>192</v>
      </c>
      <c r="F212" t="s">
        <v>620</v>
      </c>
      <c r="G212">
        <v>508710</v>
      </c>
      <c r="H212" t="s">
        <v>194</v>
      </c>
      <c r="I212" t="s">
        <v>621</v>
      </c>
      <c r="J212" t="s">
        <v>571</v>
      </c>
      <c r="K212">
        <v>313284</v>
      </c>
      <c r="L212">
        <v>0.6158400660494191</v>
      </c>
      <c r="M212" t="s">
        <v>19</v>
      </c>
      <c r="N212" t="s">
        <v>26</v>
      </c>
      <c r="O212" t="s">
        <v>79</v>
      </c>
      <c r="P212" t="s">
        <v>197</v>
      </c>
      <c r="Q212" t="s">
        <v>101</v>
      </c>
    </row>
    <row r="213" spans="1:17">
      <c r="A213" t="s">
        <v>17</v>
      </c>
      <c r="B213" t="s">
        <v>29</v>
      </c>
      <c r="C213" t="s">
        <v>43</v>
      </c>
      <c r="D213" t="s">
        <v>64</v>
      </c>
      <c r="E213" t="s">
        <v>30</v>
      </c>
      <c r="F213" t="s">
        <v>622</v>
      </c>
      <c r="G213">
        <v>502320</v>
      </c>
      <c r="H213" t="s">
        <v>32</v>
      </c>
      <c r="I213" t="s">
        <v>623</v>
      </c>
      <c r="J213" t="s">
        <v>52</v>
      </c>
      <c r="K213">
        <v>408480</v>
      </c>
      <c r="L213">
        <v>0.81318681318681318</v>
      </c>
      <c r="M213" t="s">
        <v>43</v>
      </c>
      <c r="N213" t="s">
        <v>26</v>
      </c>
      <c r="O213" t="s">
        <v>29</v>
      </c>
      <c r="P213" t="s">
        <v>29</v>
      </c>
      <c r="Q213" t="s">
        <v>53</v>
      </c>
    </row>
    <row r="214" spans="1:17">
      <c r="A214" t="s">
        <v>17</v>
      </c>
      <c r="B214" t="s">
        <v>36</v>
      </c>
      <c r="C214" t="s">
        <v>19</v>
      </c>
      <c r="D214" t="s">
        <v>64</v>
      </c>
      <c r="E214" t="s">
        <v>95</v>
      </c>
      <c r="F214" t="s">
        <v>624</v>
      </c>
      <c r="G214">
        <v>500500</v>
      </c>
      <c r="H214" t="s">
        <v>97</v>
      </c>
      <c r="I214" t="s">
        <v>625</v>
      </c>
      <c r="J214" t="s">
        <v>267</v>
      </c>
      <c r="K214">
        <v>0</v>
      </c>
      <c r="L214">
        <v>0</v>
      </c>
      <c r="M214" t="s">
        <v>19</v>
      </c>
      <c r="P214" t="s">
        <v>36</v>
      </c>
    </row>
    <row r="215" spans="1:17">
      <c r="A215" t="s">
        <v>17</v>
      </c>
      <c r="B215" t="s">
        <v>36</v>
      </c>
      <c r="C215" t="s">
        <v>176</v>
      </c>
      <c r="D215" t="s">
        <v>593</v>
      </c>
      <c r="E215" t="s">
        <v>37</v>
      </c>
      <c r="F215" t="s">
        <v>626</v>
      </c>
      <c r="G215">
        <v>500000</v>
      </c>
      <c r="H215" t="s">
        <v>39</v>
      </c>
      <c r="I215" t="s">
        <v>627</v>
      </c>
      <c r="J215" t="s">
        <v>628</v>
      </c>
      <c r="K215">
        <v>500000.00000000012</v>
      </c>
      <c r="L215">
        <v>1</v>
      </c>
      <c r="M215" t="s">
        <v>180</v>
      </c>
      <c r="N215" t="s">
        <v>84</v>
      </c>
      <c r="O215" t="s">
        <v>36</v>
      </c>
      <c r="P215" t="s">
        <v>17</v>
      </c>
      <c r="Q215" t="s">
        <v>64</v>
      </c>
    </row>
    <row r="216" spans="1:17">
      <c r="A216" t="s">
        <v>17</v>
      </c>
      <c r="B216" t="s">
        <v>17</v>
      </c>
      <c r="C216" t="s">
        <v>176</v>
      </c>
      <c r="D216" t="s">
        <v>177</v>
      </c>
      <c r="E216" t="s">
        <v>606</v>
      </c>
      <c r="F216" t="s">
        <v>629</v>
      </c>
      <c r="G216">
        <v>500000</v>
      </c>
      <c r="H216" t="s">
        <v>608</v>
      </c>
      <c r="I216" t="s">
        <v>630</v>
      </c>
      <c r="J216" t="s">
        <v>466</v>
      </c>
      <c r="K216">
        <v>421156.11</v>
      </c>
      <c r="L216">
        <v>0.84231222000000006</v>
      </c>
      <c r="M216" t="s">
        <v>180</v>
      </c>
      <c r="P216" t="s">
        <v>17</v>
      </c>
      <c r="Q216" t="s">
        <v>398</v>
      </c>
    </row>
    <row r="217" spans="1:17">
      <c r="A217" t="s">
        <v>17</v>
      </c>
      <c r="B217" t="s">
        <v>79</v>
      </c>
      <c r="C217" t="s">
        <v>43</v>
      </c>
      <c r="D217" t="s">
        <v>20</v>
      </c>
      <c r="E217" t="s">
        <v>353</v>
      </c>
      <c r="F217" t="s">
        <v>631</v>
      </c>
      <c r="G217">
        <v>500000</v>
      </c>
      <c r="H217" t="s">
        <v>355</v>
      </c>
      <c r="I217" t="s">
        <v>632</v>
      </c>
      <c r="J217" t="s">
        <v>161</v>
      </c>
      <c r="K217">
        <v>500000</v>
      </c>
      <c r="L217">
        <v>1</v>
      </c>
      <c r="M217" t="s">
        <v>43</v>
      </c>
      <c r="N217" t="s">
        <v>190</v>
      </c>
      <c r="O217" t="s">
        <v>162</v>
      </c>
      <c r="P217" t="s">
        <v>162</v>
      </c>
      <c r="Q217" t="s">
        <v>64</v>
      </c>
    </row>
    <row r="218" spans="1:17">
      <c r="A218" t="s">
        <v>17</v>
      </c>
      <c r="B218" t="s">
        <v>17</v>
      </c>
      <c r="C218" t="s">
        <v>176</v>
      </c>
      <c r="D218" t="s">
        <v>633</v>
      </c>
      <c r="E218" t="s">
        <v>157</v>
      </c>
      <c r="F218" t="s">
        <v>634</v>
      </c>
      <c r="G218">
        <v>500000</v>
      </c>
      <c r="H218" t="s">
        <v>159</v>
      </c>
      <c r="I218" t="s">
        <v>635</v>
      </c>
      <c r="J218" t="s">
        <v>636</v>
      </c>
      <c r="K218">
        <v>457477.5</v>
      </c>
      <c r="L218">
        <v>0.91495499999999996</v>
      </c>
      <c r="M218" t="s">
        <v>180</v>
      </c>
      <c r="N218" t="s">
        <v>190</v>
      </c>
      <c r="O218">
        <v>0</v>
      </c>
      <c r="P218" t="s">
        <v>17</v>
      </c>
      <c r="Q218" t="s">
        <v>633</v>
      </c>
    </row>
    <row r="219" spans="1:17">
      <c r="A219" t="s">
        <v>17</v>
      </c>
      <c r="B219" t="s">
        <v>17</v>
      </c>
      <c r="C219" t="s">
        <v>176</v>
      </c>
      <c r="D219" t="s">
        <v>633</v>
      </c>
      <c r="E219" t="s">
        <v>91</v>
      </c>
      <c r="F219" t="s">
        <v>637</v>
      </c>
      <c r="G219">
        <v>500000</v>
      </c>
      <c r="H219" t="s">
        <v>93</v>
      </c>
      <c r="I219" t="s">
        <v>635</v>
      </c>
      <c r="J219" t="s">
        <v>636</v>
      </c>
      <c r="K219">
        <v>488382.87</v>
      </c>
      <c r="L219">
        <v>0.97676573999999994</v>
      </c>
      <c r="M219" t="s">
        <v>180</v>
      </c>
      <c r="N219" t="s">
        <v>190</v>
      </c>
      <c r="O219" t="s">
        <v>241</v>
      </c>
      <c r="P219" t="s">
        <v>17</v>
      </c>
      <c r="Q219" t="s">
        <v>633</v>
      </c>
    </row>
    <row r="220" spans="1:17">
      <c r="A220" t="s">
        <v>17</v>
      </c>
      <c r="B220" t="s">
        <v>36</v>
      </c>
      <c r="C220" t="s">
        <v>43</v>
      </c>
      <c r="D220" t="s">
        <v>638</v>
      </c>
      <c r="E220" t="s">
        <v>143</v>
      </c>
      <c r="F220" t="s">
        <v>639</v>
      </c>
      <c r="G220">
        <v>496063.78</v>
      </c>
      <c r="H220" t="s">
        <v>145</v>
      </c>
      <c r="I220" t="s">
        <v>640</v>
      </c>
      <c r="J220" t="s">
        <v>641</v>
      </c>
      <c r="K220">
        <v>496063.78</v>
      </c>
      <c r="L220">
        <v>1</v>
      </c>
      <c r="M220" t="s">
        <v>43</v>
      </c>
      <c r="N220" t="s">
        <v>26</v>
      </c>
      <c r="O220" t="s">
        <v>36</v>
      </c>
      <c r="P220" t="s">
        <v>352</v>
      </c>
      <c r="Q220" t="s">
        <v>105</v>
      </c>
    </row>
    <row r="221" spans="1:17">
      <c r="A221" t="s">
        <v>17</v>
      </c>
      <c r="B221" t="s">
        <v>36</v>
      </c>
      <c r="C221" t="s">
        <v>213</v>
      </c>
      <c r="D221" t="s">
        <v>20</v>
      </c>
      <c r="E221" t="s">
        <v>21</v>
      </c>
      <c r="F221" t="s">
        <v>642</v>
      </c>
      <c r="G221">
        <v>490292.57</v>
      </c>
      <c r="H221" t="s">
        <v>23</v>
      </c>
      <c r="I221" t="s">
        <v>643</v>
      </c>
      <c r="J221" t="s">
        <v>227</v>
      </c>
      <c r="K221">
        <v>490292.57</v>
      </c>
      <c r="L221">
        <v>1</v>
      </c>
      <c r="M221" t="s">
        <v>213</v>
      </c>
      <c r="N221" t="s">
        <v>26</v>
      </c>
      <c r="O221" t="s">
        <v>36</v>
      </c>
      <c r="P221" t="s">
        <v>36</v>
      </c>
      <c r="Q221" t="s">
        <v>64</v>
      </c>
    </row>
    <row r="222" spans="1:17">
      <c r="A222" t="s">
        <v>17</v>
      </c>
      <c r="B222" t="s">
        <v>36</v>
      </c>
      <c r="C222" t="s">
        <v>19</v>
      </c>
      <c r="D222" t="s">
        <v>20</v>
      </c>
      <c r="E222" t="s">
        <v>91</v>
      </c>
      <c r="F222" t="s">
        <v>644</v>
      </c>
      <c r="G222">
        <v>480826</v>
      </c>
      <c r="H222" t="s">
        <v>93</v>
      </c>
      <c r="I222" t="s">
        <v>645</v>
      </c>
      <c r="J222" t="s">
        <v>416</v>
      </c>
      <c r="K222">
        <v>433945.75</v>
      </c>
      <c r="L222">
        <v>0.90250059273001049</v>
      </c>
      <c r="M222" t="s">
        <v>19</v>
      </c>
      <c r="N222" t="s">
        <v>26</v>
      </c>
      <c r="O222" t="s">
        <v>36</v>
      </c>
      <c r="P222" t="s">
        <v>36</v>
      </c>
      <c r="Q222" t="s">
        <v>64</v>
      </c>
    </row>
    <row r="223" spans="1:17">
      <c r="A223" t="s">
        <v>17</v>
      </c>
      <c r="B223" t="s">
        <v>18</v>
      </c>
      <c r="C223" t="s">
        <v>19</v>
      </c>
      <c r="D223" t="s">
        <v>101</v>
      </c>
      <c r="E223" t="s">
        <v>69</v>
      </c>
      <c r="F223" t="s">
        <v>646</v>
      </c>
      <c r="G223">
        <v>480000</v>
      </c>
      <c r="H223" t="s">
        <v>71</v>
      </c>
      <c r="I223" t="s">
        <v>647</v>
      </c>
      <c r="J223" t="s">
        <v>73</v>
      </c>
      <c r="K223">
        <v>0</v>
      </c>
      <c r="L223">
        <v>0</v>
      </c>
      <c r="M223" t="s">
        <v>19</v>
      </c>
      <c r="N223" t="s">
        <v>26</v>
      </c>
      <c r="O223" t="s">
        <v>27</v>
      </c>
      <c r="P223" t="s">
        <v>18</v>
      </c>
      <c r="Q223" t="s">
        <v>74</v>
      </c>
    </row>
    <row r="224" spans="1:17">
      <c r="A224" t="s">
        <v>17</v>
      </c>
      <c r="B224" t="s">
        <v>17</v>
      </c>
      <c r="C224" t="s">
        <v>176</v>
      </c>
      <c r="D224" t="s">
        <v>186</v>
      </c>
      <c r="E224" t="s">
        <v>30</v>
      </c>
      <c r="F224" t="s">
        <v>648</v>
      </c>
      <c r="G224">
        <v>479076.14</v>
      </c>
      <c r="H224" t="s">
        <v>32</v>
      </c>
      <c r="I224" t="s">
        <v>649</v>
      </c>
      <c r="J224" t="s">
        <v>189</v>
      </c>
      <c r="K224">
        <v>0</v>
      </c>
      <c r="L224">
        <v>0</v>
      </c>
      <c r="M224" t="s">
        <v>180</v>
      </c>
      <c r="N224" t="s">
        <v>190</v>
      </c>
      <c r="O224" t="s">
        <v>241</v>
      </c>
      <c r="P224" t="s">
        <v>17</v>
      </c>
      <c r="Q224" t="s">
        <v>191</v>
      </c>
    </row>
    <row r="225" spans="1:17">
      <c r="A225" t="s">
        <v>17</v>
      </c>
      <c r="B225" t="s">
        <v>17</v>
      </c>
      <c r="C225" t="s">
        <v>176</v>
      </c>
      <c r="D225" t="s">
        <v>633</v>
      </c>
      <c r="E225" t="s">
        <v>242</v>
      </c>
      <c r="F225" t="s">
        <v>650</v>
      </c>
      <c r="G225">
        <v>468465</v>
      </c>
      <c r="H225" t="s">
        <v>244</v>
      </c>
      <c r="I225" t="s">
        <v>651</v>
      </c>
      <c r="J225" t="s">
        <v>652</v>
      </c>
      <c r="K225">
        <v>468465</v>
      </c>
      <c r="L225">
        <v>1</v>
      </c>
      <c r="M225" t="s">
        <v>180</v>
      </c>
      <c r="N225" t="s">
        <v>190</v>
      </c>
      <c r="O225">
        <v>0</v>
      </c>
      <c r="P225" t="s">
        <v>17</v>
      </c>
      <c r="Q225" t="s">
        <v>633</v>
      </c>
    </row>
    <row r="226" spans="1:17">
      <c r="A226" t="s">
        <v>17</v>
      </c>
      <c r="B226" t="s">
        <v>36</v>
      </c>
      <c r="C226" t="s">
        <v>19</v>
      </c>
      <c r="D226" t="s">
        <v>64</v>
      </c>
      <c r="E226" t="s">
        <v>91</v>
      </c>
      <c r="F226" t="s">
        <v>653</v>
      </c>
      <c r="G226">
        <v>467500</v>
      </c>
      <c r="H226" t="s">
        <v>93</v>
      </c>
      <c r="I226" t="s">
        <v>654</v>
      </c>
      <c r="J226" t="s">
        <v>502</v>
      </c>
      <c r="K226">
        <v>430583.33</v>
      </c>
      <c r="L226">
        <v>0.9210338609625669</v>
      </c>
      <c r="M226" t="s">
        <v>19</v>
      </c>
      <c r="N226" t="s">
        <v>26</v>
      </c>
      <c r="O226" t="s">
        <v>36</v>
      </c>
      <c r="P226" t="s">
        <v>36</v>
      </c>
      <c r="Q226" t="s">
        <v>64</v>
      </c>
    </row>
    <row r="227" spans="1:17">
      <c r="A227" t="s">
        <v>17</v>
      </c>
      <c r="B227" t="s">
        <v>36</v>
      </c>
      <c r="C227" t="s">
        <v>176</v>
      </c>
      <c r="D227" t="s">
        <v>598</v>
      </c>
      <c r="E227" t="s">
        <v>37</v>
      </c>
      <c r="F227" t="s">
        <v>655</v>
      </c>
      <c r="G227">
        <v>466583.7</v>
      </c>
      <c r="H227" t="s">
        <v>39</v>
      </c>
      <c r="I227" t="s">
        <v>656</v>
      </c>
      <c r="J227" t="s">
        <v>442</v>
      </c>
      <c r="K227">
        <v>355635.5</v>
      </c>
      <c r="L227">
        <v>0.76221158175907133</v>
      </c>
      <c r="M227" t="s">
        <v>180</v>
      </c>
      <c r="N227" t="s">
        <v>26</v>
      </c>
      <c r="O227" t="s">
        <v>36</v>
      </c>
      <c r="P227" t="s">
        <v>36</v>
      </c>
      <c r="Q227" t="s">
        <v>101</v>
      </c>
    </row>
    <row r="228" spans="1:17">
      <c r="A228" t="s">
        <v>17</v>
      </c>
      <c r="B228" t="s">
        <v>36</v>
      </c>
      <c r="C228" t="s">
        <v>19</v>
      </c>
      <c r="D228" t="s">
        <v>64</v>
      </c>
      <c r="E228" t="s">
        <v>91</v>
      </c>
      <c r="F228" t="s">
        <v>657</v>
      </c>
      <c r="G228">
        <v>456000</v>
      </c>
      <c r="H228" t="s">
        <v>93</v>
      </c>
      <c r="I228" t="s">
        <v>658</v>
      </c>
      <c r="J228" t="s">
        <v>659</v>
      </c>
      <c r="K228">
        <v>456000</v>
      </c>
      <c r="L228">
        <v>1</v>
      </c>
      <c r="M228" t="s">
        <v>19</v>
      </c>
      <c r="N228" t="s">
        <v>26</v>
      </c>
      <c r="O228" t="s">
        <v>36</v>
      </c>
      <c r="P228" t="s">
        <v>36</v>
      </c>
      <c r="Q228" t="s">
        <v>64</v>
      </c>
    </row>
    <row r="229" spans="1:17">
      <c r="A229" t="s">
        <v>17</v>
      </c>
      <c r="B229" t="s">
        <v>18</v>
      </c>
      <c r="C229" t="s">
        <v>19</v>
      </c>
      <c r="D229" t="s">
        <v>20</v>
      </c>
      <c r="E229" t="s">
        <v>21</v>
      </c>
      <c r="F229" t="s">
        <v>660</v>
      </c>
      <c r="G229">
        <v>454451</v>
      </c>
      <c r="H229" t="s">
        <v>23</v>
      </c>
      <c r="I229" t="s">
        <v>661</v>
      </c>
      <c r="J229" t="s">
        <v>108</v>
      </c>
      <c r="K229">
        <v>454451</v>
      </c>
      <c r="L229">
        <v>1</v>
      </c>
      <c r="M229" t="s">
        <v>19</v>
      </c>
      <c r="N229" t="s">
        <v>26</v>
      </c>
      <c r="O229" t="s">
        <v>27</v>
      </c>
      <c r="P229" t="s">
        <v>18</v>
      </c>
      <c r="Q229" t="s">
        <v>116</v>
      </c>
    </row>
    <row r="230" spans="1:17">
      <c r="A230" t="s">
        <v>17</v>
      </c>
      <c r="B230" t="s">
        <v>79</v>
      </c>
      <c r="C230" t="s">
        <v>43</v>
      </c>
      <c r="D230" t="s">
        <v>20</v>
      </c>
      <c r="E230" t="s">
        <v>275</v>
      </c>
      <c r="F230" t="s">
        <v>662</v>
      </c>
      <c r="G230">
        <v>451916.72</v>
      </c>
      <c r="H230" t="s">
        <v>277</v>
      </c>
      <c r="I230" t="s">
        <v>663</v>
      </c>
      <c r="J230" t="s">
        <v>664</v>
      </c>
      <c r="K230">
        <v>451916.72</v>
      </c>
      <c r="L230">
        <v>1</v>
      </c>
      <c r="M230" t="s">
        <v>43</v>
      </c>
      <c r="N230" t="s">
        <v>26</v>
      </c>
      <c r="O230" t="s">
        <v>79</v>
      </c>
      <c r="P230" t="s">
        <v>162</v>
      </c>
      <c r="Q230" t="s">
        <v>101</v>
      </c>
    </row>
    <row r="231" spans="1:17">
      <c r="A231" t="s">
        <v>17</v>
      </c>
      <c r="B231" t="s">
        <v>36</v>
      </c>
      <c r="C231" t="s">
        <v>19</v>
      </c>
      <c r="D231" t="s">
        <v>20</v>
      </c>
      <c r="E231" t="s">
        <v>95</v>
      </c>
      <c r="F231" t="s">
        <v>665</v>
      </c>
      <c r="G231">
        <v>451746.57</v>
      </c>
      <c r="H231" t="s">
        <v>97</v>
      </c>
      <c r="I231" t="s">
        <v>666</v>
      </c>
      <c r="J231" t="s">
        <v>119</v>
      </c>
      <c r="K231">
        <v>0</v>
      </c>
      <c r="L231">
        <v>0</v>
      </c>
      <c r="M231" t="s">
        <v>19</v>
      </c>
      <c r="P231" t="s">
        <v>36</v>
      </c>
    </row>
    <row r="232" spans="1:17">
      <c r="A232" t="s">
        <v>17</v>
      </c>
      <c r="B232" t="s">
        <v>36</v>
      </c>
      <c r="C232" t="s">
        <v>19</v>
      </c>
      <c r="D232" t="s">
        <v>20</v>
      </c>
      <c r="E232" t="s">
        <v>95</v>
      </c>
      <c r="F232" t="s">
        <v>667</v>
      </c>
      <c r="G232">
        <v>449679</v>
      </c>
      <c r="H232" t="s">
        <v>97</v>
      </c>
      <c r="I232" t="s">
        <v>668</v>
      </c>
      <c r="J232" t="s">
        <v>416</v>
      </c>
      <c r="K232">
        <v>342119.7</v>
      </c>
      <c r="L232">
        <v>0.76080871021328556</v>
      </c>
      <c r="M232" t="s">
        <v>19</v>
      </c>
      <c r="P232" t="s">
        <v>36</v>
      </c>
    </row>
    <row r="233" spans="1:17">
      <c r="A233" t="s">
        <v>17</v>
      </c>
      <c r="B233" t="s">
        <v>36</v>
      </c>
      <c r="C233" t="s">
        <v>19</v>
      </c>
      <c r="D233" t="s">
        <v>20</v>
      </c>
      <c r="E233" t="s">
        <v>91</v>
      </c>
      <c r="F233" t="s">
        <v>669</v>
      </c>
      <c r="G233">
        <v>440215</v>
      </c>
      <c r="H233" t="s">
        <v>93</v>
      </c>
      <c r="I233" t="s">
        <v>670</v>
      </c>
      <c r="J233" t="s">
        <v>34</v>
      </c>
      <c r="K233">
        <v>250923</v>
      </c>
      <c r="L233">
        <v>0.57000102222777504</v>
      </c>
      <c r="M233" t="s">
        <v>19</v>
      </c>
      <c r="N233" t="s">
        <v>26</v>
      </c>
      <c r="O233" t="s">
        <v>36</v>
      </c>
      <c r="P233" t="s">
        <v>36</v>
      </c>
      <c r="Q233" t="s">
        <v>35</v>
      </c>
    </row>
    <row r="234" spans="1:17">
      <c r="A234" t="s">
        <v>17</v>
      </c>
      <c r="B234" t="s">
        <v>18</v>
      </c>
      <c r="C234" t="s">
        <v>19</v>
      </c>
      <c r="D234" t="s">
        <v>122</v>
      </c>
      <c r="E234" t="s">
        <v>21</v>
      </c>
      <c r="F234" t="s">
        <v>671</v>
      </c>
      <c r="G234">
        <v>434494</v>
      </c>
      <c r="H234" t="s">
        <v>23</v>
      </c>
      <c r="I234" t="s">
        <v>672</v>
      </c>
      <c r="J234" t="s">
        <v>673</v>
      </c>
      <c r="K234">
        <v>434494</v>
      </c>
      <c r="L234">
        <v>1</v>
      </c>
      <c r="M234" t="s">
        <v>19</v>
      </c>
      <c r="N234" t="s">
        <v>140</v>
      </c>
      <c r="O234" t="s">
        <v>27</v>
      </c>
      <c r="P234" t="s">
        <v>18</v>
      </c>
      <c r="Q234" t="s">
        <v>105</v>
      </c>
    </row>
    <row r="235" spans="1:17">
      <c r="A235" t="s">
        <v>17</v>
      </c>
      <c r="B235" t="s">
        <v>79</v>
      </c>
      <c r="C235" t="s">
        <v>43</v>
      </c>
      <c r="D235" t="s">
        <v>20</v>
      </c>
      <c r="E235" t="s">
        <v>157</v>
      </c>
      <c r="F235" t="s">
        <v>674</v>
      </c>
      <c r="G235">
        <v>423140.27</v>
      </c>
      <c r="H235" t="s">
        <v>159</v>
      </c>
      <c r="I235" t="s">
        <v>675</v>
      </c>
      <c r="J235" t="s">
        <v>676</v>
      </c>
      <c r="K235">
        <v>401820.86</v>
      </c>
      <c r="L235">
        <v>0.94961621119162198</v>
      </c>
      <c r="M235" t="s">
        <v>43</v>
      </c>
      <c r="N235" t="s">
        <v>26</v>
      </c>
      <c r="O235" t="s">
        <v>79</v>
      </c>
      <c r="P235" t="s">
        <v>162</v>
      </c>
      <c r="Q235" t="s">
        <v>105</v>
      </c>
    </row>
    <row r="236" spans="1:17">
      <c r="A236" t="s">
        <v>17</v>
      </c>
      <c r="B236" t="s">
        <v>36</v>
      </c>
      <c r="C236" t="s">
        <v>19</v>
      </c>
      <c r="D236" t="s">
        <v>20</v>
      </c>
      <c r="E236" t="s">
        <v>91</v>
      </c>
      <c r="F236" t="s">
        <v>677</v>
      </c>
      <c r="G236">
        <v>420929</v>
      </c>
      <c r="H236" t="s">
        <v>93</v>
      </c>
      <c r="I236" t="s">
        <v>678</v>
      </c>
      <c r="J236" t="s">
        <v>34</v>
      </c>
      <c r="K236">
        <v>420928</v>
      </c>
      <c r="L236">
        <v>0.99999762430243577</v>
      </c>
      <c r="M236" t="s">
        <v>19</v>
      </c>
      <c r="N236" t="s">
        <v>26</v>
      </c>
      <c r="O236" t="s">
        <v>36</v>
      </c>
      <c r="P236" t="s">
        <v>36</v>
      </c>
      <c r="Q236" t="s">
        <v>35</v>
      </c>
    </row>
    <row r="237" spans="1:17">
      <c r="A237" t="s">
        <v>17</v>
      </c>
      <c r="B237" t="s">
        <v>36</v>
      </c>
      <c r="C237" t="s">
        <v>19</v>
      </c>
      <c r="D237" t="s">
        <v>101</v>
      </c>
      <c r="E237" t="s">
        <v>37</v>
      </c>
      <c r="F237" t="s">
        <v>679</v>
      </c>
      <c r="G237">
        <v>418692.97</v>
      </c>
      <c r="H237" t="s">
        <v>39</v>
      </c>
      <c r="I237" t="s">
        <v>680</v>
      </c>
      <c r="J237" t="s">
        <v>128</v>
      </c>
      <c r="K237">
        <v>418372.23</v>
      </c>
      <c r="L237">
        <v>0.99923394940211208</v>
      </c>
      <c r="M237" t="s">
        <v>19</v>
      </c>
      <c r="N237" t="s">
        <v>26</v>
      </c>
      <c r="O237" t="s">
        <v>36</v>
      </c>
      <c r="P237" t="s">
        <v>36</v>
      </c>
      <c r="Q237" t="s">
        <v>101</v>
      </c>
    </row>
    <row r="238" spans="1:17">
      <c r="A238" t="s">
        <v>17</v>
      </c>
      <c r="B238" t="s">
        <v>29</v>
      </c>
      <c r="C238" t="s">
        <v>176</v>
      </c>
      <c r="D238" t="s">
        <v>64</v>
      </c>
      <c r="E238" t="s">
        <v>30</v>
      </c>
      <c r="F238" t="s">
        <v>681</v>
      </c>
      <c r="G238">
        <v>417086.58</v>
      </c>
      <c r="H238" t="s">
        <v>32</v>
      </c>
      <c r="I238" t="s">
        <v>682</v>
      </c>
      <c r="J238" t="s">
        <v>67</v>
      </c>
      <c r="K238">
        <v>417086.58</v>
      </c>
      <c r="L238">
        <v>1</v>
      </c>
      <c r="M238" t="s">
        <v>180</v>
      </c>
      <c r="N238" t="s">
        <v>26</v>
      </c>
      <c r="O238" t="s">
        <v>29</v>
      </c>
      <c r="P238" t="s">
        <v>29</v>
      </c>
      <c r="Q238" t="s">
        <v>68</v>
      </c>
    </row>
    <row r="239" spans="1:17">
      <c r="A239" t="s">
        <v>17</v>
      </c>
      <c r="B239" t="s">
        <v>79</v>
      </c>
      <c r="C239" t="s">
        <v>43</v>
      </c>
      <c r="D239" t="s">
        <v>20</v>
      </c>
      <c r="E239" t="s">
        <v>353</v>
      </c>
      <c r="F239" t="s">
        <v>683</v>
      </c>
      <c r="G239">
        <v>415467.87</v>
      </c>
      <c r="H239" t="s">
        <v>355</v>
      </c>
      <c r="I239" t="s">
        <v>684</v>
      </c>
      <c r="J239" t="s">
        <v>131</v>
      </c>
      <c r="K239">
        <v>415467.87</v>
      </c>
      <c r="L239">
        <v>1</v>
      </c>
      <c r="M239" t="s">
        <v>43</v>
      </c>
      <c r="N239" t="s">
        <v>84</v>
      </c>
      <c r="O239" t="s">
        <v>79</v>
      </c>
      <c r="P239" t="s">
        <v>85</v>
      </c>
      <c r="Q239" t="s">
        <v>64</v>
      </c>
    </row>
    <row r="240" spans="1:17">
      <c r="A240" t="s">
        <v>17</v>
      </c>
      <c r="B240" t="s">
        <v>36</v>
      </c>
      <c r="C240" t="s">
        <v>19</v>
      </c>
      <c r="D240" t="s">
        <v>20</v>
      </c>
      <c r="E240" t="s">
        <v>91</v>
      </c>
      <c r="F240" t="s">
        <v>685</v>
      </c>
      <c r="G240">
        <v>414578</v>
      </c>
      <c r="H240" t="s">
        <v>93</v>
      </c>
      <c r="I240" t="s">
        <v>686</v>
      </c>
      <c r="J240" t="s">
        <v>416</v>
      </c>
      <c r="K240">
        <v>414578</v>
      </c>
      <c r="L240">
        <v>1</v>
      </c>
      <c r="M240" t="s">
        <v>19</v>
      </c>
      <c r="N240" t="s">
        <v>26</v>
      </c>
      <c r="O240" t="s">
        <v>36</v>
      </c>
      <c r="P240" t="s">
        <v>36</v>
      </c>
      <c r="Q240" t="s">
        <v>101</v>
      </c>
    </row>
    <row r="241" spans="1:17">
      <c r="A241" t="s">
        <v>17</v>
      </c>
      <c r="B241" t="s">
        <v>36</v>
      </c>
      <c r="C241" t="s">
        <v>43</v>
      </c>
      <c r="D241" t="s">
        <v>20</v>
      </c>
      <c r="E241" t="s">
        <v>91</v>
      </c>
      <c r="F241" t="s">
        <v>687</v>
      </c>
      <c r="G241">
        <v>407681.85</v>
      </c>
      <c r="H241" t="s">
        <v>93</v>
      </c>
      <c r="I241" t="s">
        <v>444</v>
      </c>
      <c r="J241" t="s">
        <v>52</v>
      </c>
      <c r="K241">
        <v>407681.85</v>
      </c>
      <c r="L241">
        <v>1</v>
      </c>
      <c r="M241" t="s">
        <v>43</v>
      </c>
      <c r="N241" t="s">
        <v>140</v>
      </c>
      <c r="O241" t="s">
        <v>36</v>
      </c>
      <c r="P241" t="s">
        <v>36</v>
      </c>
      <c r="Q241" t="s">
        <v>53</v>
      </c>
    </row>
    <row r="242" spans="1:17">
      <c r="A242" t="s">
        <v>17</v>
      </c>
      <c r="B242" t="s">
        <v>79</v>
      </c>
      <c r="C242" t="s">
        <v>43</v>
      </c>
      <c r="D242" t="s">
        <v>20</v>
      </c>
      <c r="E242" t="s">
        <v>275</v>
      </c>
      <c r="F242" t="s">
        <v>688</v>
      </c>
      <c r="G242">
        <v>405423.43</v>
      </c>
      <c r="H242" t="s">
        <v>277</v>
      </c>
      <c r="I242" t="s">
        <v>689</v>
      </c>
      <c r="J242" t="s">
        <v>131</v>
      </c>
      <c r="K242">
        <v>405423.43</v>
      </c>
      <c r="L242">
        <v>1</v>
      </c>
      <c r="M242" t="s">
        <v>43</v>
      </c>
      <c r="N242" t="s">
        <v>84</v>
      </c>
      <c r="O242" t="s">
        <v>79</v>
      </c>
      <c r="P242" t="s">
        <v>85</v>
      </c>
      <c r="Q242" t="s">
        <v>64</v>
      </c>
    </row>
    <row r="243" spans="1:17">
      <c r="A243" t="s">
        <v>17</v>
      </c>
      <c r="B243" t="s">
        <v>79</v>
      </c>
      <c r="C243" t="s">
        <v>43</v>
      </c>
      <c r="D243" t="s">
        <v>101</v>
      </c>
      <c r="E243" t="s">
        <v>80</v>
      </c>
      <c r="F243" t="s">
        <v>690</v>
      </c>
      <c r="G243">
        <v>402952.8</v>
      </c>
      <c r="H243" t="s">
        <v>82</v>
      </c>
      <c r="I243" t="s">
        <v>691</v>
      </c>
      <c r="J243" t="s">
        <v>692</v>
      </c>
      <c r="K243">
        <v>402952.8</v>
      </c>
      <c r="L243">
        <v>1</v>
      </c>
      <c r="M243" t="s">
        <v>43</v>
      </c>
      <c r="N243" t="s">
        <v>140</v>
      </c>
      <c r="O243" t="s">
        <v>79</v>
      </c>
      <c r="P243" t="s">
        <v>85</v>
      </c>
      <c r="Q243" t="s">
        <v>101</v>
      </c>
    </row>
    <row r="244" spans="1:17">
      <c r="A244" t="s">
        <v>17</v>
      </c>
      <c r="B244" t="s">
        <v>18</v>
      </c>
      <c r="C244" t="s">
        <v>19</v>
      </c>
      <c r="D244" t="s">
        <v>20</v>
      </c>
      <c r="E244" t="s">
        <v>21</v>
      </c>
      <c r="F244" t="s">
        <v>693</v>
      </c>
      <c r="G244">
        <v>402922.04</v>
      </c>
      <c r="H244" t="s">
        <v>23</v>
      </c>
      <c r="I244" t="s">
        <v>694</v>
      </c>
      <c r="J244" t="s">
        <v>56</v>
      </c>
      <c r="K244">
        <v>402922</v>
      </c>
      <c r="L244">
        <v>0.99999990072521228</v>
      </c>
      <c r="M244" t="s">
        <v>19</v>
      </c>
      <c r="N244" t="s">
        <v>140</v>
      </c>
      <c r="O244" t="s">
        <v>27</v>
      </c>
      <c r="P244" t="s">
        <v>18</v>
      </c>
      <c r="Q244" t="s">
        <v>57</v>
      </c>
    </row>
    <row r="245" spans="1:17">
      <c r="A245" t="s">
        <v>17</v>
      </c>
      <c r="B245" t="s">
        <v>18</v>
      </c>
      <c r="C245" t="s">
        <v>19</v>
      </c>
      <c r="D245" t="s">
        <v>101</v>
      </c>
      <c r="E245" t="s">
        <v>69</v>
      </c>
      <c r="F245" t="s">
        <v>695</v>
      </c>
      <c r="G245">
        <v>402666.49</v>
      </c>
      <c r="H245" t="s">
        <v>71</v>
      </c>
      <c r="I245" t="s">
        <v>696</v>
      </c>
      <c r="J245" t="s">
        <v>128</v>
      </c>
      <c r="K245">
        <v>383107.09</v>
      </c>
      <c r="L245">
        <v>0.95142530981408457</v>
      </c>
      <c r="M245" t="s">
        <v>19</v>
      </c>
      <c r="N245" t="s">
        <v>26</v>
      </c>
      <c r="O245" t="s">
        <v>27</v>
      </c>
      <c r="P245" t="s">
        <v>18</v>
      </c>
    </row>
    <row r="246" spans="1:17">
      <c r="A246" t="s">
        <v>17</v>
      </c>
      <c r="B246" t="s">
        <v>36</v>
      </c>
      <c r="C246" t="s">
        <v>19</v>
      </c>
      <c r="D246" t="s">
        <v>101</v>
      </c>
      <c r="E246" t="s">
        <v>37</v>
      </c>
      <c r="F246" t="s">
        <v>697</v>
      </c>
      <c r="G246">
        <v>401347.41</v>
      </c>
      <c r="H246" t="s">
        <v>39</v>
      </c>
      <c r="I246" t="s">
        <v>698</v>
      </c>
      <c r="J246" t="s">
        <v>67</v>
      </c>
      <c r="K246">
        <v>362097.67</v>
      </c>
      <c r="L246">
        <v>0.90220507465091171</v>
      </c>
      <c r="M246" t="s">
        <v>19</v>
      </c>
      <c r="N246" t="s">
        <v>26</v>
      </c>
      <c r="O246" t="s">
        <v>36</v>
      </c>
      <c r="P246" t="s">
        <v>36</v>
      </c>
      <c r="Q246" t="s">
        <v>68</v>
      </c>
    </row>
    <row r="247" spans="1:17">
      <c r="A247" t="s">
        <v>17</v>
      </c>
      <c r="B247" t="s">
        <v>17</v>
      </c>
      <c r="C247" t="s">
        <v>176</v>
      </c>
      <c r="D247" t="s">
        <v>177</v>
      </c>
      <c r="E247" t="s">
        <v>37</v>
      </c>
      <c r="F247" t="s">
        <v>699</v>
      </c>
      <c r="G247">
        <v>398400</v>
      </c>
      <c r="H247" t="s">
        <v>39</v>
      </c>
      <c r="I247" t="s">
        <v>700</v>
      </c>
      <c r="J247" t="s">
        <v>701</v>
      </c>
      <c r="K247">
        <v>398400.00000000012</v>
      </c>
      <c r="L247">
        <v>1</v>
      </c>
      <c r="M247" t="s">
        <v>180</v>
      </c>
      <c r="N247" t="s">
        <v>190</v>
      </c>
      <c r="O247" t="s">
        <v>702</v>
      </c>
      <c r="P247" t="s">
        <v>17</v>
      </c>
      <c r="Q247" t="s">
        <v>398</v>
      </c>
    </row>
    <row r="248" spans="1:17">
      <c r="A248" t="s">
        <v>17</v>
      </c>
      <c r="B248" t="s">
        <v>17</v>
      </c>
      <c r="C248" t="s">
        <v>176</v>
      </c>
      <c r="D248" t="s">
        <v>633</v>
      </c>
      <c r="E248" t="s">
        <v>157</v>
      </c>
      <c r="F248" t="s">
        <v>703</v>
      </c>
      <c r="G248">
        <v>398270.74</v>
      </c>
      <c r="H248" t="s">
        <v>159</v>
      </c>
      <c r="I248" t="s">
        <v>635</v>
      </c>
      <c r="J248" t="s">
        <v>636</v>
      </c>
      <c r="K248">
        <v>368432.5</v>
      </c>
      <c r="L248">
        <v>0.92508051181465156</v>
      </c>
      <c r="M248" t="s">
        <v>180</v>
      </c>
      <c r="N248" t="s">
        <v>190</v>
      </c>
      <c r="O248">
        <v>0</v>
      </c>
      <c r="P248" t="s">
        <v>17</v>
      </c>
      <c r="Q248" t="s">
        <v>633</v>
      </c>
    </row>
    <row r="249" spans="1:17">
      <c r="A249" t="s">
        <v>17</v>
      </c>
      <c r="B249" t="s">
        <v>79</v>
      </c>
      <c r="C249" t="s">
        <v>43</v>
      </c>
      <c r="D249" t="s">
        <v>20</v>
      </c>
      <c r="E249" t="s">
        <v>567</v>
      </c>
      <c r="F249" t="s">
        <v>704</v>
      </c>
      <c r="G249">
        <v>396434</v>
      </c>
      <c r="H249" t="s">
        <v>569</v>
      </c>
      <c r="I249" t="s">
        <v>705</v>
      </c>
      <c r="J249" t="s">
        <v>208</v>
      </c>
      <c r="K249">
        <v>343287.3</v>
      </c>
      <c r="L249">
        <v>0.86593808805501049</v>
      </c>
      <c r="M249" t="s">
        <v>43</v>
      </c>
      <c r="N249" t="s">
        <v>190</v>
      </c>
      <c r="O249" t="s">
        <v>197</v>
      </c>
      <c r="P249" t="s">
        <v>197</v>
      </c>
      <c r="Q249" t="s">
        <v>209</v>
      </c>
    </row>
    <row r="250" spans="1:17">
      <c r="A250" t="s">
        <v>17</v>
      </c>
      <c r="B250" t="s">
        <v>29</v>
      </c>
      <c r="C250" t="s">
        <v>213</v>
      </c>
      <c r="D250" t="s">
        <v>20</v>
      </c>
      <c r="E250" t="s">
        <v>432</v>
      </c>
      <c r="F250" t="s">
        <v>706</v>
      </c>
      <c r="G250">
        <v>385531</v>
      </c>
      <c r="H250" t="s">
        <v>434</v>
      </c>
      <c r="I250" t="s">
        <v>707</v>
      </c>
      <c r="J250" t="s">
        <v>708</v>
      </c>
      <c r="K250">
        <v>0</v>
      </c>
      <c r="L250">
        <v>0</v>
      </c>
      <c r="M250" t="s">
        <v>213</v>
      </c>
      <c r="P250" t="s">
        <v>29</v>
      </c>
    </row>
    <row r="251" spans="1:17">
      <c r="A251" t="s">
        <v>17</v>
      </c>
      <c r="B251" t="s">
        <v>36</v>
      </c>
      <c r="C251" t="s">
        <v>43</v>
      </c>
      <c r="D251" t="s">
        <v>20</v>
      </c>
      <c r="E251" t="s">
        <v>330</v>
      </c>
      <c r="F251" t="s">
        <v>709</v>
      </c>
      <c r="G251">
        <v>384750</v>
      </c>
      <c r="H251" t="s">
        <v>332</v>
      </c>
      <c r="I251" t="s">
        <v>710</v>
      </c>
      <c r="J251" t="s">
        <v>357</v>
      </c>
      <c r="K251">
        <v>384750</v>
      </c>
      <c r="L251">
        <v>1</v>
      </c>
      <c r="M251" t="s">
        <v>43</v>
      </c>
      <c r="N251" t="s">
        <v>26</v>
      </c>
      <c r="O251" t="s">
        <v>36</v>
      </c>
      <c r="P251" t="s">
        <v>335</v>
      </c>
      <c r="Q251" t="s">
        <v>101</v>
      </c>
    </row>
    <row r="252" spans="1:17">
      <c r="A252" t="s">
        <v>17</v>
      </c>
      <c r="B252" t="s">
        <v>18</v>
      </c>
      <c r="C252" t="s">
        <v>19</v>
      </c>
      <c r="D252" t="s">
        <v>101</v>
      </c>
      <c r="E252" t="s">
        <v>21</v>
      </c>
      <c r="F252" t="s">
        <v>711</v>
      </c>
      <c r="G252">
        <v>383185</v>
      </c>
      <c r="H252" t="s">
        <v>23</v>
      </c>
      <c r="I252" t="s">
        <v>712</v>
      </c>
      <c r="J252" t="s">
        <v>108</v>
      </c>
      <c r="K252">
        <v>383185</v>
      </c>
      <c r="L252">
        <v>1</v>
      </c>
      <c r="M252" t="s">
        <v>19</v>
      </c>
      <c r="N252" t="s">
        <v>26</v>
      </c>
      <c r="O252" t="s">
        <v>27</v>
      </c>
      <c r="P252" t="s">
        <v>18</v>
      </c>
      <c r="Q252" t="s">
        <v>116</v>
      </c>
    </row>
    <row r="253" spans="1:17">
      <c r="A253" t="s">
        <v>17</v>
      </c>
      <c r="B253" t="s">
        <v>29</v>
      </c>
      <c r="C253" t="s">
        <v>19</v>
      </c>
      <c r="D253" t="s">
        <v>64</v>
      </c>
      <c r="E253" t="s">
        <v>30</v>
      </c>
      <c r="F253" t="s">
        <v>713</v>
      </c>
      <c r="G253">
        <v>380441.05</v>
      </c>
      <c r="H253" t="s">
        <v>32</v>
      </c>
      <c r="I253" t="s">
        <v>714</v>
      </c>
      <c r="J253" t="s">
        <v>715</v>
      </c>
      <c r="K253">
        <v>359334.87</v>
      </c>
      <c r="L253">
        <v>0.94452181224923026</v>
      </c>
      <c r="M253" t="s">
        <v>19</v>
      </c>
      <c r="N253" t="s">
        <v>26</v>
      </c>
      <c r="O253" t="s">
        <v>29</v>
      </c>
      <c r="P253" t="s">
        <v>29</v>
      </c>
      <c r="Q253" t="s">
        <v>105</v>
      </c>
    </row>
    <row r="254" spans="1:17">
      <c r="A254" t="s">
        <v>17</v>
      </c>
      <c r="B254" t="s">
        <v>18</v>
      </c>
      <c r="C254" t="s">
        <v>19</v>
      </c>
      <c r="D254" t="s">
        <v>101</v>
      </c>
      <c r="E254" t="s">
        <v>58</v>
      </c>
      <c r="F254" t="s">
        <v>716</v>
      </c>
      <c r="G254">
        <v>379521.12</v>
      </c>
      <c r="H254" t="s">
        <v>60</v>
      </c>
      <c r="I254" t="s">
        <v>717</v>
      </c>
      <c r="J254" t="s">
        <v>718</v>
      </c>
      <c r="K254">
        <v>379521.12</v>
      </c>
      <c r="L254">
        <v>1</v>
      </c>
      <c r="M254" t="s">
        <v>19</v>
      </c>
      <c r="N254" t="s">
        <v>26</v>
      </c>
      <c r="O254" t="s">
        <v>62</v>
      </c>
      <c r="P254" t="s">
        <v>63</v>
      </c>
      <c r="Q254" t="s">
        <v>101</v>
      </c>
    </row>
    <row r="255" spans="1:17">
      <c r="A255" t="s">
        <v>17</v>
      </c>
      <c r="B255" t="s">
        <v>29</v>
      </c>
      <c r="C255" t="s">
        <v>43</v>
      </c>
      <c r="D255" t="s">
        <v>101</v>
      </c>
      <c r="E255" t="s">
        <v>21</v>
      </c>
      <c r="F255" t="s">
        <v>719</v>
      </c>
      <c r="G255">
        <v>375154.38</v>
      </c>
      <c r="H255" t="s">
        <v>23</v>
      </c>
      <c r="I255" t="s">
        <v>720</v>
      </c>
      <c r="J255" t="s">
        <v>721</v>
      </c>
      <c r="K255">
        <v>103710.44</v>
      </c>
      <c r="L255">
        <v>0.27644736548191168</v>
      </c>
      <c r="M255" t="s">
        <v>43</v>
      </c>
      <c r="N255" t="s">
        <v>84</v>
      </c>
      <c r="O255" t="s">
        <v>29</v>
      </c>
      <c r="P255" t="s">
        <v>29</v>
      </c>
      <c r="Q255" t="s">
        <v>101</v>
      </c>
    </row>
    <row r="256" spans="1:17">
      <c r="A256" t="s">
        <v>17</v>
      </c>
      <c r="B256" t="s">
        <v>18</v>
      </c>
      <c r="C256" t="s">
        <v>19</v>
      </c>
      <c r="D256" t="s">
        <v>101</v>
      </c>
      <c r="E256" t="s">
        <v>69</v>
      </c>
      <c r="F256" t="s">
        <v>722</v>
      </c>
      <c r="G256">
        <v>374081.95</v>
      </c>
      <c r="H256" t="s">
        <v>71</v>
      </c>
      <c r="I256" t="s">
        <v>723</v>
      </c>
      <c r="J256" t="s">
        <v>724</v>
      </c>
      <c r="K256">
        <v>363567.55</v>
      </c>
      <c r="L256">
        <v>0.97189278980180671</v>
      </c>
      <c r="M256" t="s">
        <v>19</v>
      </c>
      <c r="N256" t="s">
        <v>26</v>
      </c>
      <c r="O256" t="s">
        <v>27</v>
      </c>
      <c r="P256" t="s">
        <v>18</v>
      </c>
    </row>
    <row r="257" spans="1:17">
      <c r="A257" t="s">
        <v>17</v>
      </c>
      <c r="B257" t="s">
        <v>18</v>
      </c>
      <c r="C257" t="s">
        <v>43</v>
      </c>
      <c r="D257" t="s">
        <v>64</v>
      </c>
      <c r="E257" t="s">
        <v>21</v>
      </c>
      <c r="F257" t="s">
        <v>725</v>
      </c>
      <c r="G257">
        <v>370000</v>
      </c>
      <c r="H257" t="s">
        <v>23</v>
      </c>
      <c r="I257" t="s">
        <v>726</v>
      </c>
      <c r="J257" t="s">
        <v>290</v>
      </c>
      <c r="K257">
        <v>351500</v>
      </c>
      <c r="L257">
        <v>0.95</v>
      </c>
      <c r="M257" t="s">
        <v>43</v>
      </c>
      <c r="N257" t="s">
        <v>26</v>
      </c>
      <c r="O257" t="s">
        <v>27</v>
      </c>
      <c r="P257" t="s">
        <v>18</v>
      </c>
      <c r="Q257" t="s">
        <v>105</v>
      </c>
    </row>
    <row r="258" spans="1:17">
      <c r="A258" t="s">
        <v>17</v>
      </c>
      <c r="B258" t="s">
        <v>18</v>
      </c>
      <c r="C258" t="s">
        <v>176</v>
      </c>
      <c r="D258" t="s">
        <v>64</v>
      </c>
      <c r="E258" t="s">
        <v>21</v>
      </c>
      <c r="F258" t="s">
        <v>727</v>
      </c>
      <c r="G258">
        <v>369824</v>
      </c>
      <c r="H258" t="s">
        <v>23</v>
      </c>
      <c r="I258" t="s">
        <v>728</v>
      </c>
      <c r="J258" t="s">
        <v>729</v>
      </c>
      <c r="K258">
        <v>129438</v>
      </c>
      <c r="L258">
        <v>0.3499989184044302</v>
      </c>
      <c r="M258" t="s">
        <v>180</v>
      </c>
      <c r="N258" t="s">
        <v>84</v>
      </c>
      <c r="O258" t="s">
        <v>27</v>
      </c>
      <c r="P258" t="s">
        <v>18</v>
      </c>
    </row>
    <row r="259" spans="1:17">
      <c r="A259" t="s">
        <v>17</v>
      </c>
      <c r="B259" t="s">
        <v>17</v>
      </c>
      <c r="C259" t="s">
        <v>176</v>
      </c>
      <c r="D259" t="s">
        <v>186</v>
      </c>
      <c r="E259" t="s">
        <v>298</v>
      </c>
      <c r="F259" t="s">
        <v>730</v>
      </c>
      <c r="G259">
        <v>367625.5</v>
      </c>
      <c r="H259" t="s">
        <v>300</v>
      </c>
      <c r="I259" t="s">
        <v>731</v>
      </c>
      <c r="J259" t="s">
        <v>234</v>
      </c>
      <c r="K259">
        <v>367625.5</v>
      </c>
      <c r="L259">
        <v>1</v>
      </c>
      <c r="M259" t="s">
        <v>180</v>
      </c>
      <c r="P259" t="s">
        <v>17</v>
      </c>
      <c r="Q259" t="s">
        <v>191</v>
      </c>
    </row>
    <row r="260" spans="1:17">
      <c r="A260" t="s">
        <v>17</v>
      </c>
      <c r="B260" t="s">
        <v>36</v>
      </c>
      <c r="C260" t="s">
        <v>213</v>
      </c>
      <c r="D260" t="s">
        <v>20</v>
      </c>
      <c r="E260" t="s">
        <v>91</v>
      </c>
      <c r="F260" t="s">
        <v>732</v>
      </c>
      <c r="G260">
        <v>367375.96</v>
      </c>
      <c r="H260" t="s">
        <v>93</v>
      </c>
      <c r="I260" t="s">
        <v>733</v>
      </c>
      <c r="J260" t="s">
        <v>227</v>
      </c>
      <c r="K260">
        <v>367375.96</v>
      </c>
      <c r="L260">
        <v>1</v>
      </c>
      <c r="M260" t="s">
        <v>213</v>
      </c>
      <c r="N260" t="s">
        <v>26</v>
      </c>
      <c r="O260" t="s">
        <v>36</v>
      </c>
      <c r="P260" t="s">
        <v>17</v>
      </c>
      <c r="Q260" t="s">
        <v>64</v>
      </c>
    </row>
    <row r="261" spans="1:17">
      <c r="A261" t="s">
        <v>17</v>
      </c>
      <c r="B261" t="s">
        <v>36</v>
      </c>
      <c r="C261" t="s">
        <v>176</v>
      </c>
      <c r="D261" t="s">
        <v>598</v>
      </c>
      <c r="E261" t="s">
        <v>95</v>
      </c>
      <c r="F261" t="s">
        <v>734</v>
      </c>
      <c r="G261">
        <v>365512.5</v>
      </c>
      <c r="H261" t="s">
        <v>97</v>
      </c>
      <c r="I261" t="s">
        <v>735</v>
      </c>
      <c r="J261" t="s">
        <v>736</v>
      </c>
      <c r="K261">
        <v>307030.5</v>
      </c>
      <c r="L261">
        <v>0.84</v>
      </c>
      <c r="M261" t="s">
        <v>180</v>
      </c>
      <c r="N261" t="s">
        <v>26</v>
      </c>
      <c r="O261" t="s">
        <v>36</v>
      </c>
      <c r="P261" t="s">
        <v>36</v>
      </c>
      <c r="Q261" t="s">
        <v>101</v>
      </c>
    </row>
    <row r="262" spans="1:17">
      <c r="A262" t="s">
        <v>17</v>
      </c>
      <c r="B262" t="s">
        <v>29</v>
      </c>
      <c r="C262" t="s">
        <v>43</v>
      </c>
      <c r="D262" t="s">
        <v>101</v>
      </c>
      <c r="E262" t="s">
        <v>30</v>
      </c>
      <c r="F262" t="s">
        <v>737</v>
      </c>
      <c r="G262">
        <v>364908.17</v>
      </c>
      <c r="H262" t="s">
        <v>32</v>
      </c>
      <c r="I262" t="s">
        <v>738</v>
      </c>
      <c r="J262" t="s">
        <v>46</v>
      </c>
      <c r="K262">
        <v>364908.16</v>
      </c>
      <c r="L262">
        <v>0.99999997259584528</v>
      </c>
      <c r="M262" t="s">
        <v>43</v>
      </c>
      <c r="N262" t="s">
        <v>26</v>
      </c>
      <c r="O262" t="s">
        <v>29</v>
      </c>
      <c r="P262" t="s">
        <v>29</v>
      </c>
      <c r="Q262" t="s">
        <v>47</v>
      </c>
    </row>
    <row r="263" spans="1:17">
      <c r="A263" t="s">
        <v>17</v>
      </c>
      <c r="B263" t="s">
        <v>36</v>
      </c>
      <c r="C263" t="s">
        <v>19</v>
      </c>
      <c r="D263" t="s">
        <v>122</v>
      </c>
      <c r="E263" t="s">
        <v>271</v>
      </c>
      <c r="F263" t="s">
        <v>739</v>
      </c>
      <c r="G263">
        <v>360000</v>
      </c>
      <c r="H263" t="s">
        <v>273</v>
      </c>
      <c r="I263" t="s">
        <v>258</v>
      </c>
      <c r="J263" t="s">
        <v>108</v>
      </c>
      <c r="K263">
        <v>360000</v>
      </c>
      <c r="L263">
        <v>1</v>
      </c>
      <c r="M263" t="s">
        <v>19</v>
      </c>
      <c r="N263" t="s">
        <v>26</v>
      </c>
      <c r="O263" t="s">
        <v>36</v>
      </c>
      <c r="P263" t="s">
        <v>36</v>
      </c>
      <c r="Q263" t="s">
        <v>109</v>
      </c>
    </row>
    <row r="264" spans="1:17">
      <c r="A264" t="s">
        <v>17</v>
      </c>
      <c r="B264" t="s">
        <v>36</v>
      </c>
      <c r="C264" t="s">
        <v>19</v>
      </c>
      <c r="D264" t="s">
        <v>101</v>
      </c>
      <c r="E264" t="s">
        <v>91</v>
      </c>
      <c r="F264" t="s">
        <v>740</v>
      </c>
      <c r="G264">
        <v>358306.67</v>
      </c>
      <c r="H264" t="s">
        <v>93</v>
      </c>
      <c r="I264" t="s">
        <v>741</v>
      </c>
      <c r="J264" t="s">
        <v>128</v>
      </c>
      <c r="K264">
        <v>358306.2</v>
      </c>
      <c r="L264">
        <v>0.99999868827448857</v>
      </c>
      <c r="M264" t="s">
        <v>19</v>
      </c>
      <c r="N264" t="s">
        <v>26</v>
      </c>
      <c r="O264" t="s">
        <v>36</v>
      </c>
      <c r="P264" t="s">
        <v>36</v>
      </c>
      <c r="Q264" t="s">
        <v>101</v>
      </c>
    </row>
    <row r="265" spans="1:17">
      <c r="A265" t="s">
        <v>17</v>
      </c>
      <c r="B265" t="s">
        <v>36</v>
      </c>
      <c r="C265" t="s">
        <v>86</v>
      </c>
      <c r="D265" t="s">
        <v>20</v>
      </c>
      <c r="E265" t="s">
        <v>37</v>
      </c>
      <c r="F265" t="s">
        <v>742</v>
      </c>
      <c r="G265">
        <v>355000</v>
      </c>
      <c r="H265" t="s">
        <v>39</v>
      </c>
      <c r="I265" t="s">
        <v>743</v>
      </c>
      <c r="J265" t="s">
        <v>108</v>
      </c>
      <c r="K265">
        <v>355000</v>
      </c>
      <c r="L265">
        <v>1</v>
      </c>
      <c r="M265" t="s">
        <v>86</v>
      </c>
      <c r="N265" t="s">
        <v>26</v>
      </c>
      <c r="O265" t="s">
        <v>36</v>
      </c>
      <c r="P265" t="s">
        <v>36</v>
      </c>
      <c r="Q265" t="s">
        <v>116</v>
      </c>
    </row>
    <row r="266" spans="1:17">
      <c r="A266" t="s">
        <v>17</v>
      </c>
      <c r="B266" t="s">
        <v>36</v>
      </c>
      <c r="C266" t="s">
        <v>19</v>
      </c>
      <c r="D266" t="s">
        <v>101</v>
      </c>
      <c r="E266" t="s">
        <v>383</v>
      </c>
      <c r="F266" t="s">
        <v>744</v>
      </c>
      <c r="G266">
        <v>353593.12</v>
      </c>
      <c r="H266" t="s">
        <v>385</v>
      </c>
      <c r="I266" t="s">
        <v>745</v>
      </c>
      <c r="J266" t="s">
        <v>267</v>
      </c>
      <c r="K266">
        <v>353593.12</v>
      </c>
      <c r="L266">
        <v>1</v>
      </c>
      <c r="M266" t="s">
        <v>19</v>
      </c>
      <c r="P266" t="s">
        <v>388</v>
      </c>
      <c r="Q266" t="s">
        <v>101</v>
      </c>
    </row>
    <row r="267" spans="1:17">
      <c r="A267" t="s">
        <v>17</v>
      </c>
      <c r="B267" t="s">
        <v>29</v>
      </c>
      <c r="C267" t="s">
        <v>43</v>
      </c>
      <c r="D267" t="s">
        <v>64</v>
      </c>
      <c r="E267" t="s">
        <v>30</v>
      </c>
      <c r="F267" t="s">
        <v>746</v>
      </c>
      <c r="G267">
        <v>349263.68</v>
      </c>
      <c r="H267" t="s">
        <v>32</v>
      </c>
      <c r="I267" t="s">
        <v>747</v>
      </c>
      <c r="J267" t="s">
        <v>46</v>
      </c>
      <c r="K267">
        <v>331800.5</v>
      </c>
      <c r="L267">
        <v>0.95000001145266522</v>
      </c>
      <c r="M267" t="s">
        <v>43</v>
      </c>
      <c r="N267" t="s">
        <v>26</v>
      </c>
      <c r="O267" t="s">
        <v>29</v>
      </c>
      <c r="P267" t="s">
        <v>29</v>
      </c>
      <c r="Q267" t="s">
        <v>47</v>
      </c>
    </row>
    <row r="268" spans="1:17">
      <c r="A268" t="s">
        <v>17</v>
      </c>
      <c r="B268" t="s">
        <v>18</v>
      </c>
      <c r="C268" t="s">
        <v>176</v>
      </c>
      <c r="D268" t="s">
        <v>64</v>
      </c>
      <c r="E268" t="s">
        <v>21</v>
      </c>
      <c r="F268" t="s">
        <v>748</v>
      </c>
      <c r="G268">
        <v>348526.86</v>
      </c>
      <c r="H268" t="s">
        <v>23</v>
      </c>
      <c r="I268" t="s">
        <v>749</v>
      </c>
      <c r="J268" t="s">
        <v>715</v>
      </c>
      <c r="K268">
        <v>348526.86</v>
      </c>
      <c r="L268">
        <v>1</v>
      </c>
      <c r="M268" t="s">
        <v>180</v>
      </c>
      <c r="N268" t="s">
        <v>26</v>
      </c>
      <c r="O268" t="s">
        <v>27</v>
      </c>
      <c r="P268" t="s">
        <v>17</v>
      </c>
      <c r="Q268" t="s">
        <v>64</v>
      </c>
    </row>
    <row r="269" spans="1:17">
      <c r="A269" t="s">
        <v>17</v>
      </c>
      <c r="B269" t="s">
        <v>79</v>
      </c>
      <c r="C269" t="s">
        <v>43</v>
      </c>
      <c r="D269" t="s">
        <v>20</v>
      </c>
      <c r="E269" t="s">
        <v>275</v>
      </c>
      <c r="F269" t="s">
        <v>750</v>
      </c>
      <c r="G269">
        <v>344373.73</v>
      </c>
      <c r="H269" t="s">
        <v>277</v>
      </c>
      <c r="I269" t="s">
        <v>751</v>
      </c>
      <c r="J269" t="s">
        <v>752</v>
      </c>
      <c r="K269">
        <v>344373.73</v>
      </c>
      <c r="L269">
        <v>1</v>
      </c>
      <c r="M269" t="s">
        <v>43</v>
      </c>
      <c r="N269" t="s">
        <v>26</v>
      </c>
      <c r="O269" t="s">
        <v>79</v>
      </c>
      <c r="P269" t="s">
        <v>162</v>
      </c>
      <c r="Q269" t="s">
        <v>101</v>
      </c>
    </row>
    <row r="270" spans="1:17">
      <c r="A270" t="s">
        <v>17</v>
      </c>
      <c r="B270" t="s">
        <v>29</v>
      </c>
      <c r="C270" t="s">
        <v>43</v>
      </c>
      <c r="D270" t="s">
        <v>20</v>
      </c>
      <c r="E270" t="s">
        <v>30</v>
      </c>
      <c r="F270" t="s">
        <v>753</v>
      </c>
      <c r="G270">
        <v>341555.20000000001</v>
      </c>
      <c r="H270" t="s">
        <v>32</v>
      </c>
      <c r="I270" t="s">
        <v>754</v>
      </c>
      <c r="J270" t="s">
        <v>46</v>
      </c>
      <c r="K270">
        <v>317646.34000000003</v>
      </c>
      <c r="L270">
        <v>0.93000001171113778</v>
      </c>
      <c r="M270" t="s">
        <v>43</v>
      </c>
      <c r="N270" t="s">
        <v>26</v>
      </c>
      <c r="O270" t="s">
        <v>29</v>
      </c>
      <c r="P270" t="s">
        <v>29</v>
      </c>
      <c r="Q270" t="s">
        <v>47</v>
      </c>
    </row>
    <row r="271" spans="1:17">
      <c r="A271" t="s">
        <v>17</v>
      </c>
      <c r="B271" t="s">
        <v>79</v>
      </c>
      <c r="C271" t="s">
        <v>43</v>
      </c>
      <c r="D271" t="s">
        <v>20</v>
      </c>
      <c r="E271" t="s">
        <v>567</v>
      </c>
      <c r="F271" t="s">
        <v>755</v>
      </c>
      <c r="G271">
        <v>341453.75</v>
      </c>
      <c r="H271" t="s">
        <v>569</v>
      </c>
      <c r="I271" t="s">
        <v>756</v>
      </c>
      <c r="J271" t="s">
        <v>208</v>
      </c>
      <c r="K271">
        <v>341453.75</v>
      </c>
      <c r="L271">
        <v>1</v>
      </c>
      <c r="M271" t="s">
        <v>43</v>
      </c>
      <c r="N271" t="s">
        <v>26</v>
      </c>
      <c r="O271" t="s">
        <v>79</v>
      </c>
      <c r="P271" t="s">
        <v>197</v>
      </c>
      <c r="Q271" t="s">
        <v>209</v>
      </c>
    </row>
    <row r="272" spans="1:17">
      <c r="A272" t="s">
        <v>17</v>
      </c>
      <c r="B272" t="s">
        <v>17</v>
      </c>
      <c r="C272" t="s">
        <v>176</v>
      </c>
      <c r="D272" t="s">
        <v>177</v>
      </c>
      <c r="E272" t="s">
        <v>37</v>
      </c>
      <c r="F272" t="s">
        <v>757</v>
      </c>
      <c r="G272">
        <v>337906.32</v>
      </c>
      <c r="H272" t="s">
        <v>39</v>
      </c>
      <c r="I272" t="s">
        <v>758</v>
      </c>
      <c r="J272" t="s">
        <v>701</v>
      </c>
      <c r="K272">
        <v>324180.38</v>
      </c>
      <c r="L272">
        <v>0.95937945167761285</v>
      </c>
      <c r="M272" t="s">
        <v>180</v>
      </c>
      <c r="N272" t="s">
        <v>190</v>
      </c>
      <c r="O272" t="s">
        <v>702</v>
      </c>
      <c r="P272" t="s">
        <v>17</v>
      </c>
      <c r="Q272" t="s">
        <v>398</v>
      </c>
    </row>
    <row r="273" spans="1:17">
      <c r="A273" t="s">
        <v>17</v>
      </c>
      <c r="B273" t="s">
        <v>29</v>
      </c>
      <c r="C273" t="s">
        <v>19</v>
      </c>
      <c r="D273" t="s">
        <v>20</v>
      </c>
      <c r="E273" t="s">
        <v>759</v>
      </c>
      <c r="F273" t="s">
        <v>760</v>
      </c>
      <c r="G273">
        <v>337815</v>
      </c>
      <c r="H273" t="s">
        <v>761</v>
      </c>
      <c r="I273" t="s">
        <v>762</v>
      </c>
      <c r="J273" t="s">
        <v>34</v>
      </c>
      <c r="K273">
        <v>320924</v>
      </c>
      <c r="L273">
        <v>0.94999925994997259</v>
      </c>
      <c r="M273" t="s">
        <v>19</v>
      </c>
      <c r="N273" t="s">
        <v>84</v>
      </c>
      <c r="O273" t="s">
        <v>29</v>
      </c>
      <c r="P273" t="s">
        <v>29</v>
      </c>
      <c r="Q273" t="s">
        <v>35</v>
      </c>
    </row>
    <row r="274" spans="1:17">
      <c r="A274" t="s">
        <v>17</v>
      </c>
      <c r="B274" t="s">
        <v>18</v>
      </c>
      <c r="C274" t="s">
        <v>19</v>
      </c>
      <c r="D274" t="s">
        <v>64</v>
      </c>
      <c r="E274" t="s">
        <v>58</v>
      </c>
      <c r="F274" t="s">
        <v>763</v>
      </c>
      <c r="G274">
        <v>336392.16</v>
      </c>
      <c r="H274" t="s">
        <v>60</v>
      </c>
      <c r="I274" t="s">
        <v>764</v>
      </c>
      <c r="J274" t="s">
        <v>208</v>
      </c>
      <c r="K274">
        <v>320757.55</v>
      </c>
      <c r="L274">
        <v>0.95352266830475496</v>
      </c>
      <c r="M274" t="s">
        <v>19</v>
      </c>
      <c r="N274" t="s">
        <v>140</v>
      </c>
      <c r="O274" t="s">
        <v>62</v>
      </c>
      <c r="P274" t="s">
        <v>63</v>
      </c>
      <c r="Q274" t="s">
        <v>209</v>
      </c>
    </row>
    <row r="275" spans="1:17">
      <c r="A275" t="s">
        <v>17</v>
      </c>
      <c r="B275" t="s">
        <v>79</v>
      </c>
      <c r="C275" t="s">
        <v>43</v>
      </c>
      <c r="D275" t="s">
        <v>20</v>
      </c>
      <c r="E275" t="s">
        <v>419</v>
      </c>
      <c r="F275" t="s">
        <v>765</v>
      </c>
      <c r="G275">
        <v>329646</v>
      </c>
      <c r="H275" t="s">
        <v>421</v>
      </c>
      <c r="I275" t="s">
        <v>766</v>
      </c>
      <c r="J275" t="s">
        <v>208</v>
      </c>
      <c r="K275">
        <v>329646</v>
      </c>
      <c r="L275">
        <v>1</v>
      </c>
      <c r="M275" t="s">
        <v>43</v>
      </c>
      <c r="N275" t="s">
        <v>26</v>
      </c>
      <c r="O275" t="s">
        <v>79</v>
      </c>
      <c r="P275" t="s">
        <v>162</v>
      </c>
      <c r="Q275" t="s">
        <v>209</v>
      </c>
    </row>
    <row r="276" spans="1:17">
      <c r="A276" t="s">
        <v>17</v>
      </c>
      <c r="B276" t="s">
        <v>79</v>
      </c>
      <c r="C276" t="s">
        <v>43</v>
      </c>
      <c r="D276" t="s">
        <v>20</v>
      </c>
      <c r="E276" t="s">
        <v>204</v>
      </c>
      <c r="F276" t="s">
        <v>767</v>
      </c>
      <c r="G276">
        <v>329623.96999999997</v>
      </c>
      <c r="H276" t="s">
        <v>206</v>
      </c>
      <c r="I276" t="s">
        <v>768</v>
      </c>
      <c r="J276" t="s">
        <v>208</v>
      </c>
      <c r="K276">
        <v>329623.96999999997</v>
      </c>
      <c r="L276">
        <v>1</v>
      </c>
      <c r="M276" t="s">
        <v>43</v>
      </c>
      <c r="N276" t="s">
        <v>26</v>
      </c>
      <c r="O276" t="s">
        <v>79</v>
      </c>
      <c r="P276" t="s">
        <v>162</v>
      </c>
      <c r="Q276" t="s">
        <v>209</v>
      </c>
    </row>
    <row r="277" spans="1:17">
      <c r="A277" t="s">
        <v>17</v>
      </c>
      <c r="B277" t="s">
        <v>29</v>
      </c>
      <c r="C277" t="s">
        <v>19</v>
      </c>
      <c r="D277" t="s">
        <v>64</v>
      </c>
      <c r="E277" t="s">
        <v>552</v>
      </c>
      <c r="F277" t="s">
        <v>769</v>
      </c>
      <c r="G277">
        <v>326375</v>
      </c>
      <c r="H277" t="s">
        <v>554</v>
      </c>
      <c r="I277" t="s">
        <v>770</v>
      </c>
      <c r="J277" t="s">
        <v>34</v>
      </c>
      <c r="K277">
        <v>0</v>
      </c>
      <c r="L277">
        <v>0</v>
      </c>
      <c r="M277" t="s">
        <v>19</v>
      </c>
      <c r="N277" t="s">
        <v>84</v>
      </c>
      <c r="O277" t="s">
        <v>29</v>
      </c>
      <c r="P277" t="s">
        <v>29</v>
      </c>
      <c r="Q277" t="s">
        <v>35</v>
      </c>
    </row>
    <row r="278" spans="1:17">
      <c r="A278" t="s">
        <v>17</v>
      </c>
      <c r="B278" t="s">
        <v>29</v>
      </c>
      <c r="C278" t="s">
        <v>43</v>
      </c>
      <c r="D278" t="s">
        <v>20</v>
      </c>
      <c r="E278" t="s">
        <v>30</v>
      </c>
      <c r="F278" t="s">
        <v>771</v>
      </c>
      <c r="G278">
        <v>325446.02</v>
      </c>
      <c r="H278" t="s">
        <v>32</v>
      </c>
      <c r="I278" t="s">
        <v>772</v>
      </c>
      <c r="J278" t="s">
        <v>46</v>
      </c>
      <c r="K278">
        <v>325436.01</v>
      </c>
      <c r="L278">
        <v>0.99996924221104311</v>
      </c>
      <c r="M278" t="s">
        <v>43</v>
      </c>
      <c r="N278" t="s">
        <v>84</v>
      </c>
      <c r="O278" t="s">
        <v>29</v>
      </c>
      <c r="P278" t="s">
        <v>29</v>
      </c>
      <c r="Q278" t="s">
        <v>47</v>
      </c>
    </row>
    <row r="279" spans="1:17">
      <c r="A279" t="s">
        <v>17</v>
      </c>
      <c r="B279" t="s">
        <v>79</v>
      </c>
      <c r="C279" t="s">
        <v>43</v>
      </c>
      <c r="D279" t="s">
        <v>64</v>
      </c>
      <c r="E279" t="s">
        <v>419</v>
      </c>
      <c r="F279" t="s">
        <v>773</v>
      </c>
      <c r="G279">
        <v>325000</v>
      </c>
      <c r="H279" t="s">
        <v>421</v>
      </c>
      <c r="I279" t="s">
        <v>774</v>
      </c>
      <c r="J279" t="s">
        <v>357</v>
      </c>
      <c r="K279">
        <v>325000</v>
      </c>
      <c r="L279">
        <v>1</v>
      </c>
      <c r="M279" t="s">
        <v>43</v>
      </c>
      <c r="N279" t="s">
        <v>26</v>
      </c>
      <c r="O279" t="s">
        <v>79</v>
      </c>
      <c r="P279" t="s">
        <v>162</v>
      </c>
      <c r="Q279" t="s">
        <v>101</v>
      </c>
    </row>
    <row r="280" spans="1:17">
      <c r="A280" t="s">
        <v>17</v>
      </c>
      <c r="B280" t="s">
        <v>79</v>
      </c>
      <c r="C280" t="s">
        <v>43</v>
      </c>
      <c r="D280" t="s">
        <v>20</v>
      </c>
      <c r="E280" t="s">
        <v>192</v>
      </c>
      <c r="F280" t="s">
        <v>775</v>
      </c>
      <c r="G280">
        <v>322460.69</v>
      </c>
      <c r="H280" t="s">
        <v>194</v>
      </c>
      <c r="I280" t="s">
        <v>776</v>
      </c>
      <c r="J280" t="s">
        <v>208</v>
      </c>
      <c r="K280">
        <v>230830.47</v>
      </c>
      <c r="L280">
        <v>0.71584065022003152</v>
      </c>
      <c r="M280" t="s">
        <v>43</v>
      </c>
      <c r="N280" t="s">
        <v>26</v>
      </c>
      <c r="O280" t="s">
        <v>79</v>
      </c>
      <c r="P280" t="s">
        <v>197</v>
      </c>
      <c r="Q280" t="s">
        <v>209</v>
      </c>
    </row>
    <row r="281" spans="1:17">
      <c r="A281" t="s">
        <v>17</v>
      </c>
      <c r="B281" t="s">
        <v>36</v>
      </c>
      <c r="C281" t="s">
        <v>43</v>
      </c>
      <c r="D281" t="s">
        <v>20</v>
      </c>
      <c r="E281" t="s">
        <v>91</v>
      </c>
      <c r="F281" t="s">
        <v>777</v>
      </c>
      <c r="G281">
        <v>315713.89</v>
      </c>
      <c r="H281" t="s">
        <v>93</v>
      </c>
      <c r="I281" t="s">
        <v>778</v>
      </c>
      <c r="J281" t="s">
        <v>52</v>
      </c>
      <c r="K281">
        <v>299928</v>
      </c>
      <c r="L281">
        <v>0.94999938076845458</v>
      </c>
      <c r="M281" t="s">
        <v>43</v>
      </c>
      <c r="N281" t="s">
        <v>140</v>
      </c>
      <c r="O281" t="s">
        <v>36</v>
      </c>
      <c r="P281" t="s">
        <v>36</v>
      </c>
      <c r="Q281" t="s">
        <v>53</v>
      </c>
    </row>
    <row r="282" spans="1:17">
      <c r="A282" t="s">
        <v>17</v>
      </c>
      <c r="B282" t="s">
        <v>36</v>
      </c>
      <c r="C282" t="s">
        <v>176</v>
      </c>
      <c r="D282" t="s">
        <v>593</v>
      </c>
      <c r="E282" t="s">
        <v>95</v>
      </c>
      <c r="F282" t="s">
        <v>779</v>
      </c>
      <c r="G282">
        <v>309480</v>
      </c>
      <c r="H282" t="s">
        <v>97</v>
      </c>
      <c r="I282" t="s">
        <v>780</v>
      </c>
      <c r="J282" t="s">
        <v>781</v>
      </c>
      <c r="K282">
        <v>109836</v>
      </c>
      <c r="L282">
        <v>0.35490500193873592</v>
      </c>
      <c r="M282" t="s">
        <v>180</v>
      </c>
      <c r="N282" t="s">
        <v>84</v>
      </c>
      <c r="O282" t="s">
        <v>36</v>
      </c>
      <c r="P282" t="s">
        <v>36</v>
      </c>
      <c r="Q282" t="s">
        <v>64</v>
      </c>
    </row>
    <row r="283" spans="1:17">
      <c r="A283" t="s">
        <v>17</v>
      </c>
      <c r="B283" t="s">
        <v>79</v>
      </c>
      <c r="C283" t="s">
        <v>19</v>
      </c>
      <c r="D283" t="s">
        <v>633</v>
      </c>
      <c r="E283" t="s">
        <v>80</v>
      </c>
      <c r="F283" t="s">
        <v>782</v>
      </c>
      <c r="G283">
        <v>308247.03999999998</v>
      </c>
      <c r="H283" t="s">
        <v>82</v>
      </c>
      <c r="I283" t="s">
        <v>783</v>
      </c>
      <c r="J283" t="s">
        <v>56</v>
      </c>
      <c r="K283">
        <v>308247.03999999998</v>
      </c>
      <c r="L283">
        <v>1</v>
      </c>
      <c r="M283" t="s">
        <v>19</v>
      </c>
      <c r="N283" t="s">
        <v>84</v>
      </c>
      <c r="O283" t="s">
        <v>79</v>
      </c>
      <c r="P283" t="s">
        <v>85</v>
      </c>
      <c r="Q283" t="s">
        <v>57</v>
      </c>
    </row>
    <row r="284" spans="1:17">
      <c r="A284" t="s">
        <v>17</v>
      </c>
      <c r="B284" t="s">
        <v>18</v>
      </c>
      <c r="C284" t="s">
        <v>19</v>
      </c>
      <c r="D284" t="s">
        <v>101</v>
      </c>
      <c r="E284" t="s">
        <v>21</v>
      </c>
      <c r="F284" t="s">
        <v>784</v>
      </c>
      <c r="G284">
        <v>308016.58</v>
      </c>
      <c r="H284" t="s">
        <v>23</v>
      </c>
      <c r="I284" t="s">
        <v>785</v>
      </c>
      <c r="J284" t="s">
        <v>318</v>
      </c>
      <c r="K284">
        <v>305637.09999999998</v>
      </c>
      <c r="L284">
        <v>0.99227483143926853</v>
      </c>
      <c r="M284" t="s">
        <v>19</v>
      </c>
      <c r="N284" t="s">
        <v>140</v>
      </c>
      <c r="O284" t="s">
        <v>27</v>
      </c>
      <c r="P284" t="s">
        <v>18</v>
      </c>
      <c r="Q284" t="s">
        <v>105</v>
      </c>
    </row>
    <row r="285" spans="1:17">
      <c r="A285" t="s">
        <v>17</v>
      </c>
      <c r="B285" t="s">
        <v>29</v>
      </c>
      <c r="C285" t="s">
        <v>43</v>
      </c>
      <c r="D285" t="s">
        <v>101</v>
      </c>
      <c r="E285" t="s">
        <v>30</v>
      </c>
      <c r="F285" t="s">
        <v>786</v>
      </c>
      <c r="G285">
        <v>305828</v>
      </c>
      <c r="H285" t="s">
        <v>32</v>
      </c>
      <c r="I285" t="s">
        <v>274</v>
      </c>
      <c r="J285" t="s">
        <v>787</v>
      </c>
      <c r="K285">
        <v>305828</v>
      </c>
      <c r="L285">
        <v>1</v>
      </c>
      <c r="M285" t="s">
        <v>43</v>
      </c>
      <c r="N285" t="s">
        <v>26</v>
      </c>
      <c r="O285" t="s">
        <v>29</v>
      </c>
      <c r="P285" t="s">
        <v>29</v>
      </c>
      <c r="Q285" t="s">
        <v>105</v>
      </c>
    </row>
    <row r="286" spans="1:17">
      <c r="A286" t="s">
        <v>17</v>
      </c>
      <c r="B286" t="s">
        <v>79</v>
      </c>
      <c r="C286" t="s">
        <v>43</v>
      </c>
      <c r="D286" t="s">
        <v>20</v>
      </c>
      <c r="E286" t="s">
        <v>353</v>
      </c>
      <c r="F286" t="s">
        <v>788</v>
      </c>
      <c r="G286">
        <v>305397.2</v>
      </c>
      <c r="H286" t="s">
        <v>355</v>
      </c>
      <c r="I286" t="s">
        <v>789</v>
      </c>
      <c r="J286" t="s">
        <v>52</v>
      </c>
      <c r="K286">
        <v>304827.48</v>
      </c>
      <c r="L286">
        <v>0.99813449501174201</v>
      </c>
      <c r="M286" t="s">
        <v>43</v>
      </c>
      <c r="N286" t="s">
        <v>190</v>
      </c>
      <c r="O286" t="s">
        <v>790</v>
      </c>
      <c r="P286" t="s">
        <v>486</v>
      </c>
      <c r="Q286" t="s">
        <v>53</v>
      </c>
    </row>
    <row r="287" spans="1:17">
      <c r="A287" t="s">
        <v>17</v>
      </c>
      <c r="B287" t="s">
        <v>29</v>
      </c>
      <c r="C287" t="s">
        <v>19</v>
      </c>
      <c r="D287" t="s">
        <v>64</v>
      </c>
      <c r="E287" t="s">
        <v>432</v>
      </c>
      <c r="F287" t="s">
        <v>791</v>
      </c>
      <c r="G287">
        <v>305092</v>
      </c>
      <c r="H287" t="s">
        <v>434</v>
      </c>
      <c r="I287" t="s">
        <v>792</v>
      </c>
      <c r="J287" t="s">
        <v>34</v>
      </c>
      <c r="K287">
        <v>0</v>
      </c>
      <c r="L287">
        <v>0</v>
      </c>
      <c r="M287" t="s">
        <v>19</v>
      </c>
      <c r="N287" t="s">
        <v>84</v>
      </c>
      <c r="O287" t="s">
        <v>29</v>
      </c>
      <c r="P287" t="s">
        <v>29</v>
      </c>
      <c r="Q287" t="s">
        <v>64</v>
      </c>
    </row>
    <row r="288" spans="1:17">
      <c r="A288" t="s">
        <v>17</v>
      </c>
      <c r="B288" t="s">
        <v>18</v>
      </c>
      <c r="C288" t="s">
        <v>19</v>
      </c>
      <c r="D288" t="s">
        <v>410</v>
      </c>
      <c r="E288" t="s">
        <v>69</v>
      </c>
      <c r="F288" t="s">
        <v>793</v>
      </c>
      <c r="G288">
        <v>304000</v>
      </c>
      <c r="H288" t="s">
        <v>71</v>
      </c>
      <c r="I288" t="s">
        <v>794</v>
      </c>
      <c r="J288" t="s">
        <v>795</v>
      </c>
      <c r="K288">
        <v>152000</v>
      </c>
      <c r="L288">
        <v>0.5</v>
      </c>
      <c r="M288" t="s">
        <v>19</v>
      </c>
      <c r="N288" t="s">
        <v>26</v>
      </c>
      <c r="O288" t="s">
        <v>27</v>
      </c>
      <c r="P288" t="s">
        <v>18</v>
      </c>
      <c r="Q288" t="s">
        <v>64</v>
      </c>
    </row>
    <row r="289" spans="1:17">
      <c r="A289" t="s">
        <v>17</v>
      </c>
      <c r="B289" t="s">
        <v>36</v>
      </c>
      <c r="C289" t="s">
        <v>19</v>
      </c>
      <c r="D289" t="s">
        <v>101</v>
      </c>
      <c r="E289" t="s">
        <v>143</v>
      </c>
      <c r="F289" t="s">
        <v>796</v>
      </c>
      <c r="G289">
        <v>303006.77</v>
      </c>
      <c r="H289" t="s">
        <v>145</v>
      </c>
      <c r="I289" t="s">
        <v>797</v>
      </c>
      <c r="J289" t="s">
        <v>128</v>
      </c>
      <c r="K289">
        <v>303006.77</v>
      </c>
      <c r="L289">
        <v>0.99999999999999978</v>
      </c>
      <c r="M289" t="s">
        <v>19</v>
      </c>
      <c r="N289" t="s">
        <v>26</v>
      </c>
      <c r="O289" t="s">
        <v>36</v>
      </c>
      <c r="P289" t="s">
        <v>36</v>
      </c>
      <c r="Q289" t="s">
        <v>101</v>
      </c>
    </row>
    <row r="290" spans="1:17">
      <c r="A290" t="s">
        <v>17</v>
      </c>
      <c r="B290" t="s">
        <v>79</v>
      </c>
      <c r="C290" t="s">
        <v>43</v>
      </c>
      <c r="D290" t="s">
        <v>20</v>
      </c>
      <c r="E290" t="s">
        <v>204</v>
      </c>
      <c r="F290" t="s">
        <v>798</v>
      </c>
      <c r="G290">
        <v>300779</v>
      </c>
      <c r="H290" t="s">
        <v>206</v>
      </c>
      <c r="I290" t="s">
        <v>799</v>
      </c>
      <c r="J290" t="s">
        <v>208</v>
      </c>
      <c r="K290">
        <v>0</v>
      </c>
      <c r="L290">
        <v>0</v>
      </c>
      <c r="M290" t="s">
        <v>43</v>
      </c>
      <c r="N290" t="s">
        <v>26</v>
      </c>
      <c r="O290" t="s">
        <v>79</v>
      </c>
      <c r="P290" t="s">
        <v>162</v>
      </c>
    </row>
    <row r="291" spans="1:17">
      <c r="A291" t="s">
        <v>17</v>
      </c>
      <c r="B291" t="s">
        <v>36</v>
      </c>
      <c r="C291" t="s">
        <v>19</v>
      </c>
      <c r="D291" t="s">
        <v>64</v>
      </c>
      <c r="E291" t="s">
        <v>91</v>
      </c>
      <c r="F291" t="s">
        <v>800</v>
      </c>
      <c r="G291">
        <v>300000</v>
      </c>
      <c r="H291" t="s">
        <v>93</v>
      </c>
      <c r="I291" t="s">
        <v>801</v>
      </c>
      <c r="J291" t="s">
        <v>659</v>
      </c>
      <c r="K291">
        <v>300000</v>
      </c>
      <c r="L291">
        <v>1</v>
      </c>
      <c r="M291" t="s">
        <v>19</v>
      </c>
      <c r="N291" t="s">
        <v>26</v>
      </c>
      <c r="O291" t="s">
        <v>36</v>
      </c>
      <c r="P291" t="s">
        <v>36</v>
      </c>
      <c r="Q291" t="s">
        <v>64</v>
      </c>
    </row>
    <row r="292" spans="1:17">
      <c r="A292" t="s">
        <v>17</v>
      </c>
      <c r="B292" t="s">
        <v>36</v>
      </c>
      <c r="C292" t="s">
        <v>43</v>
      </c>
      <c r="D292" t="s">
        <v>64</v>
      </c>
      <c r="E292" t="s">
        <v>143</v>
      </c>
      <c r="F292" t="s">
        <v>802</v>
      </c>
      <c r="G292">
        <v>300000</v>
      </c>
      <c r="H292" t="s">
        <v>145</v>
      </c>
      <c r="I292" t="s">
        <v>803</v>
      </c>
      <c r="J292" t="s">
        <v>804</v>
      </c>
      <c r="K292">
        <v>29850</v>
      </c>
      <c r="L292">
        <v>9.9500000000000005E-2</v>
      </c>
      <c r="M292" t="s">
        <v>43</v>
      </c>
      <c r="N292" t="s">
        <v>26</v>
      </c>
      <c r="O292" t="s">
        <v>36</v>
      </c>
      <c r="P292" t="s">
        <v>352</v>
      </c>
      <c r="Q292" t="s">
        <v>64</v>
      </c>
    </row>
    <row r="293" spans="1:17">
      <c r="A293" t="s">
        <v>17</v>
      </c>
      <c r="B293" t="s">
        <v>17</v>
      </c>
      <c r="C293" t="s">
        <v>176</v>
      </c>
      <c r="D293" t="s">
        <v>633</v>
      </c>
      <c r="E293" t="s">
        <v>58</v>
      </c>
      <c r="F293" t="s">
        <v>805</v>
      </c>
      <c r="G293">
        <v>300000</v>
      </c>
      <c r="H293" t="s">
        <v>60</v>
      </c>
      <c r="I293" t="s">
        <v>806</v>
      </c>
      <c r="J293" t="s">
        <v>807</v>
      </c>
      <c r="K293">
        <v>300000</v>
      </c>
      <c r="L293">
        <v>1</v>
      </c>
      <c r="M293" t="s">
        <v>180</v>
      </c>
      <c r="N293" t="s">
        <v>190</v>
      </c>
      <c r="O293">
        <v>0</v>
      </c>
      <c r="P293" t="s">
        <v>17</v>
      </c>
      <c r="Q293" t="s">
        <v>633</v>
      </c>
    </row>
    <row r="294" spans="1:17">
      <c r="A294" t="s">
        <v>17</v>
      </c>
      <c r="B294" t="s">
        <v>79</v>
      </c>
      <c r="C294" t="s">
        <v>43</v>
      </c>
      <c r="D294" t="s">
        <v>64</v>
      </c>
      <c r="E294" t="s">
        <v>275</v>
      </c>
      <c r="F294" t="s">
        <v>808</v>
      </c>
      <c r="G294">
        <v>300000</v>
      </c>
      <c r="H294" t="s">
        <v>277</v>
      </c>
      <c r="I294" t="s">
        <v>774</v>
      </c>
      <c r="J294" t="s">
        <v>809</v>
      </c>
      <c r="K294">
        <v>300000</v>
      </c>
      <c r="L294">
        <v>1</v>
      </c>
      <c r="M294" t="s">
        <v>43</v>
      </c>
      <c r="N294" t="s">
        <v>26</v>
      </c>
      <c r="O294" t="s">
        <v>79</v>
      </c>
      <c r="P294" t="s">
        <v>162</v>
      </c>
      <c r="Q294" t="s">
        <v>64</v>
      </c>
    </row>
    <row r="295" spans="1:17">
      <c r="A295" t="s">
        <v>17</v>
      </c>
      <c r="B295" t="s">
        <v>17</v>
      </c>
      <c r="C295" t="s">
        <v>176</v>
      </c>
      <c r="D295" t="s">
        <v>633</v>
      </c>
      <c r="E295" t="s">
        <v>30</v>
      </c>
      <c r="F295" t="s">
        <v>810</v>
      </c>
      <c r="G295">
        <v>300000</v>
      </c>
      <c r="H295" t="s">
        <v>32</v>
      </c>
      <c r="I295" t="s">
        <v>811</v>
      </c>
      <c r="J295" t="s">
        <v>636</v>
      </c>
      <c r="K295">
        <v>255464</v>
      </c>
      <c r="L295">
        <v>0.85154666666666667</v>
      </c>
      <c r="M295" t="s">
        <v>180</v>
      </c>
      <c r="N295" t="s">
        <v>190</v>
      </c>
      <c r="O295" t="s">
        <v>241</v>
      </c>
      <c r="P295" t="s">
        <v>17</v>
      </c>
      <c r="Q295" t="s">
        <v>633</v>
      </c>
    </row>
    <row r="296" spans="1:17">
      <c r="A296" t="s">
        <v>17</v>
      </c>
      <c r="B296" t="s">
        <v>17</v>
      </c>
      <c r="C296" t="s">
        <v>176</v>
      </c>
      <c r="D296" t="s">
        <v>633</v>
      </c>
      <c r="E296" t="s">
        <v>143</v>
      </c>
      <c r="F296" t="s">
        <v>812</v>
      </c>
      <c r="G296">
        <v>300000</v>
      </c>
      <c r="H296" t="s">
        <v>145</v>
      </c>
      <c r="I296" t="s">
        <v>806</v>
      </c>
      <c r="J296" t="s">
        <v>357</v>
      </c>
      <c r="K296">
        <v>300000</v>
      </c>
      <c r="L296">
        <v>1</v>
      </c>
      <c r="M296" t="s">
        <v>180</v>
      </c>
      <c r="N296" t="s">
        <v>190</v>
      </c>
      <c r="O296" t="s">
        <v>241</v>
      </c>
      <c r="P296" t="s">
        <v>17</v>
      </c>
      <c r="Q296" t="s">
        <v>633</v>
      </c>
    </row>
    <row r="297" spans="1:17">
      <c r="A297" t="s">
        <v>17</v>
      </c>
      <c r="B297" t="s">
        <v>36</v>
      </c>
      <c r="C297" t="s">
        <v>19</v>
      </c>
      <c r="D297" t="s">
        <v>101</v>
      </c>
      <c r="E297" t="s">
        <v>95</v>
      </c>
      <c r="F297" t="s">
        <v>813</v>
      </c>
      <c r="G297">
        <v>299445.93</v>
      </c>
      <c r="H297" t="s">
        <v>97</v>
      </c>
      <c r="I297" t="s">
        <v>814</v>
      </c>
      <c r="J297" t="s">
        <v>267</v>
      </c>
      <c r="K297">
        <v>0</v>
      </c>
      <c r="L297">
        <v>0</v>
      </c>
      <c r="M297" t="s">
        <v>19</v>
      </c>
      <c r="N297" t="s">
        <v>26</v>
      </c>
      <c r="O297" t="s">
        <v>36</v>
      </c>
      <c r="P297" t="s">
        <v>36</v>
      </c>
      <c r="Q297" t="s">
        <v>101</v>
      </c>
    </row>
    <row r="298" spans="1:17">
      <c r="A298" t="s">
        <v>17</v>
      </c>
      <c r="B298" t="s">
        <v>36</v>
      </c>
      <c r="C298" t="s">
        <v>19</v>
      </c>
      <c r="D298" t="s">
        <v>122</v>
      </c>
      <c r="E298" t="s">
        <v>271</v>
      </c>
      <c r="F298" t="s">
        <v>815</v>
      </c>
      <c r="G298">
        <v>298813.46999999997</v>
      </c>
      <c r="H298" t="s">
        <v>273</v>
      </c>
      <c r="I298" t="s">
        <v>816</v>
      </c>
      <c r="J298" t="s">
        <v>128</v>
      </c>
      <c r="K298">
        <v>298813.46999999997</v>
      </c>
      <c r="L298">
        <v>1</v>
      </c>
      <c r="M298" t="s">
        <v>19</v>
      </c>
      <c r="N298" t="s">
        <v>26</v>
      </c>
      <c r="O298" t="s">
        <v>36</v>
      </c>
      <c r="P298" t="s">
        <v>36</v>
      </c>
      <c r="Q298" t="s">
        <v>105</v>
      </c>
    </row>
    <row r="299" spans="1:17">
      <c r="A299" t="s">
        <v>17</v>
      </c>
      <c r="B299" t="s">
        <v>36</v>
      </c>
      <c r="C299" t="s">
        <v>19</v>
      </c>
      <c r="D299" t="s">
        <v>122</v>
      </c>
      <c r="E299" t="s">
        <v>271</v>
      </c>
      <c r="F299" t="s">
        <v>817</v>
      </c>
      <c r="G299">
        <v>295810</v>
      </c>
      <c r="H299" t="s">
        <v>273</v>
      </c>
      <c r="I299" t="s">
        <v>818</v>
      </c>
      <c r="J299" t="s">
        <v>125</v>
      </c>
      <c r="K299">
        <v>295810</v>
      </c>
      <c r="L299">
        <v>1</v>
      </c>
      <c r="M299" t="s">
        <v>19</v>
      </c>
      <c r="N299" t="s">
        <v>26</v>
      </c>
      <c r="O299" t="s">
        <v>36</v>
      </c>
      <c r="P299" t="s">
        <v>36</v>
      </c>
      <c r="Q299" t="s">
        <v>105</v>
      </c>
    </row>
    <row r="300" spans="1:17">
      <c r="A300" t="s">
        <v>17</v>
      </c>
      <c r="B300" t="s">
        <v>18</v>
      </c>
      <c r="C300" t="s">
        <v>43</v>
      </c>
      <c r="D300" t="s">
        <v>64</v>
      </c>
      <c r="E300" t="s">
        <v>21</v>
      </c>
      <c r="F300" t="s">
        <v>819</v>
      </c>
      <c r="G300">
        <v>295688.64</v>
      </c>
      <c r="H300" t="s">
        <v>23</v>
      </c>
      <c r="I300" t="s">
        <v>820</v>
      </c>
      <c r="J300" t="s">
        <v>290</v>
      </c>
      <c r="K300">
        <v>280904.21000000002</v>
      </c>
      <c r="L300">
        <v>0.95000000676387164</v>
      </c>
      <c r="M300" t="s">
        <v>43</v>
      </c>
      <c r="N300" t="s">
        <v>26</v>
      </c>
      <c r="O300" t="s">
        <v>27</v>
      </c>
      <c r="P300" t="s">
        <v>18</v>
      </c>
      <c r="Q300" t="s">
        <v>64</v>
      </c>
    </row>
    <row r="301" spans="1:17">
      <c r="A301" t="s">
        <v>17</v>
      </c>
      <c r="B301" t="s">
        <v>36</v>
      </c>
      <c r="C301" t="s">
        <v>19</v>
      </c>
      <c r="D301" t="s">
        <v>20</v>
      </c>
      <c r="E301" t="s">
        <v>91</v>
      </c>
      <c r="F301" t="s">
        <v>821</v>
      </c>
      <c r="G301">
        <v>294133</v>
      </c>
      <c r="H301" t="s">
        <v>93</v>
      </c>
      <c r="I301" t="s">
        <v>822</v>
      </c>
      <c r="J301" t="s">
        <v>34</v>
      </c>
      <c r="K301">
        <v>252955</v>
      </c>
      <c r="L301">
        <v>0.86000210788996811</v>
      </c>
      <c r="M301" t="s">
        <v>19</v>
      </c>
      <c r="N301" t="s">
        <v>26</v>
      </c>
      <c r="O301" t="s">
        <v>36</v>
      </c>
      <c r="P301" t="s">
        <v>36</v>
      </c>
      <c r="Q301" t="s">
        <v>35</v>
      </c>
    </row>
    <row r="302" spans="1:17">
      <c r="A302" t="s">
        <v>17</v>
      </c>
      <c r="B302" t="s">
        <v>36</v>
      </c>
      <c r="C302" t="s">
        <v>176</v>
      </c>
      <c r="D302" t="s">
        <v>186</v>
      </c>
      <c r="E302" t="s">
        <v>91</v>
      </c>
      <c r="F302" t="s">
        <v>823</v>
      </c>
      <c r="G302">
        <v>294064</v>
      </c>
      <c r="H302" t="s">
        <v>93</v>
      </c>
      <c r="I302" t="s">
        <v>824</v>
      </c>
      <c r="J302" t="s">
        <v>108</v>
      </c>
      <c r="K302">
        <v>294064</v>
      </c>
      <c r="L302">
        <v>1</v>
      </c>
      <c r="M302" t="s">
        <v>180</v>
      </c>
      <c r="N302" t="s">
        <v>26</v>
      </c>
      <c r="O302" t="s">
        <v>36</v>
      </c>
      <c r="P302" t="s">
        <v>17</v>
      </c>
      <c r="Q302" t="s">
        <v>116</v>
      </c>
    </row>
    <row r="303" spans="1:17">
      <c r="A303" t="s">
        <v>17</v>
      </c>
      <c r="B303" t="s">
        <v>18</v>
      </c>
      <c r="C303" t="s">
        <v>43</v>
      </c>
      <c r="D303" t="s">
        <v>64</v>
      </c>
      <c r="E303" t="s">
        <v>69</v>
      </c>
      <c r="F303" t="s">
        <v>825</v>
      </c>
      <c r="G303">
        <v>294000</v>
      </c>
      <c r="H303" t="s">
        <v>71</v>
      </c>
      <c r="I303" t="s">
        <v>826</v>
      </c>
      <c r="J303" t="s">
        <v>290</v>
      </c>
      <c r="K303">
        <v>279300</v>
      </c>
      <c r="L303">
        <v>0.95</v>
      </c>
      <c r="M303" t="s">
        <v>43</v>
      </c>
      <c r="N303" t="s">
        <v>26</v>
      </c>
      <c r="O303" t="s">
        <v>27</v>
      </c>
      <c r="P303" t="s">
        <v>18</v>
      </c>
      <c r="Q303" t="s">
        <v>64</v>
      </c>
    </row>
    <row r="304" spans="1:17">
      <c r="A304" t="s">
        <v>17</v>
      </c>
      <c r="B304" t="s">
        <v>36</v>
      </c>
      <c r="C304" t="s">
        <v>86</v>
      </c>
      <c r="D304" t="s">
        <v>20</v>
      </c>
      <c r="E304" t="s">
        <v>263</v>
      </c>
      <c r="F304" t="s">
        <v>827</v>
      </c>
      <c r="G304">
        <v>292297</v>
      </c>
      <c r="H304" t="s">
        <v>265</v>
      </c>
      <c r="I304" t="s">
        <v>828</v>
      </c>
      <c r="J304" t="s">
        <v>108</v>
      </c>
      <c r="K304">
        <v>292297</v>
      </c>
      <c r="L304">
        <v>1</v>
      </c>
      <c r="M304" t="s">
        <v>86</v>
      </c>
      <c r="N304" t="s">
        <v>26</v>
      </c>
      <c r="O304" t="s">
        <v>36</v>
      </c>
      <c r="P304" t="s">
        <v>268</v>
      </c>
      <c r="Q304" t="s">
        <v>109</v>
      </c>
    </row>
    <row r="305" spans="1:17">
      <c r="A305" t="s">
        <v>17</v>
      </c>
      <c r="B305" t="s">
        <v>79</v>
      </c>
      <c r="C305" t="s">
        <v>43</v>
      </c>
      <c r="D305" t="s">
        <v>20</v>
      </c>
      <c r="E305" t="s">
        <v>419</v>
      </c>
      <c r="F305" t="s">
        <v>829</v>
      </c>
      <c r="G305">
        <v>292071.62</v>
      </c>
      <c r="H305" t="s">
        <v>421</v>
      </c>
      <c r="I305" t="s">
        <v>830</v>
      </c>
      <c r="J305" t="s">
        <v>208</v>
      </c>
      <c r="K305">
        <v>292071.62</v>
      </c>
      <c r="L305">
        <v>1</v>
      </c>
      <c r="M305" t="s">
        <v>43</v>
      </c>
      <c r="N305" t="s">
        <v>26</v>
      </c>
      <c r="O305" t="s">
        <v>79</v>
      </c>
      <c r="P305" t="s">
        <v>162</v>
      </c>
      <c r="Q305" t="s">
        <v>209</v>
      </c>
    </row>
    <row r="306" spans="1:17">
      <c r="A306" t="s">
        <v>17</v>
      </c>
      <c r="B306" t="s">
        <v>18</v>
      </c>
      <c r="C306" t="s">
        <v>19</v>
      </c>
      <c r="D306" t="s">
        <v>101</v>
      </c>
      <c r="E306" t="s">
        <v>69</v>
      </c>
      <c r="F306" t="s">
        <v>831</v>
      </c>
      <c r="G306">
        <v>288643.18</v>
      </c>
      <c r="H306" t="s">
        <v>71</v>
      </c>
      <c r="I306" t="s">
        <v>832</v>
      </c>
      <c r="J306" t="s">
        <v>833</v>
      </c>
      <c r="K306">
        <v>0</v>
      </c>
      <c r="L306">
        <v>0</v>
      </c>
      <c r="M306" t="s">
        <v>19</v>
      </c>
      <c r="N306" t="s">
        <v>26</v>
      </c>
      <c r="O306" t="s">
        <v>27</v>
      </c>
      <c r="P306" t="s">
        <v>18</v>
      </c>
    </row>
    <row r="307" spans="1:17">
      <c r="A307" t="s">
        <v>17</v>
      </c>
      <c r="B307" t="s">
        <v>18</v>
      </c>
      <c r="C307" t="s">
        <v>19</v>
      </c>
      <c r="D307" t="s">
        <v>64</v>
      </c>
      <c r="E307" t="s">
        <v>69</v>
      </c>
      <c r="F307" t="s">
        <v>834</v>
      </c>
      <c r="G307">
        <v>288517</v>
      </c>
      <c r="H307" t="s">
        <v>71</v>
      </c>
      <c r="I307" t="s">
        <v>835</v>
      </c>
      <c r="J307" t="s">
        <v>73</v>
      </c>
      <c r="K307">
        <v>288517</v>
      </c>
      <c r="L307">
        <v>1</v>
      </c>
      <c r="M307" t="s">
        <v>19</v>
      </c>
      <c r="N307" t="s">
        <v>26</v>
      </c>
      <c r="O307" t="s">
        <v>62</v>
      </c>
      <c r="P307" t="s">
        <v>63</v>
      </c>
      <c r="Q307" t="s">
        <v>74</v>
      </c>
    </row>
    <row r="308" spans="1:17">
      <c r="A308" t="s">
        <v>17</v>
      </c>
      <c r="B308" t="s">
        <v>18</v>
      </c>
      <c r="C308" t="s">
        <v>19</v>
      </c>
      <c r="D308" t="s">
        <v>20</v>
      </c>
      <c r="E308" t="s">
        <v>58</v>
      </c>
      <c r="F308" t="s">
        <v>836</v>
      </c>
      <c r="G308">
        <v>287100</v>
      </c>
      <c r="H308" t="s">
        <v>60</v>
      </c>
      <c r="I308" t="s">
        <v>837</v>
      </c>
      <c r="J308" t="s">
        <v>477</v>
      </c>
      <c r="K308">
        <v>279960</v>
      </c>
      <c r="L308">
        <v>0.97513061650992683</v>
      </c>
      <c r="M308" t="s">
        <v>19</v>
      </c>
      <c r="N308" t="s">
        <v>140</v>
      </c>
      <c r="O308" t="s">
        <v>62</v>
      </c>
      <c r="P308" t="s">
        <v>17</v>
      </c>
      <c r="Q308" t="s">
        <v>64</v>
      </c>
    </row>
    <row r="309" spans="1:17">
      <c r="A309" t="s">
        <v>17</v>
      </c>
      <c r="B309" t="s">
        <v>18</v>
      </c>
      <c r="C309" t="s">
        <v>86</v>
      </c>
      <c r="D309" t="s">
        <v>64</v>
      </c>
      <c r="E309" t="s">
        <v>37</v>
      </c>
      <c r="F309" t="s">
        <v>838</v>
      </c>
      <c r="G309">
        <v>283945.40000000002</v>
      </c>
      <c r="H309" t="s">
        <v>39</v>
      </c>
      <c r="I309" t="s">
        <v>839</v>
      </c>
      <c r="J309" t="s">
        <v>840</v>
      </c>
      <c r="K309">
        <v>283945.40000000002</v>
      </c>
      <c r="L309">
        <v>1</v>
      </c>
      <c r="M309" t="s">
        <v>86</v>
      </c>
      <c r="N309">
        <v>0</v>
      </c>
      <c r="O309">
        <v>0</v>
      </c>
      <c r="P309" t="s">
        <v>63</v>
      </c>
      <c r="Q309" t="s">
        <v>64</v>
      </c>
    </row>
    <row r="310" spans="1:17">
      <c r="A310" t="s">
        <v>17</v>
      </c>
      <c r="B310" t="s">
        <v>36</v>
      </c>
      <c r="C310" t="s">
        <v>19</v>
      </c>
      <c r="D310" t="s">
        <v>64</v>
      </c>
      <c r="E310" t="s">
        <v>95</v>
      </c>
      <c r="F310" t="s">
        <v>841</v>
      </c>
      <c r="G310">
        <v>283251.53000000003</v>
      </c>
      <c r="H310" t="s">
        <v>97</v>
      </c>
      <c r="I310" t="s">
        <v>842</v>
      </c>
      <c r="J310" t="s">
        <v>843</v>
      </c>
      <c r="K310">
        <v>0</v>
      </c>
      <c r="L310">
        <v>0</v>
      </c>
      <c r="M310" t="s">
        <v>19</v>
      </c>
      <c r="P310" t="s">
        <v>36</v>
      </c>
    </row>
    <row r="311" spans="1:17">
      <c r="A311" t="s">
        <v>17</v>
      </c>
      <c r="B311" t="s">
        <v>36</v>
      </c>
      <c r="C311" t="s">
        <v>19</v>
      </c>
      <c r="D311" t="s">
        <v>410</v>
      </c>
      <c r="E311" t="s">
        <v>37</v>
      </c>
      <c r="F311" t="s">
        <v>844</v>
      </c>
      <c r="G311">
        <v>282500</v>
      </c>
      <c r="H311" t="s">
        <v>39</v>
      </c>
      <c r="I311" t="s">
        <v>845</v>
      </c>
      <c r="J311" t="s">
        <v>846</v>
      </c>
      <c r="K311">
        <v>148000</v>
      </c>
      <c r="L311">
        <v>0.52389380530973451</v>
      </c>
      <c r="M311" t="s">
        <v>19</v>
      </c>
      <c r="N311" t="s">
        <v>26</v>
      </c>
      <c r="O311" t="s">
        <v>36</v>
      </c>
      <c r="P311" t="s">
        <v>36</v>
      </c>
      <c r="Q311" t="s">
        <v>64</v>
      </c>
    </row>
    <row r="312" spans="1:17">
      <c r="A312" t="s">
        <v>17</v>
      </c>
      <c r="B312" t="s">
        <v>29</v>
      </c>
      <c r="C312" t="s">
        <v>19</v>
      </c>
      <c r="D312" t="s">
        <v>64</v>
      </c>
      <c r="E312" t="s">
        <v>30</v>
      </c>
      <c r="F312" t="s">
        <v>847</v>
      </c>
      <c r="G312">
        <v>280793</v>
      </c>
      <c r="H312" t="s">
        <v>32</v>
      </c>
      <c r="I312" t="s">
        <v>848</v>
      </c>
      <c r="J312" t="s">
        <v>34</v>
      </c>
      <c r="K312">
        <v>0</v>
      </c>
      <c r="L312">
        <v>0</v>
      </c>
      <c r="M312" t="s">
        <v>19</v>
      </c>
      <c r="N312" t="s">
        <v>26</v>
      </c>
      <c r="O312" t="s">
        <v>29</v>
      </c>
      <c r="P312" t="s">
        <v>29</v>
      </c>
      <c r="Q312" t="s">
        <v>35</v>
      </c>
    </row>
    <row r="313" spans="1:17">
      <c r="A313" t="s">
        <v>17</v>
      </c>
      <c r="B313" t="s">
        <v>18</v>
      </c>
      <c r="C313" t="s">
        <v>43</v>
      </c>
      <c r="D313" t="s">
        <v>101</v>
      </c>
      <c r="E313" t="s">
        <v>21</v>
      </c>
      <c r="F313" t="s">
        <v>849</v>
      </c>
      <c r="G313">
        <v>277255.58</v>
      </c>
      <c r="H313" t="s">
        <v>23</v>
      </c>
      <c r="I313" t="s">
        <v>850</v>
      </c>
      <c r="J313" t="s">
        <v>718</v>
      </c>
      <c r="K313">
        <v>277255.58</v>
      </c>
      <c r="L313">
        <v>1</v>
      </c>
      <c r="M313" t="s">
        <v>43</v>
      </c>
      <c r="N313" t="s">
        <v>26</v>
      </c>
      <c r="O313" t="s">
        <v>27</v>
      </c>
      <c r="P313" t="s">
        <v>18</v>
      </c>
      <c r="Q313" t="s">
        <v>101</v>
      </c>
    </row>
    <row r="314" spans="1:17">
      <c r="A314" t="s">
        <v>17</v>
      </c>
      <c r="B314" t="s">
        <v>36</v>
      </c>
      <c r="C314" t="s">
        <v>213</v>
      </c>
      <c r="D314" t="s">
        <v>20</v>
      </c>
      <c r="E314" t="s">
        <v>37</v>
      </c>
      <c r="F314" t="s">
        <v>851</v>
      </c>
      <c r="G314">
        <v>276676.69</v>
      </c>
      <c r="H314" t="s">
        <v>39</v>
      </c>
      <c r="I314" t="s">
        <v>852</v>
      </c>
      <c r="J314" t="s">
        <v>853</v>
      </c>
      <c r="K314">
        <v>276676.69</v>
      </c>
      <c r="L314">
        <v>1</v>
      </c>
      <c r="M314" t="s">
        <v>213</v>
      </c>
      <c r="N314" t="s">
        <v>26</v>
      </c>
      <c r="O314" t="s">
        <v>36</v>
      </c>
      <c r="P314" t="s">
        <v>36</v>
      </c>
      <c r="Q314" t="s">
        <v>64</v>
      </c>
    </row>
    <row r="315" spans="1:17">
      <c r="A315" t="s">
        <v>17</v>
      </c>
      <c r="B315" t="s">
        <v>36</v>
      </c>
      <c r="C315" t="s">
        <v>43</v>
      </c>
      <c r="D315" t="s">
        <v>20</v>
      </c>
      <c r="E315" t="s">
        <v>263</v>
      </c>
      <c r="F315" t="s">
        <v>854</v>
      </c>
      <c r="G315">
        <v>275000</v>
      </c>
      <c r="H315" t="s">
        <v>265</v>
      </c>
      <c r="I315" t="s">
        <v>855</v>
      </c>
      <c r="J315" t="s">
        <v>804</v>
      </c>
      <c r="K315">
        <v>275000</v>
      </c>
      <c r="L315">
        <v>1</v>
      </c>
      <c r="M315" t="s">
        <v>43</v>
      </c>
      <c r="N315" t="s">
        <v>26</v>
      </c>
      <c r="O315" t="s">
        <v>36</v>
      </c>
      <c r="P315" t="s">
        <v>268</v>
      </c>
      <c r="Q315" t="s">
        <v>64</v>
      </c>
    </row>
    <row r="316" spans="1:17">
      <c r="A316" t="s">
        <v>17</v>
      </c>
      <c r="B316" t="s">
        <v>18</v>
      </c>
      <c r="C316" t="s">
        <v>176</v>
      </c>
      <c r="D316" t="s">
        <v>64</v>
      </c>
      <c r="E316" t="s">
        <v>21</v>
      </c>
      <c r="F316" t="s">
        <v>856</v>
      </c>
      <c r="G316">
        <v>274320</v>
      </c>
      <c r="H316" t="s">
        <v>23</v>
      </c>
      <c r="I316" t="s">
        <v>857</v>
      </c>
      <c r="J316" t="s">
        <v>729</v>
      </c>
      <c r="K316">
        <v>0</v>
      </c>
      <c r="L316">
        <v>0</v>
      </c>
      <c r="M316" t="s">
        <v>180</v>
      </c>
      <c r="N316" t="s">
        <v>84</v>
      </c>
      <c r="O316" t="s">
        <v>27</v>
      </c>
      <c r="P316" t="s">
        <v>18</v>
      </c>
    </row>
    <row r="317" spans="1:17">
      <c r="A317" t="s">
        <v>17</v>
      </c>
      <c r="B317" t="s">
        <v>18</v>
      </c>
      <c r="C317" t="s">
        <v>19</v>
      </c>
      <c r="D317" t="s">
        <v>20</v>
      </c>
      <c r="E317" t="s">
        <v>21</v>
      </c>
      <c r="F317" t="s">
        <v>858</v>
      </c>
      <c r="G317">
        <v>274050</v>
      </c>
      <c r="H317" t="s">
        <v>23</v>
      </c>
      <c r="I317" t="s">
        <v>859</v>
      </c>
      <c r="J317" t="s">
        <v>25</v>
      </c>
      <c r="K317">
        <v>274050</v>
      </c>
      <c r="L317">
        <v>1</v>
      </c>
      <c r="M317" t="s">
        <v>19</v>
      </c>
      <c r="N317" t="s">
        <v>26</v>
      </c>
      <c r="O317" t="s">
        <v>27</v>
      </c>
      <c r="P317" t="s">
        <v>18</v>
      </c>
      <c r="Q317" t="s">
        <v>28</v>
      </c>
    </row>
    <row r="318" spans="1:17">
      <c r="A318" t="s">
        <v>17</v>
      </c>
      <c r="B318" t="s">
        <v>18</v>
      </c>
      <c r="C318" t="s">
        <v>19</v>
      </c>
      <c r="D318" t="s">
        <v>64</v>
      </c>
      <c r="E318" t="s">
        <v>69</v>
      </c>
      <c r="F318" t="s">
        <v>860</v>
      </c>
      <c r="G318">
        <v>274022.36</v>
      </c>
      <c r="H318" t="s">
        <v>71</v>
      </c>
      <c r="I318" t="s">
        <v>861</v>
      </c>
      <c r="J318" t="s">
        <v>73</v>
      </c>
      <c r="K318">
        <v>0</v>
      </c>
      <c r="L318">
        <v>0</v>
      </c>
      <c r="M318" t="s">
        <v>19</v>
      </c>
      <c r="P318" t="s">
        <v>18</v>
      </c>
    </row>
    <row r="319" spans="1:17">
      <c r="A319" t="s">
        <v>17</v>
      </c>
      <c r="B319" t="s">
        <v>18</v>
      </c>
      <c r="C319" t="s">
        <v>176</v>
      </c>
      <c r="D319" t="s">
        <v>593</v>
      </c>
      <c r="E319" t="s">
        <v>69</v>
      </c>
      <c r="F319" t="s">
        <v>862</v>
      </c>
      <c r="G319">
        <v>272520</v>
      </c>
      <c r="H319" t="s">
        <v>71</v>
      </c>
      <c r="I319" t="s">
        <v>863</v>
      </c>
      <c r="J319" t="s">
        <v>477</v>
      </c>
      <c r="K319">
        <v>0</v>
      </c>
      <c r="L319">
        <v>0</v>
      </c>
      <c r="M319" t="s">
        <v>180</v>
      </c>
      <c r="N319" t="s">
        <v>140</v>
      </c>
      <c r="O319" t="s">
        <v>27</v>
      </c>
      <c r="P319" t="s">
        <v>18</v>
      </c>
      <c r="Q319" t="s">
        <v>64</v>
      </c>
    </row>
    <row r="320" spans="1:17">
      <c r="A320" t="s">
        <v>17</v>
      </c>
      <c r="B320" t="s">
        <v>79</v>
      </c>
      <c r="C320" t="s">
        <v>43</v>
      </c>
      <c r="D320" t="s">
        <v>20</v>
      </c>
      <c r="E320" t="s">
        <v>80</v>
      </c>
      <c r="F320" t="s">
        <v>864</v>
      </c>
      <c r="G320">
        <v>271432.40000000002</v>
      </c>
      <c r="H320" t="s">
        <v>82</v>
      </c>
      <c r="I320" t="s">
        <v>865</v>
      </c>
      <c r="J320" t="s">
        <v>208</v>
      </c>
      <c r="K320">
        <v>271432.40000000002</v>
      </c>
      <c r="L320">
        <v>1</v>
      </c>
      <c r="M320" t="s">
        <v>43</v>
      </c>
      <c r="N320" t="s">
        <v>26</v>
      </c>
      <c r="O320" t="s">
        <v>79</v>
      </c>
      <c r="P320" t="s">
        <v>85</v>
      </c>
      <c r="Q320" t="s">
        <v>209</v>
      </c>
    </row>
    <row r="321" spans="1:17">
      <c r="A321" t="s">
        <v>17</v>
      </c>
      <c r="B321" t="s">
        <v>18</v>
      </c>
      <c r="C321" t="s">
        <v>43</v>
      </c>
      <c r="D321" t="s">
        <v>64</v>
      </c>
      <c r="E321" t="s">
        <v>21</v>
      </c>
      <c r="F321" t="s">
        <v>866</v>
      </c>
      <c r="G321">
        <v>269677</v>
      </c>
      <c r="H321" t="s">
        <v>23</v>
      </c>
      <c r="I321" t="s">
        <v>867</v>
      </c>
      <c r="J321" t="s">
        <v>868</v>
      </c>
      <c r="K321">
        <v>0</v>
      </c>
      <c r="L321">
        <v>0</v>
      </c>
      <c r="M321" t="s">
        <v>43</v>
      </c>
      <c r="P321" t="s">
        <v>18</v>
      </c>
    </row>
    <row r="322" spans="1:17">
      <c r="A322" t="s">
        <v>17</v>
      </c>
      <c r="B322" t="s">
        <v>18</v>
      </c>
      <c r="C322" t="s">
        <v>86</v>
      </c>
      <c r="D322" t="s">
        <v>101</v>
      </c>
      <c r="E322" t="s">
        <v>21</v>
      </c>
      <c r="F322" t="s">
        <v>869</v>
      </c>
      <c r="G322">
        <v>269367</v>
      </c>
      <c r="H322" t="s">
        <v>23</v>
      </c>
      <c r="I322" t="s">
        <v>870</v>
      </c>
      <c r="J322" t="s">
        <v>108</v>
      </c>
      <c r="K322">
        <v>269367</v>
      </c>
      <c r="L322">
        <v>1</v>
      </c>
      <c r="M322" t="s">
        <v>86</v>
      </c>
      <c r="N322" t="s">
        <v>26</v>
      </c>
      <c r="O322" t="s">
        <v>27</v>
      </c>
      <c r="P322" t="s">
        <v>18</v>
      </c>
      <c r="Q322" t="s">
        <v>116</v>
      </c>
    </row>
    <row r="323" spans="1:17">
      <c r="A323" t="s">
        <v>17</v>
      </c>
      <c r="B323" t="s">
        <v>36</v>
      </c>
      <c r="C323" t="s">
        <v>176</v>
      </c>
      <c r="D323" t="s">
        <v>593</v>
      </c>
      <c r="E323" t="s">
        <v>91</v>
      </c>
      <c r="F323" t="s">
        <v>871</v>
      </c>
      <c r="G323">
        <v>269240</v>
      </c>
      <c r="H323" t="s">
        <v>93</v>
      </c>
      <c r="I323" t="s">
        <v>872</v>
      </c>
      <c r="J323" t="s">
        <v>357</v>
      </c>
      <c r="K323">
        <v>269240</v>
      </c>
      <c r="L323">
        <v>1</v>
      </c>
      <c r="M323" t="s">
        <v>180</v>
      </c>
      <c r="N323" t="s">
        <v>26</v>
      </c>
      <c r="O323" t="s">
        <v>36</v>
      </c>
      <c r="P323" t="s">
        <v>36</v>
      </c>
      <c r="Q323" t="s">
        <v>105</v>
      </c>
    </row>
    <row r="324" spans="1:17">
      <c r="A324" t="s">
        <v>17</v>
      </c>
      <c r="B324" t="s">
        <v>18</v>
      </c>
      <c r="C324" t="s">
        <v>43</v>
      </c>
      <c r="D324" t="s">
        <v>101</v>
      </c>
      <c r="E324" t="s">
        <v>58</v>
      </c>
      <c r="F324" t="s">
        <v>873</v>
      </c>
      <c r="G324">
        <v>266747.64</v>
      </c>
      <c r="H324" t="s">
        <v>60</v>
      </c>
      <c r="I324" t="s">
        <v>874</v>
      </c>
      <c r="J324" t="s">
        <v>692</v>
      </c>
      <c r="K324">
        <v>266747.64</v>
      </c>
      <c r="L324">
        <v>0.99999999999999978</v>
      </c>
      <c r="M324" t="s">
        <v>43</v>
      </c>
      <c r="N324" t="s">
        <v>26</v>
      </c>
      <c r="O324" t="s">
        <v>27</v>
      </c>
      <c r="P324" t="s">
        <v>18</v>
      </c>
      <c r="Q324" t="s">
        <v>101</v>
      </c>
    </row>
    <row r="325" spans="1:17">
      <c r="A325" t="s">
        <v>17</v>
      </c>
      <c r="B325" t="s">
        <v>36</v>
      </c>
      <c r="C325" t="s">
        <v>43</v>
      </c>
      <c r="D325" t="s">
        <v>64</v>
      </c>
      <c r="E325" t="s">
        <v>95</v>
      </c>
      <c r="F325" t="s">
        <v>875</v>
      </c>
      <c r="G325">
        <v>263304.8</v>
      </c>
      <c r="H325" t="s">
        <v>97</v>
      </c>
      <c r="I325" t="s">
        <v>876</v>
      </c>
      <c r="J325" t="s">
        <v>267</v>
      </c>
      <c r="K325">
        <v>105703.52</v>
      </c>
      <c r="L325">
        <v>0.40144927095897992</v>
      </c>
      <c r="M325" t="s">
        <v>43</v>
      </c>
      <c r="N325" t="s">
        <v>26</v>
      </c>
      <c r="O325" t="s">
        <v>36</v>
      </c>
      <c r="P325" t="s">
        <v>36</v>
      </c>
      <c r="Q325" t="s">
        <v>64</v>
      </c>
    </row>
    <row r="326" spans="1:17">
      <c r="A326" t="s">
        <v>17</v>
      </c>
      <c r="B326" t="s">
        <v>36</v>
      </c>
      <c r="C326" t="s">
        <v>176</v>
      </c>
      <c r="D326" t="s">
        <v>593</v>
      </c>
      <c r="E326" t="s">
        <v>95</v>
      </c>
      <c r="F326" t="s">
        <v>877</v>
      </c>
      <c r="G326">
        <v>262000</v>
      </c>
      <c r="H326" t="s">
        <v>97</v>
      </c>
      <c r="I326" t="s">
        <v>878</v>
      </c>
      <c r="J326" t="s">
        <v>879</v>
      </c>
      <c r="K326">
        <v>101788</v>
      </c>
      <c r="L326">
        <v>0.38850381679389312</v>
      </c>
      <c r="M326" t="s">
        <v>180</v>
      </c>
      <c r="P326" t="s">
        <v>36</v>
      </c>
    </row>
    <row r="327" spans="1:17">
      <c r="A327" t="s">
        <v>17</v>
      </c>
      <c r="B327" t="s">
        <v>36</v>
      </c>
      <c r="C327" t="s">
        <v>19</v>
      </c>
      <c r="D327" t="s">
        <v>101</v>
      </c>
      <c r="E327" t="s">
        <v>143</v>
      </c>
      <c r="F327" t="s">
        <v>880</v>
      </c>
      <c r="G327">
        <v>261357</v>
      </c>
      <c r="H327" t="s">
        <v>145</v>
      </c>
      <c r="I327" t="s">
        <v>881</v>
      </c>
      <c r="J327" t="s">
        <v>267</v>
      </c>
      <c r="K327">
        <v>0</v>
      </c>
      <c r="L327">
        <v>0</v>
      </c>
      <c r="M327" t="s">
        <v>19</v>
      </c>
      <c r="N327" t="s">
        <v>26</v>
      </c>
      <c r="O327" t="s">
        <v>36</v>
      </c>
      <c r="P327" t="s">
        <v>36</v>
      </c>
      <c r="Q327" t="s">
        <v>186</v>
      </c>
    </row>
    <row r="328" spans="1:17">
      <c r="A328" t="s">
        <v>17</v>
      </c>
      <c r="B328" t="s">
        <v>79</v>
      </c>
      <c r="C328" t="s">
        <v>19</v>
      </c>
      <c r="D328" t="s">
        <v>20</v>
      </c>
      <c r="E328" t="s">
        <v>80</v>
      </c>
      <c r="F328" t="s">
        <v>882</v>
      </c>
      <c r="G328">
        <v>257361</v>
      </c>
      <c r="H328" t="s">
        <v>82</v>
      </c>
      <c r="I328" t="s">
        <v>883</v>
      </c>
      <c r="J328" t="s">
        <v>56</v>
      </c>
      <c r="K328">
        <v>257361</v>
      </c>
      <c r="L328">
        <v>1</v>
      </c>
      <c r="M328" t="s">
        <v>19</v>
      </c>
      <c r="N328" t="s">
        <v>84</v>
      </c>
      <c r="O328" t="s">
        <v>79</v>
      </c>
      <c r="P328" t="s">
        <v>85</v>
      </c>
      <c r="Q328" t="s">
        <v>57</v>
      </c>
    </row>
    <row r="329" spans="1:17">
      <c r="A329" t="s">
        <v>17</v>
      </c>
      <c r="B329" t="s">
        <v>36</v>
      </c>
      <c r="C329" t="s">
        <v>43</v>
      </c>
      <c r="D329" t="s">
        <v>64</v>
      </c>
      <c r="E329" t="s">
        <v>37</v>
      </c>
      <c r="F329" t="s">
        <v>884</v>
      </c>
      <c r="G329">
        <v>255000</v>
      </c>
      <c r="H329" t="s">
        <v>39</v>
      </c>
      <c r="I329" t="s">
        <v>885</v>
      </c>
      <c r="J329" t="s">
        <v>208</v>
      </c>
      <c r="K329">
        <v>255000</v>
      </c>
      <c r="L329">
        <v>1</v>
      </c>
      <c r="M329" t="s">
        <v>43</v>
      </c>
      <c r="N329" t="s">
        <v>26</v>
      </c>
      <c r="O329" t="s">
        <v>36</v>
      </c>
      <c r="P329" t="s">
        <v>36</v>
      </c>
      <c r="Q329" t="s">
        <v>209</v>
      </c>
    </row>
    <row r="330" spans="1:17">
      <c r="A330" t="s">
        <v>17</v>
      </c>
      <c r="B330" t="s">
        <v>18</v>
      </c>
      <c r="C330" t="s">
        <v>19</v>
      </c>
      <c r="D330" t="s">
        <v>20</v>
      </c>
      <c r="E330" t="s">
        <v>58</v>
      </c>
      <c r="F330" t="s">
        <v>886</v>
      </c>
      <c r="G330">
        <v>254247.61</v>
      </c>
      <c r="H330" t="s">
        <v>60</v>
      </c>
      <c r="I330" t="s">
        <v>887</v>
      </c>
      <c r="J330" t="s">
        <v>840</v>
      </c>
      <c r="K330">
        <v>254247.61</v>
      </c>
      <c r="L330">
        <v>1</v>
      </c>
      <c r="M330" t="s">
        <v>19</v>
      </c>
      <c r="N330" t="s">
        <v>26</v>
      </c>
      <c r="O330" t="s">
        <v>62</v>
      </c>
      <c r="P330" t="s">
        <v>63</v>
      </c>
      <c r="Q330" t="s">
        <v>101</v>
      </c>
    </row>
    <row r="331" spans="1:17">
      <c r="A331" t="s">
        <v>17</v>
      </c>
      <c r="B331" t="s">
        <v>36</v>
      </c>
      <c r="C331" t="s">
        <v>176</v>
      </c>
      <c r="D331" t="s">
        <v>593</v>
      </c>
      <c r="E331" t="s">
        <v>91</v>
      </c>
      <c r="F331" t="s">
        <v>888</v>
      </c>
      <c r="G331">
        <v>254073</v>
      </c>
      <c r="H331" t="s">
        <v>93</v>
      </c>
      <c r="I331" t="s">
        <v>889</v>
      </c>
      <c r="J331" t="s">
        <v>890</v>
      </c>
      <c r="K331">
        <v>0</v>
      </c>
      <c r="L331">
        <v>0</v>
      </c>
      <c r="M331" t="s">
        <v>180</v>
      </c>
      <c r="N331" t="s">
        <v>84</v>
      </c>
      <c r="O331" t="s">
        <v>36</v>
      </c>
      <c r="P331" t="s">
        <v>36</v>
      </c>
      <c r="Q331" t="s">
        <v>64</v>
      </c>
    </row>
    <row r="332" spans="1:17">
      <c r="A332" t="s">
        <v>17</v>
      </c>
      <c r="B332" t="s">
        <v>29</v>
      </c>
      <c r="C332" t="s">
        <v>213</v>
      </c>
      <c r="D332" t="s">
        <v>101</v>
      </c>
      <c r="E332" t="s">
        <v>30</v>
      </c>
      <c r="F332" t="s">
        <v>891</v>
      </c>
      <c r="G332">
        <v>250000</v>
      </c>
      <c r="H332" t="s">
        <v>32</v>
      </c>
      <c r="I332" t="s">
        <v>892</v>
      </c>
      <c r="J332" t="s">
        <v>893</v>
      </c>
      <c r="K332">
        <v>117163.87</v>
      </c>
      <c r="L332">
        <v>0.46865548000000001</v>
      </c>
      <c r="M332" t="s">
        <v>213</v>
      </c>
      <c r="N332" t="s">
        <v>84</v>
      </c>
      <c r="O332" t="s">
        <v>29</v>
      </c>
      <c r="P332" t="s">
        <v>29</v>
      </c>
      <c r="Q332" t="s">
        <v>64</v>
      </c>
    </row>
    <row r="333" spans="1:17">
      <c r="A333" t="s">
        <v>17</v>
      </c>
      <c r="B333" t="s">
        <v>17</v>
      </c>
      <c r="C333" t="s">
        <v>176</v>
      </c>
      <c r="D333" t="s">
        <v>186</v>
      </c>
      <c r="E333" t="s">
        <v>30</v>
      </c>
      <c r="F333" t="s">
        <v>894</v>
      </c>
      <c r="G333">
        <v>250000</v>
      </c>
      <c r="H333" t="s">
        <v>32</v>
      </c>
      <c r="I333" t="s">
        <v>895</v>
      </c>
      <c r="J333" t="s">
        <v>715</v>
      </c>
      <c r="K333">
        <v>250000</v>
      </c>
      <c r="L333">
        <v>1</v>
      </c>
      <c r="M333" t="s">
        <v>180</v>
      </c>
      <c r="N333" t="s">
        <v>190</v>
      </c>
      <c r="O333" t="s">
        <v>241</v>
      </c>
      <c r="P333" t="s">
        <v>17</v>
      </c>
      <c r="Q333" t="s">
        <v>315</v>
      </c>
    </row>
    <row r="334" spans="1:17">
      <c r="A334" t="s">
        <v>17</v>
      </c>
      <c r="B334" t="s">
        <v>36</v>
      </c>
      <c r="C334" t="s">
        <v>19</v>
      </c>
      <c r="D334" t="s">
        <v>20</v>
      </c>
      <c r="E334" t="s">
        <v>896</v>
      </c>
      <c r="F334" t="s">
        <v>897</v>
      </c>
      <c r="G334">
        <v>249618</v>
      </c>
      <c r="H334" t="s">
        <v>898</v>
      </c>
      <c r="I334" t="s">
        <v>899</v>
      </c>
      <c r="J334" t="s">
        <v>34</v>
      </c>
      <c r="K334">
        <v>0</v>
      </c>
      <c r="L334">
        <v>0</v>
      </c>
      <c r="M334" t="s">
        <v>19</v>
      </c>
      <c r="N334" t="s">
        <v>26</v>
      </c>
      <c r="O334" t="s">
        <v>36</v>
      </c>
      <c r="P334" t="s">
        <v>900</v>
      </c>
      <c r="Q334" t="s">
        <v>35</v>
      </c>
    </row>
    <row r="335" spans="1:17">
      <c r="A335" t="s">
        <v>17</v>
      </c>
      <c r="B335" t="s">
        <v>29</v>
      </c>
      <c r="C335" t="s">
        <v>43</v>
      </c>
      <c r="D335" t="s">
        <v>101</v>
      </c>
      <c r="E335" t="s">
        <v>30</v>
      </c>
      <c r="F335" t="s">
        <v>901</v>
      </c>
      <c r="G335">
        <v>249454.5</v>
      </c>
      <c r="H335" t="s">
        <v>32</v>
      </c>
      <c r="I335" t="s">
        <v>902</v>
      </c>
      <c r="J335" t="s">
        <v>903</v>
      </c>
      <c r="K335">
        <v>249454.5</v>
      </c>
      <c r="L335">
        <v>1</v>
      </c>
      <c r="M335" t="s">
        <v>43</v>
      </c>
      <c r="N335" t="s">
        <v>26</v>
      </c>
      <c r="O335" t="s">
        <v>29</v>
      </c>
      <c r="P335" t="s">
        <v>29</v>
      </c>
      <c r="Q335" t="s">
        <v>105</v>
      </c>
    </row>
    <row r="336" spans="1:17">
      <c r="A336" t="s">
        <v>17</v>
      </c>
      <c r="B336" t="s">
        <v>79</v>
      </c>
      <c r="C336" t="s">
        <v>43</v>
      </c>
      <c r="D336" t="s">
        <v>20</v>
      </c>
      <c r="E336" t="s">
        <v>275</v>
      </c>
      <c r="F336" t="s">
        <v>904</v>
      </c>
      <c r="G336">
        <v>248169.53</v>
      </c>
      <c r="H336" t="s">
        <v>277</v>
      </c>
      <c r="I336" t="s">
        <v>774</v>
      </c>
      <c r="J336" t="s">
        <v>208</v>
      </c>
      <c r="K336">
        <v>208731.91</v>
      </c>
      <c r="L336">
        <v>0.84108597054602152</v>
      </c>
      <c r="M336" t="s">
        <v>43</v>
      </c>
      <c r="N336" t="s">
        <v>26</v>
      </c>
      <c r="O336" t="s">
        <v>79</v>
      </c>
      <c r="P336" t="s">
        <v>162</v>
      </c>
      <c r="Q336" t="s">
        <v>209</v>
      </c>
    </row>
    <row r="337" spans="1:17">
      <c r="A337" t="s">
        <v>17</v>
      </c>
      <c r="B337" t="s">
        <v>29</v>
      </c>
      <c r="C337" t="s">
        <v>176</v>
      </c>
      <c r="D337" t="s">
        <v>64</v>
      </c>
      <c r="E337" t="s">
        <v>30</v>
      </c>
      <c r="F337" t="s">
        <v>905</v>
      </c>
      <c r="G337">
        <v>247266</v>
      </c>
      <c r="H337" t="s">
        <v>32</v>
      </c>
      <c r="I337" t="s">
        <v>906</v>
      </c>
      <c r="J337" t="s">
        <v>890</v>
      </c>
      <c r="K337">
        <v>222694</v>
      </c>
      <c r="L337">
        <v>0.90062523759837587</v>
      </c>
      <c r="M337" t="s">
        <v>180</v>
      </c>
      <c r="N337" t="s">
        <v>84</v>
      </c>
      <c r="O337" t="s">
        <v>29</v>
      </c>
      <c r="P337" t="s">
        <v>17</v>
      </c>
      <c r="Q337" t="s">
        <v>64</v>
      </c>
    </row>
    <row r="338" spans="1:17">
      <c r="A338" t="s">
        <v>17</v>
      </c>
      <c r="B338" t="s">
        <v>36</v>
      </c>
      <c r="C338" t="s">
        <v>19</v>
      </c>
      <c r="D338" t="s">
        <v>20</v>
      </c>
      <c r="E338" t="s">
        <v>95</v>
      </c>
      <c r="F338" t="s">
        <v>907</v>
      </c>
      <c r="G338">
        <v>245895</v>
      </c>
      <c r="H338" t="s">
        <v>97</v>
      </c>
      <c r="I338" t="s">
        <v>908</v>
      </c>
      <c r="J338" t="s">
        <v>34</v>
      </c>
      <c r="K338">
        <v>233600</v>
      </c>
      <c r="L338">
        <v>0.94999898330588262</v>
      </c>
      <c r="M338" t="s">
        <v>19</v>
      </c>
      <c r="N338" t="s">
        <v>26</v>
      </c>
      <c r="O338" t="s">
        <v>36</v>
      </c>
      <c r="P338" t="s">
        <v>36</v>
      </c>
      <c r="Q338" t="s">
        <v>35</v>
      </c>
    </row>
    <row r="339" spans="1:17">
      <c r="A339" t="s">
        <v>17</v>
      </c>
      <c r="B339" t="s">
        <v>36</v>
      </c>
      <c r="C339" t="s">
        <v>19</v>
      </c>
      <c r="D339" t="s">
        <v>64</v>
      </c>
      <c r="E339" t="s">
        <v>37</v>
      </c>
      <c r="F339" t="s">
        <v>909</v>
      </c>
      <c r="G339">
        <v>242719</v>
      </c>
      <c r="H339" t="s">
        <v>39</v>
      </c>
      <c r="I339" t="s">
        <v>910</v>
      </c>
      <c r="J339" t="s">
        <v>217</v>
      </c>
      <c r="K339">
        <v>242719</v>
      </c>
      <c r="L339">
        <v>1</v>
      </c>
      <c r="M339" t="s">
        <v>19</v>
      </c>
      <c r="N339" t="s">
        <v>26</v>
      </c>
      <c r="O339" t="s">
        <v>36</v>
      </c>
      <c r="P339" t="s">
        <v>36</v>
      </c>
      <c r="Q339" t="s">
        <v>105</v>
      </c>
    </row>
    <row r="340" spans="1:17">
      <c r="A340" t="s">
        <v>17</v>
      </c>
      <c r="B340" t="s">
        <v>110</v>
      </c>
      <c r="C340" t="s">
        <v>213</v>
      </c>
      <c r="D340" t="s">
        <v>20</v>
      </c>
      <c r="E340" t="s">
        <v>30</v>
      </c>
      <c r="F340" t="s">
        <v>911</v>
      </c>
      <c r="G340">
        <v>239659.84</v>
      </c>
      <c r="H340" t="s">
        <v>32</v>
      </c>
      <c r="I340" t="s">
        <v>912</v>
      </c>
      <c r="J340" t="s">
        <v>249</v>
      </c>
      <c r="K340">
        <v>239659.84</v>
      </c>
      <c r="L340">
        <v>1</v>
      </c>
      <c r="M340" t="s">
        <v>213</v>
      </c>
      <c r="N340" t="s">
        <v>190</v>
      </c>
      <c r="O340" t="s">
        <v>115</v>
      </c>
      <c r="P340" t="s">
        <v>29</v>
      </c>
      <c r="Q340" t="s">
        <v>101</v>
      </c>
    </row>
    <row r="341" spans="1:17">
      <c r="A341" t="s">
        <v>17</v>
      </c>
      <c r="B341" t="s">
        <v>36</v>
      </c>
      <c r="C341" t="s">
        <v>19</v>
      </c>
      <c r="D341" t="s">
        <v>122</v>
      </c>
      <c r="E341" t="s">
        <v>37</v>
      </c>
      <c r="F341" t="s">
        <v>913</v>
      </c>
      <c r="G341">
        <v>236820.52</v>
      </c>
      <c r="H341" t="s">
        <v>39</v>
      </c>
      <c r="I341" t="s">
        <v>914</v>
      </c>
      <c r="J341" t="s">
        <v>125</v>
      </c>
      <c r="K341">
        <v>189638.7</v>
      </c>
      <c r="L341">
        <v>0.80076971370555228</v>
      </c>
      <c r="M341" t="s">
        <v>19</v>
      </c>
      <c r="N341" t="s">
        <v>26</v>
      </c>
      <c r="O341" t="s">
        <v>36</v>
      </c>
      <c r="P341" t="s">
        <v>36</v>
      </c>
      <c r="Q341" t="s">
        <v>105</v>
      </c>
    </row>
    <row r="342" spans="1:17">
      <c r="A342" t="s">
        <v>17</v>
      </c>
      <c r="B342" t="s">
        <v>18</v>
      </c>
      <c r="C342" t="s">
        <v>19</v>
      </c>
      <c r="D342" t="s">
        <v>64</v>
      </c>
      <c r="E342" t="s">
        <v>21</v>
      </c>
      <c r="F342" t="s">
        <v>915</v>
      </c>
      <c r="G342">
        <v>234226</v>
      </c>
      <c r="H342" t="s">
        <v>23</v>
      </c>
      <c r="I342" t="s">
        <v>916</v>
      </c>
      <c r="J342" t="s">
        <v>108</v>
      </c>
      <c r="K342">
        <v>234226</v>
      </c>
      <c r="L342">
        <v>1</v>
      </c>
      <c r="M342" t="s">
        <v>19</v>
      </c>
      <c r="N342" t="s">
        <v>84</v>
      </c>
      <c r="O342" t="s">
        <v>27</v>
      </c>
      <c r="P342" t="s">
        <v>18</v>
      </c>
      <c r="Q342" t="s">
        <v>116</v>
      </c>
    </row>
    <row r="343" spans="1:17">
      <c r="A343" t="s">
        <v>17</v>
      </c>
      <c r="B343" t="s">
        <v>36</v>
      </c>
      <c r="C343" t="s">
        <v>19</v>
      </c>
      <c r="D343" t="s">
        <v>122</v>
      </c>
      <c r="E343" t="s">
        <v>95</v>
      </c>
      <c r="F343" t="s">
        <v>917</v>
      </c>
      <c r="G343">
        <v>234118.03</v>
      </c>
      <c r="H343" t="s">
        <v>97</v>
      </c>
      <c r="I343" t="s">
        <v>918</v>
      </c>
      <c r="J343" t="s">
        <v>590</v>
      </c>
      <c r="K343">
        <v>233935.16</v>
      </c>
      <c r="L343">
        <v>0.99921889826255605</v>
      </c>
      <c r="M343" t="s">
        <v>19</v>
      </c>
      <c r="N343" t="s">
        <v>26</v>
      </c>
      <c r="O343" t="s">
        <v>36</v>
      </c>
      <c r="P343" t="s">
        <v>36</v>
      </c>
      <c r="Q343" t="s">
        <v>64</v>
      </c>
    </row>
    <row r="344" spans="1:17">
      <c r="A344" t="s">
        <v>17</v>
      </c>
      <c r="B344" t="s">
        <v>29</v>
      </c>
      <c r="C344" t="s">
        <v>176</v>
      </c>
      <c r="D344" t="s">
        <v>186</v>
      </c>
      <c r="E344" t="s">
        <v>30</v>
      </c>
      <c r="F344" t="s">
        <v>919</v>
      </c>
      <c r="G344">
        <v>230320</v>
      </c>
      <c r="H344" t="s">
        <v>32</v>
      </c>
      <c r="I344" t="s">
        <v>920</v>
      </c>
      <c r="J344" t="s">
        <v>52</v>
      </c>
      <c r="K344">
        <v>230320</v>
      </c>
      <c r="L344">
        <v>1</v>
      </c>
      <c r="M344" t="s">
        <v>180</v>
      </c>
      <c r="N344" t="s">
        <v>190</v>
      </c>
      <c r="O344" t="s">
        <v>241</v>
      </c>
      <c r="P344" t="s">
        <v>29</v>
      </c>
      <c r="Q344" t="s">
        <v>53</v>
      </c>
    </row>
    <row r="345" spans="1:17">
      <c r="A345" t="s">
        <v>17</v>
      </c>
      <c r="B345" t="s">
        <v>79</v>
      </c>
      <c r="C345" t="s">
        <v>19</v>
      </c>
      <c r="D345" t="s">
        <v>101</v>
      </c>
      <c r="E345" t="s">
        <v>192</v>
      </c>
      <c r="F345" t="s">
        <v>921</v>
      </c>
      <c r="G345">
        <v>230000</v>
      </c>
      <c r="H345" t="s">
        <v>194</v>
      </c>
      <c r="I345" t="s">
        <v>922</v>
      </c>
      <c r="J345" t="s">
        <v>196</v>
      </c>
      <c r="K345">
        <v>207000</v>
      </c>
      <c r="L345">
        <v>0.9</v>
      </c>
      <c r="M345" t="s">
        <v>19</v>
      </c>
      <c r="N345" t="s">
        <v>26</v>
      </c>
      <c r="O345" t="s">
        <v>79</v>
      </c>
      <c r="P345" t="s">
        <v>197</v>
      </c>
      <c r="Q345" t="s">
        <v>105</v>
      </c>
    </row>
    <row r="346" spans="1:17">
      <c r="A346" t="s">
        <v>17</v>
      </c>
      <c r="B346" t="s">
        <v>79</v>
      </c>
      <c r="C346" t="s">
        <v>43</v>
      </c>
      <c r="D346" t="s">
        <v>20</v>
      </c>
      <c r="E346" t="s">
        <v>419</v>
      </c>
      <c r="F346" t="s">
        <v>923</v>
      </c>
      <c r="G346">
        <v>229358</v>
      </c>
      <c r="H346" t="s">
        <v>421</v>
      </c>
      <c r="I346" t="s">
        <v>924</v>
      </c>
      <c r="J346" t="s">
        <v>131</v>
      </c>
      <c r="K346">
        <v>229358</v>
      </c>
      <c r="L346">
        <v>1</v>
      </c>
      <c r="M346" t="s">
        <v>43</v>
      </c>
      <c r="N346" t="s">
        <v>190</v>
      </c>
      <c r="O346" t="s">
        <v>85</v>
      </c>
      <c r="P346" t="s">
        <v>85</v>
      </c>
      <c r="Q346" t="s">
        <v>64</v>
      </c>
    </row>
    <row r="347" spans="1:17">
      <c r="A347" t="s">
        <v>17</v>
      </c>
      <c r="B347" t="s">
        <v>18</v>
      </c>
      <c r="C347" t="s">
        <v>19</v>
      </c>
      <c r="D347" t="s">
        <v>101</v>
      </c>
      <c r="E347" t="s">
        <v>21</v>
      </c>
      <c r="F347" t="s">
        <v>925</v>
      </c>
      <c r="G347">
        <v>227783.78</v>
      </c>
      <c r="H347" t="s">
        <v>23</v>
      </c>
      <c r="I347" t="s">
        <v>926</v>
      </c>
      <c r="J347" t="s">
        <v>927</v>
      </c>
      <c r="K347">
        <v>227783.78</v>
      </c>
      <c r="L347">
        <v>1</v>
      </c>
      <c r="M347" t="s">
        <v>19</v>
      </c>
      <c r="N347" t="s">
        <v>26</v>
      </c>
      <c r="O347" t="s">
        <v>27</v>
      </c>
      <c r="P347" t="s">
        <v>18</v>
      </c>
      <c r="Q347" t="s">
        <v>105</v>
      </c>
    </row>
    <row r="348" spans="1:17">
      <c r="A348" t="s">
        <v>17</v>
      </c>
      <c r="B348" t="s">
        <v>36</v>
      </c>
      <c r="C348" t="s">
        <v>19</v>
      </c>
      <c r="D348" t="s">
        <v>20</v>
      </c>
      <c r="E348" t="s">
        <v>91</v>
      </c>
      <c r="F348" t="s">
        <v>928</v>
      </c>
      <c r="G348">
        <v>226927</v>
      </c>
      <c r="H348" t="s">
        <v>93</v>
      </c>
      <c r="I348" t="s">
        <v>929</v>
      </c>
      <c r="J348" t="s">
        <v>34</v>
      </c>
      <c r="K348">
        <v>197428</v>
      </c>
      <c r="L348">
        <v>0.87000665412225076</v>
      </c>
      <c r="M348" t="s">
        <v>19</v>
      </c>
      <c r="N348" t="s">
        <v>26</v>
      </c>
      <c r="O348" t="s">
        <v>36</v>
      </c>
      <c r="P348" t="s">
        <v>36</v>
      </c>
      <c r="Q348" t="s">
        <v>35</v>
      </c>
    </row>
    <row r="349" spans="1:17">
      <c r="A349" t="s">
        <v>17</v>
      </c>
      <c r="B349" t="s">
        <v>36</v>
      </c>
      <c r="C349" t="s">
        <v>19</v>
      </c>
      <c r="D349" t="s">
        <v>101</v>
      </c>
      <c r="E349" t="s">
        <v>37</v>
      </c>
      <c r="F349" t="s">
        <v>930</v>
      </c>
      <c r="G349">
        <v>226738.04</v>
      </c>
      <c r="H349" t="s">
        <v>39</v>
      </c>
      <c r="I349" t="s">
        <v>931</v>
      </c>
      <c r="J349" t="s">
        <v>267</v>
      </c>
      <c r="K349">
        <v>0</v>
      </c>
      <c r="L349">
        <v>0</v>
      </c>
      <c r="M349" t="s">
        <v>19</v>
      </c>
      <c r="N349" t="s">
        <v>26</v>
      </c>
      <c r="O349" t="s">
        <v>36</v>
      </c>
      <c r="P349" t="s">
        <v>36</v>
      </c>
      <c r="Q349" t="s">
        <v>101</v>
      </c>
    </row>
    <row r="350" spans="1:17">
      <c r="A350" t="s">
        <v>17</v>
      </c>
      <c r="B350" t="s">
        <v>79</v>
      </c>
      <c r="C350" t="s">
        <v>19</v>
      </c>
      <c r="D350" t="s">
        <v>20</v>
      </c>
      <c r="E350" t="s">
        <v>80</v>
      </c>
      <c r="F350" t="s">
        <v>932</v>
      </c>
      <c r="G350">
        <v>225843</v>
      </c>
      <c r="H350" t="s">
        <v>82</v>
      </c>
      <c r="I350" t="s">
        <v>933</v>
      </c>
      <c r="J350" t="s">
        <v>56</v>
      </c>
      <c r="K350">
        <v>225843</v>
      </c>
      <c r="L350">
        <v>1</v>
      </c>
      <c r="M350" t="s">
        <v>19</v>
      </c>
      <c r="N350" t="s">
        <v>84</v>
      </c>
      <c r="O350" t="s">
        <v>79</v>
      </c>
      <c r="P350" t="s">
        <v>85</v>
      </c>
      <c r="Q350" t="s">
        <v>57</v>
      </c>
    </row>
    <row r="351" spans="1:17">
      <c r="A351" t="s">
        <v>17</v>
      </c>
      <c r="B351" t="s">
        <v>36</v>
      </c>
      <c r="C351" t="s">
        <v>213</v>
      </c>
      <c r="D351" t="s">
        <v>20</v>
      </c>
      <c r="E351" t="s">
        <v>37</v>
      </c>
      <c r="F351" t="s">
        <v>934</v>
      </c>
      <c r="G351">
        <v>225633</v>
      </c>
      <c r="H351" t="s">
        <v>39</v>
      </c>
      <c r="I351" t="s">
        <v>935</v>
      </c>
      <c r="J351" t="s">
        <v>227</v>
      </c>
      <c r="K351">
        <v>135379.79999999999</v>
      </c>
      <c r="L351">
        <v>0.6</v>
      </c>
      <c r="M351" t="s">
        <v>213</v>
      </c>
      <c r="N351" t="s">
        <v>26</v>
      </c>
      <c r="O351" t="s">
        <v>36</v>
      </c>
      <c r="P351" t="s">
        <v>36</v>
      </c>
      <c r="Q351" t="s">
        <v>64</v>
      </c>
    </row>
    <row r="352" spans="1:17">
      <c r="A352" t="s">
        <v>17</v>
      </c>
      <c r="B352" t="s">
        <v>18</v>
      </c>
      <c r="C352" t="s">
        <v>43</v>
      </c>
      <c r="D352" t="s">
        <v>101</v>
      </c>
      <c r="E352" t="s">
        <v>69</v>
      </c>
      <c r="F352" t="s">
        <v>936</v>
      </c>
      <c r="G352">
        <v>225468.02</v>
      </c>
      <c r="H352" t="s">
        <v>71</v>
      </c>
      <c r="I352" t="s">
        <v>937</v>
      </c>
      <c r="J352" t="s">
        <v>692</v>
      </c>
      <c r="K352">
        <v>101962.42</v>
      </c>
      <c r="L352">
        <v>0.45222564157879241</v>
      </c>
      <c r="M352" t="s">
        <v>43</v>
      </c>
      <c r="N352" t="s">
        <v>26</v>
      </c>
      <c r="O352" t="s">
        <v>27</v>
      </c>
      <c r="P352" t="s">
        <v>18</v>
      </c>
    </row>
    <row r="353" spans="1:17">
      <c r="A353" t="s">
        <v>17</v>
      </c>
      <c r="B353" t="s">
        <v>36</v>
      </c>
      <c r="C353" t="s">
        <v>19</v>
      </c>
      <c r="D353" t="s">
        <v>20</v>
      </c>
      <c r="E353" t="s">
        <v>37</v>
      </c>
      <c r="F353" t="s">
        <v>938</v>
      </c>
      <c r="G353">
        <v>224570</v>
      </c>
      <c r="H353" t="s">
        <v>39</v>
      </c>
      <c r="I353" t="s">
        <v>939</v>
      </c>
      <c r="J353" t="s">
        <v>34</v>
      </c>
      <c r="K353">
        <v>213342</v>
      </c>
      <c r="L353">
        <v>0.95000222647726762</v>
      </c>
      <c r="M353" t="s">
        <v>19</v>
      </c>
      <c r="N353" t="s">
        <v>26</v>
      </c>
      <c r="O353" t="s">
        <v>36</v>
      </c>
      <c r="P353" t="s">
        <v>36</v>
      </c>
      <c r="Q353" t="s">
        <v>35</v>
      </c>
    </row>
    <row r="354" spans="1:17">
      <c r="A354" t="s">
        <v>17</v>
      </c>
      <c r="B354" t="s">
        <v>18</v>
      </c>
      <c r="C354" t="s">
        <v>19</v>
      </c>
      <c r="D354" t="s">
        <v>20</v>
      </c>
      <c r="E354" t="s">
        <v>21</v>
      </c>
      <c r="F354" t="s">
        <v>940</v>
      </c>
      <c r="G354">
        <v>224158</v>
      </c>
      <c r="H354" t="s">
        <v>23</v>
      </c>
      <c r="I354" t="s">
        <v>941</v>
      </c>
      <c r="J354" t="s">
        <v>108</v>
      </c>
      <c r="K354">
        <v>224158</v>
      </c>
      <c r="L354">
        <v>1</v>
      </c>
      <c r="M354" t="s">
        <v>19</v>
      </c>
      <c r="N354" t="s">
        <v>26</v>
      </c>
      <c r="O354" t="s">
        <v>27</v>
      </c>
      <c r="P354" t="s">
        <v>18</v>
      </c>
      <c r="Q354" t="s">
        <v>116</v>
      </c>
    </row>
    <row r="355" spans="1:17">
      <c r="A355" t="s">
        <v>17</v>
      </c>
      <c r="B355" t="s">
        <v>36</v>
      </c>
      <c r="C355" t="s">
        <v>213</v>
      </c>
      <c r="D355" t="s">
        <v>20</v>
      </c>
      <c r="E355" t="s">
        <v>30</v>
      </c>
      <c r="F355" t="s">
        <v>942</v>
      </c>
      <c r="G355">
        <v>223915</v>
      </c>
      <c r="H355" t="s">
        <v>32</v>
      </c>
      <c r="I355" t="s">
        <v>943</v>
      </c>
      <c r="J355" t="s">
        <v>67</v>
      </c>
      <c r="K355">
        <v>210793.75</v>
      </c>
      <c r="L355">
        <v>0.94140075475068663</v>
      </c>
      <c r="M355" t="s">
        <v>213</v>
      </c>
      <c r="N355" t="s">
        <v>190</v>
      </c>
      <c r="O355" t="s">
        <v>900</v>
      </c>
      <c r="P355" t="s">
        <v>29</v>
      </c>
      <c r="Q355" t="s">
        <v>68</v>
      </c>
    </row>
    <row r="356" spans="1:17">
      <c r="A356" t="s">
        <v>17</v>
      </c>
      <c r="B356" t="s">
        <v>18</v>
      </c>
      <c r="C356" t="s">
        <v>19</v>
      </c>
      <c r="D356" t="s">
        <v>64</v>
      </c>
      <c r="E356" t="s">
        <v>58</v>
      </c>
      <c r="F356" t="s">
        <v>944</v>
      </c>
      <c r="G356">
        <v>223520</v>
      </c>
      <c r="H356" t="s">
        <v>60</v>
      </c>
      <c r="I356" t="s">
        <v>945</v>
      </c>
      <c r="J356" t="s">
        <v>729</v>
      </c>
      <c r="K356">
        <v>201168</v>
      </c>
      <c r="L356">
        <v>0.9</v>
      </c>
      <c r="M356" t="s">
        <v>19</v>
      </c>
      <c r="N356" t="s">
        <v>26</v>
      </c>
      <c r="O356" t="s">
        <v>27</v>
      </c>
      <c r="P356" t="s">
        <v>18</v>
      </c>
      <c r="Q356" t="s">
        <v>64</v>
      </c>
    </row>
    <row r="357" spans="1:17">
      <c r="A357" t="s">
        <v>17</v>
      </c>
      <c r="B357" t="s">
        <v>79</v>
      </c>
      <c r="C357" t="s">
        <v>19</v>
      </c>
      <c r="D357" t="s">
        <v>20</v>
      </c>
      <c r="E357" t="s">
        <v>946</v>
      </c>
      <c r="F357" t="s">
        <v>947</v>
      </c>
      <c r="G357">
        <v>223292</v>
      </c>
      <c r="H357" t="s">
        <v>948</v>
      </c>
      <c r="I357" t="s">
        <v>949</v>
      </c>
      <c r="J357" t="s">
        <v>217</v>
      </c>
      <c r="K357">
        <v>212039.37</v>
      </c>
      <c r="L357">
        <v>0.94960576285760345</v>
      </c>
      <c r="M357" t="s">
        <v>19</v>
      </c>
      <c r="N357" t="s">
        <v>26</v>
      </c>
      <c r="O357" t="s">
        <v>79</v>
      </c>
      <c r="P357" t="s">
        <v>950</v>
      </c>
      <c r="Q357" t="s">
        <v>64</v>
      </c>
    </row>
    <row r="358" spans="1:17">
      <c r="A358" t="s">
        <v>17</v>
      </c>
      <c r="B358" t="s">
        <v>29</v>
      </c>
      <c r="C358" t="s">
        <v>213</v>
      </c>
      <c r="D358" t="s">
        <v>20</v>
      </c>
      <c r="E358" t="s">
        <v>30</v>
      </c>
      <c r="F358" t="s">
        <v>951</v>
      </c>
      <c r="G358">
        <v>222645</v>
      </c>
      <c r="H358" t="s">
        <v>32</v>
      </c>
      <c r="I358" t="s">
        <v>952</v>
      </c>
      <c r="J358" t="s">
        <v>953</v>
      </c>
      <c r="K358">
        <v>166473.9</v>
      </c>
      <c r="L358">
        <v>0.7477100316647578</v>
      </c>
      <c r="M358" t="s">
        <v>213</v>
      </c>
      <c r="N358" t="s">
        <v>26</v>
      </c>
      <c r="O358" t="s">
        <v>29</v>
      </c>
      <c r="P358" t="s">
        <v>29</v>
      </c>
      <c r="Q358" t="s">
        <v>105</v>
      </c>
    </row>
    <row r="359" spans="1:17">
      <c r="A359" t="s">
        <v>17</v>
      </c>
      <c r="B359" t="s">
        <v>18</v>
      </c>
      <c r="C359" t="s">
        <v>19</v>
      </c>
      <c r="D359" t="s">
        <v>101</v>
      </c>
      <c r="E359" t="s">
        <v>69</v>
      </c>
      <c r="F359" t="s">
        <v>954</v>
      </c>
      <c r="G359">
        <v>222472.89</v>
      </c>
      <c r="H359" t="s">
        <v>71</v>
      </c>
      <c r="I359" t="s">
        <v>955</v>
      </c>
      <c r="J359" t="s">
        <v>956</v>
      </c>
      <c r="K359">
        <v>221641.52</v>
      </c>
      <c r="L359">
        <v>0.9962630502979487</v>
      </c>
      <c r="M359" t="s">
        <v>19</v>
      </c>
      <c r="N359" t="s">
        <v>26</v>
      </c>
      <c r="O359" t="s">
        <v>27</v>
      </c>
      <c r="P359" t="s">
        <v>18</v>
      </c>
    </row>
    <row r="360" spans="1:17">
      <c r="A360" t="s">
        <v>17</v>
      </c>
      <c r="B360" t="s">
        <v>18</v>
      </c>
      <c r="C360" t="s">
        <v>19</v>
      </c>
      <c r="D360" t="s">
        <v>20</v>
      </c>
      <c r="E360" t="s">
        <v>21</v>
      </c>
      <c r="F360" t="s">
        <v>957</v>
      </c>
      <c r="G360">
        <v>220941</v>
      </c>
      <c r="H360" t="s">
        <v>23</v>
      </c>
      <c r="I360" t="s">
        <v>958</v>
      </c>
      <c r="J360" t="s">
        <v>34</v>
      </c>
      <c r="K360">
        <v>220941</v>
      </c>
      <c r="L360">
        <v>1</v>
      </c>
      <c r="M360" t="s">
        <v>19</v>
      </c>
      <c r="N360" t="s">
        <v>26</v>
      </c>
      <c r="O360" t="s">
        <v>27</v>
      </c>
      <c r="P360" t="s">
        <v>18</v>
      </c>
      <c r="Q360" t="s">
        <v>35</v>
      </c>
    </row>
    <row r="361" spans="1:17">
      <c r="A361" t="s">
        <v>17</v>
      </c>
      <c r="B361" t="s">
        <v>18</v>
      </c>
      <c r="C361" t="s">
        <v>43</v>
      </c>
      <c r="D361" t="s">
        <v>64</v>
      </c>
      <c r="E361" t="s">
        <v>21</v>
      </c>
      <c r="F361" t="s">
        <v>959</v>
      </c>
      <c r="G361">
        <v>220800</v>
      </c>
      <c r="H361" t="s">
        <v>23</v>
      </c>
      <c r="I361" t="s">
        <v>960</v>
      </c>
      <c r="J361" t="s">
        <v>290</v>
      </c>
      <c r="K361">
        <v>0</v>
      </c>
      <c r="L361">
        <v>0</v>
      </c>
      <c r="M361" t="s">
        <v>43</v>
      </c>
      <c r="N361" t="s">
        <v>26</v>
      </c>
      <c r="O361" t="s">
        <v>27</v>
      </c>
      <c r="P361" t="s">
        <v>18</v>
      </c>
      <c r="Q361" t="s">
        <v>101</v>
      </c>
    </row>
    <row r="362" spans="1:17">
      <c r="A362" t="s">
        <v>17</v>
      </c>
      <c r="B362" t="s">
        <v>29</v>
      </c>
      <c r="C362" t="s">
        <v>43</v>
      </c>
      <c r="D362" t="s">
        <v>20</v>
      </c>
      <c r="E362" t="s">
        <v>30</v>
      </c>
      <c r="F362" t="s">
        <v>961</v>
      </c>
      <c r="G362">
        <v>220448.25</v>
      </c>
      <c r="H362" t="s">
        <v>32</v>
      </c>
      <c r="I362" t="s">
        <v>962</v>
      </c>
      <c r="J362" t="s">
        <v>46</v>
      </c>
      <c r="K362">
        <v>220447.85</v>
      </c>
      <c r="L362">
        <v>0.99999818551519459</v>
      </c>
      <c r="M362" t="s">
        <v>43</v>
      </c>
      <c r="N362" t="s">
        <v>26</v>
      </c>
      <c r="O362" t="s">
        <v>29</v>
      </c>
      <c r="P362" t="s">
        <v>29</v>
      </c>
      <c r="Q362" t="s">
        <v>47</v>
      </c>
    </row>
    <row r="363" spans="1:17">
      <c r="A363" t="s">
        <v>17</v>
      </c>
      <c r="B363" t="s">
        <v>36</v>
      </c>
      <c r="C363" t="s">
        <v>19</v>
      </c>
      <c r="D363" t="s">
        <v>20</v>
      </c>
      <c r="E363" t="s">
        <v>37</v>
      </c>
      <c r="F363" t="s">
        <v>963</v>
      </c>
      <c r="G363">
        <v>220244</v>
      </c>
      <c r="H363" t="s">
        <v>39</v>
      </c>
      <c r="I363" t="s">
        <v>964</v>
      </c>
      <c r="J363" t="s">
        <v>34</v>
      </c>
      <c r="K363">
        <v>209230</v>
      </c>
      <c r="L363">
        <v>0.94999182724614517</v>
      </c>
      <c r="M363" t="s">
        <v>19</v>
      </c>
      <c r="N363" t="s">
        <v>26</v>
      </c>
      <c r="O363" t="s">
        <v>36</v>
      </c>
      <c r="P363" t="s">
        <v>36</v>
      </c>
      <c r="Q363" t="s">
        <v>35</v>
      </c>
    </row>
    <row r="364" spans="1:17">
      <c r="A364" t="s">
        <v>17</v>
      </c>
      <c r="B364" t="s">
        <v>17</v>
      </c>
      <c r="C364" t="s">
        <v>176</v>
      </c>
      <c r="D364" t="s">
        <v>633</v>
      </c>
      <c r="E364" t="s">
        <v>37</v>
      </c>
      <c r="F364" t="s">
        <v>965</v>
      </c>
      <c r="G364">
        <v>220000</v>
      </c>
      <c r="H364" t="s">
        <v>39</v>
      </c>
      <c r="I364" t="s">
        <v>966</v>
      </c>
      <c r="J364" t="s">
        <v>397</v>
      </c>
      <c r="K364">
        <v>219648.49</v>
      </c>
      <c r="L364">
        <v>0.99840222727272721</v>
      </c>
      <c r="M364" t="s">
        <v>180</v>
      </c>
      <c r="N364" t="s">
        <v>190</v>
      </c>
      <c r="O364" t="s">
        <v>241</v>
      </c>
      <c r="P364" t="s">
        <v>17</v>
      </c>
      <c r="Q364" t="s">
        <v>633</v>
      </c>
    </row>
    <row r="365" spans="1:17">
      <c r="A365" t="s">
        <v>17</v>
      </c>
      <c r="B365" t="s">
        <v>36</v>
      </c>
      <c r="C365" t="s">
        <v>86</v>
      </c>
      <c r="D365" t="s">
        <v>20</v>
      </c>
      <c r="E365" t="s">
        <v>37</v>
      </c>
      <c r="F365" t="s">
        <v>967</v>
      </c>
      <c r="G365">
        <v>211094.27</v>
      </c>
      <c r="H365" t="s">
        <v>39</v>
      </c>
      <c r="I365" t="s">
        <v>968</v>
      </c>
      <c r="J365" t="s">
        <v>67</v>
      </c>
      <c r="K365">
        <v>211094.27</v>
      </c>
      <c r="L365">
        <v>1</v>
      </c>
      <c r="M365" t="s">
        <v>86</v>
      </c>
      <c r="N365" t="s">
        <v>26</v>
      </c>
      <c r="O365" t="s">
        <v>36</v>
      </c>
      <c r="P365" t="s">
        <v>36</v>
      </c>
      <c r="Q365" t="s">
        <v>68</v>
      </c>
    </row>
    <row r="366" spans="1:17">
      <c r="A366" t="s">
        <v>17</v>
      </c>
      <c r="B366" t="s">
        <v>18</v>
      </c>
      <c r="C366" t="s">
        <v>43</v>
      </c>
      <c r="D366" t="s">
        <v>410</v>
      </c>
      <c r="E366" t="s">
        <v>69</v>
      </c>
      <c r="F366" t="s">
        <v>969</v>
      </c>
      <c r="G366">
        <v>208000</v>
      </c>
      <c r="H366" t="s">
        <v>71</v>
      </c>
      <c r="I366" t="s">
        <v>970</v>
      </c>
      <c r="J366" t="s">
        <v>868</v>
      </c>
      <c r="K366">
        <v>208000</v>
      </c>
      <c r="L366">
        <v>1</v>
      </c>
      <c r="M366" t="s">
        <v>43</v>
      </c>
      <c r="N366" t="s">
        <v>26</v>
      </c>
      <c r="O366" t="s">
        <v>27</v>
      </c>
      <c r="P366" t="s">
        <v>18</v>
      </c>
      <c r="Q366" t="s">
        <v>64</v>
      </c>
    </row>
    <row r="367" spans="1:17">
      <c r="A367" t="s">
        <v>17</v>
      </c>
      <c r="B367" t="s">
        <v>79</v>
      </c>
      <c r="C367" t="s">
        <v>43</v>
      </c>
      <c r="D367" t="s">
        <v>122</v>
      </c>
      <c r="E367" t="s">
        <v>275</v>
      </c>
      <c r="F367" t="s">
        <v>971</v>
      </c>
      <c r="G367">
        <v>207173</v>
      </c>
      <c r="H367" t="s">
        <v>277</v>
      </c>
      <c r="I367" t="s">
        <v>972</v>
      </c>
      <c r="J367" t="s">
        <v>514</v>
      </c>
      <c r="K367">
        <v>189878</v>
      </c>
      <c r="L367">
        <v>0.91651904447008059</v>
      </c>
      <c r="M367" t="s">
        <v>43</v>
      </c>
      <c r="N367" t="s">
        <v>26</v>
      </c>
      <c r="O367" t="s">
        <v>79</v>
      </c>
      <c r="P367" t="s">
        <v>162</v>
      </c>
      <c r="Q367" t="s">
        <v>105</v>
      </c>
    </row>
    <row r="368" spans="1:17">
      <c r="A368" t="s">
        <v>17</v>
      </c>
      <c r="B368" t="s">
        <v>36</v>
      </c>
      <c r="C368" t="s">
        <v>43</v>
      </c>
      <c r="D368" t="s">
        <v>638</v>
      </c>
      <c r="E368" t="s">
        <v>37</v>
      </c>
      <c r="F368" t="s">
        <v>973</v>
      </c>
      <c r="G368">
        <v>203447.19</v>
      </c>
      <c r="H368" t="s">
        <v>39</v>
      </c>
      <c r="I368" t="s">
        <v>974</v>
      </c>
      <c r="J368" t="s">
        <v>267</v>
      </c>
      <c r="K368">
        <v>0</v>
      </c>
      <c r="L368">
        <v>0</v>
      </c>
      <c r="M368" t="s">
        <v>43</v>
      </c>
      <c r="N368" t="s">
        <v>26</v>
      </c>
      <c r="O368" t="s">
        <v>36</v>
      </c>
      <c r="P368" t="s">
        <v>36</v>
      </c>
      <c r="Q368" t="s">
        <v>105</v>
      </c>
    </row>
    <row r="369" spans="1:17">
      <c r="A369" t="s">
        <v>17</v>
      </c>
      <c r="B369" t="s">
        <v>29</v>
      </c>
      <c r="C369" t="s">
        <v>43</v>
      </c>
      <c r="D369" t="s">
        <v>64</v>
      </c>
      <c r="E369" t="s">
        <v>30</v>
      </c>
      <c r="F369" t="s">
        <v>975</v>
      </c>
      <c r="G369">
        <v>200218.1</v>
      </c>
      <c r="H369" t="s">
        <v>32</v>
      </c>
      <c r="I369" t="s">
        <v>976</v>
      </c>
      <c r="J369" t="s">
        <v>46</v>
      </c>
      <c r="K369">
        <v>200218.1</v>
      </c>
      <c r="L369">
        <v>1</v>
      </c>
      <c r="M369" t="s">
        <v>43</v>
      </c>
      <c r="N369" t="s">
        <v>26</v>
      </c>
      <c r="O369" t="s">
        <v>29</v>
      </c>
      <c r="P369" t="s">
        <v>29</v>
      </c>
      <c r="Q369" t="s">
        <v>47</v>
      </c>
    </row>
    <row r="370" spans="1:17">
      <c r="A370" t="s">
        <v>17</v>
      </c>
      <c r="B370" t="s">
        <v>29</v>
      </c>
      <c r="C370" t="s">
        <v>213</v>
      </c>
      <c r="D370" t="s">
        <v>20</v>
      </c>
      <c r="E370" t="s">
        <v>977</v>
      </c>
      <c r="F370" t="s">
        <v>978</v>
      </c>
      <c r="G370">
        <v>200050.78</v>
      </c>
      <c r="H370" t="s">
        <v>979</v>
      </c>
      <c r="I370" t="s">
        <v>980</v>
      </c>
      <c r="J370" t="s">
        <v>249</v>
      </c>
      <c r="K370">
        <v>200050.78</v>
      </c>
      <c r="L370">
        <v>1</v>
      </c>
      <c r="M370" t="s">
        <v>213</v>
      </c>
      <c r="N370" t="s">
        <v>26</v>
      </c>
      <c r="O370" t="s">
        <v>29</v>
      </c>
      <c r="P370" t="s">
        <v>29</v>
      </c>
      <c r="Q370" t="s">
        <v>105</v>
      </c>
    </row>
    <row r="371" spans="1:17">
      <c r="A371" t="s">
        <v>17</v>
      </c>
      <c r="B371" t="s">
        <v>29</v>
      </c>
      <c r="C371" t="s">
        <v>176</v>
      </c>
      <c r="D371" t="s">
        <v>64</v>
      </c>
      <c r="E371" t="s">
        <v>30</v>
      </c>
      <c r="F371" t="s">
        <v>981</v>
      </c>
      <c r="G371">
        <v>200000</v>
      </c>
      <c r="H371" t="s">
        <v>32</v>
      </c>
      <c r="I371" t="s">
        <v>982</v>
      </c>
      <c r="J371" t="s">
        <v>983</v>
      </c>
      <c r="K371">
        <v>95880</v>
      </c>
      <c r="L371">
        <v>0.47939999999999999</v>
      </c>
      <c r="M371" t="s">
        <v>180</v>
      </c>
      <c r="N371" t="s">
        <v>26</v>
      </c>
      <c r="O371" t="s">
        <v>29</v>
      </c>
      <c r="P371" t="s">
        <v>29</v>
      </c>
      <c r="Q371" t="s">
        <v>64</v>
      </c>
    </row>
    <row r="372" spans="1:17">
      <c r="A372" t="s">
        <v>17</v>
      </c>
      <c r="B372" t="s">
        <v>29</v>
      </c>
      <c r="C372" t="s">
        <v>86</v>
      </c>
      <c r="D372" t="s">
        <v>177</v>
      </c>
      <c r="E372" t="s">
        <v>984</v>
      </c>
      <c r="F372" t="s">
        <v>985</v>
      </c>
      <c r="G372">
        <v>200000</v>
      </c>
      <c r="H372" t="s">
        <v>986</v>
      </c>
      <c r="I372" t="s">
        <v>982</v>
      </c>
      <c r="J372" t="s">
        <v>983</v>
      </c>
      <c r="K372">
        <v>154000</v>
      </c>
      <c r="L372">
        <v>0.77</v>
      </c>
      <c r="M372" t="s">
        <v>86</v>
      </c>
      <c r="O372" t="s">
        <v>29</v>
      </c>
      <c r="P372" t="s">
        <v>17</v>
      </c>
      <c r="Q372" t="s">
        <v>398</v>
      </c>
    </row>
    <row r="373" spans="1:17">
      <c r="A373" t="s">
        <v>17</v>
      </c>
      <c r="B373" t="s">
        <v>79</v>
      </c>
      <c r="C373" t="s">
        <v>43</v>
      </c>
      <c r="D373" t="s">
        <v>64</v>
      </c>
      <c r="E373" t="s">
        <v>143</v>
      </c>
      <c r="F373" t="s">
        <v>987</v>
      </c>
      <c r="G373">
        <v>200000</v>
      </c>
      <c r="H373" t="s">
        <v>145</v>
      </c>
      <c r="I373" t="s">
        <v>988</v>
      </c>
      <c r="J373" t="s">
        <v>809</v>
      </c>
      <c r="K373">
        <v>200000</v>
      </c>
      <c r="L373">
        <v>1</v>
      </c>
      <c r="M373" t="s">
        <v>43</v>
      </c>
      <c r="N373" t="s">
        <v>190</v>
      </c>
      <c r="O373" t="s">
        <v>162</v>
      </c>
      <c r="P373" t="s">
        <v>162</v>
      </c>
      <c r="Q373" t="s">
        <v>64</v>
      </c>
    </row>
    <row r="374" spans="1:17">
      <c r="A374" t="s">
        <v>17</v>
      </c>
      <c r="B374" t="s">
        <v>79</v>
      </c>
      <c r="C374" t="s">
        <v>43</v>
      </c>
      <c r="D374" t="s">
        <v>64</v>
      </c>
      <c r="E374" t="s">
        <v>157</v>
      </c>
      <c r="F374" t="s">
        <v>989</v>
      </c>
      <c r="G374">
        <v>200000</v>
      </c>
      <c r="H374" t="s">
        <v>159</v>
      </c>
      <c r="I374" t="s">
        <v>988</v>
      </c>
      <c r="J374" t="s">
        <v>809</v>
      </c>
      <c r="K374">
        <v>200000</v>
      </c>
      <c r="L374">
        <v>1</v>
      </c>
      <c r="M374" t="s">
        <v>43</v>
      </c>
      <c r="N374" t="s">
        <v>26</v>
      </c>
      <c r="O374" t="s">
        <v>79</v>
      </c>
      <c r="P374" t="s">
        <v>162</v>
      </c>
      <c r="Q374" t="s">
        <v>64</v>
      </c>
    </row>
    <row r="375" spans="1:17">
      <c r="A375" t="s">
        <v>17</v>
      </c>
      <c r="B375" t="s">
        <v>79</v>
      </c>
      <c r="C375" t="s">
        <v>43</v>
      </c>
      <c r="D375" t="s">
        <v>64</v>
      </c>
      <c r="E375" t="s">
        <v>80</v>
      </c>
      <c r="F375" t="s">
        <v>990</v>
      </c>
      <c r="G375">
        <v>199950</v>
      </c>
      <c r="H375" t="s">
        <v>82</v>
      </c>
      <c r="I375" t="s">
        <v>991</v>
      </c>
      <c r="J375" t="s">
        <v>131</v>
      </c>
      <c r="K375">
        <v>199950</v>
      </c>
      <c r="L375">
        <v>1</v>
      </c>
      <c r="M375" t="s">
        <v>43</v>
      </c>
      <c r="N375" t="s">
        <v>26</v>
      </c>
      <c r="O375" t="s">
        <v>79</v>
      </c>
      <c r="P375" t="s">
        <v>85</v>
      </c>
      <c r="Q375" t="s">
        <v>64</v>
      </c>
    </row>
    <row r="376" spans="1:17">
      <c r="A376" t="s">
        <v>17</v>
      </c>
      <c r="B376" t="s">
        <v>36</v>
      </c>
      <c r="C376" t="s">
        <v>43</v>
      </c>
      <c r="D376" t="s">
        <v>20</v>
      </c>
      <c r="E376" t="s">
        <v>37</v>
      </c>
      <c r="F376" t="s">
        <v>992</v>
      </c>
      <c r="G376">
        <v>199820.95</v>
      </c>
      <c r="H376" t="s">
        <v>39</v>
      </c>
      <c r="I376" t="s">
        <v>993</v>
      </c>
      <c r="J376" t="s">
        <v>52</v>
      </c>
      <c r="K376">
        <v>199820.95</v>
      </c>
      <c r="L376">
        <v>1</v>
      </c>
      <c r="M376" t="s">
        <v>43</v>
      </c>
      <c r="N376" t="s">
        <v>140</v>
      </c>
      <c r="O376" t="s">
        <v>36</v>
      </c>
      <c r="P376" t="s">
        <v>36</v>
      </c>
      <c r="Q376" t="s">
        <v>53</v>
      </c>
    </row>
    <row r="377" spans="1:17">
      <c r="A377" t="s">
        <v>17</v>
      </c>
      <c r="B377" t="s">
        <v>18</v>
      </c>
      <c r="C377" t="s">
        <v>43</v>
      </c>
      <c r="D377" t="s">
        <v>101</v>
      </c>
      <c r="E377" t="s">
        <v>37</v>
      </c>
      <c r="F377" t="s">
        <v>994</v>
      </c>
      <c r="G377">
        <v>199528.6</v>
      </c>
      <c r="H377" t="s">
        <v>39</v>
      </c>
      <c r="I377" t="s">
        <v>995</v>
      </c>
      <c r="J377" t="s">
        <v>208</v>
      </c>
      <c r="K377">
        <v>199528.6</v>
      </c>
      <c r="L377">
        <v>1</v>
      </c>
      <c r="M377" t="s">
        <v>43</v>
      </c>
      <c r="N377">
        <v>0</v>
      </c>
      <c r="O377">
        <v>0</v>
      </c>
      <c r="P377" t="s">
        <v>18</v>
      </c>
      <c r="Q377" t="s">
        <v>209</v>
      </c>
    </row>
    <row r="378" spans="1:17">
      <c r="A378" t="s">
        <v>17</v>
      </c>
      <c r="B378" t="s">
        <v>18</v>
      </c>
      <c r="C378" t="s">
        <v>19</v>
      </c>
      <c r="D378" t="s">
        <v>101</v>
      </c>
      <c r="E378" t="s">
        <v>58</v>
      </c>
      <c r="F378" t="s">
        <v>996</v>
      </c>
      <c r="G378">
        <v>199098.22</v>
      </c>
      <c r="H378" t="s">
        <v>60</v>
      </c>
      <c r="I378" t="s">
        <v>997</v>
      </c>
      <c r="J378" t="s">
        <v>128</v>
      </c>
      <c r="K378">
        <v>199098.22</v>
      </c>
      <c r="L378">
        <v>1</v>
      </c>
      <c r="M378" t="s">
        <v>19</v>
      </c>
      <c r="N378" t="s">
        <v>26</v>
      </c>
      <c r="O378" t="s">
        <v>27</v>
      </c>
      <c r="P378" t="s">
        <v>18</v>
      </c>
    </row>
    <row r="379" spans="1:17">
      <c r="A379" t="s">
        <v>17</v>
      </c>
      <c r="B379" t="s">
        <v>79</v>
      </c>
      <c r="C379" t="s">
        <v>43</v>
      </c>
      <c r="D379" t="s">
        <v>20</v>
      </c>
      <c r="E379" t="s">
        <v>242</v>
      </c>
      <c r="F379" t="s">
        <v>998</v>
      </c>
      <c r="G379">
        <v>198808.09</v>
      </c>
      <c r="H379" t="s">
        <v>244</v>
      </c>
      <c r="I379" t="s">
        <v>999</v>
      </c>
      <c r="J379" t="s">
        <v>752</v>
      </c>
      <c r="K379">
        <v>198808.09</v>
      </c>
      <c r="L379">
        <v>1</v>
      </c>
      <c r="M379" t="s">
        <v>43</v>
      </c>
      <c r="N379" t="s">
        <v>26</v>
      </c>
      <c r="O379" t="s">
        <v>79</v>
      </c>
      <c r="P379" t="s">
        <v>246</v>
      </c>
      <c r="Q379" t="s">
        <v>101</v>
      </c>
    </row>
    <row r="380" spans="1:17">
      <c r="A380" t="s">
        <v>17</v>
      </c>
      <c r="B380" t="s">
        <v>36</v>
      </c>
      <c r="C380" t="s">
        <v>19</v>
      </c>
      <c r="D380" t="s">
        <v>20</v>
      </c>
      <c r="E380" t="s">
        <v>95</v>
      </c>
      <c r="F380" t="s">
        <v>1000</v>
      </c>
      <c r="G380">
        <v>198642</v>
      </c>
      <c r="H380" t="s">
        <v>97</v>
      </c>
      <c r="I380" t="s">
        <v>1001</v>
      </c>
      <c r="J380" t="s">
        <v>416</v>
      </c>
      <c r="K380">
        <v>188709.9</v>
      </c>
      <c r="L380">
        <v>0.95</v>
      </c>
      <c r="M380" t="s">
        <v>19</v>
      </c>
      <c r="N380" t="s">
        <v>26</v>
      </c>
      <c r="O380" t="s">
        <v>36</v>
      </c>
      <c r="P380" t="s">
        <v>36</v>
      </c>
      <c r="Q380" t="s">
        <v>64</v>
      </c>
    </row>
    <row r="381" spans="1:17">
      <c r="A381" t="s">
        <v>17</v>
      </c>
      <c r="B381" t="s">
        <v>79</v>
      </c>
      <c r="C381" t="s">
        <v>19</v>
      </c>
      <c r="D381" t="s">
        <v>64</v>
      </c>
      <c r="E381" t="s">
        <v>204</v>
      </c>
      <c r="F381" t="s">
        <v>1002</v>
      </c>
      <c r="G381">
        <v>196000</v>
      </c>
      <c r="H381" t="s">
        <v>206</v>
      </c>
      <c r="I381" t="s">
        <v>1003</v>
      </c>
      <c r="J381" t="s">
        <v>571</v>
      </c>
      <c r="K381">
        <v>0</v>
      </c>
      <c r="L381">
        <v>0</v>
      </c>
      <c r="M381" t="s">
        <v>19</v>
      </c>
      <c r="P381" t="s">
        <v>85</v>
      </c>
    </row>
    <row r="382" spans="1:17">
      <c r="A382" t="s">
        <v>17</v>
      </c>
      <c r="B382" t="s">
        <v>36</v>
      </c>
      <c r="C382" t="s">
        <v>19</v>
      </c>
      <c r="D382" t="s">
        <v>186</v>
      </c>
      <c r="E382" t="s">
        <v>95</v>
      </c>
      <c r="F382" t="s">
        <v>1004</v>
      </c>
      <c r="G382">
        <v>195000</v>
      </c>
      <c r="H382" t="s">
        <v>97</v>
      </c>
      <c r="I382" t="s">
        <v>1005</v>
      </c>
      <c r="J382" t="s">
        <v>1006</v>
      </c>
      <c r="K382">
        <v>195000</v>
      </c>
      <c r="L382">
        <v>1</v>
      </c>
      <c r="M382" t="s">
        <v>19</v>
      </c>
      <c r="N382" t="s">
        <v>26</v>
      </c>
      <c r="O382" t="s">
        <v>36</v>
      </c>
      <c r="P382" t="s">
        <v>36</v>
      </c>
      <c r="Q382" t="s">
        <v>186</v>
      </c>
    </row>
    <row r="383" spans="1:17">
      <c r="A383" t="s">
        <v>17</v>
      </c>
      <c r="B383" t="s">
        <v>79</v>
      </c>
      <c r="C383" t="s">
        <v>43</v>
      </c>
      <c r="D383" t="s">
        <v>20</v>
      </c>
      <c r="E383" t="s">
        <v>192</v>
      </c>
      <c r="F383" t="s">
        <v>1007</v>
      </c>
      <c r="G383">
        <v>194291</v>
      </c>
      <c r="H383" t="s">
        <v>194</v>
      </c>
      <c r="I383" t="s">
        <v>1008</v>
      </c>
      <c r="J383" t="s">
        <v>208</v>
      </c>
      <c r="K383">
        <v>162451.45000000001</v>
      </c>
      <c r="L383">
        <v>0.83612442161500022</v>
      </c>
      <c r="M383" t="s">
        <v>43</v>
      </c>
      <c r="N383" t="s">
        <v>26</v>
      </c>
      <c r="O383" t="s">
        <v>79</v>
      </c>
      <c r="P383" t="s">
        <v>197</v>
      </c>
      <c r="Q383" t="s">
        <v>209</v>
      </c>
    </row>
    <row r="384" spans="1:17">
      <c r="A384" t="s">
        <v>17</v>
      </c>
      <c r="B384" t="s">
        <v>18</v>
      </c>
      <c r="C384" t="s">
        <v>43</v>
      </c>
      <c r="D384" t="s">
        <v>64</v>
      </c>
      <c r="E384" t="s">
        <v>58</v>
      </c>
      <c r="F384" t="s">
        <v>1009</v>
      </c>
      <c r="G384">
        <v>192691.19</v>
      </c>
      <c r="H384" t="s">
        <v>60</v>
      </c>
      <c r="I384" t="s">
        <v>1010</v>
      </c>
      <c r="J384" t="s">
        <v>809</v>
      </c>
      <c r="K384">
        <v>192691.19</v>
      </c>
      <c r="L384">
        <v>1</v>
      </c>
      <c r="M384" t="s">
        <v>43</v>
      </c>
      <c r="N384" t="s">
        <v>26</v>
      </c>
      <c r="O384" t="s">
        <v>27</v>
      </c>
      <c r="P384" t="s">
        <v>18</v>
      </c>
      <c r="Q384" t="s">
        <v>64</v>
      </c>
    </row>
    <row r="385" spans="1:17">
      <c r="A385" t="s">
        <v>17</v>
      </c>
      <c r="B385" t="s">
        <v>17</v>
      </c>
      <c r="C385" t="s">
        <v>176</v>
      </c>
      <c r="D385" t="s">
        <v>177</v>
      </c>
      <c r="E385" t="s">
        <v>37</v>
      </c>
      <c r="F385" t="s">
        <v>1011</v>
      </c>
      <c r="G385">
        <v>192000</v>
      </c>
      <c r="H385" t="s">
        <v>39</v>
      </c>
      <c r="I385" t="s">
        <v>1012</v>
      </c>
      <c r="J385" t="s">
        <v>701</v>
      </c>
      <c r="K385">
        <v>192000</v>
      </c>
      <c r="L385">
        <v>1</v>
      </c>
      <c r="M385" t="s">
        <v>180</v>
      </c>
      <c r="N385" t="s">
        <v>190</v>
      </c>
      <c r="O385" t="s">
        <v>241</v>
      </c>
      <c r="P385" t="s">
        <v>17</v>
      </c>
      <c r="Q385" t="s">
        <v>398</v>
      </c>
    </row>
    <row r="386" spans="1:17">
      <c r="A386" t="s">
        <v>17</v>
      </c>
      <c r="B386" t="s">
        <v>29</v>
      </c>
      <c r="C386" t="s">
        <v>43</v>
      </c>
      <c r="D386" t="s">
        <v>101</v>
      </c>
      <c r="E386" t="s">
        <v>30</v>
      </c>
      <c r="F386" t="s">
        <v>1013</v>
      </c>
      <c r="G386">
        <v>190627.32</v>
      </c>
      <c r="H386" t="s">
        <v>32</v>
      </c>
      <c r="I386" t="s">
        <v>1014</v>
      </c>
      <c r="J386" t="s">
        <v>692</v>
      </c>
      <c r="K386">
        <v>190626.69</v>
      </c>
      <c r="L386">
        <v>0.99999669512218914</v>
      </c>
      <c r="M386" t="s">
        <v>43</v>
      </c>
      <c r="N386" t="s">
        <v>26</v>
      </c>
      <c r="O386" t="s">
        <v>29</v>
      </c>
      <c r="P386" t="s">
        <v>29</v>
      </c>
      <c r="Q386" t="s">
        <v>101</v>
      </c>
    </row>
    <row r="387" spans="1:17">
      <c r="A387" t="s">
        <v>17</v>
      </c>
      <c r="B387" t="s">
        <v>36</v>
      </c>
      <c r="C387" t="s">
        <v>176</v>
      </c>
      <c r="D387" t="s">
        <v>593</v>
      </c>
      <c r="E387" t="s">
        <v>37</v>
      </c>
      <c r="F387" t="s">
        <v>1015</v>
      </c>
      <c r="G387">
        <v>188856</v>
      </c>
      <c r="H387" t="s">
        <v>39</v>
      </c>
      <c r="I387" t="s">
        <v>1016</v>
      </c>
      <c r="J387" t="s">
        <v>890</v>
      </c>
      <c r="K387">
        <v>56656.800000000003</v>
      </c>
      <c r="L387">
        <v>0.3</v>
      </c>
      <c r="M387" t="s">
        <v>180</v>
      </c>
      <c r="N387" t="s">
        <v>84</v>
      </c>
      <c r="O387" t="s">
        <v>36</v>
      </c>
      <c r="P387" t="s">
        <v>36</v>
      </c>
      <c r="Q387" t="s">
        <v>64</v>
      </c>
    </row>
    <row r="388" spans="1:17">
      <c r="A388" t="s">
        <v>17</v>
      </c>
      <c r="B388" t="s">
        <v>36</v>
      </c>
      <c r="C388" t="s">
        <v>19</v>
      </c>
      <c r="D388" t="s">
        <v>101</v>
      </c>
      <c r="E388" t="s">
        <v>37</v>
      </c>
      <c r="F388" t="s">
        <v>1017</v>
      </c>
      <c r="G388">
        <v>187120.14</v>
      </c>
      <c r="H388" t="s">
        <v>39</v>
      </c>
      <c r="I388" t="s">
        <v>1018</v>
      </c>
      <c r="J388" t="s">
        <v>67</v>
      </c>
      <c r="K388">
        <v>187120.14</v>
      </c>
      <c r="L388">
        <v>1</v>
      </c>
      <c r="M388" t="s">
        <v>19</v>
      </c>
      <c r="N388" t="s">
        <v>26</v>
      </c>
      <c r="O388" t="s">
        <v>36</v>
      </c>
      <c r="P388" t="s">
        <v>36</v>
      </c>
      <c r="Q388" t="s">
        <v>68</v>
      </c>
    </row>
    <row r="389" spans="1:17">
      <c r="A389" t="s">
        <v>17</v>
      </c>
      <c r="B389" t="s">
        <v>36</v>
      </c>
      <c r="C389" t="s">
        <v>19</v>
      </c>
      <c r="D389" t="s">
        <v>101</v>
      </c>
      <c r="E389" t="s">
        <v>37</v>
      </c>
      <c r="F389" t="s">
        <v>1019</v>
      </c>
      <c r="G389">
        <v>183635.46</v>
      </c>
      <c r="H389" t="s">
        <v>39</v>
      </c>
      <c r="I389" t="s">
        <v>1020</v>
      </c>
      <c r="J389" t="s">
        <v>1021</v>
      </c>
      <c r="K389">
        <v>183635.46</v>
      </c>
      <c r="L389">
        <v>1</v>
      </c>
      <c r="M389" t="s">
        <v>19</v>
      </c>
      <c r="N389" t="s">
        <v>26</v>
      </c>
      <c r="O389" t="s">
        <v>36</v>
      </c>
      <c r="P389" t="s">
        <v>36</v>
      </c>
      <c r="Q389" t="s">
        <v>101</v>
      </c>
    </row>
    <row r="390" spans="1:17">
      <c r="A390" t="s">
        <v>17</v>
      </c>
      <c r="B390" t="s">
        <v>29</v>
      </c>
      <c r="C390" t="s">
        <v>43</v>
      </c>
      <c r="D390" t="s">
        <v>101</v>
      </c>
      <c r="E390" t="s">
        <v>432</v>
      </c>
      <c r="F390" t="s">
        <v>1022</v>
      </c>
      <c r="G390">
        <v>183582</v>
      </c>
      <c r="H390" t="s">
        <v>434</v>
      </c>
      <c r="I390" t="s">
        <v>1023</v>
      </c>
      <c r="J390" t="s">
        <v>1024</v>
      </c>
      <c r="K390">
        <v>36716.400000000001</v>
      </c>
      <c r="L390">
        <v>0.2</v>
      </c>
      <c r="M390" t="s">
        <v>43</v>
      </c>
      <c r="N390" t="s">
        <v>26</v>
      </c>
      <c r="O390" t="s">
        <v>29</v>
      </c>
      <c r="P390" t="s">
        <v>29</v>
      </c>
      <c r="Q390" t="s">
        <v>105</v>
      </c>
    </row>
    <row r="391" spans="1:17">
      <c r="A391" t="s">
        <v>17</v>
      </c>
      <c r="B391" t="s">
        <v>17</v>
      </c>
      <c r="C391" t="s">
        <v>176</v>
      </c>
      <c r="D391" t="s">
        <v>177</v>
      </c>
      <c r="E391" t="s">
        <v>37</v>
      </c>
      <c r="F391" t="s">
        <v>1025</v>
      </c>
      <c r="G391">
        <v>182400</v>
      </c>
      <c r="H391" t="s">
        <v>39</v>
      </c>
      <c r="I391" t="s">
        <v>1026</v>
      </c>
      <c r="J391" t="s">
        <v>701</v>
      </c>
      <c r="K391">
        <v>182395.11</v>
      </c>
      <c r="L391">
        <v>0.99997319078947355</v>
      </c>
      <c r="M391" t="s">
        <v>180</v>
      </c>
      <c r="N391" t="s">
        <v>190</v>
      </c>
      <c r="O391" t="s">
        <v>702</v>
      </c>
      <c r="P391" t="s">
        <v>17</v>
      </c>
      <c r="Q391" t="s">
        <v>398</v>
      </c>
    </row>
    <row r="392" spans="1:17">
      <c r="A392" t="s">
        <v>17</v>
      </c>
      <c r="B392" t="s">
        <v>36</v>
      </c>
      <c r="C392" t="s">
        <v>19</v>
      </c>
      <c r="D392" t="s">
        <v>20</v>
      </c>
      <c r="E392" t="s">
        <v>95</v>
      </c>
      <c r="F392" t="s">
        <v>1027</v>
      </c>
      <c r="G392">
        <v>182350</v>
      </c>
      <c r="H392" t="s">
        <v>97</v>
      </c>
      <c r="I392" t="s">
        <v>1028</v>
      </c>
      <c r="J392" t="s">
        <v>34</v>
      </c>
      <c r="K392">
        <v>126551</v>
      </c>
      <c r="L392">
        <v>0.69400054839594183</v>
      </c>
      <c r="M392" t="s">
        <v>19</v>
      </c>
      <c r="P392" t="s">
        <v>36</v>
      </c>
    </row>
    <row r="393" spans="1:17">
      <c r="A393" t="s">
        <v>17</v>
      </c>
      <c r="B393" t="s">
        <v>36</v>
      </c>
      <c r="C393" t="s">
        <v>176</v>
      </c>
      <c r="D393" t="s">
        <v>598</v>
      </c>
      <c r="E393" t="s">
        <v>37</v>
      </c>
      <c r="F393" t="s">
        <v>1029</v>
      </c>
      <c r="G393">
        <v>180187.87</v>
      </c>
      <c r="H393" t="s">
        <v>39</v>
      </c>
      <c r="I393" t="s">
        <v>1030</v>
      </c>
      <c r="J393" t="s">
        <v>601</v>
      </c>
      <c r="K393">
        <v>176384.38</v>
      </c>
      <c r="L393">
        <v>0.97889153137777818</v>
      </c>
      <c r="M393" t="s">
        <v>180</v>
      </c>
      <c r="N393" t="s">
        <v>26</v>
      </c>
      <c r="O393" t="s">
        <v>36</v>
      </c>
      <c r="P393" t="s">
        <v>36</v>
      </c>
      <c r="Q393" t="s">
        <v>101</v>
      </c>
    </row>
    <row r="394" spans="1:17">
      <c r="A394" t="s">
        <v>17</v>
      </c>
      <c r="B394" t="s">
        <v>18</v>
      </c>
      <c r="C394" t="s">
        <v>43</v>
      </c>
      <c r="D394" t="s">
        <v>101</v>
      </c>
      <c r="E394" t="s">
        <v>58</v>
      </c>
      <c r="F394" t="s">
        <v>1031</v>
      </c>
      <c r="G394">
        <v>179999.59</v>
      </c>
      <c r="H394" t="s">
        <v>60</v>
      </c>
      <c r="I394" t="s">
        <v>1032</v>
      </c>
      <c r="J394" t="s">
        <v>692</v>
      </c>
      <c r="K394">
        <v>179999.59</v>
      </c>
      <c r="L394">
        <v>1</v>
      </c>
      <c r="M394" t="s">
        <v>43</v>
      </c>
      <c r="N394" t="s">
        <v>26</v>
      </c>
      <c r="O394" t="s">
        <v>62</v>
      </c>
      <c r="P394" t="s">
        <v>63</v>
      </c>
      <c r="Q394" t="s">
        <v>101</v>
      </c>
    </row>
    <row r="395" spans="1:17">
      <c r="A395" t="s">
        <v>17</v>
      </c>
      <c r="B395" t="s">
        <v>36</v>
      </c>
      <c r="C395" t="s">
        <v>19</v>
      </c>
      <c r="D395" t="s">
        <v>101</v>
      </c>
      <c r="E395" t="s">
        <v>91</v>
      </c>
      <c r="F395" t="s">
        <v>1033</v>
      </c>
      <c r="G395">
        <v>179876.5</v>
      </c>
      <c r="H395" t="s">
        <v>93</v>
      </c>
      <c r="I395" t="s">
        <v>1034</v>
      </c>
      <c r="J395" t="s">
        <v>267</v>
      </c>
      <c r="K395">
        <v>157439.9</v>
      </c>
      <c r="L395">
        <v>0.87526664127887743</v>
      </c>
      <c r="M395" t="s">
        <v>19</v>
      </c>
      <c r="N395" t="s">
        <v>26</v>
      </c>
      <c r="O395" t="s">
        <v>36</v>
      </c>
      <c r="P395" t="s">
        <v>36</v>
      </c>
      <c r="Q395" t="s">
        <v>101</v>
      </c>
    </row>
    <row r="396" spans="1:17">
      <c r="A396" t="s">
        <v>17</v>
      </c>
      <c r="B396" t="s">
        <v>79</v>
      </c>
      <c r="C396" t="s">
        <v>43</v>
      </c>
      <c r="D396" t="s">
        <v>101</v>
      </c>
      <c r="E396" t="s">
        <v>419</v>
      </c>
      <c r="F396" t="s">
        <v>1035</v>
      </c>
      <c r="G396">
        <v>179837.71</v>
      </c>
      <c r="H396" t="s">
        <v>421</v>
      </c>
      <c r="I396" t="s">
        <v>1036</v>
      </c>
      <c r="J396" t="s">
        <v>1037</v>
      </c>
      <c r="K396">
        <v>179837.71</v>
      </c>
      <c r="L396">
        <v>1</v>
      </c>
      <c r="M396" t="s">
        <v>43</v>
      </c>
      <c r="N396" t="s">
        <v>190</v>
      </c>
      <c r="O396" t="s">
        <v>85</v>
      </c>
      <c r="P396" t="s">
        <v>85</v>
      </c>
      <c r="Q396" t="s">
        <v>101</v>
      </c>
    </row>
    <row r="397" spans="1:17">
      <c r="A397" t="s">
        <v>17</v>
      </c>
      <c r="B397" t="s">
        <v>36</v>
      </c>
      <c r="C397" t="s">
        <v>19</v>
      </c>
      <c r="D397" t="s">
        <v>101</v>
      </c>
      <c r="E397" t="s">
        <v>91</v>
      </c>
      <c r="F397" t="s">
        <v>1038</v>
      </c>
      <c r="G397">
        <v>179759.08</v>
      </c>
      <c r="H397" t="s">
        <v>93</v>
      </c>
      <c r="I397" t="s">
        <v>1039</v>
      </c>
      <c r="J397" t="s">
        <v>128</v>
      </c>
      <c r="K397">
        <v>179736.08</v>
      </c>
      <c r="L397">
        <v>0.99987205096955345</v>
      </c>
      <c r="M397" t="s">
        <v>19</v>
      </c>
      <c r="N397" t="s">
        <v>26</v>
      </c>
      <c r="O397" t="s">
        <v>36</v>
      </c>
      <c r="P397" t="s">
        <v>36</v>
      </c>
      <c r="Q397" t="s">
        <v>101</v>
      </c>
    </row>
    <row r="398" spans="1:17">
      <c r="A398" t="s">
        <v>17</v>
      </c>
      <c r="B398" t="s">
        <v>18</v>
      </c>
      <c r="C398" t="s">
        <v>19</v>
      </c>
      <c r="D398" t="s">
        <v>122</v>
      </c>
      <c r="E398" t="s">
        <v>21</v>
      </c>
      <c r="F398" t="s">
        <v>1040</v>
      </c>
      <c r="G398">
        <v>178255</v>
      </c>
      <c r="H398" t="s">
        <v>23</v>
      </c>
      <c r="I398" t="s">
        <v>1041</v>
      </c>
      <c r="J398" t="s">
        <v>104</v>
      </c>
      <c r="K398">
        <v>0</v>
      </c>
      <c r="L398">
        <v>0</v>
      </c>
      <c r="M398" t="s">
        <v>19</v>
      </c>
      <c r="N398" t="s">
        <v>140</v>
      </c>
      <c r="O398" t="s">
        <v>27</v>
      </c>
      <c r="P398" t="s">
        <v>18</v>
      </c>
      <c r="Q398" t="s">
        <v>105</v>
      </c>
    </row>
    <row r="399" spans="1:17">
      <c r="A399" t="s">
        <v>17</v>
      </c>
      <c r="B399" t="s">
        <v>36</v>
      </c>
      <c r="C399" t="s">
        <v>176</v>
      </c>
      <c r="D399" t="s">
        <v>593</v>
      </c>
      <c r="E399" t="s">
        <v>91</v>
      </c>
      <c r="F399" t="s">
        <v>1042</v>
      </c>
      <c r="G399">
        <v>178114</v>
      </c>
      <c r="H399" t="s">
        <v>93</v>
      </c>
      <c r="I399" t="s">
        <v>1043</v>
      </c>
      <c r="J399" t="s">
        <v>313</v>
      </c>
      <c r="K399">
        <v>178114</v>
      </c>
      <c r="L399">
        <v>1</v>
      </c>
      <c r="M399" t="s">
        <v>180</v>
      </c>
      <c r="N399" t="s">
        <v>26</v>
      </c>
      <c r="O399" t="s">
        <v>36</v>
      </c>
      <c r="P399" t="s">
        <v>36</v>
      </c>
      <c r="Q399" t="s">
        <v>64</v>
      </c>
    </row>
    <row r="400" spans="1:17">
      <c r="A400" t="s">
        <v>17</v>
      </c>
      <c r="B400" t="s">
        <v>36</v>
      </c>
      <c r="C400" t="s">
        <v>19</v>
      </c>
      <c r="D400" t="s">
        <v>20</v>
      </c>
      <c r="E400" t="s">
        <v>263</v>
      </c>
      <c r="F400" t="s">
        <v>1044</v>
      </c>
      <c r="G400">
        <v>176243</v>
      </c>
      <c r="H400" t="s">
        <v>265</v>
      </c>
      <c r="I400" t="s">
        <v>1045</v>
      </c>
      <c r="J400" t="s">
        <v>34</v>
      </c>
      <c r="K400">
        <v>167432</v>
      </c>
      <c r="L400">
        <v>0.95000652508184724</v>
      </c>
      <c r="M400" t="s">
        <v>19</v>
      </c>
      <c r="N400" t="s">
        <v>26</v>
      </c>
      <c r="O400" t="s">
        <v>36</v>
      </c>
      <c r="P400" t="s">
        <v>36</v>
      </c>
      <c r="Q400" t="s">
        <v>35</v>
      </c>
    </row>
    <row r="401" spans="1:17">
      <c r="A401" t="s">
        <v>17</v>
      </c>
      <c r="B401" t="s">
        <v>18</v>
      </c>
      <c r="C401" t="s">
        <v>19</v>
      </c>
      <c r="D401" t="s">
        <v>410</v>
      </c>
      <c r="E401" t="s">
        <v>69</v>
      </c>
      <c r="F401" t="s">
        <v>1046</v>
      </c>
      <c r="G401">
        <v>176000</v>
      </c>
      <c r="H401" t="s">
        <v>71</v>
      </c>
      <c r="I401" t="s">
        <v>1047</v>
      </c>
      <c r="J401" t="s">
        <v>1048</v>
      </c>
      <c r="K401">
        <v>11000</v>
      </c>
      <c r="L401">
        <v>6.25E-2</v>
      </c>
      <c r="M401" t="s">
        <v>19</v>
      </c>
      <c r="N401" t="s">
        <v>26</v>
      </c>
      <c r="O401" t="s">
        <v>27</v>
      </c>
      <c r="P401" t="s">
        <v>18</v>
      </c>
    </row>
    <row r="402" spans="1:17">
      <c r="A402" t="s">
        <v>17</v>
      </c>
      <c r="B402" t="s">
        <v>18</v>
      </c>
      <c r="C402" t="s">
        <v>19</v>
      </c>
      <c r="D402" t="s">
        <v>101</v>
      </c>
      <c r="E402" t="s">
        <v>58</v>
      </c>
      <c r="F402" t="s">
        <v>1049</v>
      </c>
      <c r="G402">
        <v>172999.41</v>
      </c>
      <c r="H402" t="s">
        <v>60</v>
      </c>
      <c r="I402" t="s">
        <v>1050</v>
      </c>
      <c r="J402" t="s">
        <v>1037</v>
      </c>
      <c r="K402">
        <v>158001.38</v>
      </c>
      <c r="L402">
        <v>0.91330588930910228</v>
      </c>
      <c r="M402" t="s">
        <v>19</v>
      </c>
      <c r="N402" t="s">
        <v>26</v>
      </c>
      <c r="O402" t="s">
        <v>62</v>
      </c>
      <c r="P402" t="s">
        <v>63</v>
      </c>
    </row>
    <row r="403" spans="1:17">
      <c r="A403" t="s">
        <v>17</v>
      </c>
      <c r="B403" t="s">
        <v>18</v>
      </c>
      <c r="C403" t="s">
        <v>19</v>
      </c>
      <c r="D403" t="s">
        <v>64</v>
      </c>
      <c r="E403" t="s">
        <v>21</v>
      </c>
      <c r="F403" t="s">
        <v>1051</v>
      </c>
      <c r="G403">
        <v>172800</v>
      </c>
      <c r="H403" t="s">
        <v>23</v>
      </c>
      <c r="I403" t="s">
        <v>1052</v>
      </c>
      <c r="J403" t="s">
        <v>108</v>
      </c>
      <c r="K403">
        <v>172800</v>
      </c>
      <c r="L403">
        <v>1</v>
      </c>
      <c r="M403" t="s">
        <v>19</v>
      </c>
      <c r="N403" t="s">
        <v>26</v>
      </c>
      <c r="O403" t="s">
        <v>27</v>
      </c>
      <c r="P403" t="s">
        <v>18</v>
      </c>
      <c r="Q403" t="s">
        <v>116</v>
      </c>
    </row>
    <row r="404" spans="1:17">
      <c r="A404" t="s">
        <v>17</v>
      </c>
      <c r="B404" t="s">
        <v>29</v>
      </c>
      <c r="C404" t="s">
        <v>43</v>
      </c>
      <c r="D404" t="s">
        <v>101</v>
      </c>
      <c r="E404" t="s">
        <v>30</v>
      </c>
      <c r="F404" t="s">
        <v>1053</v>
      </c>
      <c r="G404">
        <v>172111.26</v>
      </c>
      <c r="H404" t="s">
        <v>32</v>
      </c>
      <c r="I404" t="s">
        <v>1054</v>
      </c>
      <c r="J404" t="s">
        <v>692</v>
      </c>
      <c r="K404">
        <v>172111.26</v>
      </c>
      <c r="L404">
        <v>1</v>
      </c>
      <c r="M404" t="s">
        <v>43</v>
      </c>
      <c r="N404" t="s">
        <v>26</v>
      </c>
      <c r="O404" t="s">
        <v>29</v>
      </c>
      <c r="P404" t="s">
        <v>29</v>
      </c>
      <c r="Q404" t="s">
        <v>101</v>
      </c>
    </row>
    <row r="405" spans="1:17">
      <c r="A405" t="s">
        <v>17</v>
      </c>
      <c r="B405" t="s">
        <v>29</v>
      </c>
      <c r="C405" t="s">
        <v>213</v>
      </c>
      <c r="D405" t="s">
        <v>20</v>
      </c>
      <c r="E405" t="s">
        <v>30</v>
      </c>
      <c r="F405" t="s">
        <v>1055</v>
      </c>
      <c r="G405">
        <v>171436.4</v>
      </c>
      <c r="H405" t="s">
        <v>32</v>
      </c>
      <c r="I405" t="s">
        <v>1056</v>
      </c>
      <c r="J405" t="s">
        <v>1057</v>
      </c>
      <c r="K405">
        <v>171436.4</v>
      </c>
      <c r="L405">
        <v>1</v>
      </c>
      <c r="M405" t="s">
        <v>213</v>
      </c>
      <c r="N405" t="s">
        <v>26</v>
      </c>
      <c r="O405" t="s">
        <v>29</v>
      </c>
      <c r="P405" t="s">
        <v>29</v>
      </c>
      <c r="Q405" t="s">
        <v>64</v>
      </c>
    </row>
    <row r="406" spans="1:17">
      <c r="A406" t="s">
        <v>17</v>
      </c>
      <c r="B406" t="s">
        <v>36</v>
      </c>
      <c r="C406" t="s">
        <v>19</v>
      </c>
      <c r="D406" t="s">
        <v>101</v>
      </c>
      <c r="E406" t="s">
        <v>143</v>
      </c>
      <c r="F406" t="s">
        <v>1058</v>
      </c>
      <c r="G406">
        <v>171351.52</v>
      </c>
      <c r="H406" t="s">
        <v>145</v>
      </c>
      <c r="I406" t="s">
        <v>1059</v>
      </c>
      <c r="J406" t="s">
        <v>41</v>
      </c>
      <c r="K406">
        <v>171351.52</v>
      </c>
      <c r="L406">
        <v>1</v>
      </c>
      <c r="M406" t="s">
        <v>19</v>
      </c>
      <c r="N406" t="s">
        <v>26</v>
      </c>
      <c r="O406" t="s">
        <v>36</v>
      </c>
      <c r="P406" t="s">
        <v>352</v>
      </c>
      <c r="Q406" t="s">
        <v>42</v>
      </c>
    </row>
    <row r="407" spans="1:17">
      <c r="A407" t="s">
        <v>17</v>
      </c>
      <c r="B407" t="s">
        <v>18</v>
      </c>
      <c r="C407" t="s">
        <v>19</v>
      </c>
      <c r="D407" t="s">
        <v>20</v>
      </c>
      <c r="E407" t="s">
        <v>21</v>
      </c>
      <c r="F407" t="s">
        <v>1060</v>
      </c>
      <c r="G407">
        <v>171181.6</v>
      </c>
      <c r="H407" t="s">
        <v>23</v>
      </c>
      <c r="I407" t="s">
        <v>1061</v>
      </c>
      <c r="J407" t="s">
        <v>208</v>
      </c>
      <c r="K407">
        <v>162122.51999999999</v>
      </c>
      <c r="L407">
        <v>0.94707912532655369</v>
      </c>
      <c r="M407" t="s">
        <v>19</v>
      </c>
      <c r="N407" t="s">
        <v>26</v>
      </c>
      <c r="O407" t="s">
        <v>62</v>
      </c>
      <c r="P407" t="s">
        <v>63</v>
      </c>
      <c r="Q407" t="s">
        <v>209</v>
      </c>
    </row>
    <row r="408" spans="1:17">
      <c r="A408" t="s">
        <v>17</v>
      </c>
      <c r="B408" t="s">
        <v>29</v>
      </c>
      <c r="C408" t="s">
        <v>43</v>
      </c>
      <c r="D408" t="s">
        <v>64</v>
      </c>
      <c r="E408" t="s">
        <v>30</v>
      </c>
      <c r="F408" t="s">
        <v>1062</v>
      </c>
      <c r="G408">
        <v>170580.48000000001</v>
      </c>
      <c r="H408" t="s">
        <v>32</v>
      </c>
      <c r="I408" t="s">
        <v>1063</v>
      </c>
      <c r="J408" t="s">
        <v>46</v>
      </c>
      <c r="K408">
        <v>170580.48000000001</v>
      </c>
      <c r="L408">
        <v>0.99999999999999967</v>
      </c>
      <c r="M408" t="s">
        <v>43</v>
      </c>
      <c r="N408" t="s">
        <v>26</v>
      </c>
      <c r="O408" t="s">
        <v>29</v>
      </c>
      <c r="P408" t="s">
        <v>29</v>
      </c>
      <c r="Q408" t="s">
        <v>47</v>
      </c>
    </row>
    <row r="409" spans="1:17">
      <c r="A409" t="s">
        <v>17</v>
      </c>
      <c r="B409" t="s">
        <v>18</v>
      </c>
      <c r="C409" t="s">
        <v>43</v>
      </c>
      <c r="D409" t="s">
        <v>101</v>
      </c>
      <c r="E409" t="s">
        <v>69</v>
      </c>
      <c r="F409" t="s">
        <v>1064</v>
      </c>
      <c r="G409">
        <v>170226.91</v>
      </c>
      <c r="H409" t="s">
        <v>71</v>
      </c>
      <c r="I409" t="s">
        <v>1065</v>
      </c>
      <c r="J409" t="s">
        <v>1037</v>
      </c>
      <c r="K409">
        <v>170226.91</v>
      </c>
      <c r="L409">
        <v>1</v>
      </c>
      <c r="M409" t="s">
        <v>43</v>
      </c>
      <c r="N409" t="s">
        <v>26</v>
      </c>
      <c r="O409" t="s">
        <v>27</v>
      </c>
      <c r="P409" t="s">
        <v>18</v>
      </c>
    </row>
    <row r="410" spans="1:17">
      <c r="A410" t="s">
        <v>17</v>
      </c>
      <c r="B410" t="s">
        <v>18</v>
      </c>
      <c r="C410" t="s">
        <v>19</v>
      </c>
      <c r="D410" t="s">
        <v>101</v>
      </c>
      <c r="E410" t="s">
        <v>21</v>
      </c>
      <c r="F410" t="s">
        <v>1066</v>
      </c>
      <c r="G410">
        <v>169587.62</v>
      </c>
      <c r="H410" t="s">
        <v>23</v>
      </c>
      <c r="I410" t="s">
        <v>1067</v>
      </c>
      <c r="J410" t="s">
        <v>318</v>
      </c>
      <c r="K410">
        <v>169587.61</v>
      </c>
      <c r="L410">
        <v>0.99999994103343148</v>
      </c>
      <c r="M410" t="s">
        <v>19</v>
      </c>
      <c r="N410" t="s">
        <v>26</v>
      </c>
      <c r="O410" t="s">
        <v>27</v>
      </c>
      <c r="P410" t="s">
        <v>18</v>
      </c>
      <c r="Q410" t="s">
        <v>105</v>
      </c>
    </row>
    <row r="411" spans="1:17">
      <c r="A411" t="s">
        <v>17</v>
      </c>
      <c r="B411" t="s">
        <v>29</v>
      </c>
      <c r="C411" t="s">
        <v>213</v>
      </c>
      <c r="D411" t="s">
        <v>20</v>
      </c>
      <c r="E411" t="s">
        <v>30</v>
      </c>
      <c r="F411" t="s">
        <v>1068</v>
      </c>
      <c r="G411">
        <v>169260</v>
      </c>
      <c r="H411" t="s">
        <v>32</v>
      </c>
      <c r="I411" t="s">
        <v>1069</v>
      </c>
      <c r="J411" t="s">
        <v>249</v>
      </c>
      <c r="K411">
        <v>130732.31</v>
      </c>
      <c r="L411">
        <v>0.77237569419827479</v>
      </c>
      <c r="M411" t="s">
        <v>213</v>
      </c>
      <c r="N411" t="s">
        <v>26</v>
      </c>
      <c r="O411" t="s">
        <v>29</v>
      </c>
      <c r="P411" t="s">
        <v>29</v>
      </c>
      <c r="Q411" t="s">
        <v>101</v>
      </c>
    </row>
    <row r="412" spans="1:17">
      <c r="A412" t="s">
        <v>17</v>
      </c>
      <c r="B412" t="s">
        <v>36</v>
      </c>
      <c r="C412" t="s">
        <v>19</v>
      </c>
      <c r="D412" t="s">
        <v>101</v>
      </c>
      <c r="E412" t="s">
        <v>91</v>
      </c>
      <c r="F412" t="s">
        <v>1070</v>
      </c>
      <c r="G412">
        <v>167400</v>
      </c>
      <c r="H412" t="s">
        <v>93</v>
      </c>
      <c r="I412" t="s">
        <v>1071</v>
      </c>
      <c r="J412" t="s">
        <v>267</v>
      </c>
      <c r="K412">
        <v>0</v>
      </c>
      <c r="L412">
        <v>0</v>
      </c>
      <c r="M412" t="s">
        <v>19</v>
      </c>
      <c r="N412" t="s">
        <v>26</v>
      </c>
      <c r="O412" t="s">
        <v>36</v>
      </c>
      <c r="P412" t="s">
        <v>36</v>
      </c>
      <c r="Q412" t="s">
        <v>101</v>
      </c>
    </row>
    <row r="413" spans="1:17">
      <c r="A413" t="s">
        <v>17</v>
      </c>
      <c r="B413" t="s">
        <v>29</v>
      </c>
      <c r="C413" t="s">
        <v>19</v>
      </c>
      <c r="D413" t="s">
        <v>20</v>
      </c>
      <c r="E413" t="s">
        <v>30</v>
      </c>
      <c r="F413" t="s">
        <v>1072</v>
      </c>
      <c r="G413">
        <v>166473</v>
      </c>
      <c r="H413" t="s">
        <v>32</v>
      </c>
      <c r="I413" t="s">
        <v>1073</v>
      </c>
      <c r="J413" t="s">
        <v>34</v>
      </c>
      <c r="K413">
        <v>0</v>
      </c>
      <c r="L413">
        <v>0</v>
      </c>
      <c r="M413" t="s">
        <v>19</v>
      </c>
      <c r="N413" t="s">
        <v>26</v>
      </c>
      <c r="O413" t="s">
        <v>29</v>
      </c>
      <c r="P413" t="s">
        <v>29</v>
      </c>
      <c r="Q413" t="s">
        <v>35</v>
      </c>
    </row>
    <row r="414" spans="1:17">
      <c r="A414" t="s">
        <v>17</v>
      </c>
      <c r="B414" t="s">
        <v>36</v>
      </c>
      <c r="C414" t="s">
        <v>19</v>
      </c>
      <c r="D414" t="s">
        <v>64</v>
      </c>
      <c r="E414" t="s">
        <v>95</v>
      </c>
      <c r="F414" t="s">
        <v>1074</v>
      </c>
      <c r="G414">
        <v>166400</v>
      </c>
      <c r="H414" t="s">
        <v>97</v>
      </c>
      <c r="I414" t="s">
        <v>1075</v>
      </c>
      <c r="J414" t="s">
        <v>1076</v>
      </c>
      <c r="K414">
        <v>0</v>
      </c>
      <c r="L414">
        <v>0</v>
      </c>
      <c r="M414" t="s">
        <v>19</v>
      </c>
      <c r="N414" t="s">
        <v>26</v>
      </c>
      <c r="O414" t="s">
        <v>36</v>
      </c>
      <c r="P414" t="s">
        <v>36</v>
      </c>
    </row>
    <row r="415" spans="1:17">
      <c r="A415" t="s">
        <v>17</v>
      </c>
      <c r="B415" t="s">
        <v>36</v>
      </c>
      <c r="C415" t="s">
        <v>19</v>
      </c>
      <c r="D415" t="s">
        <v>101</v>
      </c>
      <c r="E415" t="s">
        <v>143</v>
      </c>
      <c r="F415" t="s">
        <v>1077</v>
      </c>
      <c r="G415">
        <v>165672</v>
      </c>
      <c r="H415" t="s">
        <v>145</v>
      </c>
      <c r="I415" t="s">
        <v>1078</v>
      </c>
      <c r="J415" t="s">
        <v>128</v>
      </c>
      <c r="K415">
        <v>159385.82</v>
      </c>
      <c r="L415">
        <v>0.96205647303104935</v>
      </c>
      <c r="M415" t="s">
        <v>19</v>
      </c>
      <c r="N415" t="s">
        <v>26</v>
      </c>
      <c r="O415" t="s">
        <v>36</v>
      </c>
      <c r="P415" t="s">
        <v>36</v>
      </c>
      <c r="Q415" t="s">
        <v>101</v>
      </c>
    </row>
    <row r="416" spans="1:17">
      <c r="A416" t="s">
        <v>17</v>
      </c>
      <c r="B416" t="s">
        <v>18</v>
      </c>
      <c r="C416" t="s">
        <v>43</v>
      </c>
      <c r="D416" t="s">
        <v>64</v>
      </c>
      <c r="E416" t="s">
        <v>21</v>
      </c>
      <c r="F416" t="s">
        <v>1079</v>
      </c>
      <c r="G416">
        <v>165474</v>
      </c>
      <c r="H416" t="s">
        <v>23</v>
      </c>
      <c r="I416" t="s">
        <v>1080</v>
      </c>
      <c r="J416" t="s">
        <v>290</v>
      </c>
      <c r="K416">
        <v>157200.29999999999</v>
      </c>
      <c r="L416">
        <v>0.95000000000000007</v>
      </c>
      <c r="M416" t="s">
        <v>43</v>
      </c>
      <c r="N416" t="s">
        <v>26</v>
      </c>
      <c r="O416" t="s">
        <v>27</v>
      </c>
      <c r="P416" t="s">
        <v>18</v>
      </c>
      <c r="Q416" t="s">
        <v>64</v>
      </c>
    </row>
    <row r="417" spans="1:17">
      <c r="A417" t="s">
        <v>17</v>
      </c>
      <c r="B417" t="s">
        <v>29</v>
      </c>
      <c r="C417" t="s">
        <v>43</v>
      </c>
      <c r="D417" t="s">
        <v>64</v>
      </c>
      <c r="E417" t="s">
        <v>30</v>
      </c>
      <c r="F417" t="s">
        <v>1081</v>
      </c>
      <c r="G417">
        <v>164620</v>
      </c>
      <c r="H417" t="s">
        <v>32</v>
      </c>
      <c r="I417" t="s">
        <v>1082</v>
      </c>
      <c r="J417" t="s">
        <v>617</v>
      </c>
      <c r="K417">
        <v>118684</v>
      </c>
      <c r="L417">
        <v>0.72095735633580371</v>
      </c>
      <c r="M417" t="s">
        <v>43</v>
      </c>
      <c r="N417" t="s">
        <v>84</v>
      </c>
      <c r="O417" t="s">
        <v>29</v>
      </c>
      <c r="P417" t="s">
        <v>29</v>
      </c>
      <c r="Q417" t="s">
        <v>64</v>
      </c>
    </row>
    <row r="418" spans="1:17">
      <c r="A418" t="s">
        <v>17</v>
      </c>
      <c r="B418" t="s">
        <v>18</v>
      </c>
      <c r="C418" t="s">
        <v>19</v>
      </c>
      <c r="D418" t="s">
        <v>101</v>
      </c>
      <c r="E418" t="s">
        <v>21</v>
      </c>
      <c r="F418" t="s">
        <v>1083</v>
      </c>
      <c r="G418">
        <v>161517.16</v>
      </c>
      <c r="H418" t="s">
        <v>23</v>
      </c>
      <c r="I418" t="s">
        <v>1084</v>
      </c>
      <c r="J418" t="s">
        <v>104</v>
      </c>
      <c r="K418">
        <v>112072.33</v>
      </c>
      <c r="L418">
        <v>0.69387258914161198</v>
      </c>
      <c r="M418" t="s">
        <v>19</v>
      </c>
      <c r="N418" t="s">
        <v>26</v>
      </c>
      <c r="O418" t="s">
        <v>27</v>
      </c>
      <c r="P418" t="s">
        <v>18</v>
      </c>
      <c r="Q418" t="s">
        <v>105</v>
      </c>
    </row>
    <row r="419" spans="1:17">
      <c r="A419" t="s">
        <v>17</v>
      </c>
      <c r="B419" t="s">
        <v>36</v>
      </c>
      <c r="C419" t="s">
        <v>19</v>
      </c>
      <c r="D419" t="s">
        <v>101</v>
      </c>
      <c r="E419" t="s">
        <v>37</v>
      </c>
      <c r="F419" t="s">
        <v>1085</v>
      </c>
      <c r="G419">
        <v>161360.62</v>
      </c>
      <c r="H419" t="s">
        <v>39</v>
      </c>
      <c r="I419" t="s">
        <v>1086</v>
      </c>
      <c r="J419" t="s">
        <v>128</v>
      </c>
      <c r="K419">
        <v>158411.19</v>
      </c>
      <c r="L419">
        <v>0.98172150057430374</v>
      </c>
      <c r="M419" t="s">
        <v>19</v>
      </c>
      <c r="N419" t="s">
        <v>26</v>
      </c>
      <c r="O419" t="s">
        <v>36</v>
      </c>
      <c r="P419" t="s">
        <v>36</v>
      </c>
      <c r="Q419" t="s">
        <v>101</v>
      </c>
    </row>
    <row r="420" spans="1:17">
      <c r="A420" t="s">
        <v>17</v>
      </c>
      <c r="B420" t="s">
        <v>18</v>
      </c>
      <c r="C420" t="s">
        <v>19</v>
      </c>
      <c r="D420" t="s">
        <v>101</v>
      </c>
      <c r="E420" t="s">
        <v>69</v>
      </c>
      <c r="F420" t="s">
        <v>1087</v>
      </c>
      <c r="G420">
        <v>160828</v>
      </c>
      <c r="H420" t="s">
        <v>71</v>
      </c>
      <c r="I420" t="s">
        <v>1088</v>
      </c>
      <c r="J420" t="s">
        <v>833</v>
      </c>
      <c r="K420">
        <v>0</v>
      </c>
      <c r="L420">
        <v>0</v>
      </c>
      <c r="M420" t="s">
        <v>19</v>
      </c>
      <c r="N420" t="s">
        <v>26</v>
      </c>
      <c r="O420" t="s">
        <v>27</v>
      </c>
      <c r="P420" t="s">
        <v>18</v>
      </c>
    </row>
    <row r="421" spans="1:17">
      <c r="A421" t="s">
        <v>17</v>
      </c>
      <c r="B421" t="s">
        <v>79</v>
      </c>
      <c r="C421" t="s">
        <v>19</v>
      </c>
      <c r="D421" t="s">
        <v>122</v>
      </c>
      <c r="E421" t="s">
        <v>192</v>
      </c>
      <c r="F421" t="s">
        <v>1089</v>
      </c>
      <c r="G421">
        <v>160060</v>
      </c>
      <c r="H421" t="s">
        <v>194</v>
      </c>
      <c r="I421" t="s">
        <v>1090</v>
      </c>
      <c r="J421" t="s">
        <v>571</v>
      </c>
      <c r="K421">
        <v>160060</v>
      </c>
      <c r="L421">
        <v>1</v>
      </c>
      <c r="M421" t="s">
        <v>19</v>
      </c>
      <c r="N421" t="s">
        <v>26</v>
      </c>
      <c r="O421" t="s">
        <v>79</v>
      </c>
      <c r="P421" t="s">
        <v>197</v>
      </c>
      <c r="Q421" t="s">
        <v>105</v>
      </c>
    </row>
    <row r="422" spans="1:17">
      <c r="A422" t="s">
        <v>17</v>
      </c>
      <c r="B422" t="s">
        <v>29</v>
      </c>
      <c r="C422" t="s">
        <v>86</v>
      </c>
      <c r="D422" t="s">
        <v>177</v>
      </c>
      <c r="E422" t="s">
        <v>984</v>
      </c>
      <c r="F422" t="s">
        <v>1091</v>
      </c>
      <c r="G422">
        <v>160000</v>
      </c>
      <c r="H422" t="s">
        <v>986</v>
      </c>
      <c r="I422" t="s">
        <v>1092</v>
      </c>
      <c r="J422" t="s">
        <v>983</v>
      </c>
      <c r="K422">
        <v>160000</v>
      </c>
      <c r="L422">
        <v>1</v>
      </c>
      <c r="M422" t="s">
        <v>86</v>
      </c>
      <c r="O422" t="s">
        <v>29</v>
      </c>
      <c r="P422" t="s">
        <v>17</v>
      </c>
      <c r="Q422" t="s">
        <v>398</v>
      </c>
    </row>
    <row r="423" spans="1:17">
      <c r="A423" t="s">
        <v>17</v>
      </c>
      <c r="B423" t="s">
        <v>18</v>
      </c>
      <c r="C423" t="s">
        <v>19</v>
      </c>
      <c r="D423" t="s">
        <v>101</v>
      </c>
      <c r="E423" t="s">
        <v>58</v>
      </c>
      <c r="F423" t="s">
        <v>1093</v>
      </c>
      <c r="G423">
        <v>159571.38</v>
      </c>
      <c r="H423" t="s">
        <v>60</v>
      </c>
      <c r="I423" t="s">
        <v>717</v>
      </c>
      <c r="J423" t="s">
        <v>718</v>
      </c>
      <c r="K423">
        <v>159571.38</v>
      </c>
      <c r="L423">
        <v>1</v>
      </c>
      <c r="M423" t="s">
        <v>19</v>
      </c>
      <c r="N423" t="s">
        <v>190</v>
      </c>
      <c r="O423" t="s">
        <v>18</v>
      </c>
      <c r="P423" t="s">
        <v>29</v>
      </c>
      <c r="Q423" t="s">
        <v>101</v>
      </c>
    </row>
    <row r="424" spans="1:17">
      <c r="A424" t="s">
        <v>17</v>
      </c>
      <c r="B424" t="s">
        <v>18</v>
      </c>
      <c r="C424" t="s">
        <v>19</v>
      </c>
      <c r="D424" t="s">
        <v>64</v>
      </c>
      <c r="E424" t="s">
        <v>21</v>
      </c>
      <c r="F424" t="s">
        <v>1094</v>
      </c>
      <c r="G424">
        <v>158181.57</v>
      </c>
      <c r="H424" t="s">
        <v>23</v>
      </c>
      <c r="I424" t="s">
        <v>1095</v>
      </c>
      <c r="J424" t="s">
        <v>73</v>
      </c>
      <c r="K424">
        <v>0</v>
      </c>
      <c r="L424">
        <v>0</v>
      </c>
      <c r="M424" t="s">
        <v>19</v>
      </c>
      <c r="P424" t="s">
        <v>18</v>
      </c>
    </row>
    <row r="425" spans="1:17">
      <c r="A425" t="s">
        <v>17</v>
      </c>
      <c r="B425" t="s">
        <v>29</v>
      </c>
      <c r="C425" t="s">
        <v>43</v>
      </c>
      <c r="D425" t="s">
        <v>64</v>
      </c>
      <c r="E425" t="s">
        <v>30</v>
      </c>
      <c r="F425" t="s">
        <v>1096</v>
      </c>
      <c r="G425">
        <v>155528.35</v>
      </c>
      <c r="H425" t="s">
        <v>32</v>
      </c>
      <c r="I425" t="s">
        <v>1097</v>
      </c>
      <c r="J425" t="s">
        <v>46</v>
      </c>
      <c r="K425">
        <v>155528.35</v>
      </c>
      <c r="L425">
        <v>1</v>
      </c>
      <c r="M425" t="s">
        <v>43</v>
      </c>
      <c r="N425" t="s">
        <v>26</v>
      </c>
      <c r="O425" t="s">
        <v>29</v>
      </c>
      <c r="P425" t="s">
        <v>29</v>
      </c>
      <c r="Q425" t="s">
        <v>47</v>
      </c>
    </row>
    <row r="426" spans="1:17">
      <c r="A426" t="s">
        <v>17</v>
      </c>
      <c r="B426" t="s">
        <v>79</v>
      </c>
      <c r="C426" t="s">
        <v>43</v>
      </c>
      <c r="D426" t="s">
        <v>20</v>
      </c>
      <c r="E426" t="s">
        <v>80</v>
      </c>
      <c r="F426" t="s">
        <v>1098</v>
      </c>
      <c r="G426">
        <v>154671</v>
      </c>
      <c r="H426" t="s">
        <v>82</v>
      </c>
      <c r="I426" t="s">
        <v>1099</v>
      </c>
      <c r="J426" t="s">
        <v>131</v>
      </c>
      <c r="K426">
        <v>154671</v>
      </c>
      <c r="L426">
        <v>1</v>
      </c>
      <c r="M426" t="s">
        <v>43</v>
      </c>
      <c r="N426" t="s">
        <v>84</v>
      </c>
      <c r="O426" t="s">
        <v>79</v>
      </c>
      <c r="P426" t="s">
        <v>85</v>
      </c>
      <c r="Q426" t="s">
        <v>64</v>
      </c>
    </row>
    <row r="427" spans="1:17">
      <c r="A427" t="s">
        <v>17</v>
      </c>
      <c r="B427" t="s">
        <v>29</v>
      </c>
      <c r="C427" t="s">
        <v>43</v>
      </c>
      <c r="D427" t="s">
        <v>20</v>
      </c>
      <c r="E427" t="s">
        <v>353</v>
      </c>
      <c r="F427" t="s">
        <v>1100</v>
      </c>
      <c r="G427">
        <v>153140</v>
      </c>
      <c r="H427" t="s">
        <v>355</v>
      </c>
      <c r="I427" t="s">
        <v>1101</v>
      </c>
      <c r="J427" t="s">
        <v>1102</v>
      </c>
      <c r="K427">
        <v>69046.080000000002</v>
      </c>
      <c r="L427">
        <v>0.45086900875016328</v>
      </c>
      <c r="M427" t="s">
        <v>43</v>
      </c>
      <c r="N427" t="s">
        <v>84</v>
      </c>
      <c r="O427" t="s">
        <v>29</v>
      </c>
      <c r="P427" t="s">
        <v>29</v>
      </c>
      <c r="Q427" t="s">
        <v>186</v>
      </c>
    </row>
    <row r="428" spans="1:17">
      <c r="A428" t="s">
        <v>17</v>
      </c>
      <c r="B428" t="s">
        <v>36</v>
      </c>
      <c r="C428" t="s">
        <v>86</v>
      </c>
      <c r="D428" t="s">
        <v>64</v>
      </c>
      <c r="E428" t="s">
        <v>95</v>
      </c>
      <c r="F428" t="s">
        <v>1103</v>
      </c>
      <c r="G428">
        <v>151835</v>
      </c>
      <c r="H428" t="s">
        <v>97</v>
      </c>
      <c r="I428" t="s">
        <v>1104</v>
      </c>
      <c r="J428" t="s">
        <v>1105</v>
      </c>
      <c r="K428">
        <v>0</v>
      </c>
      <c r="L428">
        <v>0</v>
      </c>
      <c r="M428" t="s">
        <v>86</v>
      </c>
      <c r="N428" t="s">
        <v>26</v>
      </c>
      <c r="O428" t="s">
        <v>36</v>
      </c>
      <c r="P428" t="s">
        <v>36</v>
      </c>
      <c r="Q428" t="s">
        <v>64</v>
      </c>
    </row>
    <row r="429" spans="1:17">
      <c r="A429" t="s">
        <v>17</v>
      </c>
      <c r="B429" t="s">
        <v>18</v>
      </c>
      <c r="C429" t="s">
        <v>19</v>
      </c>
      <c r="D429" t="s">
        <v>122</v>
      </c>
      <c r="E429" t="s">
        <v>58</v>
      </c>
      <c r="F429" t="s">
        <v>1106</v>
      </c>
      <c r="G429">
        <v>151360</v>
      </c>
      <c r="H429" t="s">
        <v>60</v>
      </c>
      <c r="I429" t="s">
        <v>1107</v>
      </c>
      <c r="J429" t="s">
        <v>1108</v>
      </c>
      <c r="K429">
        <v>67813.84</v>
      </c>
      <c r="L429">
        <v>0.44803012684989429</v>
      </c>
      <c r="M429" t="s">
        <v>19</v>
      </c>
      <c r="N429" t="s">
        <v>26</v>
      </c>
      <c r="O429" t="s">
        <v>62</v>
      </c>
      <c r="P429" t="s">
        <v>63</v>
      </c>
      <c r="Q429" t="s">
        <v>101</v>
      </c>
    </row>
    <row r="430" spans="1:17">
      <c r="A430" t="s">
        <v>17</v>
      </c>
      <c r="B430" t="s">
        <v>18</v>
      </c>
      <c r="C430" t="s">
        <v>19</v>
      </c>
      <c r="D430" t="s">
        <v>20</v>
      </c>
      <c r="E430" t="s">
        <v>58</v>
      </c>
      <c r="F430" t="s">
        <v>1109</v>
      </c>
      <c r="G430">
        <v>150625</v>
      </c>
      <c r="H430" t="s">
        <v>60</v>
      </c>
      <c r="I430" t="s">
        <v>1110</v>
      </c>
      <c r="J430" t="s">
        <v>34</v>
      </c>
      <c r="K430">
        <v>150625</v>
      </c>
      <c r="L430">
        <v>1</v>
      </c>
      <c r="M430" t="s">
        <v>19</v>
      </c>
      <c r="N430" t="s">
        <v>26</v>
      </c>
      <c r="O430" t="s">
        <v>27</v>
      </c>
      <c r="P430" t="s">
        <v>18</v>
      </c>
      <c r="Q430" t="s">
        <v>35</v>
      </c>
    </row>
    <row r="431" spans="1:17">
      <c r="A431" t="s">
        <v>17</v>
      </c>
      <c r="B431" t="s">
        <v>36</v>
      </c>
      <c r="C431" t="s">
        <v>19</v>
      </c>
      <c r="D431" t="s">
        <v>20</v>
      </c>
      <c r="E431" t="s">
        <v>91</v>
      </c>
      <c r="F431" t="s">
        <v>1111</v>
      </c>
      <c r="G431">
        <v>149419</v>
      </c>
      <c r="H431" t="s">
        <v>93</v>
      </c>
      <c r="I431" t="s">
        <v>1112</v>
      </c>
      <c r="J431" t="s">
        <v>416</v>
      </c>
      <c r="K431">
        <v>121219.15</v>
      </c>
      <c r="L431">
        <v>0.81126998574478482</v>
      </c>
      <c r="M431" t="s">
        <v>19</v>
      </c>
      <c r="N431" t="s">
        <v>26</v>
      </c>
      <c r="O431" t="s">
        <v>36</v>
      </c>
      <c r="P431" t="s">
        <v>36</v>
      </c>
      <c r="Q431" t="s">
        <v>64</v>
      </c>
    </row>
    <row r="432" spans="1:17">
      <c r="A432" t="s">
        <v>17</v>
      </c>
      <c r="B432" t="s">
        <v>29</v>
      </c>
      <c r="C432" t="s">
        <v>213</v>
      </c>
      <c r="D432" t="s">
        <v>64</v>
      </c>
      <c r="E432" t="s">
        <v>91</v>
      </c>
      <c r="F432" t="s">
        <v>1113</v>
      </c>
      <c r="G432">
        <v>146485</v>
      </c>
      <c r="H432" t="s">
        <v>93</v>
      </c>
      <c r="I432" t="s">
        <v>1114</v>
      </c>
      <c r="J432" t="s">
        <v>249</v>
      </c>
      <c r="K432">
        <v>146485</v>
      </c>
      <c r="L432">
        <v>1</v>
      </c>
      <c r="M432" t="s">
        <v>213</v>
      </c>
      <c r="N432" t="s">
        <v>26</v>
      </c>
      <c r="O432" t="s">
        <v>29</v>
      </c>
      <c r="P432" t="s">
        <v>29</v>
      </c>
      <c r="Q432" t="s">
        <v>101</v>
      </c>
    </row>
    <row r="433" spans="1:17">
      <c r="A433" t="s">
        <v>17</v>
      </c>
      <c r="B433" t="s">
        <v>18</v>
      </c>
      <c r="C433" t="s">
        <v>19</v>
      </c>
      <c r="D433" t="s">
        <v>20</v>
      </c>
      <c r="E433" t="s">
        <v>58</v>
      </c>
      <c r="F433" t="s">
        <v>1115</v>
      </c>
      <c r="G433">
        <v>144491</v>
      </c>
      <c r="H433" t="s">
        <v>60</v>
      </c>
      <c r="I433" t="s">
        <v>837</v>
      </c>
      <c r="J433" t="s">
        <v>56</v>
      </c>
      <c r="K433">
        <v>144491</v>
      </c>
      <c r="L433">
        <v>1</v>
      </c>
      <c r="M433" t="s">
        <v>19</v>
      </c>
      <c r="N433" t="s">
        <v>140</v>
      </c>
      <c r="O433" t="s">
        <v>62</v>
      </c>
      <c r="P433" t="s">
        <v>63</v>
      </c>
      <c r="Q433" t="s">
        <v>57</v>
      </c>
    </row>
    <row r="434" spans="1:17">
      <c r="A434" t="s">
        <v>17</v>
      </c>
      <c r="B434" t="s">
        <v>18</v>
      </c>
      <c r="C434" t="s">
        <v>86</v>
      </c>
      <c r="D434" t="s">
        <v>64</v>
      </c>
      <c r="E434" t="s">
        <v>21</v>
      </c>
      <c r="F434" t="s">
        <v>1116</v>
      </c>
      <c r="G434">
        <v>142512.79999999999</v>
      </c>
      <c r="H434" t="s">
        <v>23</v>
      </c>
      <c r="I434" t="s">
        <v>1117</v>
      </c>
      <c r="J434" t="s">
        <v>73</v>
      </c>
      <c r="K434">
        <v>0</v>
      </c>
      <c r="L434">
        <v>0</v>
      </c>
      <c r="M434" t="s">
        <v>86</v>
      </c>
      <c r="P434" t="s">
        <v>18</v>
      </c>
      <c r="Q434" t="s">
        <v>74</v>
      </c>
    </row>
    <row r="435" spans="1:17">
      <c r="A435" t="s">
        <v>17</v>
      </c>
      <c r="B435" t="s">
        <v>36</v>
      </c>
      <c r="C435" t="s">
        <v>19</v>
      </c>
      <c r="D435" t="s">
        <v>638</v>
      </c>
      <c r="E435" t="s">
        <v>143</v>
      </c>
      <c r="F435" t="s">
        <v>1118</v>
      </c>
      <c r="G435">
        <v>141500</v>
      </c>
      <c r="H435" t="s">
        <v>145</v>
      </c>
      <c r="I435" t="s">
        <v>1119</v>
      </c>
      <c r="J435" t="s">
        <v>1120</v>
      </c>
      <c r="K435">
        <v>127350</v>
      </c>
      <c r="L435">
        <v>0.9</v>
      </c>
      <c r="M435" t="s">
        <v>19</v>
      </c>
      <c r="N435" t="s">
        <v>26</v>
      </c>
      <c r="O435" t="s">
        <v>36</v>
      </c>
      <c r="P435" t="s">
        <v>36</v>
      </c>
      <c r="Q435" t="s">
        <v>101</v>
      </c>
    </row>
    <row r="436" spans="1:17">
      <c r="A436" t="s">
        <v>17</v>
      </c>
      <c r="B436" t="s">
        <v>79</v>
      </c>
      <c r="C436" t="s">
        <v>43</v>
      </c>
      <c r="D436" t="s">
        <v>20</v>
      </c>
      <c r="E436" t="s">
        <v>419</v>
      </c>
      <c r="F436" t="s">
        <v>1121</v>
      </c>
      <c r="G436">
        <v>140156</v>
      </c>
      <c r="H436" t="s">
        <v>421</v>
      </c>
      <c r="I436" t="s">
        <v>1122</v>
      </c>
      <c r="J436" t="s">
        <v>208</v>
      </c>
      <c r="K436">
        <v>136703.20000000001</v>
      </c>
      <c r="L436">
        <v>0.97536459373840589</v>
      </c>
      <c r="M436" t="s">
        <v>43</v>
      </c>
      <c r="N436" t="s">
        <v>190</v>
      </c>
      <c r="O436" t="s">
        <v>162</v>
      </c>
      <c r="P436" t="s">
        <v>162</v>
      </c>
      <c r="Q436" t="s">
        <v>209</v>
      </c>
    </row>
    <row r="437" spans="1:17">
      <c r="A437" t="s">
        <v>17</v>
      </c>
      <c r="B437" t="s">
        <v>36</v>
      </c>
      <c r="C437" t="s">
        <v>19</v>
      </c>
      <c r="D437" t="s">
        <v>64</v>
      </c>
      <c r="E437" t="s">
        <v>37</v>
      </c>
      <c r="F437" t="s">
        <v>1123</v>
      </c>
      <c r="G437">
        <v>139678</v>
      </c>
      <c r="H437" t="s">
        <v>39</v>
      </c>
      <c r="I437" t="s">
        <v>1124</v>
      </c>
      <c r="J437" t="s">
        <v>267</v>
      </c>
      <c r="K437">
        <v>0</v>
      </c>
      <c r="L437">
        <v>0</v>
      </c>
      <c r="M437" t="s">
        <v>19</v>
      </c>
      <c r="N437" t="s">
        <v>26</v>
      </c>
      <c r="O437" t="s">
        <v>36</v>
      </c>
      <c r="P437" t="s">
        <v>36</v>
      </c>
      <c r="Q437" t="s">
        <v>64</v>
      </c>
    </row>
    <row r="438" spans="1:17">
      <c r="A438" t="s">
        <v>17</v>
      </c>
      <c r="B438" t="s">
        <v>29</v>
      </c>
      <c r="C438" t="s">
        <v>213</v>
      </c>
      <c r="D438" t="s">
        <v>20</v>
      </c>
      <c r="E438" t="s">
        <v>30</v>
      </c>
      <c r="F438" t="s">
        <v>1125</v>
      </c>
      <c r="G438">
        <v>138900</v>
      </c>
      <c r="H438" t="s">
        <v>32</v>
      </c>
      <c r="I438" t="s">
        <v>1126</v>
      </c>
      <c r="J438" t="s">
        <v>1120</v>
      </c>
      <c r="K438">
        <v>138900</v>
      </c>
      <c r="L438">
        <v>1</v>
      </c>
      <c r="M438" t="s">
        <v>213</v>
      </c>
      <c r="N438" t="s">
        <v>26</v>
      </c>
      <c r="O438" t="s">
        <v>29</v>
      </c>
      <c r="P438" t="s">
        <v>29</v>
      </c>
      <c r="Q438" t="s">
        <v>105</v>
      </c>
    </row>
    <row r="439" spans="1:17">
      <c r="A439" t="s">
        <v>17</v>
      </c>
      <c r="B439" t="s">
        <v>36</v>
      </c>
      <c r="C439" t="s">
        <v>19</v>
      </c>
      <c r="D439" t="s">
        <v>122</v>
      </c>
      <c r="E439" t="s">
        <v>37</v>
      </c>
      <c r="F439" t="s">
        <v>1127</v>
      </c>
      <c r="G439">
        <v>137912</v>
      </c>
      <c r="H439" t="s">
        <v>39</v>
      </c>
      <c r="I439" t="s">
        <v>1128</v>
      </c>
      <c r="J439" t="s">
        <v>125</v>
      </c>
      <c r="K439">
        <v>137912</v>
      </c>
      <c r="L439">
        <v>1</v>
      </c>
      <c r="M439" t="s">
        <v>19</v>
      </c>
      <c r="N439" t="s">
        <v>26</v>
      </c>
      <c r="O439" t="s">
        <v>36</v>
      </c>
      <c r="P439" t="s">
        <v>36</v>
      </c>
      <c r="Q439" t="s">
        <v>105</v>
      </c>
    </row>
    <row r="440" spans="1:17">
      <c r="A440" t="s">
        <v>17</v>
      </c>
      <c r="B440" t="s">
        <v>17</v>
      </c>
      <c r="C440" t="s">
        <v>176</v>
      </c>
      <c r="D440" t="s">
        <v>633</v>
      </c>
      <c r="E440" t="s">
        <v>309</v>
      </c>
      <c r="F440" t="s">
        <v>1129</v>
      </c>
      <c r="G440">
        <v>137766.06</v>
      </c>
      <c r="H440" t="s">
        <v>311</v>
      </c>
      <c r="I440" t="s">
        <v>1130</v>
      </c>
      <c r="J440" t="s">
        <v>397</v>
      </c>
      <c r="K440">
        <v>137766.06</v>
      </c>
      <c r="L440">
        <v>1</v>
      </c>
      <c r="M440" t="s">
        <v>180</v>
      </c>
      <c r="P440" t="s">
        <v>314</v>
      </c>
      <c r="Q440" t="s">
        <v>633</v>
      </c>
    </row>
    <row r="441" spans="1:17">
      <c r="A441" t="s">
        <v>17</v>
      </c>
      <c r="B441" t="s">
        <v>36</v>
      </c>
      <c r="C441" t="s">
        <v>19</v>
      </c>
      <c r="D441" t="s">
        <v>598</v>
      </c>
      <c r="E441" t="s">
        <v>37</v>
      </c>
      <c r="F441" t="s">
        <v>1131</v>
      </c>
      <c r="G441">
        <v>137212</v>
      </c>
      <c r="H441" t="s">
        <v>39</v>
      </c>
      <c r="I441" t="s">
        <v>1132</v>
      </c>
      <c r="J441" t="s">
        <v>267</v>
      </c>
      <c r="K441">
        <v>137212</v>
      </c>
      <c r="L441">
        <v>1</v>
      </c>
      <c r="M441" t="s">
        <v>19</v>
      </c>
      <c r="N441" t="s">
        <v>26</v>
      </c>
      <c r="O441" t="s">
        <v>36</v>
      </c>
      <c r="P441" t="s">
        <v>36</v>
      </c>
      <c r="Q441" t="s">
        <v>101</v>
      </c>
    </row>
    <row r="442" spans="1:17">
      <c r="A442" t="s">
        <v>17</v>
      </c>
      <c r="B442" t="s">
        <v>36</v>
      </c>
      <c r="C442" t="s">
        <v>19</v>
      </c>
      <c r="D442" t="s">
        <v>101</v>
      </c>
      <c r="E442" t="s">
        <v>95</v>
      </c>
      <c r="F442" t="s">
        <v>1133</v>
      </c>
      <c r="G442">
        <v>137159.87</v>
      </c>
      <c r="H442" t="s">
        <v>97</v>
      </c>
      <c r="I442" t="s">
        <v>1134</v>
      </c>
      <c r="J442" t="s">
        <v>128</v>
      </c>
      <c r="K442">
        <v>137159.87</v>
      </c>
      <c r="L442">
        <v>1</v>
      </c>
      <c r="M442" t="s">
        <v>19</v>
      </c>
      <c r="N442" t="s">
        <v>26</v>
      </c>
      <c r="O442" t="s">
        <v>36</v>
      </c>
      <c r="P442" t="s">
        <v>36</v>
      </c>
      <c r="Q442" t="s">
        <v>101</v>
      </c>
    </row>
    <row r="443" spans="1:17">
      <c r="A443" t="s">
        <v>17</v>
      </c>
      <c r="B443" t="s">
        <v>79</v>
      </c>
      <c r="C443" t="s">
        <v>176</v>
      </c>
      <c r="D443" t="s">
        <v>593</v>
      </c>
      <c r="E443" t="s">
        <v>275</v>
      </c>
      <c r="F443" t="s">
        <v>1135</v>
      </c>
      <c r="G443">
        <v>135180</v>
      </c>
      <c r="H443" t="s">
        <v>277</v>
      </c>
      <c r="I443" t="s">
        <v>1136</v>
      </c>
      <c r="J443" t="s">
        <v>617</v>
      </c>
      <c r="K443">
        <v>135180</v>
      </c>
      <c r="L443">
        <v>1</v>
      </c>
      <c r="M443" t="s">
        <v>180</v>
      </c>
      <c r="N443" t="s">
        <v>84</v>
      </c>
      <c r="O443" t="s">
        <v>79</v>
      </c>
      <c r="P443" t="s">
        <v>162</v>
      </c>
      <c r="Q443" t="s">
        <v>64</v>
      </c>
    </row>
    <row r="444" spans="1:17">
      <c r="A444" t="s">
        <v>17</v>
      </c>
      <c r="B444" t="s">
        <v>29</v>
      </c>
      <c r="C444" t="s">
        <v>43</v>
      </c>
      <c r="D444" t="s">
        <v>101</v>
      </c>
      <c r="E444" t="s">
        <v>30</v>
      </c>
      <c r="F444" t="s">
        <v>1137</v>
      </c>
      <c r="G444">
        <v>133903.79999999999</v>
      </c>
      <c r="H444" t="s">
        <v>32</v>
      </c>
      <c r="I444" t="s">
        <v>1138</v>
      </c>
      <c r="J444" t="s">
        <v>1139</v>
      </c>
      <c r="K444">
        <v>133903.79999999999</v>
      </c>
      <c r="L444">
        <v>1</v>
      </c>
      <c r="M444" t="s">
        <v>43</v>
      </c>
      <c r="N444" t="s">
        <v>26</v>
      </c>
      <c r="O444" t="s">
        <v>29</v>
      </c>
      <c r="P444" t="s">
        <v>29</v>
      </c>
      <c r="Q444" t="s">
        <v>105</v>
      </c>
    </row>
    <row r="445" spans="1:17">
      <c r="A445" t="s">
        <v>17</v>
      </c>
      <c r="B445" t="s">
        <v>18</v>
      </c>
      <c r="C445" t="s">
        <v>19</v>
      </c>
      <c r="D445" t="s">
        <v>101</v>
      </c>
      <c r="E445" t="s">
        <v>69</v>
      </c>
      <c r="F445" t="s">
        <v>1140</v>
      </c>
      <c r="G445">
        <v>132742.51</v>
      </c>
      <c r="H445" t="s">
        <v>71</v>
      </c>
      <c r="I445" t="s">
        <v>1141</v>
      </c>
      <c r="J445" t="s">
        <v>578</v>
      </c>
      <c r="K445">
        <v>125622.62</v>
      </c>
      <c r="L445">
        <v>0.94636315073445565</v>
      </c>
      <c r="M445" t="s">
        <v>19</v>
      </c>
      <c r="N445" t="s">
        <v>26</v>
      </c>
      <c r="O445" t="s">
        <v>27</v>
      </c>
      <c r="P445" t="s">
        <v>18</v>
      </c>
    </row>
    <row r="446" spans="1:17">
      <c r="A446" t="s">
        <v>17</v>
      </c>
      <c r="B446" t="s">
        <v>36</v>
      </c>
      <c r="C446" t="s">
        <v>19</v>
      </c>
      <c r="D446" t="s">
        <v>20</v>
      </c>
      <c r="E446" t="s">
        <v>95</v>
      </c>
      <c r="F446" t="s">
        <v>1142</v>
      </c>
      <c r="G446">
        <v>132224</v>
      </c>
      <c r="H446" t="s">
        <v>97</v>
      </c>
      <c r="I446" t="s">
        <v>1143</v>
      </c>
      <c r="J446" t="s">
        <v>34</v>
      </c>
      <c r="K446">
        <v>0</v>
      </c>
      <c r="L446">
        <v>0</v>
      </c>
      <c r="M446" t="s">
        <v>19</v>
      </c>
      <c r="P446" t="s">
        <v>36</v>
      </c>
    </row>
    <row r="447" spans="1:17">
      <c r="A447" t="s">
        <v>17</v>
      </c>
      <c r="B447" t="s">
        <v>36</v>
      </c>
      <c r="C447" t="s">
        <v>19</v>
      </c>
      <c r="D447" t="s">
        <v>101</v>
      </c>
      <c r="E447" t="s">
        <v>95</v>
      </c>
      <c r="F447" t="s">
        <v>1144</v>
      </c>
      <c r="G447">
        <v>131920.9</v>
      </c>
      <c r="H447" t="s">
        <v>97</v>
      </c>
      <c r="I447" t="s">
        <v>1145</v>
      </c>
      <c r="J447" t="s">
        <v>128</v>
      </c>
      <c r="K447">
        <v>131920.9</v>
      </c>
      <c r="L447">
        <v>1</v>
      </c>
      <c r="M447" t="s">
        <v>19</v>
      </c>
      <c r="N447" t="s">
        <v>26</v>
      </c>
      <c r="O447" t="s">
        <v>36</v>
      </c>
      <c r="P447" t="s">
        <v>36</v>
      </c>
      <c r="Q447" t="s">
        <v>101</v>
      </c>
    </row>
    <row r="448" spans="1:17">
      <c r="A448" t="s">
        <v>17</v>
      </c>
      <c r="B448" t="s">
        <v>36</v>
      </c>
      <c r="C448" t="s">
        <v>86</v>
      </c>
      <c r="D448" t="s">
        <v>20</v>
      </c>
      <c r="E448" t="s">
        <v>143</v>
      </c>
      <c r="F448" t="s">
        <v>1146</v>
      </c>
      <c r="G448">
        <v>131687</v>
      </c>
      <c r="H448" t="s">
        <v>145</v>
      </c>
      <c r="I448" t="s">
        <v>1147</v>
      </c>
      <c r="J448" t="s">
        <v>108</v>
      </c>
      <c r="K448">
        <v>131687</v>
      </c>
      <c r="L448">
        <v>1</v>
      </c>
      <c r="M448" t="s">
        <v>86</v>
      </c>
      <c r="N448" t="s">
        <v>26</v>
      </c>
      <c r="O448" t="s">
        <v>36</v>
      </c>
      <c r="P448" t="s">
        <v>352</v>
      </c>
      <c r="Q448" t="s">
        <v>116</v>
      </c>
    </row>
    <row r="449" spans="1:17">
      <c r="A449" t="s">
        <v>17</v>
      </c>
      <c r="B449" t="s">
        <v>29</v>
      </c>
      <c r="C449" t="s">
        <v>19</v>
      </c>
      <c r="D449" t="s">
        <v>20</v>
      </c>
      <c r="E449" t="s">
        <v>30</v>
      </c>
      <c r="F449" t="s">
        <v>1148</v>
      </c>
      <c r="G449">
        <v>131403</v>
      </c>
      <c r="H449" t="s">
        <v>32</v>
      </c>
      <c r="I449" t="s">
        <v>1149</v>
      </c>
      <c r="J449" t="s">
        <v>34</v>
      </c>
      <c r="K449">
        <v>0</v>
      </c>
      <c r="L449">
        <v>0</v>
      </c>
      <c r="M449" t="s">
        <v>19</v>
      </c>
      <c r="N449" t="s">
        <v>84</v>
      </c>
      <c r="O449" t="s">
        <v>29</v>
      </c>
      <c r="P449" t="s">
        <v>29</v>
      </c>
      <c r="Q449" t="s">
        <v>35</v>
      </c>
    </row>
    <row r="450" spans="1:17">
      <c r="A450" t="s">
        <v>17</v>
      </c>
      <c r="B450" t="s">
        <v>36</v>
      </c>
      <c r="C450" t="s">
        <v>176</v>
      </c>
      <c r="E450" t="s">
        <v>95</v>
      </c>
      <c r="F450" t="s">
        <v>1150</v>
      </c>
      <c r="G450">
        <v>131065</v>
      </c>
      <c r="H450" t="s">
        <v>97</v>
      </c>
      <c r="I450" t="s">
        <v>1151</v>
      </c>
      <c r="K450">
        <v>0</v>
      </c>
      <c r="L450">
        <v>0</v>
      </c>
      <c r="P450" t="s">
        <v>36</v>
      </c>
    </row>
    <row r="451" spans="1:17">
      <c r="A451" t="s">
        <v>17</v>
      </c>
      <c r="B451" t="s">
        <v>36</v>
      </c>
      <c r="C451" t="s">
        <v>86</v>
      </c>
      <c r="D451" t="s">
        <v>64</v>
      </c>
      <c r="E451" t="s">
        <v>37</v>
      </c>
      <c r="F451" t="s">
        <v>1152</v>
      </c>
      <c r="G451">
        <v>130410.27</v>
      </c>
      <c r="H451" t="s">
        <v>39</v>
      </c>
      <c r="I451" t="s">
        <v>231</v>
      </c>
      <c r="J451" t="s">
        <v>41</v>
      </c>
      <c r="K451">
        <v>130410.27</v>
      </c>
      <c r="L451">
        <v>1</v>
      </c>
      <c r="M451" t="s">
        <v>86</v>
      </c>
      <c r="N451" t="s">
        <v>26</v>
      </c>
      <c r="O451" t="s">
        <v>36</v>
      </c>
      <c r="P451" t="s">
        <v>36</v>
      </c>
      <c r="Q451" t="s">
        <v>42</v>
      </c>
    </row>
    <row r="452" spans="1:17">
      <c r="A452" t="s">
        <v>17</v>
      </c>
      <c r="B452" t="s">
        <v>79</v>
      </c>
      <c r="C452" t="s">
        <v>43</v>
      </c>
      <c r="D452" t="s">
        <v>64</v>
      </c>
      <c r="E452" t="s">
        <v>80</v>
      </c>
      <c r="F452" t="s">
        <v>1153</v>
      </c>
      <c r="G452">
        <v>130000</v>
      </c>
      <c r="H452" t="s">
        <v>82</v>
      </c>
      <c r="I452" t="s">
        <v>1154</v>
      </c>
      <c r="J452" t="s">
        <v>1155</v>
      </c>
      <c r="K452">
        <v>117000</v>
      </c>
      <c r="L452">
        <v>0.9</v>
      </c>
      <c r="M452" t="s">
        <v>43</v>
      </c>
      <c r="N452" t="s">
        <v>26</v>
      </c>
      <c r="O452" t="s">
        <v>79</v>
      </c>
      <c r="P452" t="s">
        <v>85</v>
      </c>
      <c r="Q452" t="s">
        <v>105</v>
      </c>
    </row>
    <row r="453" spans="1:17">
      <c r="A453" t="s">
        <v>17</v>
      </c>
      <c r="B453" t="s">
        <v>17</v>
      </c>
      <c r="C453" t="s">
        <v>176</v>
      </c>
      <c r="D453" t="s">
        <v>186</v>
      </c>
      <c r="E453" t="s">
        <v>30</v>
      </c>
      <c r="F453" t="s">
        <v>1156</v>
      </c>
      <c r="G453">
        <v>129799.8</v>
      </c>
      <c r="H453" t="s">
        <v>32</v>
      </c>
      <c r="I453" t="s">
        <v>1157</v>
      </c>
      <c r="J453" t="s">
        <v>1158</v>
      </c>
      <c r="K453">
        <v>129799.8</v>
      </c>
      <c r="L453">
        <v>1</v>
      </c>
      <c r="M453" t="s">
        <v>180</v>
      </c>
      <c r="N453" t="s">
        <v>190</v>
      </c>
      <c r="O453" t="s">
        <v>241</v>
      </c>
      <c r="P453" t="s">
        <v>17</v>
      </c>
      <c r="Q453" t="s">
        <v>1159</v>
      </c>
    </row>
    <row r="454" spans="1:17">
      <c r="A454" t="s">
        <v>17</v>
      </c>
      <c r="B454" t="s">
        <v>18</v>
      </c>
      <c r="C454" t="s">
        <v>19</v>
      </c>
      <c r="D454" t="s">
        <v>20</v>
      </c>
      <c r="E454" t="s">
        <v>977</v>
      </c>
      <c r="F454" t="s">
        <v>1160</v>
      </c>
      <c r="G454">
        <v>128754</v>
      </c>
      <c r="H454" t="s">
        <v>979</v>
      </c>
      <c r="I454" t="s">
        <v>1161</v>
      </c>
      <c r="J454" t="s">
        <v>34</v>
      </c>
      <c r="K454">
        <v>122317</v>
      </c>
      <c r="L454">
        <v>0.95000543672429594</v>
      </c>
      <c r="M454" t="s">
        <v>19</v>
      </c>
      <c r="N454" t="s">
        <v>190</v>
      </c>
      <c r="O454" t="s">
        <v>1162</v>
      </c>
      <c r="P454" t="s">
        <v>1162</v>
      </c>
      <c r="Q454" t="s">
        <v>35</v>
      </c>
    </row>
    <row r="455" spans="1:17">
      <c r="A455" t="s">
        <v>17</v>
      </c>
      <c r="B455" t="s">
        <v>79</v>
      </c>
      <c r="C455" t="s">
        <v>43</v>
      </c>
      <c r="D455" t="s">
        <v>20</v>
      </c>
      <c r="E455" t="s">
        <v>192</v>
      </c>
      <c r="F455" t="s">
        <v>1163</v>
      </c>
      <c r="G455">
        <v>128026.61</v>
      </c>
      <c r="H455" t="s">
        <v>194</v>
      </c>
      <c r="I455" t="s">
        <v>1164</v>
      </c>
      <c r="J455" t="s">
        <v>131</v>
      </c>
      <c r="K455">
        <v>82077.61</v>
      </c>
      <c r="L455">
        <v>0.64109804985073027</v>
      </c>
      <c r="M455" t="s">
        <v>43</v>
      </c>
      <c r="P455" t="s">
        <v>85</v>
      </c>
    </row>
    <row r="456" spans="1:17">
      <c r="A456" t="s">
        <v>17</v>
      </c>
      <c r="B456" t="s">
        <v>36</v>
      </c>
      <c r="C456" t="s">
        <v>43</v>
      </c>
      <c r="D456" t="s">
        <v>20</v>
      </c>
      <c r="E456" t="s">
        <v>37</v>
      </c>
      <c r="F456" t="s">
        <v>1165</v>
      </c>
      <c r="G456">
        <v>126710.89</v>
      </c>
      <c r="H456" t="s">
        <v>39</v>
      </c>
      <c r="I456" t="s">
        <v>1166</v>
      </c>
      <c r="J456" t="s">
        <v>52</v>
      </c>
      <c r="K456">
        <v>120375.33</v>
      </c>
      <c r="L456">
        <v>0.94999987767428673</v>
      </c>
      <c r="M456" t="s">
        <v>43</v>
      </c>
      <c r="N456" t="s">
        <v>140</v>
      </c>
      <c r="O456" t="s">
        <v>36</v>
      </c>
      <c r="P456" t="s">
        <v>36</v>
      </c>
      <c r="Q456" t="s">
        <v>53</v>
      </c>
    </row>
    <row r="457" spans="1:17">
      <c r="A457" t="s">
        <v>17</v>
      </c>
      <c r="B457" t="s">
        <v>36</v>
      </c>
      <c r="C457" t="s">
        <v>176</v>
      </c>
      <c r="D457" t="s">
        <v>598</v>
      </c>
      <c r="E457" t="s">
        <v>30</v>
      </c>
      <c r="F457" t="s">
        <v>1167</v>
      </c>
      <c r="G457">
        <v>126010</v>
      </c>
      <c r="H457" t="s">
        <v>32</v>
      </c>
      <c r="I457" t="s">
        <v>1168</v>
      </c>
      <c r="J457" t="s">
        <v>1169</v>
      </c>
      <c r="K457">
        <v>126010</v>
      </c>
      <c r="L457">
        <v>1</v>
      </c>
      <c r="M457" t="s">
        <v>180</v>
      </c>
      <c r="N457" t="s">
        <v>26</v>
      </c>
      <c r="O457" t="s">
        <v>36</v>
      </c>
      <c r="P457" t="s">
        <v>36</v>
      </c>
      <c r="Q457" t="s">
        <v>64</v>
      </c>
    </row>
    <row r="458" spans="1:17">
      <c r="A458" t="s">
        <v>17</v>
      </c>
      <c r="B458" t="s">
        <v>17</v>
      </c>
      <c r="C458" t="s">
        <v>176</v>
      </c>
      <c r="D458" t="s">
        <v>633</v>
      </c>
      <c r="E458" t="s">
        <v>606</v>
      </c>
      <c r="F458" t="s">
        <v>1170</v>
      </c>
      <c r="G458">
        <v>124800</v>
      </c>
      <c r="H458" t="s">
        <v>608</v>
      </c>
      <c r="I458" t="s">
        <v>1171</v>
      </c>
      <c r="J458" t="s">
        <v>357</v>
      </c>
      <c r="K458">
        <v>124800</v>
      </c>
      <c r="L458">
        <v>1</v>
      </c>
      <c r="M458" t="s">
        <v>180</v>
      </c>
      <c r="P458" t="s">
        <v>17</v>
      </c>
      <c r="Q458" t="s">
        <v>633</v>
      </c>
    </row>
    <row r="459" spans="1:17">
      <c r="A459" t="s">
        <v>17</v>
      </c>
      <c r="B459" t="s">
        <v>17</v>
      </c>
      <c r="C459" t="s">
        <v>176</v>
      </c>
      <c r="D459" t="s">
        <v>633</v>
      </c>
      <c r="E459" t="s">
        <v>1172</v>
      </c>
      <c r="F459" t="s">
        <v>1173</v>
      </c>
      <c r="G459">
        <v>122000</v>
      </c>
      <c r="H459" t="s">
        <v>1174</v>
      </c>
      <c r="I459" t="s">
        <v>1175</v>
      </c>
      <c r="K459">
        <v>0</v>
      </c>
      <c r="L459">
        <v>0</v>
      </c>
      <c r="M459" t="s">
        <v>180</v>
      </c>
      <c r="P459" t="s">
        <v>17</v>
      </c>
      <c r="Q459" t="s">
        <v>633</v>
      </c>
    </row>
    <row r="460" spans="1:17">
      <c r="A460" t="s">
        <v>17</v>
      </c>
      <c r="B460" t="s">
        <v>36</v>
      </c>
      <c r="C460" t="s">
        <v>19</v>
      </c>
      <c r="D460" t="s">
        <v>101</v>
      </c>
      <c r="E460" t="s">
        <v>37</v>
      </c>
      <c r="F460" t="s">
        <v>1176</v>
      </c>
      <c r="G460">
        <v>121205</v>
      </c>
      <c r="H460" t="s">
        <v>39</v>
      </c>
      <c r="I460" t="s">
        <v>1177</v>
      </c>
      <c r="J460" t="s">
        <v>267</v>
      </c>
      <c r="K460">
        <v>68285.930000000008</v>
      </c>
      <c r="L460">
        <v>0.56339202178127967</v>
      </c>
      <c r="M460" t="s">
        <v>19</v>
      </c>
      <c r="N460" t="s">
        <v>26</v>
      </c>
      <c r="O460" t="s">
        <v>36</v>
      </c>
      <c r="P460" t="s">
        <v>36</v>
      </c>
      <c r="Q460" t="s">
        <v>101</v>
      </c>
    </row>
    <row r="461" spans="1:17">
      <c r="A461" t="s">
        <v>17</v>
      </c>
      <c r="B461" t="s">
        <v>29</v>
      </c>
      <c r="C461" t="s">
        <v>19</v>
      </c>
      <c r="D461" t="s">
        <v>64</v>
      </c>
      <c r="E461" t="s">
        <v>242</v>
      </c>
      <c r="F461" t="s">
        <v>1178</v>
      </c>
      <c r="G461">
        <v>121128</v>
      </c>
      <c r="H461" t="s">
        <v>244</v>
      </c>
      <c r="I461" t="s">
        <v>1179</v>
      </c>
      <c r="J461" t="s">
        <v>34</v>
      </c>
      <c r="K461">
        <v>115072</v>
      </c>
      <c r="L461">
        <v>0.95000330229179053</v>
      </c>
      <c r="M461" t="s">
        <v>19</v>
      </c>
      <c r="N461" t="s">
        <v>84</v>
      </c>
      <c r="O461" t="s">
        <v>29</v>
      </c>
      <c r="P461" t="s">
        <v>29</v>
      </c>
      <c r="Q461" t="s">
        <v>35</v>
      </c>
    </row>
    <row r="462" spans="1:17">
      <c r="A462" t="s">
        <v>17</v>
      </c>
      <c r="B462" t="s">
        <v>79</v>
      </c>
      <c r="C462" t="s">
        <v>43</v>
      </c>
      <c r="D462" t="s">
        <v>122</v>
      </c>
      <c r="E462" t="s">
        <v>419</v>
      </c>
      <c r="F462" t="s">
        <v>1180</v>
      </c>
      <c r="G462">
        <v>120982.1</v>
      </c>
      <c r="H462" t="s">
        <v>421</v>
      </c>
      <c r="I462" t="s">
        <v>1181</v>
      </c>
      <c r="J462" t="s">
        <v>514</v>
      </c>
      <c r="K462">
        <v>101562</v>
      </c>
      <c r="L462">
        <v>0.83947955937283281</v>
      </c>
      <c r="M462" t="s">
        <v>43</v>
      </c>
      <c r="N462" t="s">
        <v>26</v>
      </c>
      <c r="O462" t="s">
        <v>79</v>
      </c>
      <c r="P462" t="s">
        <v>162</v>
      </c>
      <c r="Q462" t="s">
        <v>105</v>
      </c>
    </row>
    <row r="463" spans="1:17">
      <c r="A463" t="s">
        <v>17</v>
      </c>
      <c r="B463" t="s">
        <v>79</v>
      </c>
      <c r="C463" t="s">
        <v>43</v>
      </c>
      <c r="D463" t="s">
        <v>64</v>
      </c>
      <c r="E463" t="s">
        <v>204</v>
      </c>
      <c r="F463" t="s">
        <v>1182</v>
      </c>
      <c r="G463">
        <v>120057</v>
      </c>
      <c r="H463" t="s">
        <v>206</v>
      </c>
      <c r="I463" t="s">
        <v>1183</v>
      </c>
      <c r="J463" t="s">
        <v>131</v>
      </c>
      <c r="K463">
        <v>120057</v>
      </c>
      <c r="L463">
        <v>1</v>
      </c>
      <c r="M463" t="s">
        <v>43</v>
      </c>
      <c r="N463" t="s">
        <v>190</v>
      </c>
      <c r="O463" t="s">
        <v>85</v>
      </c>
      <c r="P463" t="s">
        <v>85</v>
      </c>
    </row>
    <row r="464" spans="1:17">
      <c r="A464" t="s">
        <v>17</v>
      </c>
      <c r="B464" t="s">
        <v>36</v>
      </c>
      <c r="C464" t="s">
        <v>19</v>
      </c>
      <c r="D464" t="s">
        <v>64</v>
      </c>
      <c r="E464" t="s">
        <v>263</v>
      </c>
      <c r="F464" t="s">
        <v>1184</v>
      </c>
      <c r="G464">
        <v>119850</v>
      </c>
      <c r="H464" t="s">
        <v>265</v>
      </c>
      <c r="I464" t="s">
        <v>1185</v>
      </c>
      <c r="J464" t="s">
        <v>549</v>
      </c>
      <c r="K464">
        <v>36675</v>
      </c>
      <c r="L464">
        <v>0.30600750938673338</v>
      </c>
      <c r="M464" t="s">
        <v>19</v>
      </c>
      <c r="N464" t="s">
        <v>26</v>
      </c>
      <c r="O464" t="s">
        <v>36</v>
      </c>
      <c r="P464" t="s">
        <v>36</v>
      </c>
      <c r="Q464" t="s">
        <v>64</v>
      </c>
    </row>
    <row r="465" spans="1:17">
      <c r="A465" t="s">
        <v>17</v>
      </c>
      <c r="B465" t="s">
        <v>18</v>
      </c>
      <c r="C465" t="s">
        <v>43</v>
      </c>
      <c r="D465" t="s">
        <v>101</v>
      </c>
      <c r="E465" t="s">
        <v>419</v>
      </c>
      <c r="F465" t="s">
        <v>1186</v>
      </c>
      <c r="G465">
        <v>119370.32</v>
      </c>
      <c r="H465" t="s">
        <v>421</v>
      </c>
      <c r="I465" t="s">
        <v>1187</v>
      </c>
      <c r="J465" t="s">
        <v>692</v>
      </c>
      <c r="K465">
        <v>119370.32</v>
      </c>
      <c r="L465">
        <v>1</v>
      </c>
      <c r="M465" t="s">
        <v>43</v>
      </c>
      <c r="N465">
        <v>0</v>
      </c>
      <c r="O465">
        <v>0</v>
      </c>
      <c r="P465" t="s">
        <v>18</v>
      </c>
      <c r="Q465" t="s">
        <v>101</v>
      </c>
    </row>
    <row r="466" spans="1:17">
      <c r="A466" t="s">
        <v>17</v>
      </c>
      <c r="B466" t="s">
        <v>79</v>
      </c>
      <c r="C466" t="s">
        <v>43</v>
      </c>
      <c r="D466" t="s">
        <v>20</v>
      </c>
      <c r="E466" t="s">
        <v>419</v>
      </c>
      <c r="F466" t="s">
        <v>1188</v>
      </c>
      <c r="G466">
        <v>118515.2</v>
      </c>
      <c r="H466" t="s">
        <v>421</v>
      </c>
      <c r="I466" t="s">
        <v>1189</v>
      </c>
      <c r="J466" t="s">
        <v>131</v>
      </c>
      <c r="K466">
        <v>118515.2</v>
      </c>
      <c r="L466">
        <v>1</v>
      </c>
      <c r="M466" t="s">
        <v>43</v>
      </c>
      <c r="P466" t="s">
        <v>162</v>
      </c>
    </row>
    <row r="467" spans="1:17">
      <c r="A467" t="s">
        <v>17</v>
      </c>
      <c r="B467" t="s">
        <v>29</v>
      </c>
      <c r="C467" t="s">
        <v>19</v>
      </c>
      <c r="D467" t="s">
        <v>101</v>
      </c>
      <c r="E467" t="s">
        <v>30</v>
      </c>
      <c r="F467" t="s">
        <v>1190</v>
      </c>
      <c r="G467">
        <v>117484</v>
      </c>
      <c r="H467" t="s">
        <v>32</v>
      </c>
      <c r="I467" t="s">
        <v>1191</v>
      </c>
      <c r="J467" t="s">
        <v>128</v>
      </c>
      <c r="K467">
        <v>0</v>
      </c>
      <c r="L467">
        <v>0</v>
      </c>
      <c r="M467" t="s">
        <v>19</v>
      </c>
      <c r="N467" t="s">
        <v>26</v>
      </c>
      <c r="O467" t="s">
        <v>29</v>
      </c>
      <c r="P467" t="s">
        <v>29</v>
      </c>
      <c r="Q467" t="s">
        <v>105</v>
      </c>
    </row>
    <row r="468" spans="1:17">
      <c r="A468" t="s">
        <v>17</v>
      </c>
      <c r="B468" t="s">
        <v>36</v>
      </c>
      <c r="C468" t="s">
        <v>19</v>
      </c>
      <c r="D468" t="s">
        <v>101</v>
      </c>
      <c r="E468" t="s">
        <v>30</v>
      </c>
      <c r="F468" t="s">
        <v>1192</v>
      </c>
      <c r="G468">
        <v>117147.53</v>
      </c>
      <c r="H468" t="s">
        <v>32</v>
      </c>
      <c r="I468" t="s">
        <v>1193</v>
      </c>
      <c r="J468" t="s">
        <v>578</v>
      </c>
      <c r="K468">
        <v>117147.53</v>
      </c>
      <c r="L468">
        <v>1</v>
      </c>
      <c r="M468" t="s">
        <v>19</v>
      </c>
      <c r="N468" t="s">
        <v>26</v>
      </c>
      <c r="O468" t="s">
        <v>36</v>
      </c>
      <c r="P468" t="s">
        <v>36</v>
      </c>
      <c r="Q468" t="s">
        <v>101</v>
      </c>
    </row>
    <row r="469" spans="1:17">
      <c r="A469" t="s">
        <v>17</v>
      </c>
      <c r="B469" t="s">
        <v>17</v>
      </c>
      <c r="C469" t="s">
        <v>176</v>
      </c>
      <c r="D469" t="s">
        <v>186</v>
      </c>
      <c r="E469" t="s">
        <v>58</v>
      </c>
      <c r="F469" t="s">
        <v>1194</v>
      </c>
      <c r="G469">
        <v>116678.45</v>
      </c>
      <c r="H469" t="s">
        <v>60</v>
      </c>
      <c r="I469" t="s">
        <v>1195</v>
      </c>
      <c r="J469" t="s">
        <v>189</v>
      </c>
      <c r="K469">
        <v>116678.45</v>
      </c>
      <c r="L469">
        <v>1</v>
      </c>
      <c r="M469" t="s">
        <v>180</v>
      </c>
      <c r="N469" t="s">
        <v>190</v>
      </c>
      <c r="O469">
        <v>0</v>
      </c>
      <c r="P469" t="s">
        <v>17</v>
      </c>
      <c r="Q469" t="s">
        <v>191</v>
      </c>
    </row>
    <row r="470" spans="1:17">
      <c r="A470" t="s">
        <v>17</v>
      </c>
      <c r="B470" t="s">
        <v>36</v>
      </c>
      <c r="C470" t="s">
        <v>19</v>
      </c>
      <c r="D470" t="s">
        <v>101</v>
      </c>
      <c r="E470" t="s">
        <v>91</v>
      </c>
      <c r="F470" t="s">
        <v>1196</v>
      </c>
      <c r="G470">
        <v>115575.35</v>
      </c>
      <c r="H470" t="s">
        <v>93</v>
      </c>
      <c r="I470" t="s">
        <v>1197</v>
      </c>
      <c r="J470" t="s">
        <v>128</v>
      </c>
      <c r="K470">
        <v>115575.35</v>
      </c>
      <c r="L470">
        <v>1</v>
      </c>
      <c r="M470" t="s">
        <v>19</v>
      </c>
      <c r="N470" t="s">
        <v>26</v>
      </c>
      <c r="O470" t="s">
        <v>36</v>
      </c>
      <c r="P470" t="s">
        <v>36</v>
      </c>
      <c r="Q470" t="s">
        <v>101</v>
      </c>
    </row>
    <row r="471" spans="1:17">
      <c r="A471" t="s">
        <v>17</v>
      </c>
      <c r="B471" t="s">
        <v>17</v>
      </c>
      <c r="C471" t="s">
        <v>176</v>
      </c>
      <c r="D471" t="s">
        <v>186</v>
      </c>
      <c r="E471" t="s">
        <v>80</v>
      </c>
      <c r="F471" t="s">
        <v>1198</v>
      </c>
      <c r="G471">
        <v>115322.66</v>
      </c>
      <c r="H471" t="s">
        <v>82</v>
      </c>
      <c r="I471" t="s">
        <v>1199</v>
      </c>
      <c r="J471" t="s">
        <v>189</v>
      </c>
      <c r="K471">
        <v>115322.66</v>
      </c>
      <c r="L471">
        <v>1</v>
      </c>
      <c r="M471" t="s">
        <v>180</v>
      </c>
      <c r="N471" t="s">
        <v>190</v>
      </c>
      <c r="O471" t="s">
        <v>241</v>
      </c>
      <c r="P471" t="s">
        <v>17</v>
      </c>
      <c r="Q471" t="s">
        <v>191</v>
      </c>
    </row>
    <row r="472" spans="1:17">
      <c r="A472" t="s">
        <v>17</v>
      </c>
      <c r="B472" t="s">
        <v>17</v>
      </c>
      <c r="C472" t="s">
        <v>176</v>
      </c>
      <c r="D472" t="s">
        <v>633</v>
      </c>
      <c r="E472" t="s">
        <v>1200</v>
      </c>
      <c r="F472" t="s">
        <v>1201</v>
      </c>
      <c r="G472">
        <v>115269.06</v>
      </c>
      <c r="H472" t="s">
        <v>1202</v>
      </c>
      <c r="I472" t="s">
        <v>1203</v>
      </c>
      <c r="J472" t="s">
        <v>636</v>
      </c>
      <c r="K472">
        <v>115269.06</v>
      </c>
      <c r="L472">
        <v>1</v>
      </c>
      <c r="M472" t="s">
        <v>180</v>
      </c>
      <c r="P472" t="s">
        <v>17</v>
      </c>
      <c r="Q472" t="s">
        <v>633</v>
      </c>
    </row>
    <row r="473" spans="1:17">
      <c r="A473" t="s">
        <v>17</v>
      </c>
      <c r="B473" t="s">
        <v>36</v>
      </c>
      <c r="C473" t="s">
        <v>19</v>
      </c>
      <c r="D473" t="s">
        <v>101</v>
      </c>
      <c r="E473" t="s">
        <v>91</v>
      </c>
      <c r="F473" t="s">
        <v>1204</v>
      </c>
      <c r="G473">
        <v>114768.28</v>
      </c>
      <c r="H473" t="s">
        <v>93</v>
      </c>
      <c r="I473" t="s">
        <v>1205</v>
      </c>
      <c r="J473" t="s">
        <v>128</v>
      </c>
      <c r="K473">
        <v>114768.28</v>
      </c>
      <c r="L473">
        <v>1</v>
      </c>
      <c r="M473" t="s">
        <v>19</v>
      </c>
      <c r="N473" t="s">
        <v>26</v>
      </c>
      <c r="O473" t="s">
        <v>36</v>
      </c>
      <c r="P473" t="s">
        <v>36</v>
      </c>
      <c r="Q473" t="s">
        <v>101</v>
      </c>
    </row>
    <row r="474" spans="1:17">
      <c r="A474" t="s">
        <v>17</v>
      </c>
      <c r="B474" t="s">
        <v>36</v>
      </c>
      <c r="C474" t="s">
        <v>19</v>
      </c>
      <c r="D474" t="s">
        <v>20</v>
      </c>
      <c r="E474" t="s">
        <v>95</v>
      </c>
      <c r="F474" t="s">
        <v>1206</v>
      </c>
      <c r="G474">
        <v>114079</v>
      </c>
      <c r="H474" t="s">
        <v>97</v>
      </c>
      <c r="I474" t="s">
        <v>1207</v>
      </c>
      <c r="J474" t="s">
        <v>89</v>
      </c>
      <c r="K474">
        <v>0</v>
      </c>
      <c r="L474">
        <v>0</v>
      </c>
      <c r="M474" t="s">
        <v>19</v>
      </c>
      <c r="N474" t="s">
        <v>26</v>
      </c>
      <c r="O474" t="s">
        <v>36</v>
      </c>
      <c r="P474" t="s">
        <v>36</v>
      </c>
      <c r="Q474" t="s">
        <v>101</v>
      </c>
    </row>
    <row r="475" spans="1:17">
      <c r="A475" t="s">
        <v>17</v>
      </c>
      <c r="B475" t="s">
        <v>29</v>
      </c>
      <c r="C475" t="s">
        <v>43</v>
      </c>
      <c r="D475" t="s">
        <v>101</v>
      </c>
      <c r="E475" t="s">
        <v>30</v>
      </c>
      <c r="F475" t="s">
        <v>1208</v>
      </c>
      <c r="G475">
        <v>113273.07</v>
      </c>
      <c r="H475" t="s">
        <v>32</v>
      </c>
      <c r="I475" t="s">
        <v>1209</v>
      </c>
      <c r="J475" t="s">
        <v>46</v>
      </c>
      <c r="K475">
        <v>113273.07</v>
      </c>
      <c r="L475">
        <v>0.99999999999999989</v>
      </c>
      <c r="M475" t="s">
        <v>43</v>
      </c>
      <c r="N475" t="s">
        <v>26</v>
      </c>
      <c r="O475" t="s">
        <v>29</v>
      </c>
      <c r="P475" t="s">
        <v>29</v>
      </c>
      <c r="Q475" t="s">
        <v>47</v>
      </c>
    </row>
    <row r="476" spans="1:17">
      <c r="A476" t="s">
        <v>17</v>
      </c>
      <c r="B476" t="s">
        <v>29</v>
      </c>
      <c r="C476" t="s">
        <v>176</v>
      </c>
      <c r="D476" t="s">
        <v>64</v>
      </c>
      <c r="E476" t="s">
        <v>151</v>
      </c>
      <c r="F476" t="s">
        <v>1210</v>
      </c>
      <c r="G476">
        <v>112800</v>
      </c>
      <c r="H476" t="s">
        <v>153</v>
      </c>
      <c r="I476" t="s">
        <v>1211</v>
      </c>
      <c r="J476" t="s">
        <v>781</v>
      </c>
      <c r="K476">
        <v>65708</v>
      </c>
      <c r="L476">
        <v>0.58251773049645394</v>
      </c>
      <c r="M476" t="s">
        <v>180</v>
      </c>
      <c r="N476" t="s">
        <v>26</v>
      </c>
      <c r="O476" t="s">
        <v>29</v>
      </c>
      <c r="P476" t="s">
        <v>29</v>
      </c>
      <c r="Q476" t="s">
        <v>64</v>
      </c>
    </row>
    <row r="477" spans="1:17">
      <c r="A477" t="s">
        <v>17</v>
      </c>
      <c r="B477" t="s">
        <v>36</v>
      </c>
      <c r="C477" t="s">
        <v>43</v>
      </c>
      <c r="D477" t="s">
        <v>638</v>
      </c>
      <c r="E477" t="s">
        <v>37</v>
      </c>
      <c r="F477" t="s">
        <v>1212</v>
      </c>
      <c r="G477">
        <v>112714.39</v>
      </c>
      <c r="H477" t="s">
        <v>39</v>
      </c>
      <c r="I477" t="s">
        <v>1213</v>
      </c>
      <c r="J477" t="s">
        <v>903</v>
      </c>
      <c r="K477">
        <v>103659.72</v>
      </c>
      <c r="L477">
        <v>0.91966713389479371</v>
      </c>
      <c r="M477" t="s">
        <v>43</v>
      </c>
      <c r="N477" t="s">
        <v>26</v>
      </c>
      <c r="O477" t="s">
        <v>36</v>
      </c>
      <c r="P477" t="s">
        <v>36</v>
      </c>
      <c r="Q477" t="s">
        <v>105</v>
      </c>
    </row>
    <row r="478" spans="1:17">
      <c r="A478" t="s">
        <v>17</v>
      </c>
      <c r="B478" t="s">
        <v>36</v>
      </c>
      <c r="C478" t="s">
        <v>19</v>
      </c>
      <c r="D478" t="s">
        <v>101</v>
      </c>
      <c r="E478" t="s">
        <v>91</v>
      </c>
      <c r="F478" t="s">
        <v>1214</v>
      </c>
      <c r="G478">
        <v>112500</v>
      </c>
      <c r="H478" t="s">
        <v>93</v>
      </c>
      <c r="I478" t="s">
        <v>1215</v>
      </c>
      <c r="J478" t="s">
        <v>128</v>
      </c>
      <c r="K478">
        <v>112500</v>
      </c>
      <c r="L478">
        <v>1</v>
      </c>
      <c r="M478" t="s">
        <v>19</v>
      </c>
      <c r="N478" t="s">
        <v>26</v>
      </c>
      <c r="O478" t="s">
        <v>36</v>
      </c>
      <c r="P478" t="s">
        <v>36</v>
      </c>
      <c r="Q478" t="s">
        <v>101</v>
      </c>
    </row>
    <row r="479" spans="1:17">
      <c r="A479" t="s">
        <v>17</v>
      </c>
      <c r="B479" t="s">
        <v>29</v>
      </c>
      <c r="C479" t="s">
        <v>176</v>
      </c>
      <c r="D479" t="s">
        <v>64</v>
      </c>
      <c r="E479" t="s">
        <v>30</v>
      </c>
      <c r="F479" t="s">
        <v>1216</v>
      </c>
      <c r="G479">
        <v>112011</v>
      </c>
      <c r="H479" t="s">
        <v>32</v>
      </c>
      <c r="I479" t="s">
        <v>1217</v>
      </c>
      <c r="J479" t="s">
        <v>357</v>
      </c>
      <c r="K479">
        <v>112011</v>
      </c>
      <c r="L479">
        <v>1</v>
      </c>
      <c r="M479" t="s">
        <v>180</v>
      </c>
      <c r="N479" t="s">
        <v>26</v>
      </c>
      <c r="O479" t="s">
        <v>29</v>
      </c>
      <c r="P479" t="s">
        <v>29</v>
      </c>
      <c r="Q479" t="s">
        <v>101</v>
      </c>
    </row>
    <row r="480" spans="1:17">
      <c r="A480" t="s">
        <v>17</v>
      </c>
      <c r="B480" t="s">
        <v>36</v>
      </c>
      <c r="C480" t="s">
        <v>43</v>
      </c>
      <c r="D480" t="s">
        <v>186</v>
      </c>
      <c r="E480" t="s">
        <v>37</v>
      </c>
      <c r="F480" t="s">
        <v>1218</v>
      </c>
      <c r="G480">
        <v>112010.28</v>
      </c>
      <c r="H480" t="s">
        <v>39</v>
      </c>
      <c r="I480" t="s">
        <v>1219</v>
      </c>
      <c r="J480" t="s">
        <v>52</v>
      </c>
      <c r="K480">
        <v>112010.28</v>
      </c>
      <c r="L480">
        <v>1</v>
      </c>
      <c r="M480" t="s">
        <v>43</v>
      </c>
      <c r="N480" t="s">
        <v>84</v>
      </c>
      <c r="O480" t="s">
        <v>36</v>
      </c>
      <c r="P480" t="s">
        <v>17</v>
      </c>
      <c r="Q480" t="s">
        <v>53</v>
      </c>
    </row>
    <row r="481" spans="1:17">
      <c r="A481" t="s">
        <v>17</v>
      </c>
      <c r="B481" t="s">
        <v>29</v>
      </c>
      <c r="C481" t="s">
        <v>19</v>
      </c>
      <c r="D481" t="s">
        <v>20</v>
      </c>
      <c r="E481" t="s">
        <v>151</v>
      </c>
      <c r="F481" t="s">
        <v>1220</v>
      </c>
      <c r="G481">
        <v>110074</v>
      </c>
      <c r="H481" t="s">
        <v>153</v>
      </c>
      <c r="I481" t="s">
        <v>1221</v>
      </c>
      <c r="J481" t="s">
        <v>34</v>
      </c>
      <c r="K481">
        <v>110074</v>
      </c>
      <c r="L481">
        <v>1</v>
      </c>
      <c r="M481" t="s">
        <v>19</v>
      </c>
      <c r="N481" t="s">
        <v>84</v>
      </c>
      <c r="O481" t="s">
        <v>29</v>
      </c>
      <c r="P481" t="s">
        <v>29</v>
      </c>
      <c r="Q481" t="s">
        <v>35</v>
      </c>
    </row>
    <row r="482" spans="1:17">
      <c r="A482" t="s">
        <v>17</v>
      </c>
      <c r="B482" t="s">
        <v>36</v>
      </c>
      <c r="C482" t="s">
        <v>19</v>
      </c>
      <c r="D482" t="s">
        <v>64</v>
      </c>
      <c r="E482" t="s">
        <v>95</v>
      </c>
      <c r="F482" t="s">
        <v>1222</v>
      </c>
      <c r="G482">
        <v>110000</v>
      </c>
      <c r="H482" t="s">
        <v>97</v>
      </c>
      <c r="I482" t="s">
        <v>1223</v>
      </c>
      <c r="J482" t="s">
        <v>267</v>
      </c>
      <c r="K482">
        <v>0</v>
      </c>
      <c r="L482">
        <v>0</v>
      </c>
      <c r="M482" t="s">
        <v>19</v>
      </c>
      <c r="P482" t="s">
        <v>36</v>
      </c>
    </row>
    <row r="483" spans="1:17">
      <c r="A483" t="s">
        <v>17</v>
      </c>
      <c r="B483" t="s">
        <v>29</v>
      </c>
      <c r="C483" t="s">
        <v>43</v>
      </c>
      <c r="D483" t="s">
        <v>101</v>
      </c>
      <c r="E483" t="s">
        <v>30</v>
      </c>
      <c r="F483" t="s">
        <v>1224</v>
      </c>
      <c r="G483">
        <v>109847.32</v>
      </c>
      <c r="H483" t="s">
        <v>32</v>
      </c>
      <c r="I483" t="s">
        <v>1225</v>
      </c>
      <c r="J483" t="s">
        <v>128</v>
      </c>
      <c r="K483">
        <v>100398.95</v>
      </c>
      <c r="L483">
        <v>0.91398634031308179</v>
      </c>
      <c r="M483" t="s">
        <v>43</v>
      </c>
      <c r="N483" t="s">
        <v>26</v>
      </c>
      <c r="O483" t="s">
        <v>29</v>
      </c>
      <c r="P483" t="s">
        <v>29</v>
      </c>
      <c r="Q483" t="s">
        <v>105</v>
      </c>
    </row>
    <row r="484" spans="1:17">
      <c r="A484" t="s">
        <v>17</v>
      </c>
      <c r="B484" t="s">
        <v>36</v>
      </c>
      <c r="C484" t="s">
        <v>19</v>
      </c>
      <c r="D484" t="s">
        <v>20</v>
      </c>
      <c r="E484" t="s">
        <v>37</v>
      </c>
      <c r="F484" t="s">
        <v>1226</v>
      </c>
      <c r="G484">
        <v>109698</v>
      </c>
      <c r="H484" t="s">
        <v>39</v>
      </c>
      <c r="I484" t="s">
        <v>1227</v>
      </c>
      <c r="J484" t="s">
        <v>67</v>
      </c>
      <c r="K484">
        <v>85788.6</v>
      </c>
      <c r="L484">
        <v>0.78204342832139151</v>
      </c>
      <c r="M484" t="s">
        <v>19</v>
      </c>
      <c r="N484" t="s">
        <v>26</v>
      </c>
      <c r="O484" t="s">
        <v>36</v>
      </c>
      <c r="P484" t="s">
        <v>36</v>
      </c>
      <c r="Q484" t="s">
        <v>68</v>
      </c>
    </row>
    <row r="485" spans="1:17">
      <c r="A485" t="s">
        <v>17</v>
      </c>
      <c r="B485" t="s">
        <v>36</v>
      </c>
      <c r="C485" t="s">
        <v>43</v>
      </c>
      <c r="D485" t="s">
        <v>20</v>
      </c>
      <c r="E485" t="s">
        <v>37</v>
      </c>
      <c r="F485" t="s">
        <v>1228</v>
      </c>
      <c r="G485">
        <v>109566.81</v>
      </c>
      <c r="H485" t="s">
        <v>39</v>
      </c>
      <c r="I485" t="s">
        <v>1229</v>
      </c>
      <c r="J485" t="s">
        <v>804</v>
      </c>
      <c r="K485">
        <v>109566.81</v>
      </c>
      <c r="L485">
        <v>1</v>
      </c>
      <c r="M485" t="s">
        <v>43</v>
      </c>
      <c r="N485" t="s">
        <v>26</v>
      </c>
      <c r="O485" t="s">
        <v>36</v>
      </c>
      <c r="P485" t="s">
        <v>268</v>
      </c>
      <c r="Q485" t="s">
        <v>64</v>
      </c>
    </row>
    <row r="486" spans="1:17">
      <c r="A486" t="s">
        <v>17</v>
      </c>
      <c r="B486" t="s">
        <v>18</v>
      </c>
      <c r="C486" t="s">
        <v>19</v>
      </c>
      <c r="D486" t="s">
        <v>101</v>
      </c>
      <c r="E486" t="s">
        <v>58</v>
      </c>
      <c r="F486" t="s">
        <v>1230</v>
      </c>
      <c r="G486">
        <v>108438.09</v>
      </c>
      <c r="H486" t="s">
        <v>60</v>
      </c>
      <c r="I486" t="s">
        <v>1231</v>
      </c>
      <c r="J486" t="s">
        <v>578</v>
      </c>
      <c r="K486">
        <v>108437.73</v>
      </c>
      <c r="L486">
        <v>0.99999668013333687</v>
      </c>
      <c r="M486" t="s">
        <v>19</v>
      </c>
      <c r="N486" t="s">
        <v>26</v>
      </c>
      <c r="O486" t="s">
        <v>62</v>
      </c>
      <c r="P486" t="s">
        <v>63</v>
      </c>
      <c r="Q486" t="s">
        <v>101</v>
      </c>
    </row>
    <row r="487" spans="1:17">
      <c r="A487" t="s">
        <v>17</v>
      </c>
      <c r="B487" t="s">
        <v>36</v>
      </c>
      <c r="C487" t="s">
        <v>213</v>
      </c>
      <c r="D487" t="s">
        <v>20</v>
      </c>
      <c r="E487" t="s">
        <v>91</v>
      </c>
      <c r="F487" t="s">
        <v>1232</v>
      </c>
      <c r="G487">
        <v>108141</v>
      </c>
      <c r="H487" t="s">
        <v>93</v>
      </c>
      <c r="I487" t="s">
        <v>1233</v>
      </c>
      <c r="J487" t="s">
        <v>189</v>
      </c>
      <c r="K487">
        <v>108141</v>
      </c>
      <c r="L487">
        <v>1</v>
      </c>
      <c r="M487" t="s">
        <v>213</v>
      </c>
      <c r="N487" t="s">
        <v>84</v>
      </c>
      <c r="O487" t="s">
        <v>36</v>
      </c>
      <c r="P487" t="s">
        <v>36</v>
      </c>
      <c r="Q487" t="s">
        <v>64</v>
      </c>
    </row>
    <row r="488" spans="1:17">
      <c r="A488" t="s">
        <v>17</v>
      </c>
      <c r="B488" t="s">
        <v>79</v>
      </c>
      <c r="C488" t="s">
        <v>19</v>
      </c>
      <c r="D488" t="s">
        <v>20</v>
      </c>
      <c r="E488" t="s">
        <v>353</v>
      </c>
      <c r="F488" t="s">
        <v>1234</v>
      </c>
      <c r="G488">
        <v>107443</v>
      </c>
      <c r="H488" t="s">
        <v>355</v>
      </c>
      <c r="I488" t="s">
        <v>1235</v>
      </c>
      <c r="J488" t="s">
        <v>56</v>
      </c>
      <c r="K488">
        <v>107443</v>
      </c>
      <c r="L488">
        <v>1</v>
      </c>
      <c r="M488" t="s">
        <v>19</v>
      </c>
      <c r="N488" t="s">
        <v>84</v>
      </c>
      <c r="O488" t="s">
        <v>79</v>
      </c>
      <c r="P488" t="s">
        <v>85</v>
      </c>
      <c r="Q488" t="s">
        <v>57</v>
      </c>
    </row>
    <row r="489" spans="1:17">
      <c r="A489" t="s">
        <v>17</v>
      </c>
      <c r="B489" t="s">
        <v>36</v>
      </c>
      <c r="C489" t="s">
        <v>213</v>
      </c>
      <c r="D489" t="s">
        <v>20</v>
      </c>
      <c r="E489" t="s">
        <v>91</v>
      </c>
      <c r="F489" t="s">
        <v>1236</v>
      </c>
      <c r="G489">
        <v>107400</v>
      </c>
      <c r="H489" t="s">
        <v>93</v>
      </c>
      <c r="I489" t="s">
        <v>1237</v>
      </c>
      <c r="J489" t="s">
        <v>249</v>
      </c>
      <c r="K489">
        <v>107400</v>
      </c>
      <c r="L489">
        <v>1</v>
      </c>
      <c r="M489" t="s">
        <v>213</v>
      </c>
      <c r="N489" t="s">
        <v>26</v>
      </c>
      <c r="O489" t="s">
        <v>36</v>
      </c>
      <c r="P489" t="s">
        <v>36</v>
      </c>
      <c r="Q489" t="s">
        <v>105</v>
      </c>
    </row>
    <row r="490" spans="1:17">
      <c r="A490" t="s">
        <v>17</v>
      </c>
      <c r="B490" t="s">
        <v>18</v>
      </c>
      <c r="C490" t="s">
        <v>19</v>
      </c>
      <c r="D490" t="s">
        <v>122</v>
      </c>
      <c r="E490" t="s">
        <v>21</v>
      </c>
      <c r="F490" t="s">
        <v>1238</v>
      </c>
      <c r="G490">
        <v>106561.5</v>
      </c>
      <c r="H490" t="s">
        <v>23</v>
      </c>
      <c r="I490" t="s">
        <v>1239</v>
      </c>
      <c r="J490" t="s">
        <v>1108</v>
      </c>
      <c r="K490">
        <v>106561.5</v>
      </c>
      <c r="L490">
        <v>1</v>
      </c>
      <c r="M490" t="s">
        <v>19</v>
      </c>
      <c r="N490" t="s">
        <v>26</v>
      </c>
      <c r="O490" t="s">
        <v>27</v>
      </c>
      <c r="P490" t="s">
        <v>18</v>
      </c>
      <c r="Q490" t="s">
        <v>105</v>
      </c>
    </row>
    <row r="491" spans="1:17">
      <c r="A491" t="s">
        <v>17</v>
      </c>
      <c r="B491" t="s">
        <v>36</v>
      </c>
      <c r="C491" t="s">
        <v>176</v>
      </c>
      <c r="D491" t="s">
        <v>593</v>
      </c>
      <c r="E491" t="s">
        <v>37</v>
      </c>
      <c r="F491" t="s">
        <v>1240</v>
      </c>
      <c r="G491">
        <v>106082.4</v>
      </c>
      <c r="H491" t="s">
        <v>39</v>
      </c>
      <c r="I491" t="s">
        <v>1241</v>
      </c>
      <c r="J491" t="s">
        <v>628</v>
      </c>
      <c r="K491">
        <v>106082.4</v>
      </c>
      <c r="L491">
        <v>1</v>
      </c>
      <c r="M491" t="s">
        <v>180</v>
      </c>
      <c r="N491" t="s">
        <v>26</v>
      </c>
      <c r="O491" t="s">
        <v>36</v>
      </c>
      <c r="P491" t="s">
        <v>17</v>
      </c>
      <c r="Q491" t="s">
        <v>64</v>
      </c>
    </row>
    <row r="492" spans="1:17">
      <c r="A492" t="s">
        <v>17</v>
      </c>
      <c r="B492" t="s">
        <v>17</v>
      </c>
      <c r="C492" t="s">
        <v>176</v>
      </c>
      <c r="D492" t="s">
        <v>633</v>
      </c>
      <c r="E492" t="s">
        <v>1242</v>
      </c>
      <c r="F492" t="s">
        <v>1243</v>
      </c>
      <c r="G492">
        <v>106000</v>
      </c>
      <c r="H492" t="s">
        <v>1244</v>
      </c>
      <c r="I492" t="s">
        <v>1245</v>
      </c>
      <c r="J492" t="s">
        <v>1246</v>
      </c>
      <c r="K492">
        <v>79539.38</v>
      </c>
      <c r="L492">
        <v>0.75037150943396236</v>
      </c>
      <c r="M492" t="s">
        <v>180</v>
      </c>
      <c r="P492" t="s">
        <v>17</v>
      </c>
      <c r="Q492" t="s">
        <v>633</v>
      </c>
    </row>
    <row r="493" spans="1:17">
      <c r="A493" t="s">
        <v>17</v>
      </c>
      <c r="B493" t="s">
        <v>36</v>
      </c>
      <c r="C493" t="s">
        <v>176</v>
      </c>
      <c r="D493" t="s">
        <v>598</v>
      </c>
      <c r="E493" t="s">
        <v>37</v>
      </c>
      <c r="F493" t="s">
        <v>1247</v>
      </c>
      <c r="G493">
        <v>104396.2</v>
      </c>
      <c r="H493" t="s">
        <v>39</v>
      </c>
      <c r="I493" t="s">
        <v>1248</v>
      </c>
      <c r="J493" t="s">
        <v>736</v>
      </c>
      <c r="K493">
        <v>81863.88</v>
      </c>
      <c r="L493">
        <v>0.784165324025204</v>
      </c>
      <c r="M493" t="s">
        <v>180</v>
      </c>
      <c r="N493" t="s">
        <v>26</v>
      </c>
      <c r="O493" t="s">
        <v>36</v>
      </c>
      <c r="P493" t="s">
        <v>36</v>
      </c>
      <c r="Q493" t="s">
        <v>101</v>
      </c>
    </row>
    <row r="494" spans="1:17">
      <c r="A494" t="s">
        <v>17</v>
      </c>
      <c r="B494" t="s">
        <v>29</v>
      </c>
      <c r="C494" t="s">
        <v>19</v>
      </c>
      <c r="D494" t="s">
        <v>101</v>
      </c>
      <c r="E494" t="s">
        <v>432</v>
      </c>
      <c r="F494" t="s">
        <v>1249</v>
      </c>
      <c r="G494">
        <v>104387.04</v>
      </c>
      <c r="H494" t="s">
        <v>434</v>
      </c>
      <c r="I494" t="s">
        <v>1250</v>
      </c>
      <c r="J494" t="s">
        <v>587</v>
      </c>
      <c r="K494">
        <v>104387.04</v>
      </c>
      <c r="L494">
        <v>1</v>
      </c>
      <c r="M494" t="s">
        <v>19</v>
      </c>
      <c r="N494" t="s">
        <v>26</v>
      </c>
      <c r="O494" t="s">
        <v>29</v>
      </c>
      <c r="P494" t="s">
        <v>29</v>
      </c>
      <c r="Q494" t="s">
        <v>101</v>
      </c>
    </row>
    <row r="495" spans="1:17">
      <c r="A495" t="s">
        <v>17</v>
      </c>
      <c r="B495" t="s">
        <v>36</v>
      </c>
      <c r="C495" t="s">
        <v>19</v>
      </c>
      <c r="D495" t="s">
        <v>101</v>
      </c>
      <c r="E495" t="s">
        <v>271</v>
      </c>
      <c r="F495" t="s">
        <v>1251</v>
      </c>
      <c r="G495">
        <v>104000</v>
      </c>
      <c r="H495" t="s">
        <v>273</v>
      </c>
      <c r="I495" t="s">
        <v>1252</v>
      </c>
      <c r="J495" t="s">
        <v>267</v>
      </c>
      <c r="K495">
        <v>104000</v>
      </c>
      <c r="L495">
        <v>1</v>
      </c>
      <c r="M495" t="s">
        <v>19</v>
      </c>
      <c r="N495" t="s">
        <v>26</v>
      </c>
      <c r="O495" t="s">
        <v>36</v>
      </c>
      <c r="P495" t="s">
        <v>36</v>
      </c>
      <c r="Q495" t="s">
        <v>105</v>
      </c>
    </row>
    <row r="496" spans="1:17">
      <c r="A496" t="s">
        <v>17</v>
      </c>
      <c r="B496" t="s">
        <v>18</v>
      </c>
      <c r="C496" t="s">
        <v>19</v>
      </c>
      <c r="D496" t="s">
        <v>101</v>
      </c>
      <c r="E496" t="s">
        <v>69</v>
      </c>
      <c r="F496" t="s">
        <v>1253</v>
      </c>
      <c r="G496">
        <v>103121</v>
      </c>
      <c r="H496" t="s">
        <v>71</v>
      </c>
      <c r="I496" t="s">
        <v>1254</v>
      </c>
      <c r="J496" t="s">
        <v>1255</v>
      </c>
      <c r="K496">
        <v>15342.46</v>
      </c>
      <c r="L496">
        <v>0.1487811406018173</v>
      </c>
      <c r="M496" t="s">
        <v>19</v>
      </c>
      <c r="N496" t="s">
        <v>26</v>
      </c>
      <c r="O496" t="s">
        <v>27</v>
      </c>
      <c r="P496" t="s">
        <v>18</v>
      </c>
    </row>
    <row r="497" spans="1:17">
      <c r="A497" t="s">
        <v>17</v>
      </c>
      <c r="B497" t="s">
        <v>79</v>
      </c>
      <c r="C497" t="s">
        <v>43</v>
      </c>
      <c r="D497" t="s">
        <v>122</v>
      </c>
      <c r="E497" t="s">
        <v>419</v>
      </c>
      <c r="F497" t="s">
        <v>1256</v>
      </c>
      <c r="G497">
        <v>102627.93</v>
      </c>
      <c r="H497" t="s">
        <v>421</v>
      </c>
      <c r="I497" t="s">
        <v>1257</v>
      </c>
      <c r="J497" t="s">
        <v>514</v>
      </c>
      <c r="K497">
        <v>83421</v>
      </c>
      <c r="L497">
        <v>0.81284889990473363</v>
      </c>
      <c r="M497" t="s">
        <v>43</v>
      </c>
      <c r="N497" t="s">
        <v>26</v>
      </c>
      <c r="O497" t="s">
        <v>79</v>
      </c>
      <c r="P497" t="s">
        <v>162</v>
      </c>
      <c r="Q497" t="s">
        <v>105</v>
      </c>
    </row>
    <row r="498" spans="1:17">
      <c r="A498" t="s">
        <v>17</v>
      </c>
      <c r="B498" t="s">
        <v>17</v>
      </c>
      <c r="C498" t="s">
        <v>176</v>
      </c>
      <c r="D498" t="s">
        <v>633</v>
      </c>
      <c r="E498" t="s">
        <v>157</v>
      </c>
      <c r="F498" t="s">
        <v>1258</v>
      </c>
      <c r="G498">
        <v>101729.26</v>
      </c>
      <c r="H498" t="s">
        <v>159</v>
      </c>
      <c r="I498" t="s">
        <v>635</v>
      </c>
      <c r="J498" t="s">
        <v>636</v>
      </c>
      <c r="K498">
        <v>101415</v>
      </c>
      <c r="L498">
        <v>0.99691081995484887</v>
      </c>
      <c r="M498" t="s">
        <v>180</v>
      </c>
      <c r="N498" t="s">
        <v>190</v>
      </c>
      <c r="O498">
        <v>0</v>
      </c>
      <c r="P498" t="s">
        <v>17</v>
      </c>
      <c r="Q498" t="s">
        <v>633</v>
      </c>
    </row>
    <row r="499" spans="1:17">
      <c r="A499" t="s">
        <v>17</v>
      </c>
      <c r="B499" t="s">
        <v>29</v>
      </c>
      <c r="C499" t="s">
        <v>43</v>
      </c>
      <c r="D499" t="s">
        <v>20</v>
      </c>
      <c r="E499" t="s">
        <v>30</v>
      </c>
      <c r="F499" t="s">
        <v>1259</v>
      </c>
      <c r="G499">
        <v>101342.71</v>
      </c>
      <c r="H499" t="s">
        <v>32</v>
      </c>
      <c r="I499" t="s">
        <v>1260</v>
      </c>
      <c r="J499" t="s">
        <v>46</v>
      </c>
      <c r="K499">
        <v>101342.71</v>
      </c>
      <c r="L499">
        <v>0.99999999999999989</v>
      </c>
      <c r="M499" t="s">
        <v>43</v>
      </c>
      <c r="N499" t="s">
        <v>84</v>
      </c>
      <c r="O499" t="s">
        <v>29</v>
      </c>
      <c r="P499" t="s">
        <v>29</v>
      </c>
      <c r="Q499" t="s">
        <v>47</v>
      </c>
    </row>
    <row r="500" spans="1:17">
      <c r="A500" t="s">
        <v>17</v>
      </c>
      <c r="B500" t="s">
        <v>18</v>
      </c>
      <c r="C500" t="s">
        <v>19</v>
      </c>
      <c r="D500" t="s">
        <v>20</v>
      </c>
      <c r="E500" t="s">
        <v>21</v>
      </c>
      <c r="F500" t="s">
        <v>1261</v>
      </c>
      <c r="G500">
        <v>101316</v>
      </c>
      <c r="H500" t="s">
        <v>23</v>
      </c>
      <c r="I500" t="s">
        <v>1262</v>
      </c>
      <c r="J500" t="s">
        <v>108</v>
      </c>
      <c r="K500">
        <v>5500</v>
      </c>
      <c r="L500">
        <v>5.428560148446445E-2</v>
      </c>
      <c r="M500" t="s">
        <v>19</v>
      </c>
      <c r="N500" t="s">
        <v>26</v>
      </c>
      <c r="O500" t="s">
        <v>27</v>
      </c>
      <c r="P500" t="s">
        <v>18</v>
      </c>
      <c r="Q500" t="s">
        <v>116</v>
      </c>
    </row>
    <row r="501" spans="1:17">
      <c r="A501" t="s">
        <v>17</v>
      </c>
      <c r="B501" t="s">
        <v>17</v>
      </c>
      <c r="C501" t="s">
        <v>176</v>
      </c>
      <c r="D501" t="s">
        <v>177</v>
      </c>
      <c r="E501" t="s">
        <v>37</v>
      </c>
      <c r="F501" t="s">
        <v>1263</v>
      </c>
      <c r="G501">
        <v>100800</v>
      </c>
      <c r="H501" t="s">
        <v>39</v>
      </c>
      <c r="I501" t="s">
        <v>1264</v>
      </c>
      <c r="J501" t="s">
        <v>701</v>
      </c>
      <c r="K501">
        <v>100800</v>
      </c>
      <c r="L501">
        <v>1</v>
      </c>
      <c r="M501" t="s">
        <v>180</v>
      </c>
      <c r="N501" t="s">
        <v>190</v>
      </c>
      <c r="O501" t="s">
        <v>241</v>
      </c>
      <c r="P501" t="s">
        <v>17</v>
      </c>
      <c r="Q501" t="s">
        <v>398</v>
      </c>
    </row>
    <row r="502" spans="1:17">
      <c r="A502" t="s">
        <v>17</v>
      </c>
      <c r="B502" t="s">
        <v>36</v>
      </c>
      <c r="C502" t="s">
        <v>19</v>
      </c>
      <c r="D502" t="s">
        <v>20</v>
      </c>
      <c r="E502" t="s">
        <v>91</v>
      </c>
      <c r="F502" t="s">
        <v>1265</v>
      </c>
      <c r="G502">
        <v>100297</v>
      </c>
      <c r="H502" t="s">
        <v>93</v>
      </c>
      <c r="I502" t="s">
        <v>1266</v>
      </c>
      <c r="J502" t="s">
        <v>34</v>
      </c>
      <c r="K502">
        <v>95282</v>
      </c>
      <c r="L502">
        <v>0.94999850444180778</v>
      </c>
      <c r="M502" t="s">
        <v>19</v>
      </c>
      <c r="N502" t="s">
        <v>26</v>
      </c>
      <c r="O502" t="s">
        <v>36</v>
      </c>
      <c r="P502" t="s">
        <v>36</v>
      </c>
      <c r="Q502" t="s">
        <v>35</v>
      </c>
    </row>
    <row r="503" spans="1:17">
      <c r="A503" t="s">
        <v>17</v>
      </c>
      <c r="B503" t="s">
        <v>36</v>
      </c>
      <c r="C503" t="s">
        <v>19</v>
      </c>
      <c r="D503" t="s">
        <v>20</v>
      </c>
      <c r="E503" t="s">
        <v>95</v>
      </c>
      <c r="F503" t="s">
        <v>1267</v>
      </c>
      <c r="G503">
        <v>100268</v>
      </c>
      <c r="H503" t="s">
        <v>97</v>
      </c>
      <c r="I503" t="s">
        <v>1268</v>
      </c>
      <c r="J503" t="s">
        <v>34</v>
      </c>
      <c r="K503">
        <v>0</v>
      </c>
      <c r="L503">
        <v>0</v>
      </c>
      <c r="M503" t="s">
        <v>19</v>
      </c>
      <c r="P503" t="s">
        <v>36</v>
      </c>
    </row>
    <row r="504" spans="1:17">
      <c r="A504" t="s">
        <v>17</v>
      </c>
      <c r="B504" t="s">
        <v>17</v>
      </c>
      <c r="C504" t="s">
        <v>176</v>
      </c>
      <c r="D504" t="s">
        <v>177</v>
      </c>
      <c r="E504" t="s">
        <v>984</v>
      </c>
      <c r="F504" t="s">
        <v>1269</v>
      </c>
      <c r="G504">
        <v>100000</v>
      </c>
      <c r="H504" t="s">
        <v>986</v>
      </c>
      <c r="I504" t="s">
        <v>1270</v>
      </c>
      <c r="J504" t="s">
        <v>983</v>
      </c>
      <c r="K504">
        <v>100000</v>
      </c>
      <c r="L504">
        <v>1</v>
      </c>
      <c r="M504" t="s">
        <v>180</v>
      </c>
      <c r="P504" t="s">
        <v>17</v>
      </c>
      <c r="Q504" t="s">
        <v>398</v>
      </c>
    </row>
    <row r="505" spans="1:17">
      <c r="A505" t="s">
        <v>17</v>
      </c>
      <c r="B505" t="s">
        <v>36</v>
      </c>
      <c r="C505" t="s">
        <v>19</v>
      </c>
      <c r="D505" t="s">
        <v>101</v>
      </c>
      <c r="E505" t="s">
        <v>95</v>
      </c>
      <c r="F505" t="s">
        <v>1271</v>
      </c>
      <c r="G505">
        <v>100000</v>
      </c>
      <c r="H505" t="s">
        <v>97</v>
      </c>
      <c r="I505" t="s">
        <v>1272</v>
      </c>
      <c r="J505" t="s">
        <v>128</v>
      </c>
      <c r="K505">
        <v>93016.680000000008</v>
      </c>
      <c r="L505">
        <v>0.93016680000000007</v>
      </c>
      <c r="M505" t="s">
        <v>19</v>
      </c>
      <c r="P505" t="s">
        <v>36</v>
      </c>
    </row>
    <row r="506" spans="1:17">
      <c r="A506" t="s">
        <v>17</v>
      </c>
      <c r="B506" t="s">
        <v>79</v>
      </c>
      <c r="C506" t="s">
        <v>19</v>
      </c>
      <c r="D506" t="s">
        <v>20</v>
      </c>
      <c r="E506" t="s">
        <v>80</v>
      </c>
      <c r="F506" t="s">
        <v>1273</v>
      </c>
      <c r="G506">
        <v>100000</v>
      </c>
      <c r="H506" t="s">
        <v>82</v>
      </c>
      <c r="I506" t="s">
        <v>1274</v>
      </c>
      <c r="J506" t="s">
        <v>1275</v>
      </c>
      <c r="K506">
        <v>100000</v>
      </c>
      <c r="L506">
        <v>1</v>
      </c>
      <c r="M506" t="s">
        <v>19</v>
      </c>
      <c r="N506" t="s">
        <v>26</v>
      </c>
      <c r="O506" t="s">
        <v>79</v>
      </c>
      <c r="P506" t="s">
        <v>85</v>
      </c>
      <c r="Q506" t="s">
        <v>101</v>
      </c>
    </row>
    <row r="507" spans="1:17">
      <c r="A507" t="s">
        <v>17</v>
      </c>
      <c r="B507" t="s">
        <v>17</v>
      </c>
      <c r="C507" t="s">
        <v>176</v>
      </c>
      <c r="D507" t="s">
        <v>633</v>
      </c>
      <c r="E507" t="s">
        <v>1276</v>
      </c>
      <c r="F507" t="s">
        <v>1277</v>
      </c>
      <c r="G507">
        <v>100000</v>
      </c>
      <c r="H507" t="s">
        <v>1278</v>
      </c>
      <c r="I507" t="s">
        <v>1279</v>
      </c>
      <c r="J507" t="s">
        <v>636</v>
      </c>
      <c r="K507">
        <v>64821.62</v>
      </c>
      <c r="L507">
        <v>0.64821620000000002</v>
      </c>
      <c r="M507" t="s">
        <v>180</v>
      </c>
      <c r="P507" t="s">
        <v>17</v>
      </c>
      <c r="Q507" t="s">
        <v>633</v>
      </c>
    </row>
    <row r="508" spans="1:17">
      <c r="A508" t="s">
        <v>17</v>
      </c>
      <c r="B508" t="s">
        <v>18</v>
      </c>
      <c r="C508" t="s">
        <v>19</v>
      </c>
      <c r="D508" t="s">
        <v>64</v>
      </c>
      <c r="E508" t="s">
        <v>58</v>
      </c>
      <c r="F508" t="s">
        <v>1280</v>
      </c>
      <c r="G508">
        <v>100000</v>
      </c>
      <c r="H508" t="s">
        <v>60</v>
      </c>
      <c r="I508" t="s">
        <v>1281</v>
      </c>
      <c r="J508" t="s">
        <v>477</v>
      </c>
      <c r="K508">
        <v>96990</v>
      </c>
      <c r="L508">
        <v>0.96989999999999998</v>
      </c>
      <c r="M508" t="s">
        <v>19</v>
      </c>
      <c r="N508" t="s">
        <v>26</v>
      </c>
      <c r="O508" t="s">
        <v>62</v>
      </c>
      <c r="P508" t="s">
        <v>17</v>
      </c>
      <c r="Q508" t="s">
        <v>64</v>
      </c>
    </row>
    <row r="509" spans="1:17">
      <c r="A509" t="s">
        <v>17</v>
      </c>
      <c r="B509" t="s">
        <v>17</v>
      </c>
      <c r="C509" t="s">
        <v>176</v>
      </c>
      <c r="D509" t="s">
        <v>186</v>
      </c>
      <c r="E509" t="s">
        <v>984</v>
      </c>
      <c r="F509" t="s">
        <v>1282</v>
      </c>
      <c r="G509">
        <v>100000</v>
      </c>
      <c r="H509" t="s">
        <v>986</v>
      </c>
      <c r="I509" t="s">
        <v>1283</v>
      </c>
      <c r="J509" t="s">
        <v>189</v>
      </c>
      <c r="K509">
        <v>100000</v>
      </c>
      <c r="L509">
        <v>1</v>
      </c>
      <c r="M509" t="s">
        <v>180</v>
      </c>
      <c r="P509" t="s">
        <v>17</v>
      </c>
      <c r="Q509" t="s">
        <v>191</v>
      </c>
    </row>
    <row r="510" spans="1:17">
      <c r="A510" t="s">
        <v>17</v>
      </c>
      <c r="B510" t="s">
        <v>36</v>
      </c>
      <c r="C510" t="s">
        <v>43</v>
      </c>
      <c r="D510" t="s">
        <v>177</v>
      </c>
      <c r="E510" t="s">
        <v>37</v>
      </c>
      <c r="F510" t="s">
        <v>1284</v>
      </c>
      <c r="G510">
        <v>100000</v>
      </c>
      <c r="H510" t="s">
        <v>39</v>
      </c>
      <c r="I510" t="s">
        <v>1285</v>
      </c>
      <c r="J510" t="s">
        <v>104</v>
      </c>
      <c r="K510">
        <v>100000</v>
      </c>
      <c r="L510">
        <v>1</v>
      </c>
      <c r="M510" t="s">
        <v>43</v>
      </c>
      <c r="N510" t="s">
        <v>26</v>
      </c>
      <c r="O510" t="s">
        <v>36</v>
      </c>
      <c r="P510" t="s">
        <v>36</v>
      </c>
      <c r="Q510" t="s">
        <v>64</v>
      </c>
    </row>
    <row r="511" spans="1:17">
      <c r="A511" t="s">
        <v>17</v>
      </c>
      <c r="B511" t="s">
        <v>79</v>
      </c>
      <c r="C511" t="s">
        <v>19</v>
      </c>
      <c r="D511" t="s">
        <v>20</v>
      </c>
      <c r="E511" t="s">
        <v>157</v>
      </c>
      <c r="F511" t="s">
        <v>1286</v>
      </c>
      <c r="G511">
        <v>99907.93</v>
      </c>
      <c r="H511" t="s">
        <v>159</v>
      </c>
      <c r="I511" t="s">
        <v>1287</v>
      </c>
      <c r="J511" t="s">
        <v>571</v>
      </c>
      <c r="K511">
        <v>99907.93</v>
      </c>
      <c r="L511">
        <v>1</v>
      </c>
      <c r="M511" t="s">
        <v>19</v>
      </c>
      <c r="N511" t="s">
        <v>190</v>
      </c>
      <c r="O511" t="s">
        <v>197</v>
      </c>
      <c r="P511" t="s">
        <v>197</v>
      </c>
      <c r="Q511" t="s">
        <v>105</v>
      </c>
    </row>
    <row r="512" spans="1:17">
      <c r="A512" t="s">
        <v>17</v>
      </c>
      <c r="B512" t="s">
        <v>18</v>
      </c>
      <c r="C512" t="s">
        <v>19</v>
      </c>
      <c r="D512" t="s">
        <v>64</v>
      </c>
      <c r="E512" t="s">
        <v>21</v>
      </c>
      <c r="F512" t="s">
        <v>1288</v>
      </c>
      <c r="G512">
        <v>99625</v>
      </c>
      <c r="H512" t="s">
        <v>23</v>
      </c>
      <c r="I512" t="s">
        <v>1289</v>
      </c>
      <c r="J512" t="s">
        <v>108</v>
      </c>
      <c r="K512">
        <v>99625</v>
      </c>
      <c r="L512">
        <v>1</v>
      </c>
      <c r="M512" t="s">
        <v>19</v>
      </c>
      <c r="N512" t="s">
        <v>26</v>
      </c>
      <c r="O512" t="s">
        <v>27</v>
      </c>
      <c r="P512" t="s">
        <v>18</v>
      </c>
      <c r="Q512" t="s">
        <v>116</v>
      </c>
    </row>
    <row r="513" spans="1:17">
      <c r="A513" t="s">
        <v>17</v>
      </c>
      <c r="B513" t="s">
        <v>17</v>
      </c>
      <c r="C513" t="s">
        <v>176</v>
      </c>
      <c r="D513" t="s">
        <v>177</v>
      </c>
      <c r="E513" t="s">
        <v>37</v>
      </c>
      <c r="F513" t="s">
        <v>1290</v>
      </c>
      <c r="G513">
        <v>99600</v>
      </c>
      <c r="H513" t="s">
        <v>39</v>
      </c>
      <c r="I513" t="s">
        <v>1291</v>
      </c>
      <c r="J513" t="s">
        <v>701</v>
      </c>
      <c r="K513">
        <v>92742.51999999999</v>
      </c>
      <c r="L513">
        <v>0.93114979919678709</v>
      </c>
      <c r="M513" t="s">
        <v>180</v>
      </c>
      <c r="N513" t="s">
        <v>190</v>
      </c>
      <c r="O513" t="s">
        <v>241</v>
      </c>
      <c r="P513" t="s">
        <v>17</v>
      </c>
      <c r="Q513" t="s">
        <v>398</v>
      </c>
    </row>
    <row r="514" spans="1:17">
      <c r="A514" t="s">
        <v>17</v>
      </c>
      <c r="B514" t="s">
        <v>18</v>
      </c>
      <c r="C514" t="s">
        <v>19</v>
      </c>
      <c r="D514" t="s">
        <v>64</v>
      </c>
      <c r="E514" t="s">
        <v>21</v>
      </c>
      <c r="F514" t="s">
        <v>1292</v>
      </c>
      <c r="G514">
        <v>98660</v>
      </c>
      <c r="H514" t="s">
        <v>23</v>
      </c>
      <c r="I514" t="s">
        <v>1293</v>
      </c>
      <c r="J514" t="s">
        <v>73</v>
      </c>
      <c r="K514">
        <v>84899.61</v>
      </c>
      <c r="L514">
        <v>0.86052716399756746</v>
      </c>
      <c r="M514" t="s">
        <v>19</v>
      </c>
      <c r="N514" t="s">
        <v>26</v>
      </c>
      <c r="O514" t="s">
        <v>27</v>
      </c>
      <c r="P514" t="s">
        <v>18</v>
      </c>
      <c r="Q514" t="s">
        <v>74</v>
      </c>
    </row>
    <row r="515" spans="1:17">
      <c r="A515" t="s">
        <v>17</v>
      </c>
      <c r="B515" t="s">
        <v>36</v>
      </c>
      <c r="C515" t="s">
        <v>19</v>
      </c>
      <c r="D515" t="s">
        <v>101</v>
      </c>
      <c r="E515" t="s">
        <v>37</v>
      </c>
      <c r="F515" t="s">
        <v>1294</v>
      </c>
      <c r="G515">
        <v>98303</v>
      </c>
      <c r="H515" t="s">
        <v>39</v>
      </c>
      <c r="I515" t="s">
        <v>1295</v>
      </c>
      <c r="J515" t="s">
        <v>795</v>
      </c>
      <c r="K515">
        <v>0</v>
      </c>
      <c r="L515">
        <v>0</v>
      </c>
      <c r="M515" t="s">
        <v>19</v>
      </c>
      <c r="N515" t="s">
        <v>26</v>
      </c>
      <c r="O515" t="s">
        <v>36</v>
      </c>
      <c r="P515" t="s">
        <v>335</v>
      </c>
    </row>
    <row r="516" spans="1:17">
      <c r="A516" t="s">
        <v>17</v>
      </c>
      <c r="B516" t="s">
        <v>29</v>
      </c>
      <c r="C516" t="s">
        <v>43</v>
      </c>
      <c r="D516" t="s">
        <v>20</v>
      </c>
      <c r="E516" t="s">
        <v>30</v>
      </c>
      <c r="F516" t="s">
        <v>1296</v>
      </c>
      <c r="G516">
        <v>97923.66</v>
      </c>
      <c r="H516" t="s">
        <v>32</v>
      </c>
      <c r="I516" t="s">
        <v>1297</v>
      </c>
      <c r="J516" t="s">
        <v>46</v>
      </c>
      <c r="K516">
        <v>97923.66</v>
      </c>
      <c r="L516">
        <v>1</v>
      </c>
      <c r="M516" t="s">
        <v>43</v>
      </c>
      <c r="N516" t="s">
        <v>26</v>
      </c>
      <c r="O516" t="s">
        <v>29</v>
      </c>
      <c r="P516" t="s">
        <v>29</v>
      </c>
      <c r="Q516" t="s">
        <v>47</v>
      </c>
    </row>
    <row r="517" spans="1:17">
      <c r="A517" t="s">
        <v>17</v>
      </c>
      <c r="B517" t="s">
        <v>18</v>
      </c>
      <c r="C517" t="s">
        <v>19</v>
      </c>
      <c r="D517" t="s">
        <v>122</v>
      </c>
      <c r="E517" t="s">
        <v>58</v>
      </c>
      <c r="F517" t="s">
        <v>1298</v>
      </c>
      <c r="G517">
        <v>97367</v>
      </c>
      <c r="H517" t="s">
        <v>60</v>
      </c>
      <c r="I517" t="s">
        <v>1299</v>
      </c>
      <c r="J517" t="s">
        <v>1108</v>
      </c>
      <c r="K517">
        <v>74961.119999999995</v>
      </c>
      <c r="L517">
        <v>0.76988219828073157</v>
      </c>
      <c r="M517" t="s">
        <v>19</v>
      </c>
      <c r="N517" t="s">
        <v>26</v>
      </c>
      <c r="O517" t="s">
        <v>62</v>
      </c>
      <c r="P517" t="s">
        <v>63</v>
      </c>
      <c r="Q517" t="s">
        <v>105</v>
      </c>
    </row>
    <row r="518" spans="1:17">
      <c r="A518" t="s">
        <v>17</v>
      </c>
      <c r="B518" t="s">
        <v>36</v>
      </c>
      <c r="C518" t="s">
        <v>213</v>
      </c>
      <c r="D518" t="s">
        <v>20</v>
      </c>
      <c r="E518" t="s">
        <v>95</v>
      </c>
      <c r="F518" t="s">
        <v>1300</v>
      </c>
      <c r="G518">
        <v>97275</v>
      </c>
      <c r="H518" t="s">
        <v>97</v>
      </c>
      <c r="I518" t="s">
        <v>1301</v>
      </c>
      <c r="J518" t="s">
        <v>708</v>
      </c>
      <c r="K518">
        <v>0</v>
      </c>
      <c r="L518">
        <v>0</v>
      </c>
      <c r="M518" t="s">
        <v>213</v>
      </c>
      <c r="P518" t="s">
        <v>36</v>
      </c>
    </row>
    <row r="519" spans="1:17">
      <c r="A519" t="s">
        <v>17</v>
      </c>
      <c r="B519" t="s">
        <v>36</v>
      </c>
      <c r="C519" t="s">
        <v>213</v>
      </c>
      <c r="D519" t="s">
        <v>20</v>
      </c>
      <c r="E519" t="s">
        <v>30</v>
      </c>
      <c r="F519" t="s">
        <v>1302</v>
      </c>
      <c r="G519">
        <v>96460</v>
      </c>
      <c r="H519" t="s">
        <v>32</v>
      </c>
      <c r="I519" t="s">
        <v>1303</v>
      </c>
      <c r="J519" t="s">
        <v>376</v>
      </c>
      <c r="K519">
        <v>0</v>
      </c>
      <c r="L519">
        <v>0</v>
      </c>
      <c r="M519" t="s">
        <v>213</v>
      </c>
      <c r="N519" t="s">
        <v>190</v>
      </c>
      <c r="O519" t="s">
        <v>900</v>
      </c>
      <c r="P519" t="s">
        <v>29</v>
      </c>
      <c r="Q519" t="s">
        <v>101</v>
      </c>
    </row>
    <row r="520" spans="1:17">
      <c r="A520" t="s">
        <v>17</v>
      </c>
      <c r="B520" t="s">
        <v>18</v>
      </c>
      <c r="C520" t="s">
        <v>19</v>
      </c>
      <c r="D520" t="s">
        <v>101</v>
      </c>
      <c r="E520" t="s">
        <v>58</v>
      </c>
      <c r="F520" t="s">
        <v>1304</v>
      </c>
      <c r="G520">
        <v>96000</v>
      </c>
      <c r="H520" t="s">
        <v>60</v>
      </c>
      <c r="I520" t="s">
        <v>1305</v>
      </c>
      <c r="J520" t="s">
        <v>128</v>
      </c>
      <c r="K520">
        <v>96000</v>
      </c>
      <c r="L520">
        <v>1</v>
      </c>
      <c r="M520" t="s">
        <v>19</v>
      </c>
      <c r="N520" t="s">
        <v>26</v>
      </c>
      <c r="O520" t="s">
        <v>62</v>
      </c>
      <c r="P520" t="s">
        <v>63</v>
      </c>
      <c r="Q520" t="s">
        <v>101</v>
      </c>
    </row>
    <row r="521" spans="1:17">
      <c r="A521" t="s">
        <v>17</v>
      </c>
      <c r="B521" t="s">
        <v>18</v>
      </c>
      <c r="C521" t="s">
        <v>19</v>
      </c>
      <c r="D521" t="s">
        <v>20</v>
      </c>
      <c r="E521" t="s">
        <v>21</v>
      </c>
      <c r="F521" t="s">
        <v>1306</v>
      </c>
      <c r="G521">
        <v>95913</v>
      </c>
      <c r="H521" t="s">
        <v>23</v>
      </c>
      <c r="I521" t="s">
        <v>1307</v>
      </c>
      <c r="J521" t="s">
        <v>34</v>
      </c>
      <c r="K521">
        <v>95913</v>
      </c>
      <c r="L521">
        <v>1</v>
      </c>
      <c r="M521" t="s">
        <v>19</v>
      </c>
      <c r="N521" t="s">
        <v>26</v>
      </c>
      <c r="O521" t="s">
        <v>27</v>
      </c>
      <c r="P521" t="s">
        <v>18</v>
      </c>
      <c r="Q521" t="s">
        <v>35</v>
      </c>
    </row>
    <row r="522" spans="1:17">
      <c r="A522" t="s">
        <v>17</v>
      </c>
      <c r="B522" t="s">
        <v>36</v>
      </c>
      <c r="C522" t="s">
        <v>19</v>
      </c>
      <c r="D522" t="s">
        <v>101</v>
      </c>
      <c r="E522" t="s">
        <v>95</v>
      </c>
      <c r="F522" t="s">
        <v>1308</v>
      </c>
      <c r="G522">
        <v>95487</v>
      </c>
      <c r="H522" t="s">
        <v>97</v>
      </c>
      <c r="I522" t="s">
        <v>1309</v>
      </c>
      <c r="J522" t="s">
        <v>1310</v>
      </c>
      <c r="K522">
        <v>95487</v>
      </c>
      <c r="L522">
        <v>1</v>
      </c>
      <c r="M522" t="s">
        <v>19</v>
      </c>
      <c r="N522" t="s">
        <v>26</v>
      </c>
      <c r="O522" t="s">
        <v>36</v>
      </c>
      <c r="P522" t="s">
        <v>36</v>
      </c>
      <c r="Q522" t="s">
        <v>186</v>
      </c>
    </row>
    <row r="523" spans="1:17">
      <c r="A523" t="s">
        <v>17</v>
      </c>
      <c r="B523" t="s">
        <v>29</v>
      </c>
      <c r="C523" t="s">
        <v>43</v>
      </c>
      <c r="D523" t="s">
        <v>101</v>
      </c>
      <c r="E523" t="s">
        <v>30</v>
      </c>
      <c r="F523" t="s">
        <v>1311</v>
      </c>
      <c r="G523">
        <v>94829.03</v>
      </c>
      <c r="H523" t="s">
        <v>32</v>
      </c>
      <c r="I523" t="s">
        <v>1312</v>
      </c>
      <c r="J523" t="s">
        <v>1313</v>
      </c>
      <c r="K523">
        <v>94829.030000000013</v>
      </c>
      <c r="L523">
        <v>1</v>
      </c>
      <c r="M523" t="s">
        <v>43</v>
      </c>
      <c r="N523" t="s">
        <v>26</v>
      </c>
      <c r="O523" t="s">
        <v>29</v>
      </c>
      <c r="P523" t="s">
        <v>29</v>
      </c>
      <c r="Q523" t="s">
        <v>105</v>
      </c>
    </row>
    <row r="524" spans="1:17">
      <c r="A524" t="s">
        <v>17</v>
      </c>
      <c r="B524" t="s">
        <v>29</v>
      </c>
      <c r="C524" t="s">
        <v>19</v>
      </c>
      <c r="D524" t="s">
        <v>20</v>
      </c>
      <c r="E524" t="s">
        <v>242</v>
      </c>
      <c r="F524" t="s">
        <v>1314</v>
      </c>
      <c r="G524">
        <v>94329</v>
      </c>
      <c r="H524" t="s">
        <v>244</v>
      </c>
      <c r="I524" t="s">
        <v>1315</v>
      </c>
      <c r="J524" t="s">
        <v>34</v>
      </c>
      <c r="K524">
        <v>86577</v>
      </c>
      <c r="L524">
        <v>0.91781954648093378</v>
      </c>
      <c r="M524" t="s">
        <v>19</v>
      </c>
      <c r="N524" t="s">
        <v>84</v>
      </c>
      <c r="O524" t="s">
        <v>29</v>
      </c>
      <c r="P524" t="s">
        <v>29</v>
      </c>
      <c r="Q524" t="s">
        <v>35</v>
      </c>
    </row>
    <row r="525" spans="1:17">
      <c r="A525" t="s">
        <v>17</v>
      </c>
      <c r="B525" t="s">
        <v>18</v>
      </c>
      <c r="C525" t="s">
        <v>43</v>
      </c>
      <c r="D525" t="s">
        <v>122</v>
      </c>
      <c r="E525" t="s">
        <v>21</v>
      </c>
      <c r="F525" t="s">
        <v>1316</v>
      </c>
      <c r="G525">
        <v>93800</v>
      </c>
      <c r="H525" t="s">
        <v>23</v>
      </c>
      <c r="I525" t="s">
        <v>1317</v>
      </c>
      <c r="J525" t="s">
        <v>1318</v>
      </c>
      <c r="K525">
        <v>93800</v>
      </c>
      <c r="L525">
        <v>1</v>
      </c>
      <c r="M525" t="s">
        <v>43</v>
      </c>
      <c r="N525" t="s">
        <v>26</v>
      </c>
      <c r="O525" t="s">
        <v>27</v>
      </c>
      <c r="P525" t="s">
        <v>18</v>
      </c>
      <c r="Q525" t="s">
        <v>105</v>
      </c>
    </row>
    <row r="526" spans="1:17">
      <c r="A526" t="s">
        <v>17</v>
      </c>
      <c r="B526" t="s">
        <v>36</v>
      </c>
      <c r="C526" t="s">
        <v>19</v>
      </c>
      <c r="D526" t="s">
        <v>20</v>
      </c>
      <c r="E526" t="s">
        <v>91</v>
      </c>
      <c r="F526" t="s">
        <v>1319</v>
      </c>
      <c r="G526">
        <v>93494</v>
      </c>
      <c r="H526" t="s">
        <v>93</v>
      </c>
      <c r="I526" t="s">
        <v>1320</v>
      </c>
      <c r="J526" t="s">
        <v>34</v>
      </c>
      <c r="K526">
        <v>93494</v>
      </c>
      <c r="L526">
        <v>1</v>
      </c>
      <c r="M526" t="s">
        <v>19</v>
      </c>
      <c r="N526" t="s">
        <v>26</v>
      </c>
      <c r="O526" t="s">
        <v>36</v>
      </c>
      <c r="P526" t="s">
        <v>1321</v>
      </c>
      <c r="Q526" t="s">
        <v>35</v>
      </c>
    </row>
    <row r="527" spans="1:17">
      <c r="A527" t="s">
        <v>17</v>
      </c>
      <c r="B527" t="s">
        <v>18</v>
      </c>
      <c r="C527" t="s">
        <v>176</v>
      </c>
      <c r="D527" t="s">
        <v>64</v>
      </c>
      <c r="E527" t="s">
        <v>21</v>
      </c>
      <c r="F527" t="s">
        <v>1322</v>
      </c>
      <c r="G527">
        <v>93450</v>
      </c>
      <c r="H527" t="s">
        <v>23</v>
      </c>
      <c r="I527" t="s">
        <v>1323</v>
      </c>
      <c r="J527" t="s">
        <v>477</v>
      </c>
      <c r="K527">
        <v>0</v>
      </c>
      <c r="L527">
        <v>0</v>
      </c>
      <c r="M527" t="s">
        <v>180</v>
      </c>
      <c r="N527" t="s">
        <v>140</v>
      </c>
      <c r="O527" t="s">
        <v>27</v>
      </c>
      <c r="P527" t="s">
        <v>18</v>
      </c>
    </row>
    <row r="528" spans="1:17">
      <c r="A528" t="s">
        <v>17</v>
      </c>
      <c r="B528" t="s">
        <v>36</v>
      </c>
      <c r="C528" t="s">
        <v>19</v>
      </c>
      <c r="D528" t="s">
        <v>101</v>
      </c>
      <c r="E528" t="s">
        <v>37</v>
      </c>
      <c r="F528" t="s">
        <v>1324</v>
      </c>
      <c r="G528">
        <v>93422.41</v>
      </c>
      <c r="H528" t="s">
        <v>39</v>
      </c>
      <c r="I528" t="s">
        <v>1325</v>
      </c>
      <c r="J528" t="s">
        <v>67</v>
      </c>
      <c r="K528">
        <v>85363.72</v>
      </c>
      <c r="L528">
        <v>0.91373921952987514</v>
      </c>
      <c r="M528" t="s">
        <v>19</v>
      </c>
      <c r="N528" t="s">
        <v>26</v>
      </c>
      <c r="O528" t="s">
        <v>36</v>
      </c>
      <c r="P528" t="s">
        <v>36</v>
      </c>
      <c r="Q528" t="s">
        <v>68</v>
      </c>
    </row>
    <row r="529" spans="1:17">
      <c r="A529" t="s">
        <v>17</v>
      </c>
      <c r="B529" t="s">
        <v>18</v>
      </c>
      <c r="C529" t="s">
        <v>19</v>
      </c>
      <c r="D529" t="s">
        <v>101</v>
      </c>
      <c r="E529" t="s">
        <v>69</v>
      </c>
      <c r="F529" t="s">
        <v>1326</v>
      </c>
      <c r="G529">
        <v>92838</v>
      </c>
      <c r="H529" t="s">
        <v>71</v>
      </c>
      <c r="I529" t="s">
        <v>1327</v>
      </c>
      <c r="J529" t="s">
        <v>128</v>
      </c>
      <c r="K529">
        <v>92838</v>
      </c>
      <c r="L529">
        <v>1</v>
      </c>
      <c r="M529" t="s">
        <v>19</v>
      </c>
      <c r="N529" t="s">
        <v>26</v>
      </c>
      <c r="O529" t="s">
        <v>27</v>
      </c>
      <c r="P529" t="s">
        <v>18</v>
      </c>
      <c r="Q529" t="s">
        <v>101</v>
      </c>
    </row>
    <row r="530" spans="1:17">
      <c r="A530" t="s">
        <v>17</v>
      </c>
      <c r="B530" t="s">
        <v>79</v>
      </c>
      <c r="C530" t="s">
        <v>43</v>
      </c>
      <c r="D530" t="s">
        <v>20</v>
      </c>
      <c r="E530" t="s">
        <v>157</v>
      </c>
      <c r="F530" t="s">
        <v>1328</v>
      </c>
      <c r="G530">
        <v>92382.74</v>
      </c>
      <c r="H530" t="s">
        <v>159</v>
      </c>
      <c r="I530" t="s">
        <v>1329</v>
      </c>
      <c r="J530" t="s">
        <v>752</v>
      </c>
      <c r="K530">
        <v>92382.74</v>
      </c>
      <c r="L530">
        <v>1</v>
      </c>
      <c r="M530" t="s">
        <v>43</v>
      </c>
      <c r="N530" t="s">
        <v>190</v>
      </c>
      <c r="O530">
        <v>0</v>
      </c>
      <c r="P530" t="s">
        <v>162</v>
      </c>
      <c r="Q530" t="s">
        <v>101</v>
      </c>
    </row>
    <row r="531" spans="1:17">
      <c r="A531" t="s">
        <v>17</v>
      </c>
      <c r="B531" t="s">
        <v>29</v>
      </c>
      <c r="C531" t="s">
        <v>176</v>
      </c>
      <c r="D531" t="s">
        <v>64</v>
      </c>
      <c r="E531" t="s">
        <v>30</v>
      </c>
      <c r="F531" t="s">
        <v>1330</v>
      </c>
      <c r="G531">
        <v>92340.75</v>
      </c>
      <c r="H531" t="s">
        <v>32</v>
      </c>
      <c r="I531" t="s">
        <v>1331</v>
      </c>
      <c r="J531" t="s">
        <v>890</v>
      </c>
      <c r="K531">
        <v>92340.75</v>
      </c>
      <c r="L531">
        <v>1</v>
      </c>
      <c r="M531" t="s">
        <v>180</v>
      </c>
      <c r="N531" t="s">
        <v>84</v>
      </c>
      <c r="O531" t="s">
        <v>29</v>
      </c>
      <c r="P531" t="s">
        <v>29</v>
      </c>
      <c r="Q531" t="s">
        <v>64</v>
      </c>
    </row>
    <row r="532" spans="1:17">
      <c r="A532" t="s">
        <v>17</v>
      </c>
      <c r="B532" t="s">
        <v>36</v>
      </c>
      <c r="C532" t="s">
        <v>176</v>
      </c>
      <c r="D532" t="s">
        <v>593</v>
      </c>
      <c r="E532" t="s">
        <v>37</v>
      </c>
      <c r="F532" t="s">
        <v>1332</v>
      </c>
      <c r="G532">
        <v>91640</v>
      </c>
      <c r="H532" t="s">
        <v>39</v>
      </c>
      <c r="I532" t="s">
        <v>1333</v>
      </c>
      <c r="J532" t="s">
        <v>983</v>
      </c>
      <c r="K532">
        <v>91640</v>
      </c>
      <c r="L532">
        <v>1</v>
      </c>
      <c r="M532" t="s">
        <v>180</v>
      </c>
      <c r="N532" t="s">
        <v>26</v>
      </c>
      <c r="O532" t="s">
        <v>36</v>
      </c>
      <c r="P532" t="s">
        <v>17</v>
      </c>
      <c r="Q532" t="s">
        <v>64</v>
      </c>
    </row>
    <row r="533" spans="1:17">
      <c r="A533" t="s">
        <v>17</v>
      </c>
      <c r="B533" t="s">
        <v>18</v>
      </c>
      <c r="C533" t="s">
        <v>19</v>
      </c>
      <c r="D533" t="s">
        <v>101</v>
      </c>
      <c r="E533" t="s">
        <v>69</v>
      </c>
      <c r="F533" t="s">
        <v>1334</v>
      </c>
      <c r="G533">
        <v>91105.48</v>
      </c>
      <c r="H533" t="s">
        <v>71</v>
      </c>
      <c r="I533" t="s">
        <v>1335</v>
      </c>
      <c r="J533" t="s">
        <v>1336</v>
      </c>
      <c r="K533">
        <v>75213.52</v>
      </c>
      <c r="L533">
        <v>0.82556526786314066</v>
      </c>
      <c r="M533" t="s">
        <v>19</v>
      </c>
      <c r="P533" t="s">
        <v>18</v>
      </c>
    </row>
    <row r="534" spans="1:17">
      <c r="A534" t="s">
        <v>17</v>
      </c>
      <c r="B534" t="s">
        <v>36</v>
      </c>
      <c r="C534" t="s">
        <v>213</v>
      </c>
      <c r="D534" t="s">
        <v>20</v>
      </c>
      <c r="E534" t="s">
        <v>91</v>
      </c>
      <c r="F534" t="s">
        <v>1337</v>
      </c>
      <c r="G534">
        <v>91000</v>
      </c>
      <c r="H534" t="s">
        <v>93</v>
      </c>
      <c r="I534" t="s">
        <v>1338</v>
      </c>
      <c r="J534" t="s">
        <v>249</v>
      </c>
      <c r="K534">
        <v>85670</v>
      </c>
      <c r="L534">
        <v>0.94142857142857139</v>
      </c>
      <c r="M534" t="s">
        <v>213</v>
      </c>
      <c r="N534" t="s">
        <v>84</v>
      </c>
      <c r="O534" t="s">
        <v>36</v>
      </c>
      <c r="P534" t="s">
        <v>36</v>
      </c>
      <c r="Q534" t="s">
        <v>105</v>
      </c>
    </row>
    <row r="535" spans="1:17">
      <c r="A535" t="s">
        <v>17</v>
      </c>
      <c r="B535" t="s">
        <v>18</v>
      </c>
      <c r="C535" t="s">
        <v>43</v>
      </c>
      <c r="D535" t="s">
        <v>64</v>
      </c>
      <c r="E535" t="s">
        <v>69</v>
      </c>
      <c r="F535" t="s">
        <v>1339</v>
      </c>
      <c r="G535">
        <v>90000</v>
      </c>
      <c r="H535" t="s">
        <v>71</v>
      </c>
      <c r="I535" t="s">
        <v>1340</v>
      </c>
      <c r="J535" t="s">
        <v>290</v>
      </c>
      <c r="K535">
        <v>0</v>
      </c>
      <c r="L535">
        <v>0</v>
      </c>
      <c r="M535" t="s">
        <v>43</v>
      </c>
      <c r="N535" t="s">
        <v>26</v>
      </c>
      <c r="O535" t="s">
        <v>27</v>
      </c>
      <c r="P535" t="s">
        <v>18</v>
      </c>
    </row>
    <row r="536" spans="1:17">
      <c r="A536" t="s">
        <v>17</v>
      </c>
      <c r="B536" t="s">
        <v>79</v>
      </c>
      <c r="C536" t="s">
        <v>19</v>
      </c>
      <c r="D536" t="s">
        <v>64</v>
      </c>
      <c r="E536" t="s">
        <v>80</v>
      </c>
      <c r="F536" t="s">
        <v>1341</v>
      </c>
      <c r="G536">
        <v>90000</v>
      </c>
      <c r="H536" t="s">
        <v>82</v>
      </c>
      <c r="I536" t="s">
        <v>1342</v>
      </c>
      <c r="J536" t="s">
        <v>1275</v>
      </c>
      <c r="K536">
        <v>85500</v>
      </c>
      <c r="L536">
        <v>0.95</v>
      </c>
      <c r="M536" t="s">
        <v>19</v>
      </c>
      <c r="N536" t="s">
        <v>26</v>
      </c>
      <c r="O536" t="s">
        <v>79</v>
      </c>
      <c r="P536" t="s">
        <v>85</v>
      </c>
      <c r="Q536" t="s">
        <v>101</v>
      </c>
    </row>
    <row r="537" spans="1:17">
      <c r="A537" t="s">
        <v>17</v>
      </c>
      <c r="B537" t="s">
        <v>36</v>
      </c>
      <c r="C537" t="s">
        <v>19</v>
      </c>
      <c r="D537" t="s">
        <v>101</v>
      </c>
      <c r="E537" t="s">
        <v>95</v>
      </c>
      <c r="F537" t="s">
        <v>1343</v>
      </c>
      <c r="G537">
        <v>89625.85</v>
      </c>
      <c r="H537" t="s">
        <v>97</v>
      </c>
      <c r="I537" t="s">
        <v>1344</v>
      </c>
      <c r="J537" t="s">
        <v>313</v>
      </c>
      <c r="K537">
        <v>0</v>
      </c>
      <c r="L537">
        <v>0</v>
      </c>
      <c r="M537" t="s">
        <v>19</v>
      </c>
      <c r="P537" t="s">
        <v>36</v>
      </c>
    </row>
    <row r="538" spans="1:17">
      <c r="A538" t="s">
        <v>17</v>
      </c>
      <c r="B538" t="s">
        <v>29</v>
      </c>
      <c r="C538" t="s">
        <v>19</v>
      </c>
      <c r="D538" t="s">
        <v>20</v>
      </c>
      <c r="E538" t="s">
        <v>30</v>
      </c>
      <c r="F538" t="s">
        <v>1345</v>
      </c>
      <c r="G538">
        <v>89000</v>
      </c>
      <c r="H538" t="s">
        <v>32</v>
      </c>
      <c r="I538" t="s">
        <v>1346</v>
      </c>
      <c r="J538" t="s">
        <v>1347</v>
      </c>
      <c r="K538">
        <v>89000</v>
      </c>
      <c r="L538">
        <v>1</v>
      </c>
      <c r="M538" t="s">
        <v>19</v>
      </c>
      <c r="N538" t="s">
        <v>26</v>
      </c>
      <c r="O538" t="s">
        <v>29</v>
      </c>
      <c r="P538" t="s">
        <v>29</v>
      </c>
      <c r="Q538" t="s">
        <v>64</v>
      </c>
    </row>
    <row r="539" spans="1:17">
      <c r="A539" t="s">
        <v>17</v>
      </c>
      <c r="B539" t="s">
        <v>36</v>
      </c>
      <c r="C539" t="s">
        <v>86</v>
      </c>
      <c r="D539" t="s">
        <v>20</v>
      </c>
      <c r="E539" t="s">
        <v>143</v>
      </c>
      <c r="F539" t="s">
        <v>1348</v>
      </c>
      <c r="G539">
        <v>87915</v>
      </c>
      <c r="H539" t="s">
        <v>145</v>
      </c>
      <c r="I539" t="s">
        <v>1349</v>
      </c>
      <c r="J539" t="s">
        <v>89</v>
      </c>
      <c r="K539">
        <v>83519.25</v>
      </c>
      <c r="L539">
        <v>0.95</v>
      </c>
      <c r="M539" t="s">
        <v>86</v>
      </c>
      <c r="N539" t="s">
        <v>26</v>
      </c>
      <c r="O539" t="s">
        <v>36</v>
      </c>
      <c r="P539" t="s">
        <v>36</v>
      </c>
      <c r="Q539" t="s">
        <v>90</v>
      </c>
    </row>
    <row r="540" spans="1:17">
      <c r="A540" t="s">
        <v>17</v>
      </c>
      <c r="B540" t="s">
        <v>79</v>
      </c>
      <c r="C540" t="s">
        <v>43</v>
      </c>
      <c r="D540" t="s">
        <v>64</v>
      </c>
      <c r="E540" t="s">
        <v>204</v>
      </c>
      <c r="F540" t="s">
        <v>1350</v>
      </c>
      <c r="G540">
        <v>87354</v>
      </c>
      <c r="H540" t="s">
        <v>206</v>
      </c>
      <c r="I540" t="s">
        <v>1351</v>
      </c>
      <c r="J540" t="s">
        <v>131</v>
      </c>
      <c r="K540">
        <v>87354</v>
      </c>
      <c r="L540">
        <v>1</v>
      </c>
      <c r="M540" t="s">
        <v>43</v>
      </c>
      <c r="N540" t="s">
        <v>190</v>
      </c>
      <c r="O540" t="s">
        <v>85</v>
      </c>
      <c r="P540" t="s">
        <v>85</v>
      </c>
    </row>
    <row r="541" spans="1:17">
      <c r="A541" t="s">
        <v>17</v>
      </c>
      <c r="B541" t="s">
        <v>29</v>
      </c>
      <c r="C541" t="s">
        <v>19</v>
      </c>
      <c r="D541" t="s">
        <v>20</v>
      </c>
      <c r="E541" t="s">
        <v>91</v>
      </c>
      <c r="F541" t="s">
        <v>1352</v>
      </c>
      <c r="G541">
        <v>87328</v>
      </c>
      <c r="H541" t="s">
        <v>93</v>
      </c>
      <c r="I541" t="s">
        <v>1353</v>
      </c>
      <c r="J541" t="s">
        <v>34</v>
      </c>
      <c r="K541">
        <v>83804</v>
      </c>
      <c r="L541">
        <v>0.95964639061927448</v>
      </c>
      <c r="M541" t="s">
        <v>19</v>
      </c>
      <c r="N541" t="s">
        <v>84</v>
      </c>
      <c r="O541" t="s">
        <v>29</v>
      </c>
      <c r="P541" t="s">
        <v>29</v>
      </c>
      <c r="Q541" t="s">
        <v>35</v>
      </c>
    </row>
    <row r="542" spans="1:17">
      <c r="A542" t="s">
        <v>17</v>
      </c>
      <c r="B542" t="s">
        <v>36</v>
      </c>
      <c r="C542" t="s">
        <v>43</v>
      </c>
      <c r="D542" t="s">
        <v>638</v>
      </c>
      <c r="E542" t="s">
        <v>95</v>
      </c>
      <c r="F542" t="s">
        <v>1354</v>
      </c>
      <c r="G542">
        <v>87147.49</v>
      </c>
      <c r="H542" t="s">
        <v>97</v>
      </c>
      <c r="I542" t="s">
        <v>1355</v>
      </c>
      <c r="J542" t="s">
        <v>267</v>
      </c>
      <c r="K542">
        <v>0</v>
      </c>
      <c r="L542">
        <v>0</v>
      </c>
      <c r="M542" t="s">
        <v>43</v>
      </c>
      <c r="N542" t="s">
        <v>26</v>
      </c>
      <c r="O542" t="s">
        <v>36</v>
      </c>
      <c r="P542" t="s">
        <v>36</v>
      </c>
      <c r="Q542" t="s">
        <v>105</v>
      </c>
    </row>
    <row r="543" spans="1:17">
      <c r="A543" t="s">
        <v>17</v>
      </c>
      <c r="B543" t="s">
        <v>29</v>
      </c>
      <c r="C543" t="s">
        <v>176</v>
      </c>
      <c r="D543" t="s">
        <v>186</v>
      </c>
      <c r="E543" t="s">
        <v>30</v>
      </c>
      <c r="F543" t="s">
        <v>1356</v>
      </c>
      <c r="G543">
        <v>87049.1</v>
      </c>
      <c r="H543" t="s">
        <v>32</v>
      </c>
      <c r="I543" t="s">
        <v>1357</v>
      </c>
      <c r="J543" t="s">
        <v>692</v>
      </c>
      <c r="K543">
        <v>86027.8</v>
      </c>
      <c r="L543">
        <v>0.98826754096251423</v>
      </c>
      <c r="M543" t="s">
        <v>180</v>
      </c>
      <c r="N543" t="s">
        <v>190</v>
      </c>
      <c r="O543" t="s">
        <v>241</v>
      </c>
      <c r="P543" t="s">
        <v>29</v>
      </c>
      <c r="Q543" t="s">
        <v>101</v>
      </c>
    </row>
    <row r="544" spans="1:17">
      <c r="A544" t="s">
        <v>17</v>
      </c>
      <c r="B544" t="s">
        <v>17</v>
      </c>
      <c r="C544" t="s">
        <v>176</v>
      </c>
      <c r="D544" t="s">
        <v>186</v>
      </c>
      <c r="E544" t="s">
        <v>21</v>
      </c>
      <c r="F544" t="s">
        <v>1358</v>
      </c>
      <c r="G544">
        <v>87026.68</v>
      </c>
      <c r="H544" t="s">
        <v>23</v>
      </c>
      <c r="I544" t="s">
        <v>1359</v>
      </c>
      <c r="J544" t="s">
        <v>1360</v>
      </c>
      <c r="K544">
        <v>87026.68</v>
      </c>
      <c r="L544">
        <v>1</v>
      </c>
      <c r="M544" t="s">
        <v>180</v>
      </c>
      <c r="N544" t="s">
        <v>190</v>
      </c>
      <c r="O544" t="s">
        <v>1361</v>
      </c>
      <c r="P544" t="s">
        <v>17</v>
      </c>
      <c r="Q544" t="s">
        <v>105</v>
      </c>
    </row>
    <row r="545" spans="1:17">
      <c r="A545" t="s">
        <v>17</v>
      </c>
      <c r="B545" t="s">
        <v>29</v>
      </c>
      <c r="C545" t="s">
        <v>176</v>
      </c>
      <c r="D545" t="s">
        <v>64</v>
      </c>
      <c r="E545" t="s">
        <v>151</v>
      </c>
      <c r="F545" t="s">
        <v>1362</v>
      </c>
      <c r="G545">
        <v>86906</v>
      </c>
      <c r="H545" t="s">
        <v>153</v>
      </c>
      <c r="I545" t="s">
        <v>1363</v>
      </c>
      <c r="J545" t="s">
        <v>34</v>
      </c>
      <c r="K545">
        <v>78215</v>
      </c>
      <c r="L545">
        <v>0.89999539732584632</v>
      </c>
      <c r="M545" t="s">
        <v>180</v>
      </c>
      <c r="N545" t="s">
        <v>26</v>
      </c>
      <c r="O545" t="s">
        <v>29</v>
      </c>
      <c r="P545" t="s">
        <v>29</v>
      </c>
      <c r="Q545" t="s">
        <v>35</v>
      </c>
    </row>
    <row r="546" spans="1:17">
      <c r="A546" t="s">
        <v>17</v>
      </c>
      <c r="B546" t="s">
        <v>29</v>
      </c>
      <c r="C546" t="s">
        <v>19</v>
      </c>
      <c r="D546" t="s">
        <v>20</v>
      </c>
      <c r="E546" t="s">
        <v>432</v>
      </c>
      <c r="F546" t="s">
        <v>1364</v>
      </c>
      <c r="G546">
        <v>86810</v>
      </c>
      <c r="H546" t="s">
        <v>434</v>
      </c>
      <c r="I546" t="s">
        <v>1365</v>
      </c>
      <c r="J546" t="s">
        <v>34</v>
      </c>
      <c r="K546">
        <v>65159</v>
      </c>
      <c r="L546">
        <v>0.75059324962561913</v>
      </c>
      <c r="M546" t="s">
        <v>19</v>
      </c>
      <c r="N546" t="s">
        <v>84</v>
      </c>
      <c r="O546" t="s">
        <v>29</v>
      </c>
      <c r="P546" t="s">
        <v>29</v>
      </c>
      <c r="Q546" t="s">
        <v>35</v>
      </c>
    </row>
    <row r="547" spans="1:17">
      <c r="A547" t="s">
        <v>17</v>
      </c>
      <c r="B547" t="s">
        <v>17</v>
      </c>
      <c r="C547" t="s">
        <v>176</v>
      </c>
      <c r="D547" t="s">
        <v>186</v>
      </c>
      <c r="E547" t="s">
        <v>30</v>
      </c>
      <c r="F547" t="s">
        <v>1366</v>
      </c>
      <c r="G547">
        <v>86667</v>
      </c>
      <c r="H547" t="s">
        <v>32</v>
      </c>
      <c r="I547" t="s">
        <v>1367</v>
      </c>
      <c r="J547" t="s">
        <v>1368</v>
      </c>
      <c r="K547">
        <v>86667</v>
      </c>
      <c r="L547">
        <v>1</v>
      </c>
      <c r="M547" t="s">
        <v>180</v>
      </c>
      <c r="N547" t="s">
        <v>190</v>
      </c>
      <c r="O547" t="s">
        <v>241</v>
      </c>
      <c r="P547" t="s">
        <v>17</v>
      </c>
      <c r="Q547" t="s">
        <v>1369</v>
      </c>
    </row>
    <row r="548" spans="1:17">
      <c r="A548" t="s">
        <v>17</v>
      </c>
      <c r="B548" t="s">
        <v>36</v>
      </c>
      <c r="C548" t="s">
        <v>19</v>
      </c>
      <c r="D548" t="s">
        <v>101</v>
      </c>
      <c r="E548" t="s">
        <v>143</v>
      </c>
      <c r="F548" t="s">
        <v>1370</v>
      </c>
      <c r="G548">
        <v>86100</v>
      </c>
      <c r="H548" t="s">
        <v>145</v>
      </c>
      <c r="I548" t="s">
        <v>1371</v>
      </c>
      <c r="J548" t="s">
        <v>1372</v>
      </c>
      <c r="K548">
        <v>86100</v>
      </c>
      <c r="L548">
        <v>1</v>
      </c>
      <c r="M548" t="s">
        <v>19</v>
      </c>
      <c r="N548" t="s">
        <v>26</v>
      </c>
      <c r="O548" t="s">
        <v>36</v>
      </c>
      <c r="P548" t="s">
        <v>36</v>
      </c>
      <c r="Q548" t="s">
        <v>101</v>
      </c>
    </row>
    <row r="549" spans="1:17">
      <c r="A549" t="s">
        <v>17</v>
      </c>
      <c r="B549" t="s">
        <v>18</v>
      </c>
      <c r="C549" t="s">
        <v>43</v>
      </c>
      <c r="D549" t="s">
        <v>101</v>
      </c>
      <c r="E549" t="s">
        <v>37</v>
      </c>
      <c r="F549" t="s">
        <v>1373</v>
      </c>
      <c r="G549">
        <v>85937.06</v>
      </c>
      <c r="H549" t="s">
        <v>39</v>
      </c>
      <c r="I549" t="s">
        <v>1374</v>
      </c>
      <c r="J549" t="s">
        <v>692</v>
      </c>
      <c r="K549">
        <v>85510.44</v>
      </c>
      <c r="L549">
        <v>0.9950356691280805</v>
      </c>
      <c r="M549" t="s">
        <v>43</v>
      </c>
      <c r="N549">
        <v>0</v>
      </c>
      <c r="O549">
        <v>0</v>
      </c>
      <c r="P549" t="s">
        <v>18</v>
      </c>
      <c r="Q549" t="s">
        <v>101</v>
      </c>
    </row>
    <row r="550" spans="1:17">
      <c r="A550" t="s">
        <v>17</v>
      </c>
      <c r="B550" t="s">
        <v>79</v>
      </c>
      <c r="C550" t="s">
        <v>43</v>
      </c>
      <c r="D550" t="s">
        <v>20</v>
      </c>
      <c r="E550" t="s">
        <v>37</v>
      </c>
      <c r="F550" t="s">
        <v>1375</v>
      </c>
      <c r="G550">
        <v>85830</v>
      </c>
      <c r="H550" t="s">
        <v>39</v>
      </c>
      <c r="I550" t="s">
        <v>1376</v>
      </c>
      <c r="J550" t="s">
        <v>208</v>
      </c>
      <c r="K550">
        <v>81522.75</v>
      </c>
      <c r="L550">
        <v>0.94981649772806709</v>
      </c>
      <c r="M550" t="s">
        <v>43</v>
      </c>
      <c r="N550" t="s">
        <v>190</v>
      </c>
      <c r="O550" t="s">
        <v>197</v>
      </c>
      <c r="P550" t="s">
        <v>197</v>
      </c>
      <c r="Q550" t="s">
        <v>209</v>
      </c>
    </row>
    <row r="551" spans="1:17">
      <c r="A551" t="s">
        <v>17</v>
      </c>
      <c r="B551" t="s">
        <v>79</v>
      </c>
      <c r="C551" t="s">
        <v>19</v>
      </c>
      <c r="D551" t="s">
        <v>20</v>
      </c>
      <c r="E551" t="s">
        <v>419</v>
      </c>
      <c r="F551" t="s">
        <v>1377</v>
      </c>
      <c r="G551">
        <v>85711.22</v>
      </c>
      <c r="H551" t="s">
        <v>421</v>
      </c>
      <c r="I551" t="s">
        <v>1378</v>
      </c>
      <c r="J551" t="s">
        <v>571</v>
      </c>
      <c r="K551">
        <v>0</v>
      </c>
      <c r="L551">
        <v>0</v>
      </c>
      <c r="M551" t="s">
        <v>19</v>
      </c>
      <c r="P551" t="s">
        <v>85</v>
      </c>
    </row>
    <row r="552" spans="1:17">
      <c r="A552" t="s">
        <v>17</v>
      </c>
      <c r="B552" t="s">
        <v>18</v>
      </c>
      <c r="C552" t="s">
        <v>176</v>
      </c>
      <c r="D552" t="s">
        <v>593</v>
      </c>
      <c r="E552" t="s">
        <v>69</v>
      </c>
      <c r="F552" t="s">
        <v>1379</v>
      </c>
      <c r="G552">
        <v>85680</v>
      </c>
      <c r="H552" t="s">
        <v>71</v>
      </c>
      <c r="I552" t="s">
        <v>1380</v>
      </c>
      <c r="J552" t="s">
        <v>617</v>
      </c>
      <c r="K552">
        <v>56380</v>
      </c>
      <c r="L552">
        <v>0.65802987861811391</v>
      </c>
      <c r="M552" t="s">
        <v>180</v>
      </c>
      <c r="N552" t="s">
        <v>140</v>
      </c>
      <c r="O552" t="s">
        <v>27</v>
      </c>
      <c r="P552" t="s">
        <v>18</v>
      </c>
      <c r="Q552" t="s">
        <v>64</v>
      </c>
    </row>
    <row r="553" spans="1:17">
      <c r="A553" t="s">
        <v>17</v>
      </c>
      <c r="B553" t="s">
        <v>79</v>
      </c>
      <c r="C553" t="s">
        <v>43</v>
      </c>
      <c r="D553" t="s">
        <v>64</v>
      </c>
      <c r="E553" t="s">
        <v>1381</v>
      </c>
      <c r="F553" t="s">
        <v>1382</v>
      </c>
      <c r="G553">
        <v>85570</v>
      </c>
      <c r="H553" t="s">
        <v>1383</v>
      </c>
      <c r="I553" t="s">
        <v>1384</v>
      </c>
      <c r="J553" t="s">
        <v>1385</v>
      </c>
      <c r="K553">
        <v>85570</v>
      </c>
      <c r="L553">
        <v>1</v>
      </c>
      <c r="M553" t="s">
        <v>43</v>
      </c>
      <c r="N553" t="s">
        <v>26</v>
      </c>
      <c r="O553" t="s">
        <v>79</v>
      </c>
      <c r="P553" t="s">
        <v>1386</v>
      </c>
      <c r="Q553" t="s">
        <v>105</v>
      </c>
    </row>
    <row r="554" spans="1:17">
      <c r="A554" t="s">
        <v>17</v>
      </c>
      <c r="B554" t="s">
        <v>18</v>
      </c>
      <c r="C554" t="s">
        <v>19</v>
      </c>
      <c r="D554" t="s">
        <v>122</v>
      </c>
      <c r="E554" t="s">
        <v>21</v>
      </c>
      <c r="F554" t="s">
        <v>1387</v>
      </c>
      <c r="G554">
        <v>85355.14</v>
      </c>
      <c r="H554" t="s">
        <v>23</v>
      </c>
      <c r="I554" t="s">
        <v>1388</v>
      </c>
      <c r="J554" t="s">
        <v>1389</v>
      </c>
      <c r="K554">
        <v>85355.14</v>
      </c>
      <c r="L554">
        <v>1</v>
      </c>
      <c r="M554" t="s">
        <v>19</v>
      </c>
      <c r="N554" t="s">
        <v>140</v>
      </c>
      <c r="O554" t="s">
        <v>27</v>
      </c>
      <c r="P554" t="s">
        <v>18</v>
      </c>
      <c r="Q554" t="s">
        <v>105</v>
      </c>
    </row>
    <row r="555" spans="1:17">
      <c r="A555" t="s">
        <v>17</v>
      </c>
      <c r="B555" t="s">
        <v>29</v>
      </c>
      <c r="C555" t="s">
        <v>19</v>
      </c>
      <c r="D555" t="s">
        <v>20</v>
      </c>
      <c r="E555" t="s">
        <v>30</v>
      </c>
      <c r="F555" t="s">
        <v>1390</v>
      </c>
      <c r="G555">
        <v>85302</v>
      </c>
      <c r="H555" t="s">
        <v>32</v>
      </c>
      <c r="I555" t="s">
        <v>1391</v>
      </c>
      <c r="J555" t="s">
        <v>34</v>
      </c>
      <c r="K555">
        <v>0</v>
      </c>
      <c r="L555">
        <v>0</v>
      </c>
      <c r="M555" t="s">
        <v>19</v>
      </c>
      <c r="N555" t="s">
        <v>84</v>
      </c>
      <c r="O555" t="s">
        <v>29</v>
      </c>
      <c r="P555" t="s">
        <v>29</v>
      </c>
      <c r="Q555" t="s">
        <v>35</v>
      </c>
    </row>
    <row r="556" spans="1:17">
      <c r="A556" t="s">
        <v>17</v>
      </c>
      <c r="B556" t="s">
        <v>79</v>
      </c>
      <c r="C556" t="s">
        <v>43</v>
      </c>
      <c r="D556" t="s">
        <v>64</v>
      </c>
      <c r="E556" t="s">
        <v>330</v>
      </c>
      <c r="F556" t="s">
        <v>1392</v>
      </c>
      <c r="G556">
        <v>85243.41</v>
      </c>
      <c r="H556" t="s">
        <v>332</v>
      </c>
      <c r="I556" t="s">
        <v>988</v>
      </c>
      <c r="J556" t="s">
        <v>1393</v>
      </c>
      <c r="K556">
        <v>85243.41</v>
      </c>
      <c r="L556">
        <v>1</v>
      </c>
      <c r="M556" t="s">
        <v>43</v>
      </c>
      <c r="N556" t="s">
        <v>190</v>
      </c>
      <c r="O556" t="s">
        <v>162</v>
      </c>
      <c r="P556" t="s">
        <v>162</v>
      </c>
      <c r="Q556" t="s">
        <v>64</v>
      </c>
    </row>
    <row r="557" spans="1:17">
      <c r="A557" t="s">
        <v>17</v>
      </c>
      <c r="B557" t="s">
        <v>17</v>
      </c>
      <c r="C557" t="s">
        <v>176</v>
      </c>
      <c r="D557" t="s">
        <v>177</v>
      </c>
      <c r="E557" t="s">
        <v>37</v>
      </c>
      <c r="F557" t="s">
        <v>1394</v>
      </c>
      <c r="G557">
        <v>85200</v>
      </c>
      <c r="H557" t="s">
        <v>39</v>
      </c>
      <c r="I557" t="s">
        <v>1395</v>
      </c>
      <c r="J557" t="s">
        <v>701</v>
      </c>
      <c r="K557">
        <v>85200</v>
      </c>
      <c r="L557">
        <v>1</v>
      </c>
      <c r="M557" t="s">
        <v>180</v>
      </c>
      <c r="N557" t="s">
        <v>190</v>
      </c>
      <c r="O557" t="s">
        <v>241</v>
      </c>
      <c r="P557" t="s">
        <v>17</v>
      </c>
      <c r="Q557" t="s">
        <v>398</v>
      </c>
    </row>
    <row r="558" spans="1:17">
      <c r="A558" t="s">
        <v>17</v>
      </c>
      <c r="B558" t="s">
        <v>18</v>
      </c>
      <c r="C558" t="s">
        <v>19</v>
      </c>
      <c r="D558" t="s">
        <v>101</v>
      </c>
      <c r="E558" t="s">
        <v>21</v>
      </c>
      <c r="F558" t="s">
        <v>1396</v>
      </c>
      <c r="G558">
        <v>84512</v>
      </c>
      <c r="H558" t="s">
        <v>23</v>
      </c>
      <c r="I558" t="s">
        <v>1397</v>
      </c>
      <c r="J558" t="s">
        <v>729</v>
      </c>
      <c r="K558">
        <v>84512</v>
      </c>
      <c r="L558">
        <v>1</v>
      </c>
      <c r="M558" t="s">
        <v>19</v>
      </c>
      <c r="N558" t="s">
        <v>26</v>
      </c>
      <c r="O558" t="s">
        <v>27</v>
      </c>
      <c r="P558" t="s">
        <v>18</v>
      </c>
      <c r="Q558" t="s">
        <v>64</v>
      </c>
    </row>
    <row r="559" spans="1:17">
      <c r="A559" t="s">
        <v>17</v>
      </c>
      <c r="B559" t="s">
        <v>36</v>
      </c>
      <c r="C559" t="s">
        <v>176</v>
      </c>
      <c r="D559" t="s">
        <v>186</v>
      </c>
      <c r="E559" t="s">
        <v>143</v>
      </c>
      <c r="F559" t="s">
        <v>1398</v>
      </c>
      <c r="G559">
        <v>84250</v>
      </c>
      <c r="H559" t="s">
        <v>145</v>
      </c>
      <c r="I559" t="s">
        <v>1399</v>
      </c>
      <c r="J559" t="s">
        <v>1400</v>
      </c>
      <c r="K559">
        <v>84250</v>
      </c>
      <c r="L559">
        <v>1</v>
      </c>
      <c r="M559" t="s">
        <v>180</v>
      </c>
      <c r="N559" t="s">
        <v>26</v>
      </c>
      <c r="O559" t="s">
        <v>36</v>
      </c>
      <c r="P559" t="s">
        <v>17</v>
      </c>
      <c r="Q559" t="s">
        <v>186</v>
      </c>
    </row>
    <row r="560" spans="1:17">
      <c r="A560" t="s">
        <v>17</v>
      </c>
      <c r="B560" t="s">
        <v>36</v>
      </c>
      <c r="C560" t="s">
        <v>19</v>
      </c>
      <c r="D560" t="s">
        <v>64</v>
      </c>
      <c r="E560" t="s">
        <v>95</v>
      </c>
      <c r="F560" t="s">
        <v>1401</v>
      </c>
      <c r="G560">
        <v>84115.95</v>
      </c>
      <c r="H560" t="s">
        <v>97</v>
      </c>
      <c r="I560" t="s">
        <v>1402</v>
      </c>
      <c r="J560" t="s">
        <v>73</v>
      </c>
      <c r="K560">
        <v>0</v>
      </c>
      <c r="L560">
        <v>0</v>
      </c>
      <c r="M560" t="s">
        <v>19</v>
      </c>
      <c r="P560" t="s">
        <v>36</v>
      </c>
    </row>
    <row r="561" spans="1:17">
      <c r="A561" t="s">
        <v>17</v>
      </c>
      <c r="B561" t="s">
        <v>29</v>
      </c>
      <c r="C561" t="s">
        <v>43</v>
      </c>
      <c r="D561" t="s">
        <v>593</v>
      </c>
      <c r="E561" t="s">
        <v>30</v>
      </c>
      <c r="F561" t="s">
        <v>1403</v>
      </c>
      <c r="G561">
        <v>84100</v>
      </c>
      <c r="H561" t="s">
        <v>32</v>
      </c>
      <c r="I561" t="s">
        <v>1404</v>
      </c>
      <c r="J561" t="s">
        <v>1405</v>
      </c>
      <c r="K561">
        <v>23200</v>
      </c>
      <c r="L561">
        <v>0.27586206896551718</v>
      </c>
      <c r="M561" t="s">
        <v>43</v>
      </c>
      <c r="N561" t="s">
        <v>26</v>
      </c>
      <c r="O561" t="s">
        <v>29</v>
      </c>
      <c r="P561" t="s">
        <v>17</v>
      </c>
      <c r="Q561" t="s">
        <v>64</v>
      </c>
    </row>
    <row r="562" spans="1:17">
      <c r="A562" t="s">
        <v>17</v>
      </c>
      <c r="B562" t="s">
        <v>36</v>
      </c>
      <c r="C562" t="s">
        <v>86</v>
      </c>
      <c r="D562" t="s">
        <v>64</v>
      </c>
      <c r="E562" t="s">
        <v>91</v>
      </c>
      <c r="F562" t="s">
        <v>1406</v>
      </c>
      <c r="G562">
        <v>83260</v>
      </c>
      <c r="H562" t="s">
        <v>93</v>
      </c>
      <c r="I562" t="s">
        <v>1407</v>
      </c>
      <c r="J562" t="s">
        <v>1105</v>
      </c>
      <c r="K562">
        <v>0</v>
      </c>
      <c r="L562">
        <v>0</v>
      </c>
      <c r="M562" t="s">
        <v>86</v>
      </c>
      <c r="N562" t="s">
        <v>26</v>
      </c>
      <c r="O562" t="s">
        <v>36</v>
      </c>
      <c r="P562" t="s">
        <v>36</v>
      </c>
      <c r="Q562" t="s">
        <v>64</v>
      </c>
    </row>
    <row r="563" spans="1:17">
      <c r="A563" t="s">
        <v>17</v>
      </c>
      <c r="B563" t="s">
        <v>17</v>
      </c>
      <c r="C563" t="s">
        <v>176</v>
      </c>
      <c r="D563" t="s">
        <v>186</v>
      </c>
      <c r="E563" t="s">
        <v>91</v>
      </c>
      <c r="F563" t="s">
        <v>1408</v>
      </c>
      <c r="G563">
        <v>82841.89</v>
      </c>
      <c r="H563" t="s">
        <v>93</v>
      </c>
      <c r="I563" t="s">
        <v>1409</v>
      </c>
      <c r="J563" t="s">
        <v>189</v>
      </c>
      <c r="K563">
        <v>82841.89</v>
      </c>
      <c r="L563">
        <v>1</v>
      </c>
      <c r="M563" t="s">
        <v>180</v>
      </c>
      <c r="N563" t="s">
        <v>190</v>
      </c>
      <c r="O563" t="s">
        <v>241</v>
      </c>
      <c r="P563" t="s">
        <v>17</v>
      </c>
      <c r="Q563" t="s">
        <v>191</v>
      </c>
    </row>
    <row r="564" spans="1:17">
      <c r="A564" t="s">
        <v>17</v>
      </c>
      <c r="B564" t="s">
        <v>29</v>
      </c>
      <c r="C564" t="s">
        <v>176</v>
      </c>
      <c r="D564" t="s">
        <v>177</v>
      </c>
      <c r="E564" t="s">
        <v>30</v>
      </c>
      <c r="F564" t="s">
        <v>1410</v>
      </c>
      <c r="G564">
        <v>82153.679999999993</v>
      </c>
      <c r="H564" t="s">
        <v>32</v>
      </c>
      <c r="I564" t="s">
        <v>1411</v>
      </c>
      <c r="J564" t="s">
        <v>1393</v>
      </c>
      <c r="K564">
        <v>35632.51</v>
      </c>
      <c r="L564">
        <v>0.43372993151371919</v>
      </c>
      <c r="M564" t="s">
        <v>180</v>
      </c>
      <c r="N564" t="s">
        <v>26</v>
      </c>
      <c r="O564" t="s">
        <v>29</v>
      </c>
      <c r="P564" t="s">
        <v>29</v>
      </c>
      <c r="Q564" t="s">
        <v>398</v>
      </c>
    </row>
    <row r="565" spans="1:17">
      <c r="A565" t="s">
        <v>17</v>
      </c>
      <c r="B565" t="s">
        <v>17</v>
      </c>
      <c r="C565" t="s">
        <v>176</v>
      </c>
      <c r="D565" t="s">
        <v>186</v>
      </c>
      <c r="E565" t="s">
        <v>30</v>
      </c>
      <c r="F565" t="s">
        <v>1412</v>
      </c>
      <c r="G565">
        <v>82057.95</v>
      </c>
      <c r="H565" t="s">
        <v>32</v>
      </c>
      <c r="I565" t="s">
        <v>1413</v>
      </c>
      <c r="J565" t="s">
        <v>1414</v>
      </c>
      <c r="K565">
        <v>0</v>
      </c>
      <c r="L565">
        <v>0</v>
      </c>
      <c r="M565" t="s">
        <v>180</v>
      </c>
      <c r="N565" t="s">
        <v>190</v>
      </c>
      <c r="O565" t="s">
        <v>241</v>
      </c>
      <c r="P565" t="s">
        <v>17</v>
      </c>
      <c r="Q565" t="s">
        <v>1159</v>
      </c>
    </row>
    <row r="566" spans="1:17">
      <c r="A566" t="s">
        <v>17</v>
      </c>
      <c r="B566" t="s">
        <v>36</v>
      </c>
      <c r="C566" t="s">
        <v>19</v>
      </c>
      <c r="D566" t="s">
        <v>101</v>
      </c>
      <c r="E566" t="s">
        <v>91</v>
      </c>
      <c r="F566" t="s">
        <v>1415</v>
      </c>
      <c r="G566">
        <v>81734.33</v>
      </c>
      <c r="H566" t="s">
        <v>93</v>
      </c>
      <c r="I566" t="s">
        <v>1416</v>
      </c>
      <c r="J566" t="s">
        <v>578</v>
      </c>
      <c r="K566">
        <v>81734.319999999992</v>
      </c>
      <c r="L566">
        <v>0.99999987765238907</v>
      </c>
      <c r="M566" t="s">
        <v>19</v>
      </c>
      <c r="N566" t="s">
        <v>26</v>
      </c>
      <c r="O566" t="s">
        <v>36</v>
      </c>
      <c r="P566" t="s">
        <v>36</v>
      </c>
      <c r="Q566" t="s">
        <v>101</v>
      </c>
    </row>
    <row r="567" spans="1:17">
      <c r="A567" t="s">
        <v>17</v>
      </c>
      <c r="B567" t="s">
        <v>36</v>
      </c>
      <c r="C567" t="s">
        <v>19</v>
      </c>
      <c r="D567" t="s">
        <v>101</v>
      </c>
      <c r="E567" t="s">
        <v>37</v>
      </c>
      <c r="F567" t="s">
        <v>1417</v>
      </c>
      <c r="G567">
        <v>81287.41</v>
      </c>
      <c r="H567" t="s">
        <v>39</v>
      </c>
      <c r="I567" t="s">
        <v>1418</v>
      </c>
      <c r="J567" t="s">
        <v>1419</v>
      </c>
      <c r="K567">
        <v>81287.41</v>
      </c>
      <c r="L567">
        <v>1</v>
      </c>
      <c r="M567" t="s">
        <v>19</v>
      </c>
      <c r="N567" t="s">
        <v>26</v>
      </c>
      <c r="O567" t="s">
        <v>36</v>
      </c>
      <c r="P567" t="s">
        <v>1321</v>
      </c>
      <c r="Q567" t="s">
        <v>101</v>
      </c>
    </row>
    <row r="568" spans="1:17">
      <c r="A568" t="s">
        <v>17</v>
      </c>
      <c r="B568" t="s">
        <v>36</v>
      </c>
      <c r="C568" t="s">
        <v>19</v>
      </c>
      <c r="D568" t="s">
        <v>101</v>
      </c>
      <c r="E568" t="s">
        <v>95</v>
      </c>
      <c r="F568" t="s">
        <v>1420</v>
      </c>
      <c r="G568">
        <v>81064.800000000003</v>
      </c>
      <c r="H568" t="s">
        <v>97</v>
      </c>
      <c r="I568" t="s">
        <v>1421</v>
      </c>
      <c r="J568" t="s">
        <v>128</v>
      </c>
      <c r="K568">
        <v>81064.799999999988</v>
      </c>
      <c r="L568">
        <v>0.99999999999999978</v>
      </c>
      <c r="M568" t="s">
        <v>19</v>
      </c>
      <c r="N568" t="s">
        <v>26</v>
      </c>
      <c r="O568" t="s">
        <v>36</v>
      </c>
      <c r="P568" t="s">
        <v>36</v>
      </c>
      <c r="Q568" t="s">
        <v>101</v>
      </c>
    </row>
    <row r="569" spans="1:17">
      <c r="A569" t="s">
        <v>17</v>
      </c>
      <c r="B569" t="s">
        <v>18</v>
      </c>
      <c r="C569" t="s">
        <v>43</v>
      </c>
      <c r="D569" t="s">
        <v>101</v>
      </c>
      <c r="E569" t="s">
        <v>69</v>
      </c>
      <c r="F569" t="s">
        <v>1422</v>
      </c>
      <c r="G569">
        <v>80641.31</v>
      </c>
      <c r="H569" t="s">
        <v>71</v>
      </c>
      <c r="I569" t="s">
        <v>1423</v>
      </c>
      <c r="J569" t="s">
        <v>692</v>
      </c>
      <c r="K569">
        <v>0</v>
      </c>
      <c r="L569">
        <v>0</v>
      </c>
      <c r="M569" t="s">
        <v>43</v>
      </c>
      <c r="P569" t="s">
        <v>18</v>
      </c>
    </row>
    <row r="570" spans="1:17">
      <c r="A570" t="s">
        <v>17</v>
      </c>
      <c r="B570" t="s">
        <v>36</v>
      </c>
      <c r="C570" t="s">
        <v>19</v>
      </c>
      <c r="D570" t="s">
        <v>101</v>
      </c>
      <c r="E570" t="s">
        <v>91</v>
      </c>
      <c r="F570" t="s">
        <v>1424</v>
      </c>
      <c r="G570">
        <v>80000</v>
      </c>
      <c r="H570" t="s">
        <v>93</v>
      </c>
      <c r="I570" t="s">
        <v>1425</v>
      </c>
      <c r="J570" t="s">
        <v>128</v>
      </c>
      <c r="K570">
        <v>79525.73000000001</v>
      </c>
      <c r="L570">
        <v>0.99407162500000013</v>
      </c>
      <c r="M570" t="s">
        <v>19</v>
      </c>
      <c r="N570" t="s">
        <v>26</v>
      </c>
      <c r="O570" t="s">
        <v>36</v>
      </c>
      <c r="P570" t="s">
        <v>36</v>
      </c>
      <c r="Q570" t="s">
        <v>101</v>
      </c>
    </row>
    <row r="571" spans="1:17">
      <c r="A571" t="s">
        <v>17</v>
      </c>
      <c r="B571" t="s">
        <v>18</v>
      </c>
      <c r="C571" t="s">
        <v>43</v>
      </c>
      <c r="D571" t="s">
        <v>410</v>
      </c>
      <c r="E571" t="s">
        <v>58</v>
      </c>
      <c r="F571" t="s">
        <v>1426</v>
      </c>
      <c r="G571">
        <v>80000</v>
      </c>
      <c r="H571" t="s">
        <v>60</v>
      </c>
      <c r="I571" t="s">
        <v>1427</v>
      </c>
      <c r="J571" t="s">
        <v>1428</v>
      </c>
      <c r="K571">
        <v>45959.33</v>
      </c>
      <c r="L571">
        <v>0.57449162500000006</v>
      </c>
      <c r="M571" t="s">
        <v>43</v>
      </c>
      <c r="N571" t="s">
        <v>26</v>
      </c>
      <c r="O571" t="s">
        <v>27</v>
      </c>
      <c r="P571" t="s">
        <v>18</v>
      </c>
      <c r="Q571" t="s">
        <v>64</v>
      </c>
    </row>
    <row r="572" spans="1:17">
      <c r="A572" t="s">
        <v>17</v>
      </c>
      <c r="B572" t="s">
        <v>36</v>
      </c>
      <c r="C572" t="s">
        <v>176</v>
      </c>
      <c r="D572" t="s">
        <v>593</v>
      </c>
      <c r="E572" t="s">
        <v>37</v>
      </c>
      <c r="F572" t="s">
        <v>1429</v>
      </c>
      <c r="G572">
        <v>78732</v>
      </c>
      <c r="H572" t="s">
        <v>39</v>
      </c>
      <c r="I572" t="s">
        <v>1430</v>
      </c>
      <c r="J572" t="s">
        <v>890</v>
      </c>
      <c r="K572">
        <v>47239.199999999997</v>
      </c>
      <c r="L572">
        <v>0.6</v>
      </c>
      <c r="M572" t="s">
        <v>180</v>
      </c>
      <c r="N572" t="s">
        <v>84</v>
      </c>
      <c r="O572" t="s">
        <v>36</v>
      </c>
      <c r="P572" t="s">
        <v>36</v>
      </c>
      <c r="Q572" t="s">
        <v>64</v>
      </c>
    </row>
    <row r="573" spans="1:17">
      <c r="A573" t="s">
        <v>17</v>
      </c>
      <c r="B573" t="s">
        <v>36</v>
      </c>
      <c r="C573" t="s">
        <v>86</v>
      </c>
      <c r="D573" t="s">
        <v>20</v>
      </c>
      <c r="E573" t="s">
        <v>37</v>
      </c>
      <c r="F573" t="s">
        <v>1431</v>
      </c>
      <c r="G573">
        <v>78040</v>
      </c>
      <c r="H573" t="s">
        <v>39</v>
      </c>
      <c r="I573" t="s">
        <v>1432</v>
      </c>
      <c r="J573" t="s">
        <v>89</v>
      </c>
      <c r="K573">
        <v>74138</v>
      </c>
      <c r="L573">
        <v>0.95</v>
      </c>
      <c r="M573" t="s">
        <v>86</v>
      </c>
      <c r="N573" t="s">
        <v>84</v>
      </c>
      <c r="O573" t="s">
        <v>36</v>
      </c>
      <c r="P573" t="s">
        <v>36</v>
      </c>
      <c r="Q573" t="s">
        <v>90</v>
      </c>
    </row>
    <row r="574" spans="1:17">
      <c r="A574" t="s">
        <v>17</v>
      </c>
      <c r="B574" t="s">
        <v>36</v>
      </c>
      <c r="C574" t="s">
        <v>19</v>
      </c>
      <c r="D574" t="s">
        <v>101</v>
      </c>
      <c r="E574" t="s">
        <v>37</v>
      </c>
      <c r="F574" t="s">
        <v>1433</v>
      </c>
      <c r="G574">
        <v>77874.600000000006</v>
      </c>
      <c r="H574" t="s">
        <v>39</v>
      </c>
      <c r="I574" t="s">
        <v>1434</v>
      </c>
      <c r="J574" t="s">
        <v>267</v>
      </c>
      <c r="K574">
        <v>0</v>
      </c>
      <c r="L574">
        <v>0</v>
      </c>
      <c r="M574" t="s">
        <v>19</v>
      </c>
      <c r="N574" t="s">
        <v>26</v>
      </c>
      <c r="O574" t="s">
        <v>36</v>
      </c>
      <c r="P574" t="s">
        <v>36</v>
      </c>
      <c r="Q574" t="s">
        <v>101</v>
      </c>
    </row>
    <row r="575" spans="1:17">
      <c r="A575" t="s">
        <v>17</v>
      </c>
      <c r="B575" t="s">
        <v>18</v>
      </c>
      <c r="C575" t="s">
        <v>19</v>
      </c>
      <c r="D575" t="s">
        <v>101</v>
      </c>
      <c r="E575" t="s">
        <v>58</v>
      </c>
      <c r="F575" t="s">
        <v>1435</v>
      </c>
      <c r="G575">
        <v>77500</v>
      </c>
      <c r="H575" t="s">
        <v>60</v>
      </c>
      <c r="I575" t="s">
        <v>1436</v>
      </c>
      <c r="J575" t="s">
        <v>724</v>
      </c>
      <c r="K575">
        <v>77500</v>
      </c>
      <c r="L575">
        <v>1</v>
      </c>
      <c r="M575" t="s">
        <v>19</v>
      </c>
      <c r="N575" t="s">
        <v>26</v>
      </c>
      <c r="O575" t="s">
        <v>62</v>
      </c>
      <c r="P575" t="s">
        <v>63</v>
      </c>
      <c r="Q575" t="s">
        <v>101</v>
      </c>
    </row>
    <row r="576" spans="1:17">
      <c r="A576" t="s">
        <v>17</v>
      </c>
      <c r="B576" t="s">
        <v>79</v>
      </c>
      <c r="C576" t="s">
        <v>43</v>
      </c>
      <c r="D576" t="s">
        <v>20</v>
      </c>
      <c r="E576" t="s">
        <v>946</v>
      </c>
      <c r="F576" t="s">
        <v>1437</v>
      </c>
      <c r="G576">
        <v>77300</v>
      </c>
      <c r="H576" t="s">
        <v>948</v>
      </c>
      <c r="I576" t="s">
        <v>1438</v>
      </c>
      <c r="J576" t="s">
        <v>357</v>
      </c>
      <c r="K576">
        <v>57975</v>
      </c>
      <c r="L576">
        <v>0.75</v>
      </c>
      <c r="M576" t="s">
        <v>43</v>
      </c>
      <c r="N576" t="s">
        <v>26</v>
      </c>
      <c r="O576" t="s">
        <v>79</v>
      </c>
      <c r="P576" t="s">
        <v>950</v>
      </c>
      <c r="Q576" t="s">
        <v>101</v>
      </c>
    </row>
    <row r="577" spans="1:17">
      <c r="A577" t="s">
        <v>17</v>
      </c>
      <c r="B577" t="s">
        <v>36</v>
      </c>
      <c r="C577" t="s">
        <v>19</v>
      </c>
      <c r="D577" t="s">
        <v>20</v>
      </c>
      <c r="E577" t="s">
        <v>37</v>
      </c>
      <c r="F577" t="s">
        <v>1439</v>
      </c>
      <c r="G577">
        <v>77222.59</v>
      </c>
      <c r="H577" t="s">
        <v>39</v>
      </c>
      <c r="I577" t="s">
        <v>1440</v>
      </c>
      <c r="J577" t="s">
        <v>267</v>
      </c>
      <c r="K577">
        <v>0</v>
      </c>
      <c r="L577">
        <v>0</v>
      </c>
      <c r="M577" t="s">
        <v>19</v>
      </c>
      <c r="P577" t="s">
        <v>36</v>
      </c>
    </row>
    <row r="578" spans="1:17">
      <c r="A578" t="s">
        <v>17</v>
      </c>
      <c r="B578" t="s">
        <v>36</v>
      </c>
      <c r="C578" t="s">
        <v>19</v>
      </c>
      <c r="D578" t="s">
        <v>20</v>
      </c>
      <c r="E578" t="s">
        <v>977</v>
      </c>
      <c r="F578" t="s">
        <v>1441</v>
      </c>
      <c r="G578">
        <v>77055</v>
      </c>
      <c r="H578" t="s">
        <v>979</v>
      </c>
      <c r="I578" t="s">
        <v>899</v>
      </c>
      <c r="J578" t="s">
        <v>1442</v>
      </c>
      <c r="K578">
        <v>77055</v>
      </c>
      <c r="L578">
        <v>1</v>
      </c>
      <c r="M578" t="s">
        <v>19</v>
      </c>
      <c r="N578" t="s">
        <v>190</v>
      </c>
      <c r="O578" t="s">
        <v>900</v>
      </c>
      <c r="P578" t="s">
        <v>1162</v>
      </c>
      <c r="Q578" t="s">
        <v>64</v>
      </c>
    </row>
    <row r="579" spans="1:17">
      <c r="A579" t="s">
        <v>17</v>
      </c>
      <c r="B579" t="s">
        <v>18</v>
      </c>
      <c r="C579" t="s">
        <v>19</v>
      </c>
      <c r="D579" t="s">
        <v>410</v>
      </c>
      <c r="E579" t="s">
        <v>21</v>
      </c>
      <c r="F579" t="s">
        <v>1443</v>
      </c>
      <c r="G579">
        <v>77013</v>
      </c>
      <c r="H579" t="s">
        <v>23</v>
      </c>
      <c r="I579" t="s">
        <v>1444</v>
      </c>
      <c r="J579" t="s">
        <v>1445</v>
      </c>
      <c r="K579">
        <v>77013</v>
      </c>
      <c r="L579">
        <v>1</v>
      </c>
      <c r="M579" t="s">
        <v>19</v>
      </c>
      <c r="N579" t="s">
        <v>26</v>
      </c>
      <c r="O579" t="s">
        <v>27</v>
      </c>
      <c r="P579" t="s">
        <v>1446</v>
      </c>
      <c r="Q579" t="s">
        <v>105</v>
      </c>
    </row>
    <row r="580" spans="1:17">
      <c r="A580" t="s">
        <v>17</v>
      </c>
      <c r="B580" t="s">
        <v>29</v>
      </c>
      <c r="C580" t="s">
        <v>43</v>
      </c>
      <c r="D580" t="s">
        <v>64</v>
      </c>
      <c r="E580" t="s">
        <v>30</v>
      </c>
      <c r="F580" t="s">
        <v>1447</v>
      </c>
      <c r="G580">
        <v>76700.22</v>
      </c>
      <c r="H580" t="s">
        <v>32</v>
      </c>
      <c r="I580" t="s">
        <v>1448</v>
      </c>
      <c r="J580" t="s">
        <v>46</v>
      </c>
      <c r="K580">
        <v>76700.22</v>
      </c>
      <c r="L580">
        <v>1</v>
      </c>
      <c r="M580" t="s">
        <v>43</v>
      </c>
      <c r="N580" t="s">
        <v>26</v>
      </c>
      <c r="O580" t="s">
        <v>29</v>
      </c>
      <c r="P580" t="s">
        <v>29</v>
      </c>
      <c r="Q580" t="s">
        <v>47</v>
      </c>
    </row>
    <row r="581" spans="1:17">
      <c r="A581" t="s">
        <v>17</v>
      </c>
      <c r="B581" t="s">
        <v>29</v>
      </c>
      <c r="C581" t="s">
        <v>43</v>
      </c>
      <c r="D581" t="s">
        <v>20</v>
      </c>
      <c r="E581" t="s">
        <v>30</v>
      </c>
      <c r="F581" t="s">
        <v>1449</v>
      </c>
      <c r="G581">
        <v>75936.12</v>
      </c>
      <c r="H581" t="s">
        <v>32</v>
      </c>
      <c r="I581" t="s">
        <v>1450</v>
      </c>
      <c r="J581" t="s">
        <v>46</v>
      </c>
      <c r="K581">
        <v>75936.12</v>
      </c>
      <c r="L581">
        <v>1</v>
      </c>
      <c r="M581" t="s">
        <v>43</v>
      </c>
      <c r="N581" t="s">
        <v>26</v>
      </c>
      <c r="O581" t="s">
        <v>29</v>
      </c>
      <c r="P581" t="s">
        <v>29</v>
      </c>
      <c r="Q581" t="s">
        <v>47</v>
      </c>
    </row>
    <row r="582" spans="1:17">
      <c r="A582" t="s">
        <v>17</v>
      </c>
      <c r="B582" t="s">
        <v>29</v>
      </c>
      <c r="C582" t="s">
        <v>19</v>
      </c>
      <c r="D582" t="s">
        <v>101</v>
      </c>
      <c r="E582" t="s">
        <v>30</v>
      </c>
      <c r="F582" t="s">
        <v>1451</v>
      </c>
      <c r="G582">
        <v>75000</v>
      </c>
      <c r="H582" t="s">
        <v>32</v>
      </c>
      <c r="I582" t="s">
        <v>1452</v>
      </c>
      <c r="J582" t="s">
        <v>1453</v>
      </c>
      <c r="K582">
        <v>75000</v>
      </c>
      <c r="L582">
        <v>1</v>
      </c>
      <c r="M582" t="s">
        <v>19</v>
      </c>
      <c r="N582" t="s">
        <v>26</v>
      </c>
      <c r="O582" t="s">
        <v>29</v>
      </c>
      <c r="P582" t="s">
        <v>29</v>
      </c>
      <c r="Q582" t="s">
        <v>101</v>
      </c>
    </row>
    <row r="583" spans="1:17">
      <c r="A583" t="s">
        <v>17</v>
      </c>
      <c r="B583" t="s">
        <v>79</v>
      </c>
      <c r="C583" t="s">
        <v>43</v>
      </c>
      <c r="D583" t="s">
        <v>64</v>
      </c>
      <c r="E583" t="s">
        <v>353</v>
      </c>
      <c r="F583" t="s">
        <v>1454</v>
      </c>
      <c r="G583">
        <v>74783.100000000006</v>
      </c>
      <c r="H583" t="s">
        <v>355</v>
      </c>
      <c r="I583" t="s">
        <v>1455</v>
      </c>
      <c r="J583" t="s">
        <v>208</v>
      </c>
      <c r="K583">
        <v>74783.100000000006</v>
      </c>
      <c r="L583">
        <v>1</v>
      </c>
      <c r="M583" t="s">
        <v>43</v>
      </c>
      <c r="N583" t="s">
        <v>190</v>
      </c>
      <c r="O583" t="s">
        <v>162</v>
      </c>
      <c r="P583" t="s">
        <v>162</v>
      </c>
      <c r="Q583" t="s">
        <v>209</v>
      </c>
    </row>
    <row r="584" spans="1:17">
      <c r="A584" t="s">
        <v>17</v>
      </c>
      <c r="B584" t="s">
        <v>36</v>
      </c>
      <c r="C584" t="s">
        <v>19</v>
      </c>
      <c r="D584" t="s">
        <v>101</v>
      </c>
      <c r="E584" t="s">
        <v>143</v>
      </c>
      <c r="F584" t="s">
        <v>1456</v>
      </c>
      <c r="G584">
        <v>74708.31</v>
      </c>
      <c r="H584" t="s">
        <v>145</v>
      </c>
      <c r="I584" t="s">
        <v>1457</v>
      </c>
      <c r="J584" t="s">
        <v>128</v>
      </c>
      <c r="K584">
        <v>71476.47</v>
      </c>
      <c r="L584">
        <v>0.95674055536793701</v>
      </c>
      <c r="M584" t="s">
        <v>19</v>
      </c>
      <c r="N584" t="s">
        <v>26</v>
      </c>
      <c r="O584" t="s">
        <v>36</v>
      </c>
      <c r="P584" t="s">
        <v>352</v>
      </c>
      <c r="Q584" t="s">
        <v>101</v>
      </c>
    </row>
    <row r="585" spans="1:17">
      <c r="A585" t="s">
        <v>17</v>
      </c>
      <c r="B585" t="s">
        <v>18</v>
      </c>
      <c r="C585" t="s">
        <v>43</v>
      </c>
      <c r="D585" t="s">
        <v>101</v>
      </c>
      <c r="E585" t="s">
        <v>69</v>
      </c>
      <c r="F585" t="s">
        <v>1458</v>
      </c>
      <c r="G585">
        <v>73400</v>
      </c>
      <c r="H585" t="s">
        <v>71</v>
      </c>
      <c r="I585" t="s">
        <v>1459</v>
      </c>
      <c r="J585" t="s">
        <v>692</v>
      </c>
      <c r="K585">
        <v>0</v>
      </c>
      <c r="L585">
        <v>0</v>
      </c>
      <c r="M585" t="s">
        <v>43</v>
      </c>
      <c r="N585" t="s">
        <v>26</v>
      </c>
      <c r="O585" t="s">
        <v>27</v>
      </c>
      <c r="P585" t="s">
        <v>18</v>
      </c>
    </row>
    <row r="586" spans="1:17">
      <c r="A586" t="s">
        <v>17</v>
      </c>
      <c r="B586" t="s">
        <v>29</v>
      </c>
      <c r="C586" t="s">
        <v>19</v>
      </c>
      <c r="D586" t="s">
        <v>20</v>
      </c>
      <c r="E586" t="s">
        <v>30</v>
      </c>
      <c r="F586" t="s">
        <v>1460</v>
      </c>
      <c r="G586">
        <v>73373.740000000005</v>
      </c>
      <c r="H586" t="s">
        <v>32</v>
      </c>
      <c r="I586" t="s">
        <v>1461</v>
      </c>
      <c r="J586" t="s">
        <v>1462</v>
      </c>
      <c r="K586">
        <v>73373.740000000005</v>
      </c>
      <c r="L586">
        <v>1</v>
      </c>
      <c r="M586" t="s">
        <v>19</v>
      </c>
      <c r="N586" t="s">
        <v>84</v>
      </c>
      <c r="O586" t="s">
        <v>29</v>
      </c>
      <c r="P586" t="s">
        <v>29</v>
      </c>
      <c r="Q586" t="s">
        <v>105</v>
      </c>
    </row>
    <row r="587" spans="1:17">
      <c r="A587" t="s">
        <v>17</v>
      </c>
      <c r="B587" t="s">
        <v>36</v>
      </c>
      <c r="C587" t="s">
        <v>86</v>
      </c>
      <c r="D587" t="s">
        <v>20</v>
      </c>
      <c r="E587" t="s">
        <v>95</v>
      </c>
      <c r="F587" t="s">
        <v>1463</v>
      </c>
      <c r="G587">
        <v>73316.13</v>
      </c>
      <c r="H587" t="s">
        <v>97</v>
      </c>
      <c r="I587" t="s">
        <v>1464</v>
      </c>
      <c r="J587" t="s">
        <v>108</v>
      </c>
      <c r="K587">
        <v>0</v>
      </c>
      <c r="L587">
        <v>0</v>
      </c>
      <c r="M587" t="s">
        <v>86</v>
      </c>
      <c r="P587" t="s">
        <v>36</v>
      </c>
    </row>
    <row r="588" spans="1:17">
      <c r="A588" t="s">
        <v>17</v>
      </c>
      <c r="B588" t="s">
        <v>36</v>
      </c>
      <c r="C588" t="s">
        <v>19</v>
      </c>
      <c r="D588" t="s">
        <v>101</v>
      </c>
      <c r="E588" t="s">
        <v>37</v>
      </c>
      <c r="F588" t="s">
        <v>1465</v>
      </c>
      <c r="G588">
        <v>73260</v>
      </c>
      <c r="H588" t="s">
        <v>39</v>
      </c>
      <c r="I588" t="s">
        <v>1466</v>
      </c>
      <c r="J588" t="s">
        <v>1467</v>
      </c>
      <c r="K588">
        <v>73260</v>
      </c>
      <c r="L588">
        <v>1</v>
      </c>
      <c r="M588" t="s">
        <v>19</v>
      </c>
      <c r="N588" t="s">
        <v>26</v>
      </c>
      <c r="O588" t="s">
        <v>36</v>
      </c>
      <c r="P588" t="s">
        <v>36</v>
      </c>
      <c r="Q588" t="s">
        <v>101</v>
      </c>
    </row>
    <row r="589" spans="1:17">
      <c r="A589" t="s">
        <v>17</v>
      </c>
      <c r="B589" t="s">
        <v>29</v>
      </c>
      <c r="C589" t="s">
        <v>19</v>
      </c>
      <c r="D589" t="s">
        <v>20</v>
      </c>
      <c r="E589" t="s">
        <v>432</v>
      </c>
      <c r="F589" t="s">
        <v>1468</v>
      </c>
      <c r="G589">
        <v>73158</v>
      </c>
      <c r="H589" t="s">
        <v>434</v>
      </c>
      <c r="I589" t="s">
        <v>1469</v>
      </c>
      <c r="J589" t="s">
        <v>34</v>
      </c>
      <c r="K589">
        <v>65842</v>
      </c>
      <c r="L589">
        <v>0.89999726619098386</v>
      </c>
      <c r="M589" t="s">
        <v>19</v>
      </c>
      <c r="N589" t="s">
        <v>84</v>
      </c>
      <c r="O589" t="s">
        <v>29</v>
      </c>
      <c r="P589" t="s">
        <v>29</v>
      </c>
      <c r="Q589" t="s">
        <v>35</v>
      </c>
    </row>
    <row r="590" spans="1:17">
      <c r="A590" t="s">
        <v>17</v>
      </c>
      <c r="B590" t="s">
        <v>36</v>
      </c>
      <c r="C590" t="s">
        <v>213</v>
      </c>
      <c r="D590" t="s">
        <v>20</v>
      </c>
      <c r="E590" t="s">
        <v>37</v>
      </c>
      <c r="F590" t="s">
        <v>1470</v>
      </c>
      <c r="G590">
        <v>73038</v>
      </c>
      <c r="H590" t="s">
        <v>39</v>
      </c>
      <c r="I590" t="s">
        <v>1471</v>
      </c>
      <c r="J590" t="s">
        <v>227</v>
      </c>
      <c r="K590">
        <v>73038</v>
      </c>
      <c r="L590">
        <v>1</v>
      </c>
      <c r="M590" t="s">
        <v>213</v>
      </c>
      <c r="N590" t="s">
        <v>26</v>
      </c>
      <c r="O590" t="s">
        <v>36</v>
      </c>
      <c r="P590" t="s">
        <v>36</v>
      </c>
      <c r="Q590" t="s">
        <v>64</v>
      </c>
    </row>
    <row r="591" spans="1:17">
      <c r="A591" t="s">
        <v>17</v>
      </c>
      <c r="B591" t="s">
        <v>36</v>
      </c>
      <c r="C591" t="s">
        <v>86</v>
      </c>
      <c r="D591" t="s">
        <v>20</v>
      </c>
      <c r="E591" t="s">
        <v>91</v>
      </c>
      <c r="F591" t="s">
        <v>1472</v>
      </c>
      <c r="G591">
        <v>72481</v>
      </c>
      <c r="H591" t="s">
        <v>93</v>
      </c>
      <c r="I591" t="s">
        <v>1473</v>
      </c>
      <c r="J591" t="s">
        <v>89</v>
      </c>
      <c r="K591">
        <v>51375.05</v>
      </c>
      <c r="L591">
        <v>0.70880713566313935</v>
      </c>
      <c r="M591" t="s">
        <v>86</v>
      </c>
      <c r="N591" t="s">
        <v>26</v>
      </c>
      <c r="O591" t="s">
        <v>36</v>
      </c>
      <c r="P591" t="s">
        <v>36</v>
      </c>
      <c r="Q591" t="s">
        <v>90</v>
      </c>
    </row>
    <row r="592" spans="1:17">
      <c r="A592" t="s">
        <v>17</v>
      </c>
      <c r="B592" t="s">
        <v>36</v>
      </c>
      <c r="C592" t="s">
        <v>213</v>
      </c>
      <c r="D592" t="s">
        <v>20</v>
      </c>
      <c r="E592" t="s">
        <v>143</v>
      </c>
      <c r="F592" t="s">
        <v>1474</v>
      </c>
      <c r="G592">
        <v>72000</v>
      </c>
      <c r="H592" t="s">
        <v>145</v>
      </c>
      <c r="I592" t="s">
        <v>1475</v>
      </c>
      <c r="J592" t="s">
        <v>249</v>
      </c>
      <c r="K592">
        <v>49500</v>
      </c>
      <c r="L592">
        <v>0.6875</v>
      </c>
      <c r="M592" t="s">
        <v>213</v>
      </c>
      <c r="N592" t="s">
        <v>26</v>
      </c>
      <c r="O592" t="s">
        <v>36</v>
      </c>
      <c r="P592" t="s">
        <v>36</v>
      </c>
      <c r="Q592" t="s">
        <v>105</v>
      </c>
    </row>
    <row r="593" spans="1:17">
      <c r="A593" t="s">
        <v>17</v>
      </c>
      <c r="B593" t="s">
        <v>36</v>
      </c>
      <c r="C593" t="s">
        <v>213</v>
      </c>
      <c r="D593" t="s">
        <v>122</v>
      </c>
      <c r="E593" t="s">
        <v>271</v>
      </c>
      <c r="F593" t="s">
        <v>1476</v>
      </c>
      <c r="G593">
        <v>72000</v>
      </c>
      <c r="H593" t="s">
        <v>273</v>
      </c>
      <c r="I593" t="s">
        <v>1477</v>
      </c>
      <c r="J593" t="s">
        <v>715</v>
      </c>
      <c r="K593">
        <v>72000</v>
      </c>
      <c r="L593">
        <v>1</v>
      </c>
      <c r="M593" t="s">
        <v>213</v>
      </c>
      <c r="N593" t="s">
        <v>26</v>
      </c>
      <c r="O593" t="s">
        <v>36</v>
      </c>
      <c r="P593" t="s">
        <v>36</v>
      </c>
      <c r="Q593" t="s">
        <v>105</v>
      </c>
    </row>
    <row r="594" spans="1:17">
      <c r="A594" t="s">
        <v>17</v>
      </c>
      <c r="B594" t="s">
        <v>18</v>
      </c>
      <c r="C594" t="s">
        <v>19</v>
      </c>
      <c r="D594" t="s">
        <v>101</v>
      </c>
      <c r="E594" t="s">
        <v>69</v>
      </c>
      <c r="F594" t="s">
        <v>1478</v>
      </c>
      <c r="G594">
        <v>71965</v>
      </c>
      <c r="H594" t="s">
        <v>71</v>
      </c>
      <c r="I594" t="s">
        <v>1479</v>
      </c>
      <c r="J594" t="s">
        <v>1021</v>
      </c>
      <c r="K594">
        <v>71965</v>
      </c>
      <c r="L594">
        <v>1</v>
      </c>
      <c r="M594" t="s">
        <v>19</v>
      </c>
      <c r="N594" t="s">
        <v>26</v>
      </c>
      <c r="O594" t="s">
        <v>27</v>
      </c>
      <c r="P594" t="s">
        <v>18</v>
      </c>
      <c r="Q594" t="s">
        <v>101</v>
      </c>
    </row>
    <row r="595" spans="1:17">
      <c r="A595" t="s">
        <v>17</v>
      </c>
      <c r="B595" t="s">
        <v>29</v>
      </c>
      <c r="C595" t="s">
        <v>19</v>
      </c>
      <c r="D595" t="s">
        <v>20</v>
      </c>
      <c r="E595" t="s">
        <v>30</v>
      </c>
      <c r="F595" t="s">
        <v>1480</v>
      </c>
      <c r="G595">
        <v>71927.12</v>
      </c>
      <c r="H595" t="s">
        <v>32</v>
      </c>
      <c r="I595" t="s">
        <v>1481</v>
      </c>
      <c r="J595" t="s">
        <v>1482</v>
      </c>
      <c r="K595">
        <v>71927.12</v>
      </c>
      <c r="L595">
        <v>1</v>
      </c>
      <c r="M595" t="s">
        <v>19</v>
      </c>
      <c r="N595" t="s">
        <v>84</v>
      </c>
      <c r="O595" t="s">
        <v>29</v>
      </c>
      <c r="P595" t="s">
        <v>29</v>
      </c>
      <c r="Q595" t="s">
        <v>101</v>
      </c>
    </row>
    <row r="596" spans="1:17">
      <c r="A596" t="s">
        <v>17</v>
      </c>
      <c r="B596" t="s">
        <v>29</v>
      </c>
      <c r="C596" t="s">
        <v>19</v>
      </c>
      <c r="D596" t="s">
        <v>101</v>
      </c>
      <c r="E596" t="s">
        <v>30</v>
      </c>
      <c r="F596" t="s">
        <v>1483</v>
      </c>
      <c r="G596">
        <v>71730</v>
      </c>
      <c r="H596" t="s">
        <v>32</v>
      </c>
      <c r="I596" t="s">
        <v>1484</v>
      </c>
      <c r="J596" t="s">
        <v>185</v>
      </c>
      <c r="K596">
        <v>71730</v>
      </c>
      <c r="L596">
        <v>1</v>
      </c>
      <c r="M596" t="s">
        <v>19</v>
      </c>
      <c r="N596" t="s">
        <v>26</v>
      </c>
      <c r="O596" t="s">
        <v>29</v>
      </c>
      <c r="P596" t="s">
        <v>29</v>
      </c>
      <c r="Q596" t="s">
        <v>105</v>
      </c>
    </row>
    <row r="597" spans="1:17">
      <c r="A597" t="s">
        <v>17</v>
      </c>
      <c r="B597" t="s">
        <v>18</v>
      </c>
      <c r="C597" t="s">
        <v>43</v>
      </c>
      <c r="D597" t="s">
        <v>101</v>
      </c>
      <c r="E597" t="s">
        <v>69</v>
      </c>
      <c r="F597" t="s">
        <v>1485</v>
      </c>
      <c r="G597">
        <v>71600</v>
      </c>
      <c r="H597" t="s">
        <v>71</v>
      </c>
      <c r="I597" t="s">
        <v>1486</v>
      </c>
      <c r="J597" t="s">
        <v>1487</v>
      </c>
      <c r="K597">
        <v>71600</v>
      </c>
      <c r="L597">
        <v>1</v>
      </c>
      <c r="M597" t="s">
        <v>43</v>
      </c>
      <c r="N597" t="s">
        <v>26</v>
      </c>
      <c r="O597" t="s">
        <v>27</v>
      </c>
      <c r="P597" t="s">
        <v>18</v>
      </c>
    </row>
    <row r="598" spans="1:17">
      <c r="A598" t="s">
        <v>17</v>
      </c>
      <c r="B598" t="s">
        <v>36</v>
      </c>
      <c r="C598" t="s">
        <v>19</v>
      </c>
      <c r="D598" t="s">
        <v>20</v>
      </c>
      <c r="E598" t="s">
        <v>95</v>
      </c>
      <c r="F598" t="s">
        <v>1488</v>
      </c>
      <c r="G598">
        <v>71497</v>
      </c>
      <c r="H598" t="s">
        <v>97</v>
      </c>
      <c r="I598" t="s">
        <v>1489</v>
      </c>
      <c r="J598" t="s">
        <v>416</v>
      </c>
      <c r="K598">
        <v>0</v>
      </c>
      <c r="L598">
        <v>0</v>
      </c>
      <c r="M598" t="s">
        <v>19</v>
      </c>
      <c r="P598" t="s">
        <v>36</v>
      </c>
    </row>
    <row r="599" spans="1:17">
      <c r="A599" t="s">
        <v>17</v>
      </c>
      <c r="B599" t="s">
        <v>36</v>
      </c>
      <c r="C599" t="s">
        <v>19</v>
      </c>
      <c r="D599" t="s">
        <v>101</v>
      </c>
      <c r="E599" t="s">
        <v>37</v>
      </c>
      <c r="F599" t="s">
        <v>1490</v>
      </c>
      <c r="G599">
        <v>71287.600000000006</v>
      </c>
      <c r="H599" t="s">
        <v>39</v>
      </c>
      <c r="I599" t="s">
        <v>1491</v>
      </c>
      <c r="J599" t="s">
        <v>128</v>
      </c>
      <c r="K599">
        <v>71287.600000000006</v>
      </c>
      <c r="L599">
        <v>1</v>
      </c>
      <c r="M599" t="s">
        <v>19</v>
      </c>
      <c r="N599" t="s">
        <v>26</v>
      </c>
      <c r="O599" t="s">
        <v>36</v>
      </c>
      <c r="P599" t="s">
        <v>36</v>
      </c>
      <c r="Q599" t="s">
        <v>101</v>
      </c>
    </row>
    <row r="600" spans="1:17">
      <c r="A600" t="s">
        <v>17</v>
      </c>
      <c r="B600" t="s">
        <v>79</v>
      </c>
      <c r="C600" t="s">
        <v>19</v>
      </c>
      <c r="D600" t="s">
        <v>20</v>
      </c>
      <c r="E600" t="s">
        <v>37</v>
      </c>
      <c r="F600" t="s">
        <v>1492</v>
      </c>
      <c r="G600">
        <v>70997.279999999999</v>
      </c>
      <c r="H600" t="s">
        <v>39</v>
      </c>
      <c r="I600" t="s">
        <v>1493</v>
      </c>
      <c r="J600" t="s">
        <v>571</v>
      </c>
      <c r="K600">
        <v>70997.279999999999</v>
      </c>
      <c r="L600">
        <v>1</v>
      </c>
      <c r="M600" t="s">
        <v>19</v>
      </c>
      <c r="N600" t="s">
        <v>190</v>
      </c>
      <c r="O600" t="s">
        <v>197</v>
      </c>
      <c r="P600" t="s">
        <v>197</v>
      </c>
      <c r="Q600" t="s">
        <v>105</v>
      </c>
    </row>
    <row r="601" spans="1:17">
      <c r="A601" t="s">
        <v>17</v>
      </c>
      <c r="B601" t="s">
        <v>36</v>
      </c>
      <c r="C601" t="s">
        <v>213</v>
      </c>
      <c r="D601" t="s">
        <v>20</v>
      </c>
      <c r="E601" t="s">
        <v>37</v>
      </c>
      <c r="F601" t="s">
        <v>1494</v>
      </c>
      <c r="G601">
        <v>70906.95</v>
      </c>
      <c r="H601" t="s">
        <v>39</v>
      </c>
      <c r="I601" t="s">
        <v>1495</v>
      </c>
      <c r="J601" t="s">
        <v>853</v>
      </c>
      <c r="K601">
        <v>67361.600000000006</v>
      </c>
      <c r="L601">
        <v>0.94999996474252535</v>
      </c>
      <c r="M601" t="s">
        <v>213</v>
      </c>
      <c r="N601" t="s">
        <v>26</v>
      </c>
      <c r="O601" t="s">
        <v>36</v>
      </c>
      <c r="P601" t="s">
        <v>36</v>
      </c>
    </row>
    <row r="602" spans="1:17">
      <c r="A602" t="s">
        <v>17</v>
      </c>
      <c r="B602" t="s">
        <v>79</v>
      </c>
      <c r="C602" t="s">
        <v>43</v>
      </c>
      <c r="D602" t="s">
        <v>122</v>
      </c>
      <c r="E602" t="s">
        <v>419</v>
      </c>
      <c r="F602" t="s">
        <v>1496</v>
      </c>
      <c r="G602">
        <v>70670</v>
      </c>
      <c r="H602" t="s">
        <v>421</v>
      </c>
      <c r="I602" t="s">
        <v>1497</v>
      </c>
      <c r="J602" t="s">
        <v>514</v>
      </c>
      <c r="K602">
        <v>62587</v>
      </c>
      <c r="L602">
        <v>0.88562331965473329</v>
      </c>
      <c r="M602" t="s">
        <v>43</v>
      </c>
      <c r="N602" t="s">
        <v>26</v>
      </c>
      <c r="O602" t="s">
        <v>79</v>
      </c>
      <c r="P602" t="s">
        <v>162</v>
      </c>
      <c r="Q602" t="s">
        <v>105</v>
      </c>
    </row>
    <row r="603" spans="1:17">
      <c r="A603" t="s">
        <v>17</v>
      </c>
      <c r="B603" t="s">
        <v>36</v>
      </c>
      <c r="C603" t="s">
        <v>19</v>
      </c>
      <c r="D603" t="s">
        <v>101</v>
      </c>
      <c r="E603" t="s">
        <v>95</v>
      </c>
      <c r="F603" t="s">
        <v>1498</v>
      </c>
      <c r="G603">
        <v>70580</v>
      </c>
      <c r="H603" t="s">
        <v>97</v>
      </c>
      <c r="I603" t="s">
        <v>1499</v>
      </c>
      <c r="J603" t="s">
        <v>128</v>
      </c>
      <c r="K603">
        <v>57169.8</v>
      </c>
      <c r="L603">
        <v>0.81</v>
      </c>
      <c r="M603" t="s">
        <v>19</v>
      </c>
      <c r="N603" t="s">
        <v>26</v>
      </c>
      <c r="O603" t="s">
        <v>36</v>
      </c>
      <c r="P603" t="s">
        <v>36</v>
      </c>
      <c r="Q603" t="s">
        <v>101</v>
      </c>
    </row>
    <row r="604" spans="1:17">
      <c r="A604" t="s">
        <v>17</v>
      </c>
      <c r="B604" t="s">
        <v>29</v>
      </c>
      <c r="C604" t="s">
        <v>176</v>
      </c>
      <c r="D604" t="s">
        <v>593</v>
      </c>
      <c r="E604" t="s">
        <v>30</v>
      </c>
      <c r="F604" t="s">
        <v>1500</v>
      </c>
      <c r="G604">
        <v>70219.990000000005</v>
      </c>
      <c r="H604" t="s">
        <v>32</v>
      </c>
      <c r="I604" t="s">
        <v>1501</v>
      </c>
      <c r="J604" t="s">
        <v>628</v>
      </c>
      <c r="K604">
        <v>70219.990000000005</v>
      </c>
      <c r="L604">
        <v>1</v>
      </c>
      <c r="M604" t="s">
        <v>180</v>
      </c>
      <c r="N604" t="s">
        <v>26</v>
      </c>
      <c r="O604" t="s">
        <v>29</v>
      </c>
      <c r="P604" t="s">
        <v>17</v>
      </c>
      <c r="Q604" t="s">
        <v>64</v>
      </c>
    </row>
    <row r="605" spans="1:17">
      <c r="A605" t="s">
        <v>17</v>
      </c>
      <c r="B605" t="s">
        <v>18</v>
      </c>
      <c r="C605" t="s">
        <v>19</v>
      </c>
      <c r="D605" t="s">
        <v>20</v>
      </c>
      <c r="E605" t="s">
        <v>21</v>
      </c>
      <c r="F605" t="s">
        <v>1502</v>
      </c>
      <c r="G605">
        <v>70136</v>
      </c>
      <c r="H605" t="s">
        <v>23</v>
      </c>
      <c r="I605" t="s">
        <v>1503</v>
      </c>
      <c r="J605" t="s">
        <v>108</v>
      </c>
      <c r="K605">
        <v>70136</v>
      </c>
      <c r="L605">
        <v>1</v>
      </c>
      <c r="M605" t="s">
        <v>19</v>
      </c>
      <c r="N605" t="s">
        <v>26</v>
      </c>
      <c r="O605" t="s">
        <v>27</v>
      </c>
      <c r="P605" t="s">
        <v>18</v>
      </c>
      <c r="Q605" t="s">
        <v>116</v>
      </c>
    </row>
    <row r="606" spans="1:17">
      <c r="A606" t="s">
        <v>17</v>
      </c>
      <c r="B606" t="s">
        <v>36</v>
      </c>
      <c r="C606" t="s">
        <v>176</v>
      </c>
      <c r="E606" t="s">
        <v>95</v>
      </c>
      <c r="F606" t="s">
        <v>1504</v>
      </c>
      <c r="G606">
        <v>70080</v>
      </c>
      <c r="H606" t="s">
        <v>97</v>
      </c>
      <c r="I606" t="s">
        <v>1505</v>
      </c>
      <c r="K606">
        <v>0</v>
      </c>
      <c r="L606">
        <v>0</v>
      </c>
      <c r="P606" t="s">
        <v>36</v>
      </c>
    </row>
    <row r="607" spans="1:17">
      <c r="A607" t="s">
        <v>17</v>
      </c>
      <c r="B607" t="s">
        <v>29</v>
      </c>
      <c r="C607" t="s">
        <v>19</v>
      </c>
      <c r="D607" t="s">
        <v>20</v>
      </c>
      <c r="E607" t="s">
        <v>30</v>
      </c>
      <c r="F607" t="s">
        <v>1506</v>
      </c>
      <c r="G607">
        <v>70061</v>
      </c>
      <c r="H607" t="s">
        <v>32</v>
      </c>
      <c r="I607" t="s">
        <v>1507</v>
      </c>
      <c r="J607" t="s">
        <v>34</v>
      </c>
      <c r="K607">
        <v>66558</v>
      </c>
      <c r="L607">
        <v>0.95000071366380723</v>
      </c>
      <c r="M607" t="s">
        <v>19</v>
      </c>
      <c r="N607" t="s">
        <v>84</v>
      </c>
      <c r="O607" t="s">
        <v>29</v>
      </c>
      <c r="P607" t="s">
        <v>29</v>
      </c>
      <c r="Q607" t="s">
        <v>35</v>
      </c>
    </row>
    <row r="608" spans="1:17">
      <c r="A608" t="s">
        <v>17</v>
      </c>
      <c r="B608" t="s">
        <v>36</v>
      </c>
      <c r="C608" t="s">
        <v>19</v>
      </c>
      <c r="D608" t="s">
        <v>101</v>
      </c>
      <c r="E608" t="s">
        <v>95</v>
      </c>
      <c r="F608" t="s">
        <v>1508</v>
      </c>
      <c r="G608">
        <v>70000</v>
      </c>
      <c r="H608" t="s">
        <v>97</v>
      </c>
      <c r="I608" t="s">
        <v>1509</v>
      </c>
      <c r="J608" t="s">
        <v>128</v>
      </c>
      <c r="K608">
        <v>69485.710000000006</v>
      </c>
      <c r="L608">
        <v>0.99265300000000012</v>
      </c>
      <c r="M608" t="s">
        <v>19</v>
      </c>
      <c r="N608" t="s">
        <v>26</v>
      </c>
      <c r="O608" t="s">
        <v>36</v>
      </c>
      <c r="P608" t="s">
        <v>36</v>
      </c>
      <c r="Q608" t="s">
        <v>101</v>
      </c>
    </row>
    <row r="609" spans="1:17">
      <c r="A609" t="s">
        <v>17</v>
      </c>
      <c r="B609" t="s">
        <v>18</v>
      </c>
      <c r="C609" t="s">
        <v>19</v>
      </c>
      <c r="D609" t="s">
        <v>101</v>
      </c>
      <c r="E609" t="s">
        <v>58</v>
      </c>
      <c r="F609" t="s">
        <v>1510</v>
      </c>
      <c r="G609">
        <v>69874.42</v>
      </c>
      <c r="H609" t="s">
        <v>60</v>
      </c>
      <c r="I609" t="s">
        <v>1511</v>
      </c>
      <c r="J609" t="s">
        <v>718</v>
      </c>
      <c r="K609">
        <v>69874.42</v>
      </c>
      <c r="L609">
        <v>1</v>
      </c>
      <c r="M609" t="s">
        <v>19</v>
      </c>
      <c r="N609" t="s">
        <v>26</v>
      </c>
      <c r="O609" t="s">
        <v>62</v>
      </c>
      <c r="P609" t="s">
        <v>63</v>
      </c>
      <c r="Q609" t="s">
        <v>101</v>
      </c>
    </row>
    <row r="610" spans="1:17">
      <c r="A610" t="s">
        <v>17</v>
      </c>
      <c r="B610" t="s">
        <v>36</v>
      </c>
      <c r="C610" t="s">
        <v>19</v>
      </c>
      <c r="D610" t="s">
        <v>101</v>
      </c>
      <c r="E610" t="s">
        <v>37</v>
      </c>
      <c r="F610" t="s">
        <v>1512</v>
      </c>
      <c r="G610">
        <v>69039.23</v>
      </c>
      <c r="H610" t="s">
        <v>39</v>
      </c>
      <c r="I610" t="s">
        <v>1513</v>
      </c>
      <c r="J610" t="s">
        <v>128</v>
      </c>
      <c r="K610">
        <v>69039.23000000001</v>
      </c>
      <c r="L610">
        <v>1</v>
      </c>
      <c r="M610" t="s">
        <v>19</v>
      </c>
      <c r="N610" t="s">
        <v>26</v>
      </c>
      <c r="O610" t="s">
        <v>36</v>
      </c>
      <c r="P610" t="s">
        <v>36</v>
      </c>
      <c r="Q610" t="s">
        <v>101</v>
      </c>
    </row>
    <row r="611" spans="1:17">
      <c r="A611" t="s">
        <v>17</v>
      </c>
      <c r="B611" t="s">
        <v>29</v>
      </c>
      <c r="C611" t="s">
        <v>43</v>
      </c>
      <c r="D611" t="s">
        <v>64</v>
      </c>
      <c r="E611" t="s">
        <v>30</v>
      </c>
      <c r="F611" t="s">
        <v>1514</v>
      </c>
      <c r="G611">
        <v>68400</v>
      </c>
      <c r="H611" t="s">
        <v>32</v>
      </c>
      <c r="I611" t="s">
        <v>1515</v>
      </c>
      <c r="J611" t="s">
        <v>1516</v>
      </c>
      <c r="K611">
        <v>68400</v>
      </c>
      <c r="L611">
        <v>1</v>
      </c>
      <c r="M611" t="s">
        <v>43</v>
      </c>
      <c r="N611" t="s">
        <v>84</v>
      </c>
      <c r="O611" t="s">
        <v>29</v>
      </c>
      <c r="P611" t="s">
        <v>29</v>
      </c>
      <c r="Q611" t="s">
        <v>105</v>
      </c>
    </row>
    <row r="612" spans="1:17">
      <c r="A612" t="s">
        <v>17</v>
      </c>
      <c r="B612" t="s">
        <v>36</v>
      </c>
      <c r="C612" t="s">
        <v>19</v>
      </c>
      <c r="D612" t="s">
        <v>20</v>
      </c>
      <c r="E612" t="s">
        <v>95</v>
      </c>
      <c r="F612" t="s">
        <v>1517</v>
      </c>
      <c r="G612">
        <v>68309.09</v>
      </c>
      <c r="H612" t="s">
        <v>97</v>
      </c>
      <c r="I612" t="s">
        <v>1518</v>
      </c>
      <c r="J612" t="s">
        <v>590</v>
      </c>
      <c r="K612">
        <v>68042.31</v>
      </c>
      <c r="L612">
        <v>0.99609451684980732</v>
      </c>
      <c r="M612" t="s">
        <v>19</v>
      </c>
      <c r="P612" t="s">
        <v>36</v>
      </c>
    </row>
    <row r="613" spans="1:17">
      <c r="A613" t="s">
        <v>17</v>
      </c>
      <c r="B613" t="s">
        <v>36</v>
      </c>
      <c r="C613" t="s">
        <v>19</v>
      </c>
      <c r="D613" t="s">
        <v>101</v>
      </c>
      <c r="E613" t="s">
        <v>91</v>
      </c>
      <c r="F613" t="s">
        <v>1519</v>
      </c>
      <c r="G613">
        <v>68189.460000000006</v>
      </c>
      <c r="H613" t="s">
        <v>93</v>
      </c>
      <c r="I613" t="s">
        <v>1520</v>
      </c>
      <c r="J613" t="s">
        <v>1521</v>
      </c>
      <c r="K613">
        <v>68189.460000000006</v>
      </c>
      <c r="L613">
        <v>1</v>
      </c>
      <c r="M613" t="s">
        <v>19</v>
      </c>
      <c r="N613" t="s">
        <v>26</v>
      </c>
      <c r="O613" t="s">
        <v>36</v>
      </c>
      <c r="P613" t="s">
        <v>36</v>
      </c>
      <c r="Q613" t="s">
        <v>101</v>
      </c>
    </row>
    <row r="614" spans="1:17">
      <c r="A614" t="s">
        <v>17</v>
      </c>
      <c r="B614" t="s">
        <v>29</v>
      </c>
      <c r="C614" t="s">
        <v>213</v>
      </c>
      <c r="D614" t="s">
        <v>20</v>
      </c>
      <c r="E614" t="s">
        <v>30</v>
      </c>
      <c r="F614" t="s">
        <v>1522</v>
      </c>
      <c r="G614">
        <v>68027</v>
      </c>
      <c r="H614" t="s">
        <v>32</v>
      </c>
      <c r="I614" t="s">
        <v>1523</v>
      </c>
      <c r="J614" t="s">
        <v>893</v>
      </c>
      <c r="K614">
        <v>0</v>
      </c>
      <c r="L614">
        <v>0</v>
      </c>
      <c r="M614" t="s">
        <v>213</v>
      </c>
      <c r="N614" t="s">
        <v>84</v>
      </c>
      <c r="O614" t="s">
        <v>29</v>
      </c>
      <c r="P614" t="s">
        <v>29</v>
      </c>
      <c r="Q614" t="s">
        <v>101</v>
      </c>
    </row>
    <row r="615" spans="1:17">
      <c r="A615" t="s">
        <v>17</v>
      </c>
      <c r="B615" t="s">
        <v>36</v>
      </c>
      <c r="C615" t="s">
        <v>19</v>
      </c>
      <c r="D615" t="s">
        <v>101</v>
      </c>
      <c r="E615" t="s">
        <v>37</v>
      </c>
      <c r="F615" t="s">
        <v>1524</v>
      </c>
      <c r="G615">
        <v>68009.600000000006</v>
      </c>
      <c r="H615" t="s">
        <v>39</v>
      </c>
      <c r="I615" t="s">
        <v>1525</v>
      </c>
      <c r="J615" t="s">
        <v>1310</v>
      </c>
      <c r="K615">
        <v>66984.149999999994</v>
      </c>
      <c r="L615">
        <v>0.98492198160259714</v>
      </c>
      <c r="M615" t="s">
        <v>19</v>
      </c>
      <c r="N615" t="s">
        <v>26</v>
      </c>
      <c r="O615" t="s">
        <v>36</v>
      </c>
      <c r="P615" t="s">
        <v>36</v>
      </c>
      <c r="Q615" t="s">
        <v>101</v>
      </c>
    </row>
    <row r="616" spans="1:17">
      <c r="A616" t="s">
        <v>17</v>
      </c>
      <c r="B616" t="s">
        <v>36</v>
      </c>
      <c r="C616" t="s">
        <v>43</v>
      </c>
      <c r="D616" t="s">
        <v>20</v>
      </c>
      <c r="E616" t="s">
        <v>37</v>
      </c>
      <c r="F616" t="s">
        <v>1526</v>
      </c>
      <c r="G616">
        <v>68000</v>
      </c>
      <c r="H616" t="s">
        <v>39</v>
      </c>
      <c r="I616" t="s">
        <v>1527</v>
      </c>
      <c r="J616" t="s">
        <v>52</v>
      </c>
      <c r="K616">
        <v>68000</v>
      </c>
      <c r="L616">
        <v>1</v>
      </c>
      <c r="M616" t="s">
        <v>43</v>
      </c>
      <c r="N616" t="s">
        <v>26</v>
      </c>
      <c r="O616" t="s">
        <v>36</v>
      </c>
      <c r="P616" t="s">
        <v>36</v>
      </c>
      <c r="Q616" t="s">
        <v>53</v>
      </c>
    </row>
    <row r="617" spans="1:17">
      <c r="A617" t="s">
        <v>17</v>
      </c>
      <c r="B617" t="s">
        <v>36</v>
      </c>
      <c r="C617" t="s">
        <v>43</v>
      </c>
      <c r="D617" t="s">
        <v>638</v>
      </c>
      <c r="E617" t="s">
        <v>91</v>
      </c>
      <c r="F617" t="s">
        <v>1528</v>
      </c>
      <c r="G617">
        <v>67302.179999999993</v>
      </c>
      <c r="H617" t="s">
        <v>93</v>
      </c>
      <c r="I617" t="s">
        <v>1529</v>
      </c>
      <c r="J617" t="s">
        <v>1155</v>
      </c>
      <c r="K617">
        <v>67302.179999999993</v>
      </c>
      <c r="L617">
        <v>1</v>
      </c>
      <c r="M617" t="s">
        <v>43</v>
      </c>
      <c r="N617" t="s">
        <v>84</v>
      </c>
      <c r="O617" t="s">
        <v>36</v>
      </c>
      <c r="P617" t="s">
        <v>36</v>
      </c>
      <c r="Q617" t="s">
        <v>64</v>
      </c>
    </row>
    <row r="618" spans="1:17">
      <c r="A618" t="s">
        <v>17</v>
      </c>
      <c r="B618" t="s">
        <v>18</v>
      </c>
      <c r="C618" t="s">
        <v>19</v>
      </c>
      <c r="D618" t="s">
        <v>64</v>
      </c>
      <c r="E618" t="s">
        <v>21</v>
      </c>
      <c r="F618" t="s">
        <v>1530</v>
      </c>
      <c r="G618">
        <v>67129</v>
      </c>
      <c r="H618" t="s">
        <v>23</v>
      </c>
      <c r="I618" t="s">
        <v>1531</v>
      </c>
      <c r="J618" t="s">
        <v>108</v>
      </c>
      <c r="K618">
        <v>63772.55</v>
      </c>
      <c r="L618">
        <v>0.95000000000000007</v>
      </c>
      <c r="M618" t="s">
        <v>19</v>
      </c>
      <c r="N618" t="s">
        <v>26</v>
      </c>
      <c r="O618" t="s">
        <v>62</v>
      </c>
      <c r="P618" t="s">
        <v>63</v>
      </c>
      <c r="Q618" t="s">
        <v>116</v>
      </c>
    </row>
    <row r="619" spans="1:17">
      <c r="A619" t="s">
        <v>17</v>
      </c>
      <c r="B619" t="s">
        <v>18</v>
      </c>
      <c r="C619" t="s">
        <v>19</v>
      </c>
      <c r="D619" t="s">
        <v>410</v>
      </c>
      <c r="E619" t="s">
        <v>58</v>
      </c>
      <c r="F619" t="s">
        <v>1532</v>
      </c>
      <c r="G619">
        <v>66929.399999999994</v>
      </c>
      <c r="H619" t="s">
        <v>60</v>
      </c>
      <c r="I619" t="s">
        <v>1533</v>
      </c>
      <c r="J619" t="s">
        <v>449</v>
      </c>
      <c r="K619">
        <v>66929.399999999994</v>
      </c>
      <c r="L619">
        <v>1</v>
      </c>
      <c r="M619" t="s">
        <v>19</v>
      </c>
      <c r="N619" t="s">
        <v>26</v>
      </c>
      <c r="O619" t="s">
        <v>27</v>
      </c>
      <c r="P619" t="s">
        <v>18</v>
      </c>
      <c r="Q619" t="s">
        <v>64</v>
      </c>
    </row>
    <row r="620" spans="1:17">
      <c r="A620" t="s">
        <v>17</v>
      </c>
      <c r="B620" t="s">
        <v>36</v>
      </c>
      <c r="C620" t="s">
        <v>86</v>
      </c>
      <c r="D620" t="s">
        <v>20</v>
      </c>
      <c r="E620" t="s">
        <v>330</v>
      </c>
      <c r="F620" t="s">
        <v>1534</v>
      </c>
      <c r="G620">
        <v>66708</v>
      </c>
      <c r="H620" t="s">
        <v>332</v>
      </c>
      <c r="I620" t="s">
        <v>1535</v>
      </c>
      <c r="J620" t="s">
        <v>89</v>
      </c>
      <c r="K620">
        <v>0</v>
      </c>
      <c r="L620">
        <v>0</v>
      </c>
      <c r="M620" t="s">
        <v>86</v>
      </c>
      <c r="N620" t="s">
        <v>26</v>
      </c>
      <c r="O620" t="s">
        <v>36</v>
      </c>
      <c r="P620" t="s">
        <v>335</v>
      </c>
      <c r="Q620" t="s">
        <v>90</v>
      </c>
    </row>
    <row r="621" spans="1:17">
      <c r="A621" t="s">
        <v>17</v>
      </c>
      <c r="B621" t="s">
        <v>36</v>
      </c>
      <c r="C621" t="s">
        <v>19</v>
      </c>
      <c r="D621" t="s">
        <v>101</v>
      </c>
      <c r="E621" t="s">
        <v>37</v>
      </c>
      <c r="F621" t="s">
        <v>1536</v>
      </c>
      <c r="G621">
        <v>66000</v>
      </c>
      <c r="H621" t="s">
        <v>39</v>
      </c>
      <c r="I621" t="s">
        <v>1537</v>
      </c>
      <c r="J621" t="s">
        <v>267</v>
      </c>
      <c r="K621">
        <v>0</v>
      </c>
      <c r="L621">
        <v>0</v>
      </c>
      <c r="M621" t="s">
        <v>19</v>
      </c>
      <c r="N621" t="s">
        <v>26</v>
      </c>
      <c r="O621" t="s">
        <v>36</v>
      </c>
      <c r="P621" t="s">
        <v>36</v>
      </c>
      <c r="Q621" t="s">
        <v>186</v>
      </c>
    </row>
    <row r="622" spans="1:17">
      <c r="A622" t="s">
        <v>17</v>
      </c>
      <c r="B622" t="s">
        <v>36</v>
      </c>
      <c r="C622" t="s">
        <v>213</v>
      </c>
      <c r="D622" t="s">
        <v>20</v>
      </c>
      <c r="E622" t="s">
        <v>330</v>
      </c>
      <c r="F622" t="s">
        <v>1538</v>
      </c>
      <c r="G622">
        <v>65025.05</v>
      </c>
      <c r="H622" t="s">
        <v>332</v>
      </c>
      <c r="I622" t="s">
        <v>1539</v>
      </c>
      <c r="J622" t="s">
        <v>249</v>
      </c>
      <c r="K622">
        <v>55025.05</v>
      </c>
      <c r="L622">
        <v>0.84621311325404591</v>
      </c>
      <c r="M622" t="s">
        <v>213</v>
      </c>
      <c r="N622" t="s">
        <v>26</v>
      </c>
      <c r="O622" t="s">
        <v>36</v>
      </c>
      <c r="P622" t="s">
        <v>335</v>
      </c>
      <c r="Q622" t="s">
        <v>101</v>
      </c>
    </row>
    <row r="623" spans="1:17">
      <c r="A623" t="s">
        <v>17</v>
      </c>
      <c r="B623" t="s">
        <v>17</v>
      </c>
      <c r="C623" t="s">
        <v>176</v>
      </c>
      <c r="D623" t="s">
        <v>633</v>
      </c>
      <c r="E623" t="s">
        <v>1540</v>
      </c>
      <c r="F623" t="s">
        <v>1541</v>
      </c>
      <c r="G623">
        <v>65024</v>
      </c>
      <c r="H623" t="s">
        <v>1542</v>
      </c>
      <c r="I623" t="s">
        <v>1543</v>
      </c>
      <c r="J623" t="s">
        <v>1544</v>
      </c>
      <c r="K623">
        <v>65024</v>
      </c>
      <c r="L623">
        <v>1</v>
      </c>
      <c r="M623" t="s">
        <v>180</v>
      </c>
      <c r="P623" t="s">
        <v>17</v>
      </c>
      <c r="Q623" t="s">
        <v>633</v>
      </c>
    </row>
    <row r="624" spans="1:17">
      <c r="A624" t="s">
        <v>17</v>
      </c>
      <c r="B624" t="s">
        <v>36</v>
      </c>
      <c r="C624" t="s">
        <v>19</v>
      </c>
      <c r="D624" t="s">
        <v>101</v>
      </c>
      <c r="E624" t="s">
        <v>263</v>
      </c>
      <c r="F624" t="s">
        <v>1545</v>
      </c>
      <c r="G624">
        <v>65023.22</v>
      </c>
      <c r="H624" t="s">
        <v>265</v>
      </c>
      <c r="I624" t="s">
        <v>1546</v>
      </c>
      <c r="J624" t="s">
        <v>128</v>
      </c>
      <c r="K624">
        <v>65023.22</v>
      </c>
      <c r="L624">
        <v>1</v>
      </c>
      <c r="M624" t="s">
        <v>19</v>
      </c>
      <c r="N624" t="s">
        <v>26</v>
      </c>
      <c r="O624" t="s">
        <v>36</v>
      </c>
      <c r="P624" t="s">
        <v>268</v>
      </c>
      <c r="Q624" t="s">
        <v>101</v>
      </c>
    </row>
    <row r="625" spans="1:17">
      <c r="A625" t="s">
        <v>17</v>
      </c>
      <c r="B625" t="s">
        <v>36</v>
      </c>
      <c r="C625" t="s">
        <v>213</v>
      </c>
      <c r="D625" t="s">
        <v>20</v>
      </c>
      <c r="E625" t="s">
        <v>37</v>
      </c>
      <c r="F625" t="s">
        <v>1547</v>
      </c>
      <c r="G625">
        <v>65000</v>
      </c>
      <c r="H625" t="s">
        <v>39</v>
      </c>
      <c r="I625" t="s">
        <v>1548</v>
      </c>
      <c r="J625" t="s">
        <v>715</v>
      </c>
      <c r="K625">
        <v>41326.160000000003</v>
      </c>
      <c r="L625">
        <v>0.63578707692307701</v>
      </c>
      <c r="M625" t="s">
        <v>213</v>
      </c>
      <c r="N625" t="s">
        <v>26</v>
      </c>
      <c r="O625" t="s">
        <v>36</v>
      </c>
      <c r="P625" t="s">
        <v>36</v>
      </c>
      <c r="Q625" t="s">
        <v>64</v>
      </c>
    </row>
    <row r="626" spans="1:17">
      <c r="A626" t="s">
        <v>17</v>
      </c>
      <c r="B626" t="s">
        <v>36</v>
      </c>
      <c r="C626" t="s">
        <v>19</v>
      </c>
      <c r="D626" t="s">
        <v>122</v>
      </c>
      <c r="E626" t="s">
        <v>37</v>
      </c>
      <c r="F626" t="s">
        <v>1549</v>
      </c>
      <c r="G626">
        <v>64660.89</v>
      </c>
      <c r="H626" t="s">
        <v>39</v>
      </c>
      <c r="I626" t="s">
        <v>1550</v>
      </c>
      <c r="J626" t="s">
        <v>67</v>
      </c>
      <c r="K626">
        <v>61427.85</v>
      </c>
      <c r="L626">
        <v>0.95000006959384564</v>
      </c>
      <c r="M626" t="s">
        <v>19</v>
      </c>
      <c r="N626" t="s">
        <v>26</v>
      </c>
      <c r="O626" t="s">
        <v>36</v>
      </c>
      <c r="P626" t="s">
        <v>36</v>
      </c>
      <c r="Q626" t="s">
        <v>68</v>
      </c>
    </row>
    <row r="627" spans="1:17">
      <c r="A627" t="s">
        <v>17</v>
      </c>
      <c r="B627" t="s">
        <v>36</v>
      </c>
      <c r="C627" t="s">
        <v>19</v>
      </c>
      <c r="D627" t="s">
        <v>186</v>
      </c>
      <c r="E627" t="s">
        <v>95</v>
      </c>
      <c r="F627" t="s">
        <v>1551</v>
      </c>
      <c r="G627">
        <v>64323.97</v>
      </c>
      <c r="H627" t="s">
        <v>97</v>
      </c>
      <c r="I627" t="s">
        <v>1552</v>
      </c>
      <c r="J627" t="s">
        <v>387</v>
      </c>
      <c r="K627">
        <v>0</v>
      </c>
      <c r="L627">
        <v>0</v>
      </c>
      <c r="M627" t="s">
        <v>19</v>
      </c>
      <c r="N627" t="s">
        <v>26</v>
      </c>
      <c r="O627" t="s">
        <v>36</v>
      </c>
      <c r="P627" t="s">
        <v>36</v>
      </c>
      <c r="Q627" t="s">
        <v>105</v>
      </c>
    </row>
    <row r="628" spans="1:17">
      <c r="A628" t="s">
        <v>17</v>
      </c>
      <c r="B628" t="s">
        <v>36</v>
      </c>
      <c r="C628" t="s">
        <v>19</v>
      </c>
      <c r="D628" t="s">
        <v>64</v>
      </c>
      <c r="E628" t="s">
        <v>37</v>
      </c>
      <c r="F628" t="s">
        <v>1553</v>
      </c>
      <c r="G628">
        <v>64096</v>
      </c>
      <c r="H628" t="s">
        <v>39</v>
      </c>
      <c r="I628" t="s">
        <v>1554</v>
      </c>
      <c r="J628" t="s">
        <v>549</v>
      </c>
      <c r="K628">
        <v>64096</v>
      </c>
      <c r="L628">
        <v>1</v>
      </c>
      <c r="M628" t="s">
        <v>19</v>
      </c>
      <c r="N628" t="s">
        <v>26</v>
      </c>
      <c r="O628" t="s">
        <v>36</v>
      </c>
      <c r="P628" t="s">
        <v>36</v>
      </c>
      <c r="Q628" t="s">
        <v>105</v>
      </c>
    </row>
    <row r="629" spans="1:17">
      <c r="A629" t="s">
        <v>17</v>
      </c>
      <c r="B629" t="s">
        <v>79</v>
      </c>
      <c r="C629" t="s">
        <v>43</v>
      </c>
      <c r="D629" t="s">
        <v>64</v>
      </c>
      <c r="E629" t="s">
        <v>419</v>
      </c>
      <c r="F629" t="s">
        <v>1555</v>
      </c>
      <c r="G629">
        <v>63539.96</v>
      </c>
      <c r="H629" t="s">
        <v>421</v>
      </c>
      <c r="I629" t="s">
        <v>1556</v>
      </c>
      <c r="J629" t="s">
        <v>208</v>
      </c>
      <c r="K629">
        <v>63539.96</v>
      </c>
      <c r="L629">
        <v>1</v>
      </c>
      <c r="M629" t="s">
        <v>43</v>
      </c>
      <c r="N629" t="s">
        <v>190</v>
      </c>
      <c r="O629" t="s">
        <v>162</v>
      </c>
      <c r="P629" t="s">
        <v>162</v>
      </c>
      <c r="Q629" t="s">
        <v>209</v>
      </c>
    </row>
    <row r="630" spans="1:17">
      <c r="A630" t="s">
        <v>17</v>
      </c>
      <c r="B630" t="s">
        <v>29</v>
      </c>
      <c r="C630" t="s">
        <v>19</v>
      </c>
      <c r="D630" t="s">
        <v>64</v>
      </c>
      <c r="E630" t="s">
        <v>30</v>
      </c>
      <c r="F630" t="s">
        <v>1557</v>
      </c>
      <c r="G630">
        <v>63250</v>
      </c>
      <c r="H630" t="s">
        <v>32</v>
      </c>
      <c r="I630" t="s">
        <v>1558</v>
      </c>
      <c r="J630" t="s">
        <v>34</v>
      </c>
      <c r="K630">
        <v>0</v>
      </c>
      <c r="L630">
        <v>0</v>
      </c>
      <c r="M630" t="s">
        <v>19</v>
      </c>
      <c r="N630" t="s">
        <v>26</v>
      </c>
      <c r="O630" t="s">
        <v>29</v>
      </c>
      <c r="P630" t="s">
        <v>29</v>
      </c>
      <c r="Q630" t="s">
        <v>35</v>
      </c>
    </row>
    <row r="631" spans="1:17">
      <c r="A631" t="s">
        <v>17</v>
      </c>
      <c r="B631" t="s">
        <v>18</v>
      </c>
      <c r="C631" t="s">
        <v>19</v>
      </c>
      <c r="D631" t="s">
        <v>101</v>
      </c>
      <c r="E631" t="s">
        <v>69</v>
      </c>
      <c r="F631" t="s">
        <v>1559</v>
      </c>
      <c r="G631">
        <v>63239.02</v>
      </c>
      <c r="H631" t="s">
        <v>71</v>
      </c>
      <c r="I631" t="s">
        <v>1560</v>
      </c>
      <c r="J631" t="s">
        <v>1336</v>
      </c>
      <c r="K631">
        <v>63228.63</v>
      </c>
      <c r="L631">
        <v>0.9998357027038054</v>
      </c>
      <c r="M631" t="s">
        <v>19</v>
      </c>
      <c r="N631" t="s">
        <v>26</v>
      </c>
      <c r="O631" t="s">
        <v>27</v>
      </c>
      <c r="P631" t="s">
        <v>18</v>
      </c>
    </row>
    <row r="632" spans="1:17">
      <c r="A632" t="s">
        <v>17</v>
      </c>
      <c r="B632" t="s">
        <v>36</v>
      </c>
      <c r="C632" t="s">
        <v>43</v>
      </c>
      <c r="D632" t="s">
        <v>20</v>
      </c>
      <c r="E632" t="s">
        <v>37</v>
      </c>
      <c r="F632" t="s">
        <v>1561</v>
      </c>
      <c r="G632">
        <v>63146.26</v>
      </c>
      <c r="H632" t="s">
        <v>39</v>
      </c>
      <c r="I632" t="s">
        <v>1562</v>
      </c>
      <c r="J632" t="s">
        <v>1563</v>
      </c>
      <c r="K632">
        <v>63146.26</v>
      </c>
      <c r="L632">
        <v>1</v>
      </c>
      <c r="M632" t="s">
        <v>43</v>
      </c>
      <c r="N632" t="s">
        <v>140</v>
      </c>
      <c r="O632" t="s">
        <v>36</v>
      </c>
      <c r="P632" t="s">
        <v>268</v>
      </c>
      <c r="Q632" t="s">
        <v>105</v>
      </c>
    </row>
    <row r="633" spans="1:17">
      <c r="A633" t="s">
        <v>17</v>
      </c>
      <c r="B633" t="s">
        <v>79</v>
      </c>
      <c r="C633" t="s">
        <v>43</v>
      </c>
      <c r="D633" t="s">
        <v>64</v>
      </c>
      <c r="E633" t="s">
        <v>157</v>
      </c>
      <c r="F633" t="s">
        <v>1564</v>
      </c>
      <c r="G633">
        <v>62593.07</v>
      </c>
      <c r="H633" t="s">
        <v>159</v>
      </c>
      <c r="I633" t="s">
        <v>1565</v>
      </c>
      <c r="J633" t="s">
        <v>809</v>
      </c>
      <c r="K633">
        <v>62593.07</v>
      </c>
      <c r="L633">
        <v>1</v>
      </c>
      <c r="M633" t="s">
        <v>43</v>
      </c>
      <c r="N633" t="s">
        <v>26</v>
      </c>
      <c r="O633" t="s">
        <v>79</v>
      </c>
      <c r="P633" t="s">
        <v>162</v>
      </c>
      <c r="Q633" t="s">
        <v>64</v>
      </c>
    </row>
    <row r="634" spans="1:17">
      <c r="A634" t="s">
        <v>17</v>
      </c>
      <c r="B634" t="s">
        <v>18</v>
      </c>
      <c r="C634" t="s">
        <v>43</v>
      </c>
      <c r="D634" t="s">
        <v>101</v>
      </c>
      <c r="E634" t="s">
        <v>69</v>
      </c>
      <c r="F634" t="s">
        <v>1566</v>
      </c>
      <c r="G634">
        <v>62544.05</v>
      </c>
      <c r="H634" t="s">
        <v>71</v>
      </c>
      <c r="I634" t="s">
        <v>1567</v>
      </c>
      <c r="J634" t="s">
        <v>692</v>
      </c>
      <c r="K634">
        <v>41584.839999999997</v>
      </c>
      <c r="L634">
        <v>0.66488882635518476</v>
      </c>
      <c r="M634" t="s">
        <v>43</v>
      </c>
      <c r="N634" t="s">
        <v>26</v>
      </c>
      <c r="O634" t="s">
        <v>27</v>
      </c>
      <c r="P634" t="s">
        <v>18</v>
      </c>
    </row>
    <row r="635" spans="1:17">
      <c r="A635" t="s">
        <v>17</v>
      </c>
      <c r="B635" t="s">
        <v>79</v>
      </c>
      <c r="C635" t="s">
        <v>19</v>
      </c>
      <c r="D635" t="s">
        <v>20</v>
      </c>
      <c r="E635" t="s">
        <v>58</v>
      </c>
      <c r="F635" t="s">
        <v>1568</v>
      </c>
      <c r="G635">
        <v>62489</v>
      </c>
      <c r="H635" t="s">
        <v>60</v>
      </c>
      <c r="I635" t="s">
        <v>1569</v>
      </c>
      <c r="J635" t="s">
        <v>56</v>
      </c>
      <c r="K635">
        <v>62489</v>
      </c>
      <c r="L635">
        <v>1</v>
      </c>
      <c r="M635" t="s">
        <v>19</v>
      </c>
      <c r="N635" t="s">
        <v>84</v>
      </c>
      <c r="O635" t="s">
        <v>79</v>
      </c>
      <c r="P635" t="s">
        <v>85</v>
      </c>
      <c r="Q635" t="s">
        <v>57</v>
      </c>
    </row>
    <row r="636" spans="1:17">
      <c r="A636" t="s">
        <v>17</v>
      </c>
      <c r="B636" t="s">
        <v>18</v>
      </c>
      <c r="C636" t="s">
        <v>19</v>
      </c>
      <c r="D636" t="s">
        <v>101</v>
      </c>
      <c r="E636" t="s">
        <v>69</v>
      </c>
      <c r="F636" t="s">
        <v>1570</v>
      </c>
      <c r="G636">
        <v>62133.4</v>
      </c>
      <c r="H636" t="s">
        <v>71</v>
      </c>
      <c r="I636" t="s">
        <v>1571</v>
      </c>
      <c r="J636" t="s">
        <v>1336</v>
      </c>
      <c r="K636">
        <v>62133.400000000009</v>
      </c>
      <c r="L636">
        <v>1</v>
      </c>
      <c r="M636" t="s">
        <v>19</v>
      </c>
      <c r="N636" t="s">
        <v>26</v>
      </c>
      <c r="O636" t="s">
        <v>27</v>
      </c>
      <c r="P636" t="s">
        <v>18</v>
      </c>
    </row>
    <row r="637" spans="1:17">
      <c r="A637" t="s">
        <v>17</v>
      </c>
      <c r="B637" t="s">
        <v>36</v>
      </c>
      <c r="C637" t="s">
        <v>213</v>
      </c>
      <c r="D637" t="s">
        <v>20</v>
      </c>
      <c r="E637" t="s">
        <v>95</v>
      </c>
      <c r="F637" t="s">
        <v>1572</v>
      </c>
      <c r="G637">
        <v>62000</v>
      </c>
      <c r="H637" t="s">
        <v>97</v>
      </c>
      <c r="I637" t="s">
        <v>1573</v>
      </c>
      <c r="J637" t="s">
        <v>853</v>
      </c>
      <c r="K637">
        <v>0</v>
      </c>
      <c r="L637">
        <v>0</v>
      </c>
      <c r="M637" t="s">
        <v>213</v>
      </c>
      <c r="P637" t="s">
        <v>36</v>
      </c>
    </row>
    <row r="638" spans="1:17">
      <c r="A638" t="s">
        <v>17</v>
      </c>
      <c r="B638" t="s">
        <v>79</v>
      </c>
      <c r="C638" t="s">
        <v>43</v>
      </c>
      <c r="D638" t="s">
        <v>122</v>
      </c>
      <c r="E638" t="s">
        <v>419</v>
      </c>
      <c r="F638" t="s">
        <v>1574</v>
      </c>
      <c r="G638">
        <v>61618.95</v>
      </c>
      <c r="H638" t="s">
        <v>421</v>
      </c>
      <c r="I638" t="s">
        <v>1575</v>
      </c>
      <c r="J638" t="s">
        <v>514</v>
      </c>
      <c r="K638">
        <v>50569</v>
      </c>
      <c r="L638">
        <v>0.8206728611896178</v>
      </c>
      <c r="M638" t="s">
        <v>43</v>
      </c>
      <c r="N638" t="s">
        <v>26</v>
      </c>
      <c r="O638" t="s">
        <v>79</v>
      </c>
      <c r="P638" t="s">
        <v>162</v>
      </c>
      <c r="Q638" t="s">
        <v>105</v>
      </c>
    </row>
    <row r="639" spans="1:17">
      <c r="A639" t="s">
        <v>17</v>
      </c>
      <c r="B639" t="s">
        <v>18</v>
      </c>
      <c r="C639" t="s">
        <v>19</v>
      </c>
      <c r="D639" t="s">
        <v>101</v>
      </c>
      <c r="E639" t="s">
        <v>69</v>
      </c>
      <c r="F639" t="s">
        <v>1576</v>
      </c>
      <c r="G639">
        <v>61556.2</v>
      </c>
      <c r="H639" t="s">
        <v>71</v>
      </c>
      <c r="I639" t="s">
        <v>1577</v>
      </c>
      <c r="J639" t="s">
        <v>718</v>
      </c>
      <c r="K639">
        <v>61556.2</v>
      </c>
      <c r="L639">
        <v>1</v>
      </c>
      <c r="M639" t="s">
        <v>19</v>
      </c>
      <c r="N639" t="s">
        <v>26</v>
      </c>
      <c r="O639" t="s">
        <v>27</v>
      </c>
      <c r="P639" t="s">
        <v>18</v>
      </c>
    </row>
    <row r="640" spans="1:17">
      <c r="A640" t="s">
        <v>17</v>
      </c>
      <c r="B640" t="s">
        <v>18</v>
      </c>
      <c r="C640" t="s">
        <v>43</v>
      </c>
      <c r="D640" t="s">
        <v>101</v>
      </c>
      <c r="E640" t="s">
        <v>419</v>
      </c>
      <c r="F640" t="s">
        <v>1578</v>
      </c>
      <c r="G640">
        <v>61428</v>
      </c>
      <c r="H640" t="s">
        <v>421</v>
      </c>
      <c r="I640" t="s">
        <v>1579</v>
      </c>
      <c r="J640" t="s">
        <v>692</v>
      </c>
      <c r="K640">
        <v>0</v>
      </c>
      <c r="L640">
        <v>0</v>
      </c>
      <c r="M640" t="s">
        <v>43</v>
      </c>
      <c r="N640" t="s">
        <v>190</v>
      </c>
      <c r="O640" t="s">
        <v>18</v>
      </c>
      <c r="P640" t="s">
        <v>162</v>
      </c>
    </row>
    <row r="641" spans="1:17">
      <c r="A641" t="s">
        <v>17</v>
      </c>
      <c r="B641" t="s">
        <v>36</v>
      </c>
      <c r="C641" t="s">
        <v>19</v>
      </c>
      <c r="D641" t="s">
        <v>101</v>
      </c>
      <c r="E641" t="s">
        <v>91</v>
      </c>
      <c r="F641" t="s">
        <v>1580</v>
      </c>
      <c r="G641">
        <v>60948.92</v>
      </c>
      <c r="H641" t="s">
        <v>93</v>
      </c>
      <c r="I641" t="s">
        <v>1581</v>
      </c>
      <c r="J641" t="s">
        <v>128</v>
      </c>
      <c r="K641">
        <v>60948.92</v>
      </c>
      <c r="L641">
        <v>1</v>
      </c>
      <c r="M641" t="s">
        <v>19</v>
      </c>
      <c r="N641" t="s">
        <v>26</v>
      </c>
      <c r="O641" t="s">
        <v>36</v>
      </c>
      <c r="P641" t="s">
        <v>36</v>
      </c>
      <c r="Q641" t="s">
        <v>101</v>
      </c>
    </row>
    <row r="642" spans="1:17">
      <c r="A642" t="s">
        <v>17</v>
      </c>
      <c r="B642" t="s">
        <v>18</v>
      </c>
      <c r="C642" t="s">
        <v>19</v>
      </c>
      <c r="D642" t="s">
        <v>64</v>
      </c>
      <c r="E642" t="s">
        <v>21</v>
      </c>
      <c r="F642" t="s">
        <v>1582</v>
      </c>
      <c r="G642">
        <v>60742.5</v>
      </c>
      <c r="H642" t="s">
        <v>23</v>
      </c>
      <c r="I642" t="s">
        <v>1583</v>
      </c>
      <c r="J642" t="s">
        <v>73</v>
      </c>
      <c r="K642">
        <v>60742.5</v>
      </c>
      <c r="L642">
        <v>1</v>
      </c>
      <c r="M642" t="s">
        <v>19</v>
      </c>
      <c r="N642" t="s">
        <v>26</v>
      </c>
      <c r="O642" t="s">
        <v>27</v>
      </c>
      <c r="P642" t="s">
        <v>18</v>
      </c>
      <c r="Q642" t="s">
        <v>74</v>
      </c>
    </row>
    <row r="643" spans="1:17">
      <c r="A643" t="s">
        <v>17</v>
      </c>
      <c r="B643" t="s">
        <v>79</v>
      </c>
      <c r="C643" t="s">
        <v>43</v>
      </c>
      <c r="D643" t="s">
        <v>64</v>
      </c>
      <c r="E643" t="s">
        <v>91</v>
      </c>
      <c r="F643" t="s">
        <v>1584</v>
      </c>
      <c r="G643">
        <v>60460.5</v>
      </c>
      <c r="H643" t="s">
        <v>93</v>
      </c>
      <c r="I643" t="s">
        <v>1585</v>
      </c>
      <c r="J643" t="s">
        <v>52</v>
      </c>
      <c r="K643">
        <v>60460.5</v>
      </c>
      <c r="L643">
        <v>1</v>
      </c>
      <c r="M643" t="s">
        <v>43</v>
      </c>
      <c r="N643" t="s">
        <v>190</v>
      </c>
      <c r="O643" t="s">
        <v>1586</v>
      </c>
      <c r="P643" t="s">
        <v>162</v>
      </c>
      <c r="Q643" t="s">
        <v>53</v>
      </c>
    </row>
    <row r="644" spans="1:17">
      <c r="A644" t="s">
        <v>17</v>
      </c>
      <c r="B644" t="s">
        <v>79</v>
      </c>
      <c r="C644" t="s">
        <v>43</v>
      </c>
      <c r="D644" t="s">
        <v>64</v>
      </c>
      <c r="E644" t="s">
        <v>275</v>
      </c>
      <c r="F644" t="s">
        <v>1587</v>
      </c>
      <c r="G644">
        <v>60216</v>
      </c>
      <c r="H644" t="s">
        <v>277</v>
      </c>
      <c r="I644" t="s">
        <v>1588</v>
      </c>
      <c r="J644" t="s">
        <v>1589</v>
      </c>
      <c r="K644">
        <v>60216</v>
      </c>
      <c r="L644">
        <v>1</v>
      </c>
      <c r="M644" t="s">
        <v>43</v>
      </c>
      <c r="N644" t="s">
        <v>26</v>
      </c>
      <c r="O644" t="s">
        <v>79</v>
      </c>
      <c r="P644" t="s">
        <v>162</v>
      </c>
      <c r="Q644" t="s">
        <v>64</v>
      </c>
    </row>
    <row r="645" spans="1:17">
      <c r="A645" t="s">
        <v>17</v>
      </c>
      <c r="B645" t="s">
        <v>79</v>
      </c>
      <c r="C645" t="s">
        <v>43</v>
      </c>
      <c r="D645" t="s">
        <v>64</v>
      </c>
      <c r="E645" t="s">
        <v>157</v>
      </c>
      <c r="F645" t="s">
        <v>1590</v>
      </c>
      <c r="G645">
        <v>60187.83</v>
      </c>
      <c r="H645" t="s">
        <v>159</v>
      </c>
      <c r="I645" t="s">
        <v>1591</v>
      </c>
      <c r="J645" t="s">
        <v>208</v>
      </c>
      <c r="K645">
        <v>58676.94</v>
      </c>
      <c r="L645">
        <v>0.97489708467642044</v>
      </c>
      <c r="M645" t="s">
        <v>43</v>
      </c>
      <c r="N645" t="s">
        <v>190</v>
      </c>
      <c r="O645" t="s">
        <v>162</v>
      </c>
      <c r="P645" t="s">
        <v>162</v>
      </c>
      <c r="Q645" t="s">
        <v>209</v>
      </c>
    </row>
    <row r="646" spans="1:17">
      <c r="A646" t="s">
        <v>17</v>
      </c>
      <c r="B646" t="s">
        <v>29</v>
      </c>
      <c r="C646" t="s">
        <v>176</v>
      </c>
      <c r="D646" t="s">
        <v>593</v>
      </c>
      <c r="E646" t="s">
        <v>30</v>
      </c>
      <c r="F646" t="s">
        <v>1592</v>
      </c>
      <c r="G646">
        <v>60083.66</v>
      </c>
      <c r="H646" t="s">
        <v>32</v>
      </c>
      <c r="I646" t="s">
        <v>1593</v>
      </c>
      <c r="J646" t="s">
        <v>628</v>
      </c>
      <c r="K646">
        <v>60083.66</v>
      </c>
      <c r="L646">
        <v>1</v>
      </c>
      <c r="M646" t="s">
        <v>180</v>
      </c>
      <c r="N646" t="s">
        <v>26</v>
      </c>
      <c r="O646" t="s">
        <v>29</v>
      </c>
      <c r="P646" t="s">
        <v>17</v>
      </c>
      <c r="Q646" t="s">
        <v>64</v>
      </c>
    </row>
    <row r="647" spans="1:17">
      <c r="A647" t="s">
        <v>17</v>
      </c>
      <c r="B647" t="s">
        <v>36</v>
      </c>
      <c r="C647" t="s">
        <v>19</v>
      </c>
      <c r="D647" t="s">
        <v>101</v>
      </c>
      <c r="E647" t="s">
        <v>143</v>
      </c>
      <c r="F647" t="s">
        <v>1594</v>
      </c>
      <c r="G647">
        <v>60019.55</v>
      </c>
      <c r="H647" t="s">
        <v>145</v>
      </c>
      <c r="I647" t="s">
        <v>1595</v>
      </c>
      <c r="J647" t="s">
        <v>128</v>
      </c>
      <c r="K647">
        <v>47634.98</v>
      </c>
      <c r="L647">
        <v>0.79365773318860278</v>
      </c>
      <c r="M647" t="s">
        <v>19</v>
      </c>
      <c r="N647" t="s">
        <v>26</v>
      </c>
      <c r="O647" t="s">
        <v>36</v>
      </c>
      <c r="P647" t="s">
        <v>352</v>
      </c>
      <c r="Q647" t="s">
        <v>101</v>
      </c>
    </row>
    <row r="648" spans="1:17">
      <c r="A648" t="s">
        <v>17</v>
      </c>
      <c r="B648" t="s">
        <v>18</v>
      </c>
      <c r="C648" t="s">
        <v>19</v>
      </c>
      <c r="D648" t="s">
        <v>20</v>
      </c>
      <c r="E648" t="s">
        <v>69</v>
      </c>
      <c r="F648" t="s">
        <v>1596</v>
      </c>
      <c r="G648">
        <v>60000</v>
      </c>
      <c r="H648" t="s">
        <v>71</v>
      </c>
      <c r="I648" t="s">
        <v>1597</v>
      </c>
      <c r="J648" t="s">
        <v>413</v>
      </c>
      <c r="K648">
        <v>54000</v>
      </c>
      <c r="L648">
        <v>0.9</v>
      </c>
      <c r="M648" t="s">
        <v>19</v>
      </c>
      <c r="N648" t="s">
        <v>84</v>
      </c>
      <c r="O648" t="s">
        <v>27</v>
      </c>
      <c r="P648" t="s">
        <v>18</v>
      </c>
      <c r="Q648" t="s">
        <v>105</v>
      </c>
    </row>
    <row r="649" spans="1:17">
      <c r="A649" t="s">
        <v>17</v>
      </c>
      <c r="B649" t="s">
        <v>36</v>
      </c>
      <c r="C649" t="s">
        <v>213</v>
      </c>
      <c r="D649" t="s">
        <v>20</v>
      </c>
      <c r="E649" t="s">
        <v>95</v>
      </c>
      <c r="F649" t="s">
        <v>1598</v>
      </c>
      <c r="G649">
        <v>59656.95</v>
      </c>
      <c r="H649" t="s">
        <v>97</v>
      </c>
      <c r="I649" t="s">
        <v>1599</v>
      </c>
      <c r="J649" t="s">
        <v>853</v>
      </c>
      <c r="K649">
        <v>56674.1</v>
      </c>
      <c r="L649">
        <v>0.94999995809373428</v>
      </c>
      <c r="M649" t="s">
        <v>213</v>
      </c>
      <c r="P649" t="s">
        <v>36</v>
      </c>
    </row>
    <row r="650" spans="1:17">
      <c r="A650" t="s">
        <v>17</v>
      </c>
      <c r="B650" t="s">
        <v>36</v>
      </c>
      <c r="C650" t="s">
        <v>19</v>
      </c>
      <c r="D650" t="s">
        <v>20</v>
      </c>
      <c r="E650" t="s">
        <v>263</v>
      </c>
      <c r="F650" t="s">
        <v>1600</v>
      </c>
      <c r="G650">
        <v>59604.44</v>
      </c>
      <c r="H650" t="s">
        <v>265</v>
      </c>
      <c r="I650" t="s">
        <v>1601</v>
      </c>
      <c r="J650" t="s">
        <v>334</v>
      </c>
      <c r="K650">
        <v>48711.73</v>
      </c>
      <c r="L650">
        <v>0.81725002365595589</v>
      </c>
      <c r="M650" t="s">
        <v>19</v>
      </c>
      <c r="N650" t="s">
        <v>26</v>
      </c>
      <c r="O650" t="s">
        <v>36</v>
      </c>
      <c r="P650" t="s">
        <v>335</v>
      </c>
      <c r="Q650" t="s">
        <v>336</v>
      </c>
    </row>
    <row r="651" spans="1:17">
      <c r="A651" t="s">
        <v>17</v>
      </c>
      <c r="B651" t="s">
        <v>36</v>
      </c>
      <c r="C651" t="s">
        <v>86</v>
      </c>
      <c r="D651" t="s">
        <v>20</v>
      </c>
      <c r="E651" t="s">
        <v>91</v>
      </c>
      <c r="F651" t="s">
        <v>1602</v>
      </c>
      <c r="G651">
        <v>59468.46</v>
      </c>
      <c r="H651" t="s">
        <v>93</v>
      </c>
      <c r="I651" t="s">
        <v>1603</v>
      </c>
      <c r="J651" t="s">
        <v>89</v>
      </c>
      <c r="K651">
        <v>59468.46</v>
      </c>
      <c r="L651">
        <v>1</v>
      </c>
      <c r="M651" t="s">
        <v>86</v>
      </c>
      <c r="N651" t="s">
        <v>140</v>
      </c>
      <c r="O651" t="s">
        <v>36</v>
      </c>
      <c r="P651" t="s">
        <v>36</v>
      </c>
      <c r="Q651" t="s">
        <v>90</v>
      </c>
    </row>
    <row r="652" spans="1:17">
      <c r="A652" t="s">
        <v>17</v>
      </c>
      <c r="B652" t="s">
        <v>36</v>
      </c>
      <c r="C652" t="s">
        <v>86</v>
      </c>
      <c r="D652" t="s">
        <v>20</v>
      </c>
      <c r="E652" t="s">
        <v>143</v>
      </c>
      <c r="F652" t="s">
        <v>1604</v>
      </c>
      <c r="G652">
        <v>59283</v>
      </c>
      <c r="H652" t="s">
        <v>145</v>
      </c>
      <c r="I652" t="s">
        <v>1605</v>
      </c>
      <c r="J652" t="s">
        <v>108</v>
      </c>
      <c r="K652">
        <v>49048</v>
      </c>
      <c r="L652">
        <v>0.82735354148744156</v>
      </c>
      <c r="M652" t="s">
        <v>86</v>
      </c>
      <c r="N652" t="s">
        <v>26</v>
      </c>
      <c r="O652" t="s">
        <v>36</v>
      </c>
      <c r="P652" t="s">
        <v>352</v>
      </c>
      <c r="Q652" t="s">
        <v>116</v>
      </c>
    </row>
    <row r="653" spans="1:17">
      <c r="A653" t="s">
        <v>17</v>
      </c>
      <c r="B653" t="s">
        <v>18</v>
      </c>
      <c r="C653" t="s">
        <v>176</v>
      </c>
      <c r="D653" t="s">
        <v>64</v>
      </c>
      <c r="E653" t="s">
        <v>21</v>
      </c>
      <c r="F653" t="s">
        <v>1606</v>
      </c>
      <c r="G653">
        <v>59110</v>
      </c>
      <c r="H653" t="s">
        <v>23</v>
      </c>
      <c r="I653" t="s">
        <v>1607</v>
      </c>
      <c r="J653" t="s">
        <v>617</v>
      </c>
      <c r="K653">
        <v>2015</v>
      </c>
      <c r="L653">
        <v>3.4088986635087123E-2</v>
      </c>
      <c r="M653" t="s">
        <v>180</v>
      </c>
      <c r="N653" t="s">
        <v>140</v>
      </c>
      <c r="O653" t="s">
        <v>27</v>
      </c>
      <c r="P653" t="s">
        <v>63</v>
      </c>
    </row>
    <row r="654" spans="1:17">
      <c r="A654" t="s">
        <v>17</v>
      </c>
      <c r="B654" t="s">
        <v>79</v>
      </c>
      <c r="C654" t="s">
        <v>19</v>
      </c>
      <c r="D654" t="s">
        <v>64</v>
      </c>
      <c r="E654" t="s">
        <v>419</v>
      </c>
      <c r="F654" t="s">
        <v>1608</v>
      </c>
      <c r="G654">
        <v>58950</v>
      </c>
      <c r="H654" t="s">
        <v>421</v>
      </c>
      <c r="I654" t="s">
        <v>1609</v>
      </c>
      <c r="J654" t="s">
        <v>1610</v>
      </c>
      <c r="K654">
        <v>53587</v>
      </c>
      <c r="L654">
        <v>0.90902459711620021</v>
      </c>
      <c r="M654" t="s">
        <v>19</v>
      </c>
      <c r="P654" t="s">
        <v>85</v>
      </c>
    </row>
    <row r="655" spans="1:17">
      <c r="A655" t="s">
        <v>17</v>
      </c>
      <c r="B655" t="s">
        <v>29</v>
      </c>
      <c r="C655" t="s">
        <v>43</v>
      </c>
      <c r="D655" t="s">
        <v>101</v>
      </c>
      <c r="E655" t="s">
        <v>30</v>
      </c>
      <c r="F655" t="s">
        <v>1611</v>
      </c>
      <c r="G655">
        <v>58931</v>
      </c>
      <c r="H655" t="s">
        <v>32</v>
      </c>
      <c r="I655" t="s">
        <v>1612</v>
      </c>
      <c r="J655" t="s">
        <v>721</v>
      </c>
      <c r="K655">
        <v>58931</v>
      </c>
      <c r="L655">
        <v>1</v>
      </c>
      <c r="M655" t="s">
        <v>43</v>
      </c>
      <c r="N655" t="s">
        <v>84</v>
      </c>
      <c r="O655" t="s">
        <v>29</v>
      </c>
      <c r="P655" t="s">
        <v>29</v>
      </c>
      <c r="Q655" t="s">
        <v>101</v>
      </c>
    </row>
    <row r="656" spans="1:17">
      <c r="A656" t="s">
        <v>17</v>
      </c>
      <c r="B656" t="s">
        <v>18</v>
      </c>
      <c r="C656" t="s">
        <v>19</v>
      </c>
      <c r="D656" t="s">
        <v>64</v>
      </c>
      <c r="E656" t="s">
        <v>58</v>
      </c>
      <c r="F656" t="s">
        <v>1613</v>
      </c>
      <c r="G656">
        <v>58500</v>
      </c>
      <c r="H656" t="s">
        <v>60</v>
      </c>
      <c r="I656" t="s">
        <v>1614</v>
      </c>
      <c r="J656" t="s">
        <v>1105</v>
      </c>
      <c r="K656">
        <v>35100</v>
      </c>
      <c r="L656">
        <v>0.6</v>
      </c>
      <c r="M656" t="s">
        <v>19</v>
      </c>
      <c r="N656" t="s">
        <v>26</v>
      </c>
      <c r="O656" t="s">
        <v>62</v>
      </c>
      <c r="P656" t="s">
        <v>63</v>
      </c>
      <c r="Q656" t="s">
        <v>105</v>
      </c>
    </row>
    <row r="657" spans="1:17">
      <c r="A657" t="s">
        <v>17</v>
      </c>
      <c r="B657" t="s">
        <v>79</v>
      </c>
      <c r="C657" t="s">
        <v>43</v>
      </c>
      <c r="D657" t="s">
        <v>64</v>
      </c>
      <c r="E657" t="s">
        <v>192</v>
      </c>
      <c r="F657" t="s">
        <v>1615</v>
      </c>
      <c r="G657">
        <v>58327.5</v>
      </c>
      <c r="H657" t="s">
        <v>194</v>
      </c>
      <c r="I657" t="s">
        <v>1616</v>
      </c>
      <c r="J657" t="s">
        <v>208</v>
      </c>
      <c r="K657">
        <v>0</v>
      </c>
      <c r="L657">
        <v>0</v>
      </c>
      <c r="M657" t="s">
        <v>43</v>
      </c>
      <c r="N657" t="s">
        <v>190</v>
      </c>
      <c r="O657" t="s">
        <v>162</v>
      </c>
      <c r="P657" t="s">
        <v>162</v>
      </c>
      <c r="Q657" t="s">
        <v>209</v>
      </c>
    </row>
    <row r="658" spans="1:17">
      <c r="A658" t="s">
        <v>17</v>
      </c>
      <c r="B658" t="s">
        <v>36</v>
      </c>
      <c r="C658" t="s">
        <v>19</v>
      </c>
      <c r="D658" t="s">
        <v>101</v>
      </c>
      <c r="E658" t="s">
        <v>271</v>
      </c>
      <c r="F658" t="s">
        <v>1617</v>
      </c>
      <c r="G658">
        <v>58232.1</v>
      </c>
      <c r="H658" t="s">
        <v>273</v>
      </c>
      <c r="I658" t="s">
        <v>1618</v>
      </c>
      <c r="J658" t="s">
        <v>256</v>
      </c>
      <c r="K658">
        <v>58232.1</v>
      </c>
      <c r="L658">
        <v>1</v>
      </c>
      <c r="M658" t="s">
        <v>19</v>
      </c>
      <c r="N658" t="s">
        <v>26</v>
      </c>
      <c r="O658" t="s">
        <v>36</v>
      </c>
      <c r="P658" t="s">
        <v>36</v>
      </c>
      <c r="Q658" t="s">
        <v>101</v>
      </c>
    </row>
    <row r="659" spans="1:17">
      <c r="A659" t="s">
        <v>17</v>
      </c>
      <c r="B659" t="s">
        <v>18</v>
      </c>
      <c r="C659" t="s">
        <v>19</v>
      </c>
      <c r="D659" t="s">
        <v>410</v>
      </c>
      <c r="E659" t="s">
        <v>21</v>
      </c>
      <c r="F659" t="s">
        <v>1619</v>
      </c>
      <c r="G659">
        <v>58200</v>
      </c>
      <c r="H659" t="s">
        <v>23</v>
      </c>
      <c r="I659" t="s">
        <v>1620</v>
      </c>
      <c r="J659" t="s">
        <v>449</v>
      </c>
      <c r="K659">
        <v>58200</v>
      </c>
      <c r="L659">
        <v>1</v>
      </c>
      <c r="M659" t="s">
        <v>19</v>
      </c>
      <c r="N659" t="s">
        <v>26</v>
      </c>
      <c r="O659" t="s">
        <v>27</v>
      </c>
      <c r="P659" t="s">
        <v>18</v>
      </c>
      <c r="Q659" t="s">
        <v>101</v>
      </c>
    </row>
    <row r="660" spans="1:17">
      <c r="A660" t="s">
        <v>17</v>
      </c>
      <c r="B660" t="s">
        <v>18</v>
      </c>
      <c r="C660" t="s">
        <v>19</v>
      </c>
      <c r="D660" t="s">
        <v>638</v>
      </c>
      <c r="E660" t="s">
        <v>21</v>
      </c>
      <c r="F660" t="s">
        <v>1621</v>
      </c>
      <c r="G660">
        <v>58000</v>
      </c>
      <c r="H660" t="s">
        <v>23</v>
      </c>
      <c r="I660" t="s">
        <v>1622</v>
      </c>
      <c r="J660" t="s">
        <v>1405</v>
      </c>
      <c r="K660">
        <v>54157.5</v>
      </c>
      <c r="L660">
        <v>0.93374999999999997</v>
      </c>
      <c r="M660" t="s">
        <v>19</v>
      </c>
      <c r="N660" t="s">
        <v>26</v>
      </c>
      <c r="O660" t="s">
        <v>27</v>
      </c>
      <c r="P660" t="s">
        <v>17</v>
      </c>
      <c r="Q660" t="s">
        <v>64</v>
      </c>
    </row>
    <row r="661" spans="1:17">
      <c r="A661" t="s">
        <v>17</v>
      </c>
      <c r="B661" t="s">
        <v>36</v>
      </c>
      <c r="C661" t="s">
        <v>19</v>
      </c>
      <c r="D661" t="s">
        <v>101</v>
      </c>
      <c r="E661" t="s">
        <v>91</v>
      </c>
      <c r="F661" t="s">
        <v>1623</v>
      </c>
      <c r="G661">
        <v>57823.5</v>
      </c>
      <c r="H661" t="s">
        <v>93</v>
      </c>
      <c r="I661" t="s">
        <v>1624</v>
      </c>
      <c r="J661" t="s">
        <v>128</v>
      </c>
      <c r="K661">
        <v>57731.1</v>
      </c>
      <c r="L661">
        <v>0.99840203377519521</v>
      </c>
      <c r="M661" t="s">
        <v>19</v>
      </c>
      <c r="N661" t="s">
        <v>26</v>
      </c>
      <c r="O661" t="s">
        <v>36</v>
      </c>
      <c r="P661" t="s">
        <v>36</v>
      </c>
      <c r="Q661" t="s">
        <v>101</v>
      </c>
    </row>
    <row r="662" spans="1:17">
      <c r="A662" t="s">
        <v>17</v>
      </c>
      <c r="B662" t="s">
        <v>18</v>
      </c>
      <c r="C662" t="s">
        <v>19</v>
      </c>
      <c r="D662" t="s">
        <v>20</v>
      </c>
      <c r="E662" t="s">
        <v>21</v>
      </c>
      <c r="F662" t="s">
        <v>1625</v>
      </c>
      <c r="G662">
        <v>57820</v>
      </c>
      <c r="H662" t="s">
        <v>23</v>
      </c>
      <c r="I662" t="s">
        <v>1626</v>
      </c>
      <c r="J662" t="s">
        <v>34</v>
      </c>
      <c r="K662">
        <v>54929</v>
      </c>
      <c r="L662">
        <v>0.95</v>
      </c>
      <c r="M662" t="s">
        <v>19</v>
      </c>
      <c r="N662" t="s">
        <v>26</v>
      </c>
      <c r="O662" t="s">
        <v>27</v>
      </c>
      <c r="P662" t="s">
        <v>18</v>
      </c>
      <c r="Q662" t="s">
        <v>35</v>
      </c>
    </row>
    <row r="663" spans="1:17">
      <c r="A663" t="s">
        <v>17</v>
      </c>
      <c r="B663" t="s">
        <v>29</v>
      </c>
      <c r="C663" t="s">
        <v>19</v>
      </c>
      <c r="D663" t="s">
        <v>20</v>
      </c>
      <c r="E663" t="s">
        <v>30</v>
      </c>
      <c r="F663" t="s">
        <v>1627</v>
      </c>
      <c r="G663">
        <v>57530</v>
      </c>
      <c r="H663" t="s">
        <v>32</v>
      </c>
      <c r="I663" t="s">
        <v>1628</v>
      </c>
      <c r="J663" t="s">
        <v>34</v>
      </c>
      <c r="K663">
        <v>0</v>
      </c>
      <c r="L663">
        <v>0</v>
      </c>
      <c r="M663" t="s">
        <v>19</v>
      </c>
      <c r="N663" t="s">
        <v>84</v>
      </c>
      <c r="O663" t="s">
        <v>29</v>
      </c>
      <c r="P663" t="s">
        <v>29</v>
      </c>
      <c r="Q663" t="s">
        <v>35</v>
      </c>
    </row>
    <row r="664" spans="1:17">
      <c r="A664" t="s">
        <v>17</v>
      </c>
      <c r="B664" t="s">
        <v>29</v>
      </c>
      <c r="C664" t="s">
        <v>43</v>
      </c>
      <c r="D664" t="s">
        <v>101</v>
      </c>
      <c r="E664" t="s">
        <v>30</v>
      </c>
      <c r="F664" t="s">
        <v>1629</v>
      </c>
      <c r="G664">
        <v>57263.7</v>
      </c>
      <c r="H664" t="s">
        <v>32</v>
      </c>
      <c r="I664" t="s">
        <v>1630</v>
      </c>
      <c r="J664" t="s">
        <v>1631</v>
      </c>
      <c r="K664">
        <v>51051.54</v>
      </c>
      <c r="L664">
        <v>0.89151661523792569</v>
      </c>
      <c r="M664" t="s">
        <v>43</v>
      </c>
      <c r="N664" t="s">
        <v>84</v>
      </c>
      <c r="O664" t="s">
        <v>29</v>
      </c>
      <c r="P664" t="s">
        <v>29</v>
      </c>
      <c r="Q664" t="s">
        <v>101</v>
      </c>
    </row>
    <row r="665" spans="1:17">
      <c r="A665" t="s">
        <v>17</v>
      </c>
      <c r="B665" t="s">
        <v>36</v>
      </c>
      <c r="C665" t="s">
        <v>19</v>
      </c>
      <c r="D665" t="s">
        <v>101</v>
      </c>
      <c r="E665" t="s">
        <v>143</v>
      </c>
      <c r="F665" t="s">
        <v>1632</v>
      </c>
      <c r="G665">
        <v>56795.35</v>
      </c>
      <c r="H665" t="s">
        <v>145</v>
      </c>
      <c r="I665" t="s">
        <v>1633</v>
      </c>
      <c r="J665" t="s">
        <v>128</v>
      </c>
      <c r="K665">
        <v>56795.35</v>
      </c>
      <c r="L665">
        <v>1</v>
      </c>
      <c r="M665" t="s">
        <v>19</v>
      </c>
      <c r="N665" t="s">
        <v>26</v>
      </c>
      <c r="O665" t="s">
        <v>36</v>
      </c>
      <c r="P665" t="s">
        <v>352</v>
      </c>
    </row>
    <row r="666" spans="1:17">
      <c r="A666" t="s">
        <v>17</v>
      </c>
      <c r="B666" t="s">
        <v>36</v>
      </c>
      <c r="C666" t="s">
        <v>19</v>
      </c>
      <c r="D666" t="s">
        <v>64</v>
      </c>
      <c r="E666" t="s">
        <v>330</v>
      </c>
      <c r="F666" t="s">
        <v>1634</v>
      </c>
      <c r="G666">
        <v>56625.5</v>
      </c>
      <c r="H666" t="s">
        <v>332</v>
      </c>
      <c r="I666" t="s">
        <v>1635</v>
      </c>
      <c r="J666" t="s">
        <v>334</v>
      </c>
      <c r="K666">
        <v>0</v>
      </c>
      <c r="L666">
        <v>0</v>
      </c>
      <c r="M666" t="s">
        <v>19</v>
      </c>
      <c r="N666" t="s">
        <v>26</v>
      </c>
      <c r="O666" t="s">
        <v>36</v>
      </c>
      <c r="P666" t="s">
        <v>335</v>
      </c>
      <c r="Q666" t="s">
        <v>336</v>
      </c>
    </row>
    <row r="667" spans="1:17">
      <c r="A667" t="s">
        <v>17</v>
      </c>
      <c r="B667" t="s">
        <v>17</v>
      </c>
      <c r="C667" t="s">
        <v>176</v>
      </c>
      <c r="D667" t="s">
        <v>186</v>
      </c>
      <c r="E667" t="s">
        <v>1636</v>
      </c>
      <c r="F667" t="s">
        <v>1637</v>
      </c>
      <c r="G667">
        <v>56500</v>
      </c>
      <c r="H667" t="s">
        <v>1638</v>
      </c>
      <c r="I667" t="s">
        <v>1639</v>
      </c>
      <c r="J667" t="s">
        <v>1640</v>
      </c>
      <c r="K667">
        <v>56500</v>
      </c>
      <c r="L667">
        <v>1</v>
      </c>
      <c r="M667" t="s">
        <v>180</v>
      </c>
      <c r="P667" t="s">
        <v>17</v>
      </c>
      <c r="Q667" t="s">
        <v>343</v>
      </c>
    </row>
    <row r="668" spans="1:17">
      <c r="A668" t="s">
        <v>17</v>
      </c>
      <c r="B668" t="s">
        <v>36</v>
      </c>
      <c r="C668" t="s">
        <v>19</v>
      </c>
      <c r="D668" t="s">
        <v>122</v>
      </c>
      <c r="E668" t="s">
        <v>143</v>
      </c>
      <c r="F668" t="s">
        <v>1641</v>
      </c>
      <c r="G668">
        <v>55981</v>
      </c>
      <c r="H668" t="s">
        <v>145</v>
      </c>
      <c r="I668" t="s">
        <v>1642</v>
      </c>
      <c r="J668" t="s">
        <v>108</v>
      </c>
      <c r="K668">
        <v>55981</v>
      </c>
      <c r="L668">
        <v>1</v>
      </c>
      <c r="M668" t="s">
        <v>19</v>
      </c>
      <c r="N668" t="s">
        <v>26</v>
      </c>
      <c r="O668" t="s">
        <v>36</v>
      </c>
      <c r="P668" t="s">
        <v>36</v>
      </c>
      <c r="Q668" t="s">
        <v>116</v>
      </c>
    </row>
    <row r="669" spans="1:17">
      <c r="A669" t="s">
        <v>17</v>
      </c>
      <c r="B669" t="s">
        <v>18</v>
      </c>
      <c r="C669" t="s">
        <v>19</v>
      </c>
      <c r="D669" t="s">
        <v>122</v>
      </c>
      <c r="E669" t="s">
        <v>21</v>
      </c>
      <c r="F669" t="s">
        <v>1643</v>
      </c>
      <c r="G669">
        <v>55825.84</v>
      </c>
      <c r="H669" t="s">
        <v>23</v>
      </c>
      <c r="I669" t="s">
        <v>1644</v>
      </c>
      <c r="J669" t="s">
        <v>1389</v>
      </c>
      <c r="K669">
        <v>55825.84</v>
      </c>
      <c r="L669">
        <v>1</v>
      </c>
      <c r="M669" t="s">
        <v>19</v>
      </c>
      <c r="N669" t="s">
        <v>26</v>
      </c>
      <c r="O669" t="s">
        <v>27</v>
      </c>
      <c r="P669" t="s">
        <v>18</v>
      </c>
      <c r="Q669" t="s">
        <v>105</v>
      </c>
    </row>
    <row r="670" spans="1:17">
      <c r="A670" t="s">
        <v>17</v>
      </c>
      <c r="B670" t="s">
        <v>36</v>
      </c>
      <c r="C670" t="s">
        <v>19</v>
      </c>
      <c r="D670" t="s">
        <v>101</v>
      </c>
      <c r="E670" t="s">
        <v>91</v>
      </c>
      <c r="F670" t="s">
        <v>1645</v>
      </c>
      <c r="G670">
        <v>55500</v>
      </c>
      <c r="H670" t="s">
        <v>93</v>
      </c>
      <c r="I670" t="s">
        <v>1646</v>
      </c>
      <c r="J670" t="s">
        <v>1006</v>
      </c>
      <c r="K670">
        <v>55500</v>
      </c>
      <c r="L670">
        <v>1</v>
      </c>
      <c r="M670" t="s">
        <v>19</v>
      </c>
      <c r="N670" t="s">
        <v>26</v>
      </c>
      <c r="O670" t="s">
        <v>36</v>
      </c>
      <c r="P670" t="s">
        <v>36</v>
      </c>
      <c r="Q670" t="s">
        <v>101</v>
      </c>
    </row>
    <row r="671" spans="1:17">
      <c r="A671" t="s">
        <v>17</v>
      </c>
      <c r="B671" t="s">
        <v>29</v>
      </c>
      <c r="C671" t="s">
        <v>43</v>
      </c>
      <c r="D671" t="s">
        <v>64</v>
      </c>
      <c r="E671" t="s">
        <v>432</v>
      </c>
      <c r="F671" t="s">
        <v>1647</v>
      </c>
      <c r="G671">
        <v>55484</v>
      </c>
      <c r="H671" t="s">
        <v>434</v>
      </c>
      <c r="I671" t="s">
        <v>1648</v>
      </c>
      <c r="J671" t="s">
        <v>787</v>
      </c>
      <c r="K671">
        <v>0</v>
      </c>
      <c r="L671">
        <v>0</v>
      </c>
      <c r="M671" t="s">
        <v>43</v>
      </c>
      <c r="N671" t="s">
        <v>26</v>
      </c>
      <c r="O671" t="s">
        <v>29</v>
      </c>
      <c r="P671" t="s">
        <v>29</v>
      </c>
    </row>
    <row r="672" spans="1:17">
      <c r="A672" t="s">
        <v>17</v>
      </c>
      <c r="B672" t="s">
        <v>36</v>
      </c>
      <c r="C672" t="s">
        <v>86</v>
      </c>
      <c r="D672" t="s">
        <v>20</v>
      </c>
      <c r="E672" t="s">
        <v>91</v>
      </c>
      <c r="F672" t="s">
        <v>1649</v>
      </c>
      <c r="G672">
        <v>55414</v>
      </c>
      <c r="H672" t="s">
        <v>93</v>
      </c>
      <c r="I672" t="s">
        <v>1650</v>
      </c>
      <c r="J672" t="s">
        <v>89</v>
      </c>
      <c r="K672">
        <v>55414</v>
      </c>
      <c r="L672">
        <v>1</v>
      </c>
      <c r="M672" t="s">
        <v>86</v>
      </c>
      <c r="N672" t="s">
        <v>26</v>
      </c>
      <c r="O672" t="s">
        <v>36</v>
      </c>
      <c r="P672" t="s">
        <v>36</v>
      </c>
      <c r="Q672" t="s">
        <v>90</v>
      </c>
    </row>
    <row r="673" spans="1:17">
      <c r="A673" t="s">
        <v>17</v>
      </c>
      <c r="B673" t="s">
        <v>36</v>
      </c>
      <c r="C673" t="s">
        <v>176</v>
      </c>
      <c r="D673" t="s">
        <v>598</v>
      </c>
      <c r="E673" t="s">
        <v>37</v>
      </c>
      <c r="F673" t="s">
        <v>1651</v>
      </c>
      <c r="G673">
        <v>55281.599999999999</v>
      </c>
      <c r="H673" t="s">
        <v>39</v>
      </c>
      <c r="I673" t="s">
        <v>1652</v>
      </c>
      <c r="J673" t="s">
        <v>601</v>
      </c>
      <c r="K673">
        <v>55281.599999999999</v>
      </c>
      <c r="L673">
        <v>1</v>
      </c>
      <c r="M673" t="s">
        <v>180</v>
      </c>
      <c r="N673" t="s">
        <v>84</v>
      </c>
      <c r="O673" t="s">
        <v>36</v>
      </c>
      <c r="P673" t="s">
        <v>36</v>
      </c>
      <c r="Q673" t="s">
        <v>101</v>
      </c>
    </row>
    <row r="674" spans="1:17">
      <c r="A674" t="s">
        <v>17</v>
      </c>
      <c r="B674" t="s">
        <v>29</v>
      </c>
      <c r="C674" t="s">
        <v>43</v>
      </c>
      <c r="D674" t="s">
        <v>101</v>
      </c>
      <c r="E674" t="s">
        <v>30</v>
      </c>
      <c r="F674" t="s">
        <v>1653</v>
      </c>
      <c r="G674">
        <v>55125</v>
      </c>
      <c r="H674" t="s">
        <v>32</v>
      </c>
      <c r="I674" t="s">
        <v>1654</v>
      </c>
      <c r="J674" t="s">
        <v>787</v>
      </c>
      <c r="K674">
        <v>55125</v>
      </c>
      <c r="L674">
        <v>1</v>
      </c>
      <c r="M674" t="s">
        <v>43</v>
      </c>
      <c r="N674" t="s">
        <v>26</v>
      </c>
      <c r="O674" t="s">
        <v>29</v>
      </c>
      <c r="P674" t="s">
        <v>29</v>
      </c>
      <c r="Q674" t="s">
        <v>105</v>
      </c>
    </row>
    <row r="675" spans="1:17">
      <c r="A675" t="s">
        <v>17</v>
      </c>
      <c r="B675" t="s">
        <v>36</v>
      </c>
      <c r="C675" t="s">
        <v>19</v>
      </c>
      <c r="D675" t="s">
        <v>101</v>
      </c>
      <c r="E675" t="s">
        <v>37</v>
      </c>
      <c r="F675" t="s">
        <v>1655</v>
      </c>
      <c r="G675">
        <v>54673.09</v>
      </c>
      <c r="H675" t="s">
        <v>39</v>
      </c>
      <c r="I675" t="s">
        <v>1656</v>
      </c>
      <c r="J675" t="s">
        <v>128</v>
      </c>
      <c r="K675">
        <v>53741.240000000013</v>
      </c>
      <c r="L675">
        <v>0.9829559660886189</v>
      </c>
      <c r="M675" t="s">
        <v>19</v>
      </c>
      <c r="N675" t="s">
        <v>26</v>
      </c>
      <c r="O675" t="s">
        <v>36</v>
      </c>
      <c r="P675" t="s">
        <v>36</v>
      </c>
      <c r="Q675" t="s">
        <v>101</v>
      </c>
    </row>
    <row r="676" spans="1:17">
      <c r="A676" t="s">
        <v>17</v>
      </c>
      <c r="B676" t="s">
        <v>18</v>
      </c>
      <c r="C676" t="s">
        <v>19</v>
      </c>
      <c r="D676" t="s">
        <v>410</v>
      </c>
      <c r="E676" t="s">
        <v>58</v>
      </c>
      <c r="F676" t="s">
        <v>1657</v>
      </c>
      <c r="G676">
        <v>54626.400000000001</v>
      </c>
      <c r="H676" t="s">
        <v>60</v>
      </c>
      <c r="I676" t="s">
        <v>1658</v>
      </c>
      <c r="J676" t="s">
        <v>449</v>
      </c>
      <c r="K676">
        <v>54626.400000000001</v>
      </c>
      <c r="L676">
        <v>1</v>
      </c>
      <c r="M676" t="s">
        <v>19</v>
      </c>
      <c r="N676" t="s">
        <v>26</v>
      </c>
      <c r="O676" t="s">
        <v>27</v>
      </c>
      <c r="P676" t="s">
        <v>18</v>
      </c>
      <c r="Q676" t="s">
        <v>64</v>
      </c>
    </row>
    <row r="677" spans="1:17">
      <c r="A677" t="s">
        <v>17</v>
      </c>
      <c r="B677" t="s">
        <v>36</v>
      </c>
      <c r="C677" t="s">
        <v>19</v>
      </c>
      <c r="D677" t="s">
        <v>122</v>
      </c>
      <c r="E677" t="s">
        <v>37</v>
      </c>
      <c r="F677" t="s">
        <v>1659</v>
      </c>
      <c r="G677">
        <v>54525</v>
      </c>
      <c r="H677" t="s">
        <v>39</v>
      </c>
      <c r="I677" t="s">
        <v>1660</v>
      </c>
      <c r="J677" t="s">
        <v>128</v>
      </c>
      <c r="K677">
        <v>54525</v>
      </c>
      <c r="L677">
        <v>1</v>
      </c>
      <c r="M677" t="s">
        <v>19</v>
      </c>
      <c r="N677" t="s">
        <v>26</v>
      </c>
      <c r="O677" t="s">
        <v>36</v>
      </c>
      <c r="P677" t="s">
        <v>36</v>
      </c>
      <c r="Q677" t="s">
        <v>105</v>
      </c>
    </row>
    <row r="678" spans="1:17">
      <c r="A678" t="s">
        <v>17</v>
      </c>
      <c r="B678" t="s">
        <v>36</v>
      </c>
      <c r="C678" t="s">
        <v>19</v>
      </c>
      <c r="D678" t="s">
        <v>101</v>
      </c>
      <c r="E678" t="s">
        <v>95</v>
      </c>
      <c r="F678" t="s">
        <v>1661</v>
      </c>
      <c r="G678">
        <v>54289.81</v>
      </c>
      <c r="H678" t="s">
        <v>97</v>
      </c>
      <c r="I678" t="s">
        <v>1662</v>
      </c>
      <c r="J678" t="s">
        <v>128</v>
      </c>
      <c r="K678">
        <v>33067.629999999997</v>
      </c>
      <c r="L678">
        <v>0.60909459804703692</v>
      </c>
      <c r="M678" t="s">
        <v>19</v>
      </c>
      <c r="P678" t="s">
        <v>36</v>
      </c>
    </row>
    <row r="679" spans="1:17">
      <c r="A679" t="s">
        <v>17</v>
      </c>
      <c r="B679" t="s">
        <v>79</v>
      </c>
      <c r="C679" t="s">
        <v>19</v>
      </c>
      <c r="D679" t="s">
        <v>20</v>
      </c>
      <c r="E679" t="s">
        <v>330</v>
      </c>
      <c r="F679" t="s">
        <v>1663</v>
      </c>
      <c r="G679">
        <v>54039</v>
      </c>
      <c r="H679" t="s">
        <v>332</v>
      </c>
      <c r="I679" t="s">
        <v>1664</v>
      </c>
      <c r="J679" t="s">
        <v>56</v>
      </c>
      <c r="K679">
        <v>54038.9</v>
      </c>
      <c r="L679">
        <v>0.9999981494846315</v>
      </c>
      <c r="M679" t="s">
        <v>19</v>
      </c>
      <c r="N679" t="s">
        <v>190</v>
      </c>
      <c r="O679" t="s">
        <v>85</v>
      </c>
      <c r="P679" t="s">
        <v>85</v>
      </c>
      <c r="Q679" t="s">
        <v>57</v>
      </c>
    </row>
    <row r="680" spans="1:17">
      <c r="A680" t="s">
        <v>17</v>
      </c>
      <c r="B680" t="s">
        <v>29</v>
      </c>
      <c r="C680" t="s">
        <v>176</v>
      </c>
      <c r="D680" t="s">
        <v>20</v>
      </c>
      <c r="E680" t="s">
        <v>30</v>
      </c>
      <c r="F680" t="s">
        <v>1665</v>
      </c>
      <c r="G680">
        <v>53862.400000000001</v>
      </c>
      <c r="H680" t="s">
        <v>32</v>
      </c>
      <c r="I680" t="s">
        <v>1666</v>
      </c>
      <c r="J680" t="s">
        <v>1462</v>
      </c>
      <c r="K680">
        <v>49010.75</v>
      </c>
      <c r="L680">
        <v>0.90992510545389726</v>
      </c>
      <c r="M680" t="s">
        <v>180</v>
      </c>
      <c r="N680" t="s">
        <v>84</v>
      </c>
      <c r="O680" t="s">
        <v>29</v>
      </c>
      <c r="P680" t="s">
        <v>29</v>
      </c>
      <c r="Q680" t="s">
        <v>105</v>
      </c>
    </row>
    <row r="681" spans="1:17">
      <c r="A681" t="s">
        <v>17</v>
      </c>
      <c r="B681" t="s">
        <v>18</v>
      </c>
      <c r="C681" t="s">
        <v>43</v>
      </c>
      <c r="D681" t="s">
        <v>101</v>
      </c>
      <c r="E681" t="s">
        <v>21</v>
      </c>
      <c r="F681" t="s">
        <v>1667</v>
      </c>
      <c r="G681">
        <v>53527.38</v>
      </c>
      <c r="H681" t="s">
        <v>23</v>
      </c>
      <c r="I681" t="s">
        <v>1668</v>
      </c>
      <c r="J681" t="s">
        <v>692</v>
      </c>
      <c r="K681">
        <v>53527.38</v>
      </c>
      <c r="L681">
        <v>1</v>
      </c>
      <c r="M681" t="s">
        <v>43</v>
      </c>
      <c r="N681" t="s">
        <v>26</v>
      </c>
      <c r="O681" t="s">
        <v>27</v>
      </c>
      <c r="P681" t="s">
        <v>18</v>
      </c>
      <c r="Q681" t="s">
        <v>101</v>
      </c>
    </row>
    <row r="682" spans="1:17">
      <c r="A682" t="s">
        <v>17</v>
      </c>
      <c r="B682" t="s">
        <v>36</v>
      </c>
      <c r="C682" t="s">
        <v>19</v>
      </c>
      <c r="D682" t="s">
        <v>20</v>
      </c>
      <c r="E682" t="s">
        <v>95</v>
      </c>
      <c r="F682" t="s">
        <v>1669</v>
      </c>
      <c r="G682">
        <v>53131.05</v>
      </c>
      <c r="H682" t="s">
        <v>97</v>
      </c>
      <c r="I682" t="s">
        <v>1670</v>
      </c>
      <c r="J682" t="s">
        <v>590</v>
      </c>
      <c r="K682">
        <v>38618.120000000003</v>
      </c>
      <c r="L682">
        <v>0.72684654265255444</v>
      </c>
      <c r="M682" t="s">
        <v>19</v>
      </c>
      <c r="P682" t="s">
        <v>36</v>
      </c>
    </row>
    <row r="683" spans="1:17">
      <c r="A683" t="s">
        <v>17</v>
      </c>
      <c r="B683" t="s">
        <v>36</v>
      </c>
      <c r="C683" t="s">
        <v>19</v>
      </c>
      <c r="D683" t="s">
        <v>101</v>
      </c>
      <c r="E683" t="s">
        <v>91</v>
      </c>
      <c r="F683" t="s">
        <v>1671</v>
      </c>
      <c r="G683">
        <v>53075.77</v>
      </c>
      <c r="H683" t="s">
        <v>93</v>
      </c>
      <c r="I683" t="s">
        <v>1672</v>
      </c>
      <c r="J683" t="s">
        <v>1419</v>
      </c>
      <c r="K683">
        <v>53075.77</v>
      </c>
      <c r="L683">
        <v>1</v>
      </c>
      <c r="M683" t="s">
        <v>19</v>
      </c>
      <c r="N683" t="s">
        <v>26</v>
      </c>
      <c r="O683" t="s">
        <v>36</v>
      </c>
      <c r="P683" t="s">
        <v>36</v>
      </c>
      <c r="Q683" t="s">
        <v>101</v>
      </c>
    </row>
    <row r="684" spans="1:17">
      <c r="A684" t="s">
        <v>17</v>
      </c>
      <c r="B684" t="s">
        <v>29</v>
      </c>
      <c r="C684" t="s">
        <v>43</v>
      </c>
      <c r="D684" t="s">
        <v>64</v>
      </c>
      <c r="E684" t="s">
        <v>30</v>
      </c>
      <c r="F684" t="s">
        <v>1673</v>
      </c>
      <c r="G684">
        <v>52780</v>
      </c>
      <c r="H684" t="s">
        <v>32</v>
      </c>
      <c r="I684" t="s">
        <v>1674</v>
      </c>
      <c r="J684" t="s">
        <v>52</v>
      </c>
      <c r="K684">
        <v>52780</v>
      </c>
      <c r="L684">
        <v>1</v>
      </c>
      <c r="M684" t="s">
        <v>43</v>
      </c>
      <c r="N684" t="s">
        <v>84</v>
      </c>
      <c r="O684" t="s">
        <v>29</v>
      </c>
      <c r="P684" t="s">
        <v>29</v>
      </c>
      <c r="Q684" t="s">
        <v>53</v>
      </c>
    </row>
    <row r="685" spans="1:17">
      <c r="A685" t="s">
        <v>17</v>
      </c>
      <c r="B685" t="s">
        <v>36</v>
      </c>
      <c r="C685" t="s">
        <v>213</v>
      </c>
      <c r="D685" t="s">
        <v>20</v>
      </c>
      <c r="E685" t="s">
        <v>91</v>
      </c>
      <c r="F685" t="s">
        <v>1675</v>
      </c>
      <c r="G685">
        <v>52125</v>
      </c>
      <c r="H685" t="s">
        <v>93</v>
      </c>
      <c r="I685" t="s">
        <v>1676</v>
      </c>
      <c r="J685" t="s">
        <v>249</v>
      </c>
      <c r="K685">
        <v>52125</v>
      </c>
      <c r="L685">
        <v>1</v>
      </c>
      <c r="M685" t="s">
        <v>213</v>
      </c>
      <c r="N685" t="s">
        <v>26</v>
      </c>
      <c r="O685" t="s">
        <v>36</v>
      </c>
      <c r="P685" t="s">
        <v>36</v>
      </c>
      <c r="Q685" t="s">
        <v>64</v>
      </c>
    </row>
    <row r="686" spans="1:17">
      <c r="A686" t="s">
        <v>17</v>
      </c>
      <c r="B686" t="s">
        <v>36</v>
      </c>
      <c r="C686" t="s">
        <v>19</v>
      </c>
      <c r="D686" t="s">
        <v>101</v>
      </c>
      <c r="E686" t="s">
        <v>383</v>
      </c>
      <c r="F686" t="s">
        <v>1677</v>
      </c>
      <c r="G686">
        <v>52079.75</v>
      </c>
      <c r="H686" t="s">
        <v>385</v>
      </c>
      <c r="I686" t="s">
        <v>1678</v>
      </c>
      <c r="J686" t="s">
        <v>1679</v>
      </c>
      <c r="K686">
        <v>52079.75</v>
      </c>
      <c r="L686">
        <v>1</v>
      </c>
      <c r="M686" t="s">
        <v>19</v>
      </c>
      <c r="P686" t="s">
        <v>388</v>
      </c>
      <c r="Q686" t="s">
        <v>101</v>
      </c>
    </row>
    <row r="687" spans="1:17">
      <c r="A687" t="s">
        <v>17</v>
      </c>
      <c r="B687" t="s">
        <v>79</v>
      </c>
      <c r="C687" t="s">
        <v>19</v>
      </c>
      <c r="D687" t="s">
        <v>20</v>
      </c>
      <c r="E687" t="s">
        <v>80</v>
      </c>
      <c r="F687" t="s">
        <v>1680</v>
      </c>
      <c r="G687">
        <v>52049.16</v>
      </c>
      <c r="H687" t="s">
        <v>82</v>
      </c>
      <c r="I687" t="s">
        <v>1681</v>
      </c>
      <c r="J687" t="s">
        <v>56</v>
      </c>
      <c r="K687">
        <v>0</v>
      </c>
      <c r="L687">
        <v>0</v>
      </c>
      <c r="M687" t="s">
        <v>19</v>
      </c>
      <c r="N687" t="s">
        <v>26</v>
      </c>
      <c r="O687" t="s">
        <v>79</v>
      </c>
      <c r="P687" t="s">
        <v>85</v>
      </c>
      <c r="Q687" t="s">
        <v>57</v>
      </c>
    </row>
    <row r="688" spans="1:17">
      <c r="A688" t="s">
        <v>17</v>
      </c>
      <c r="B688" t="s">
        <v>79</v>
      </c>
      <c r="C688" t="s">
        <v>19</v>
      </c>
      <c r="D688" t="s">
        <v>20</v>
      </c>
      <c r="E688" t="s">
        <v>80</v>
      </c>
      <c r="F688" t="s">
        <v>1682</v>
      </c>
      <c r="G688">
        <v>52049.16</v>
      </c>
      <c r="H688" t="s">
        <v>82</v>
      </c>
      <c r="I688" t="s">
        <v>1683</v>
      </c>
      <c r="J688" t="s">
        <v>56</v>
      </c>
      <c r="K688">
        <v>52048.77</v>
      </c>
      <c r="L688">
        <v>0.99999250708368781</v>
      </c>
      <c r="M688" t="s">
        <v>19</v>
      </c>
      <c r="N688" t="s">
        <v>26</v>
      </c>
      <c r="O688" t="s">
        <v>79</v>
      </c>
      <c r="P688" t="s">
        <v>85</v>
      </c>
      <c r="Q688" t="s">
        <v>57</v>
      </c>
    </row>
    <row r="689" spans="1:17">
      <c r="A689" t="s">
        <v>17</v>
      </c>
      <c r="B689" t="s">
        <v>36</v>
      </c>
      <c r="C689" t="s">
        <v>213</v>
      </c>
      <c r="D689" t="s">
        <v>122</v>
      </c>
      <c r="E689" t="s">
        <v>37</v>
      </c>
      <c r="F689" t="s">
        <v>1684</v>
      </c>
      <c r="G689">
        <v>52000</v>
      </c>
      <c r="H689" t="s">
        <v>39</v>
      </c>
      <c r="I689" t="s">
        <v>1685</v>
      </c>
      <c r="J689" t="s">
        <v>715</v>
      </c>
      <c r="K689">
        <v>52000</v>
      </c>
      <c r="L689">
        <v>1</v>
      </c>
      <c r="M689" t="s">
        <v>213</v>
      </c>
      <c r="N689" t="s">
        <v>26</v>
      </c>
      <c r="O689" t="s">
        <v>36</v>
      </c>
      <c r="P689" t="s">
        <v>36</v>
      </c>
      <c r="Q689" t="s">
        <v>105</v>
      </c>
    </row>
    <row r="690" spans="1:17">
      <c r="A690" t="s">
        <v>17</v>
      </c>
      <c r="B690" t="s">
        <v>18</v>
      </c>
      <c r="C690" t="s">
        <v>43</v>
      </c>
      <c r="D690" t="s">
        <v>64</v>
      </c>
      <c r="E690" t="s">
        <v>69</v>
      </c>
      <c r="F690" t="s">
        <v>1686</v>
      </c>
      <c r="G690">
        <v>52000</v>
      </c>
      <c r="H690" t="s">
        <v>71</v>
      </c>
      <c r="I690" t="s">
        <v>1687</v>
      </c>
      <c r="J690" t="s">
        <v>1688</v>
      </c>
      <c r="K690">
        <v>0</v>
      </c>
      <c r="L690">
        <v>0</v>
      </c>
      <c r="M690" t="s">
        <v>43</v>
      </c>
      <c r="P690" t="s">
        <v>18</v>
      </c>
    </row>
    <row r="691" spans="1:17">
      <c r="A691" t="s">
        <v>17</v>
      </c>
      <c r="B691" t="s">
        <v>18</v>
      </c>
      <c r="C691" t="s">
        <v>19</v>
      </c>
      <c r="D691" t="s">
        <v>101</v>
      </c>
      <c r="E691" t="s">
        <v>21</v>
      </c>
      <c r="F691" t="s">
        <v>1689</v>
      </c>
      <c r="G691">
        <v>51498.43</v>
      </c>
      <c r="H691" t="s">
        <v>23</v>
      </c>
      <c r="I691" t="s">
        <v>1690</v>
      </c>
      <c r="J691" t="s">
        <v>927</v>
      </c>
      <c r="K691">
        <v>51498.43</v>
      </c>
      <c r="L691">
        <v>1</v>
      </c>
      <c r="M691" t="s">
        <v>19</v>
      </c>
      <c r="N691" t="s">
        <v>26</v>
      </c>
      <c r="O691" t="s">
        <v>27</v>
      </c>
      <c r="P691" t="s">
        <v>18</v>
      </c>
      <c r="Q691" t="s">
        <v>105</v>
      </c>
    </row>
    <row r="692" spans="1:17">
      <c r="A692" t="s">
        <v>17</v>
      </c>
      <c r="B692" t="s">
        <v>36</v>
      </c>
      <c r="C692" t="s">
        <v>86</v>
      </c>
      <c r="D692" t="s">
        <v>20</v>
      </c>
      <c r="E692" t="s">
        <v>95</v>
      </c>
      <c r="F692" t="s">
        <v>1691</v>
      </c>
      <c r="G692">
        <v>51123.62</v>
      </c>
      <c r="H692" t="s">
        <v>97</v>
      </c>
      <c r="I692" t="s">
        <v>1692</v>
      </c>
      <c r="J692" t="s">
        <v>89</v>
      </c>
      <c r="K692">
        <v>0</v>
      </c>
      <c r="L692">
        <v>0</v>
      </c>
      <c r="M692" t="s">
        <v>86</v>
      </c>
      <c r="P692" t="s">
        <v>36</v>
      </c>
    </row>
    <row r="693" spans="1:17">
      <c r="A693" t="s">
        <v>17</v>
      </c>
      <c r="B693" t="s">
        <v>18</v>
      </c>
      <c r="C693" t="s">
        <v>19</v>
      </c>
      <c r="D693" t="s">
        <v>20</v>
      </c>
      <c r="E693" t="s">
        <v>21</v>
      </c>
      <c r="F693" t="s">
        <v>1693</v>
      </c>
      <c r="G693">
        <v>50858</v>
      </c>
      <c r="H693" t="s">
        <v>23</v>
      </c>
      <c r="I693" t="s">
        <v>1694</v>
      </c>
      <c r="J693" t="s">
        <v>108</v>
      </c>
      <c r="K693">
        <v>50858</v>
      </c>
      <c r="L693">
        <v>1</v>
      </c>
      <c r="M693" t="s">
        <v>19</v>
      </c>
      <c r="N693" t="s">
        <v>26</v>
      </c>
      <c r="O693" t="s">
        <v>27</v>
      </c>
      <c r="P693" t="s">
        <v>18</v>
      </c>
      <c r="Q693" t="s">
        <v>116</v>
      </c>
    </row>
    <row r="694" spans="1:17">
      <c r="A694" t="s">
        <v>17</v>
      </c>
      <c r="B694" t="s">
        <v>79</v>
      </c>
      <c r="C694" t="s">
        <v>43</v>
      </c>
      <c r="D694" t="s">
        <v>101</v>
      </c>
      <c r="E694" t="s">
        <v>157</v>
      </c>
      <c r="F694" t="s">
        <v>1695</v>
      </c>
      <c r="G694">
        <v>50600</v>
      </c>
      <c r="H694" t="s">
        <v>159</v>
      </c>
      <c r="I694" t="s">
        <v>1696</v>
      </c>
      <c r="J694" t="s">
        <v>1697</v>
      </c>
      <c r="K694">
        <v>50600</v>
      </c>
      <c r="L694">
        <v>1</v>
      </c>
      <c r="M694" t="s">
        <v>43</v>
      </c>
      <c r="N694" t="s">
        <v>26</v>
      </c>
      <c r="O694" t="s">
        <v>79</v>
      </c>
      <c r="P694" t="s">
        <v>162</v>
      </c>
      <c r="Q694" t="s">
        <v>105</v>
      </c>
    </row>
    <row r="695" spans="1:17">
      <c r="A695" t="s">
        <v>17</v>
      </c>
      <c r="B695" t="s">
        <v>18</v>
      </c>
      <c r="C695" t="s">
        <v>176</v>
      </c>
      <c r="D695" t="s">
        <v>64</v>
      </c>
      <c r="E695" t="s">
        <v>21</v>
      </c>
      <c r="F695" t="s">
        <v>1698</v>
      </c>
      <c r="G695">
        <v>50410</v>
      </c>
      <c r="H695" t="s">
        <v>23</v>
      </c>
      <c r="I695" t="s">
        <v>1699</v>
      </c>
      <c r="J695" t="s">
        <v>617</v>
      </c>
      <c r="K695">
        <v>14697.5</v>
      </c>
      <c r="L695">
        <v>0.29155921444157912</v>
      </c>
      <c r="M695" t="s">
        <v>180</v>
      </c>
      <c r="N695" t="s">
        <v>140</v>
      </c>
      <c r="O695" t="s">
        <v>27</v>
      </c>
      <c r="P695" t="s">
        <v>18</v>
      </c>
    </row>
    <row r="696" spans="1:17">
      <c r="A696" t="s">
        <v>17</v>
      </c>
      <c r="B696" t="s">
        <v>36</v>
      </c>
      <c r="C696" t="s">
        <v>19</v>
      </c>
      <c r="D696" t="s">
        <v>101</v>
      </c>
      <c r="E696" t="s">
        <v>37</v>
      </c>
      <c r="F696" t="s">
        <v>1700</v>
      </c>
      <c r="G696">
        <v>50171.7</v>
      </c>
      <c r="H696" t="s">
        <v>39</v>
      </c>
      <c r="I696" t="s">
        <v>1701</v>
      </c>
      <c r="J696" t="s">
        <v>128</v>
      </c>
      <c r="K696">
        <v>50171.7</v>
      </c>
      <c r="L696">
        <v>1</v>
      </c>
      <c r="M696" t="s">
        <v>19</v>
      </c>
      <c r="N696" t="s">
        <v>26</v>
      </c>
      <c r="O696" t="s">
        <v>36</v>
      </c>
      <c r="P696" t="s">
        <v>36</v>
      </c>
      <c r="Q696" t="s">
        <v>101</v>
      </c>
    </row>
    <row r="697" spans="1:17">
      <c r="A697" t="s">
        <v>17</v>
      </c>
      <c r="B697" t="s">
        <v>18</v>
      </c>
      <c r="C697" t="s">
        <v>43</v>
      </c>
      <c r="D697" t="s">
        <v>122</v>
      </c>
      <c r="E697" t="s">
        <v>21</v>
      </c>
      <c r="F697" t="s">
        <v>1702</v>
      </c>
      <c r="G697">
        <v>50000</v>
      </c>
      <c r="H697" t="s">
        <v>23</v>
      </c>
      <c r="I697" t="s">
        <v>1703</v>
      </c>
      <c r="J697" t="s">
        <v>304</v>
      </c>
      <c r="K697">
        <v>50000</v>
      </c>
      <c r="L697">
        <v>1</v>
      </c>
      <c r="M697" t="s">
        <v>43</v>
      </c>
      <c r="N697" t="s">
        <v>26</v>
      </c>
      <c r="O697" t="s">
        <v>27</v>
      </c>
      <c r="P697" t="s">
        <v>18</v>
      </c>
      <c r="Q697" t="s">
        <v>105</v>
      </c>
    </row>
    <row r="698" spans="1:17">
      <c r="A698" t="s">
        <v>17</v>
      </c>
      <c r="B698" t="s">
        <v>36</v>
      </c>
      <c r="C698" t="s">
        <v>19</v>
      </c>
      <c r="D698" t="s">
        <v>20</v>
      </c>
      <c r="E698" t="s">
        <v>95</v>
      </c>
      <c r="F698" t="s">
        <v>1704</v>
      </c>
      <c r="G698">
        <v>50000</v>
      </c>
      <c r="H698" t="s">
        <v>97</v>
      </c>
      <c r="I698" t="s">
        <v>1705</v>
      </c>
      <c r="J698" t="s">
        <v>416</v>
      </c>
      <c r="K698">
        <v>0</v>
      </c>
      <c r="L698">
        <v>0</v>
      </c>
      <c r="M698" t="s">
        <v>19</v>
      </c>
      <c r="P698" t="s">
        <v>36</v>
      </c>
    </row>
    <row r="699" spans="1:17">
      <c r="A699" t="s">
        <v>17</v>
      </c>
      <c r="B699" t="s">
        <v>36</v>
      </c>
      <c r="C699" t="s">
        <v>213</v>
      </c>
      <c r="D699" t="s">
        <v>20</v>
      </c>
      <c r="E699" t="s">
        <v>91</v>
      </c>
      <c r="F699" t="s">
        <v>1706</v>
      </c>
      <c r="G699">
        <v>50000</v>
      </c>
      <c r="H699" t="s">
        <v>93</v>
      </c>
      <c r="I699" t="s">
        <v>1707</v>
      </c>
      <c r="J699" t="s">
        <v>853</v>
      </c>
      <c r="K699">
        <v>50000</v>
      </c>
      <c r="L699">
        <v>1</v>
      </c>
      <c r="M699" t="s">
        <v>213</v>
      </c>
      <c r="N699" t="s">
        <v>26</v>
      </c>
      <c r="O699" t="s">
        <v>36</v>
      </c>
      <c r="P699" t="s">
        <v>36</v>
      </c>
      <c r="Q699" t="s">
        <v>64</v>
      </c>
    </row>
    <row r="700" spans="1:17">
      <c r="A700" t="s">
        <v>17</v>
      </c>
      <c r="B700" t="s">
        <v>29</v>
      </c>
      <c r="C700" t="s">
        <v>43</v>
      </c>
      <c r="D700" t="s">
        <v>64</v>
      </c>
      <c r="E700" t="s">
        <v>151</v>
      </c>
      <c r="F700" t="s">
        <v>1708</v>
      </c>
      <c r="G700">
        <v>50000</v>
      </c>
      <c r="H700" t="s">
        <v>153</v>
      </c>
      <c r="I700" t="s">
        <v>1709</v>
      </c>
      <c r="J700" t="s">
        <v>46</v>
      </c>
      <c r="K700">
        <v>50000</v>
      </c>
      <c r="L700">
        <v>1</v>
      </c>
      <c r="M700" t="s">
        <v>43</v>
      </c>
      <c r="N700" t="s">
        <v>84</v>
      </c>
      <c r="O700" t="s">
        <v>29</v>
      </c>
      <c r="P700" t="s">
        <v>29</v>
      </c>
      <c r="Q700" t="s">
        <v>47</v>
      </c>
    </row>
    <row r="701" spans="1:17">
      <c r="A701" t="s">
        <v>17</v>
      </c>
      <c r="B701" t="s">
        <v>36</v>
      </c>
      <c r="C701" t="s">
        <v>19</v>
      </c>
      <c r="D701" t="s">
        <v>20</v>
      </c>
      <c r="E701" t="s">
        <v>91</v>
      </c>
      <c r="F701" t="s">
        <v>1710</v>
      </c>
      <c r="G701">
        <v>50000</v>
      </c>
      <c r="H701" t="s">
        <v>93</v>
      </c>
      <c r="I701" t="s">
        <v>1711</v>
      </c>
      <c r="J701" t="s">
        <v>416</v>
      </c>
      <c r="K701">
        <v>47500</v>
      </c>
      <c r="L701">
        <v>0.95</v>
      </c>
      <c r="M701" t="s">
        <v>19</v>
      </c>
      <c r="N701" t="s">
        <v>26</v>
      </c>
      <c r="O701" t="s">
        <v>36</v>
      </c>
      <c r="P701" t="s">
        <v>36</v>
      </c>
      <c r="Q701" t="s">
        <v>101</v>
      </c>
    </row>
    <row r="702" spans="1:17">
      <c r="A702" t="s">
        <v>17</v>
      </c>
      <c r="B702" t="s">
        <v>29</v>
      </c>
      <c r="C702" t="s">
        <v>176</v>
      </c>
      <c r="D702" t="s">
        <v>20</v>
      </c>
      <c r="E702" t="s">
        <v>30</v>
      </c>
      <c r="F702" t="s">
        <v>1712</v>
      </c>
      <c r="G702">
        <v>49464.61</v>
      </c>
      <c r="H702" t="s">
        <v>32</v>
      </c>
      <c r="I702" t="s">
        <v>1713</v>
      </c>
      <c r="J702" t="s">
        <v>1462</v>
      </c>
      <c r="K702">
        <v>49464.610000000008</v>
      </c>
      <c r="L702">
        <v>1</v>
      </c>
      <c r="M702" t="s">
        <v>180</v>
      </c>
      <c r="N702" t="s">
        <v>84</v>
      </c>
      <c r="O702" t="s">
        <v>29</v>
      </c>
      <c r="P702" t="s">
        <v>29</v>
      </c>
      <c r="Q702" t="s">
        <v>105</v>
      </c>
    </row>
    <row r="703" spans="1:17">
      <c r="A703" t="s">
        <v>17</v>
      </c>
      <c r="B703" t="s">
        <v>29</v>
      </c>
      <c r="C703" t="s">
        <v>19</v>
      </c>
      <c r="D703" t="s">
        <v>101</v>
      </c>
      <c r="E703" t="s">
        <v>30</v>
      </c>
      <c r="F703" t="s">
        <v>1714</v>
      </c>
      <c r="G703">
        <v>49452</v>
      </c>
      <c r="H703" t="s">
        <v>32</v>
      </c>
      <c r="I703" t="s">
        <v>1715</v>
      </c>
      <c r="J703" t="s">
        <v>108</v>
      </c>
      <c r="K703">
        <v>49452</v>
      </c>
      <c r="L703">
        <v>1</v>
      </c>
      <c r="M703" t="s">
        <v>19</v>
      </c>
      <c r="N703" t="s">
        <v>26</v>
      </c>
      <c r="O703" t="s">
        <v>29</v>
      </c>
      <c r="P703" t="s">
        <v>29</v>
      </c>
      <c r="Q703" t="s">
        <v>116</v>
      </c>
    </row>
    <row r="704" spans="1:17">
      <c r="A704" t="s">
        <v>17</v>
      </c>
      <c r="B704" t="s">
        <v>36</v>
      </c>
      <c r="C704" t="s">
        <v>176</v>
      </c>
      <c r="D704" t="s">
        <v>64</v>
      </c>
      <c r="E704" t="s">
        <v>37</v>
      </c>
      <c r="F704" t="s">
        <v>1716</v>
      </c>
      <c r="G704">
        <v>49350</v>
      </c>
      <c r="H704" t="s">
        <v>39</v>
      </c>
      <c r="I704" t="s">
        <v>1717</v>
      </c>
      <c r="J704" t="s">
        <v>1718</v>
      </c>
      <c r="K704">
        <v>49350</v>
      </c>
      <c r="L704">
        <v>1</v>
      </c>
      <c r="M704" t="s">
        <v>180</v>
      </c>
      <c r="N704" t="s">
        <v>26</v>
      </c>
      <c r="O704" t="s">
        <v>36</v>
      </c>
      <c r="P704" t="s">
        <v>17</v>
      </c>
      <c r="Q704" t="s">
        <v>64</v>
      </c>
    </row>
    <row r="705" spans="1:17">
      <c r="A705" t="s">
        <v>17</v>
      </c>
      <c r="B705" t="s">
        <v>36</v>
      </c>
      <c r="C705" t="s">
        <v>176</v>
      </c>
      <c r="D705" t="s">
        <v>593</v>
      </c>
      <c r="E705" t="s">
        <v>95</v>
      </c>
      <c r="F705" t="s">
        <v>1719</v>
      </c>
      <c r="G705">
        <v>49200</v>
      </c>
      <c r="H705" t="s">
        <v>97</v>
      </c>
      <c r="I705" t="s">
        <v>1720</v>
      </c>
      <c r="J705" t="s">
        <v>1721</v>
      </c>
      <c r="K705">
        <v>49200</v>
      </c>
      <c r="L705">
        <v>1</v>
      </c>
      <c r="M705" t="s">
        <v>180</v>
      </c>
      <c r="P705" t="s">
        <v>36</v>
      </c>
    </row>
    <row r="706" spans="1:17">
      <c r="A706" t="s">
        <v>17</v>
      </c>
      <c r="B706" t="s">
        <v>29</v>
      </c>
      <c r="C706" t="s">
        <v>176</v>
      </c>
      <c r="D706" t="s">
        <v>64</v>
      </c>
      <c r="E706" t="s">
        <v>30</v>
      </c>
      <c r="F706" t="s">
        <v>1722</v>
      </c>
      <c r="G706">
        <v>49000</v>
      </c>
      <c r="H706" t="s">
        <v>32</v>
      </c>
      <c r="I706" t="s">
        <v>1723</v>
      </c>
      <c r="J706" t="s">
        <v>357</v>
      </c>
      <c r="K706">
        <v>49000</v>
      </c>
      <c r="L706">
        <v>1</v>
      </c>
      <c r="M706" t="s">
        <v>180</v>
      </c>
      <c r="N706" t="s">
        <v>26</v>
      </c>
      <c r="O706" t="s">
        <v>29</v>
      </c>
      <c r="P706" t="s">
        <v>29</v>
      </c>
      <c r="Q706" t="s">
        <v>105</v>
      </c>
    </row>
    <row r="707" spans="1:17">
      <c r="A707" t="s">
        <v>17</v>
      </c>
      <c r="B707" t="s">
        <v>18</v>
      </c>
      <c r="C707" t="s">
        <v>19</v>
      </c>
      <c r="D707" t="s">
        <v>20</v>
      </c>
      <c r="E707" t="s">
        <v>21</v>
      </c>
      <c r="F707" t="s">
        <v>1724</v>
      </c>
      <c r="G707">
        <v>48798</v>
      </c>
      <c r="H707" t="s">
        <v>23</v>
      </c>
      <c r="I707" t="s">
        <v>1725</v>
      </c>
      <c r="J707" t="s">
        <v>56</v>
      </c>
      <c r="K707">
        <v>48798</v>
      </c>
      <c r="L707">
        <v>1</v>
      </c>
      <c r="M707" t="s">
        <v>19</v>
      </c>
      <c r="N707" t="s">
        <v>140</v>
      </c>
      <c r="O707" t="s">
        <v>27</v>
      </c>
      <c r="P707" t="s">
        <v>18</v>
      </c>
      <c r="Q707" t="s">
        <v>57</v>
      </c>
    </row>
    <row r="708" spans="1:17">
      <c r="A708" t="s">
        <v>17</v>
      </c>
      <c r="B708" t="s">
        <v>18</v>
      </c>
      <c r="C708" t="s">
        <v>19</v>
      </c>
      <c r="D708" t="s">
        <v>20</v>
      </c>
      <c r="E708" t="s">
        <v>58</v>
      </c>
      <c r="F708" t="s">
        <v>1726</v>
      </c>
      <c r="G708">
        <v>48625</v>
      </c>
      <c r="H708" t="s">
        <v>60</v>
      </c>
      <c r="I708" t="s">
        <v>1727</v>
      </c>
      <c r="J708" t="s">
        <v>108</v>
      </c>
      <c r="K708">
        <v>48625</v>
      </c>
      <c r="L708">
        <v>1</v>
      </c>
      <c r="M708" t="s">
        <v>19</v>
      </c>
      <c r="N708" t="s">
        <v>26</v>
      </c>
      <c r="O708" t="s">
        <v>62</v>
      </c>
      <c r="P708" t="s">
        <v>63</v>
      </c>
      <c r="Q708" t="s">
        <v>116</v>
      </c>
    </row>
    <row r="709" spans="1:17">
      <c r="A709" t="s">
        <v>17</v>
      </c>
      <c r="B709" t="s">
        <v>36</v>
      </c>
      <c r="C709" t="s">
        <v>86</v>
      </c>
      <c r="D709" t="s">
        <v>20</v>
      </c>
      <c r="E709" t="s">
        <v>37</v>
      </c>
      <c r="F709" t="s">
        <v>1728</v>
      </c>
      <c r="G709">
        <v>48390</v>
      </c>
      <c r="H709" t="s">
        <v>39</v>
      </c>
      <c r="I709" t="s">
        <v>1729</v>
      </c>
      <c r="J709" t="s">
        <v>108</v>
      </c>
      <c r="K709">
        <v>48390</v>
      </c>
      <c r="L709">
        <v>1</v>
      </c>
      <c r="M709" t="s">
        <v>86</v>
      </c>
      <c r="N709" t="s">
        <v>26</v>
      </c>
      <c r="O709" t="s">
        <v>36</v>
      </c>
      <c r="P709" t="s">
        <v>36</v>
      </c>
      <c r="Q709" t="s">
        <v>116</v>
      </c>
    </row>
    <row r="710" spans="1:17">
      <c r="A710" t="s">
        <v>17</v>
      </c>
      <c r="B710" t="s">
        <v>29</v>
      </c>
      <c r="C710" t="s">
        <v>43</v>
      </c>
      <c r="D710" t="s">
        <v>101</v>
      </c>
      <c r="E710" t="s">
        <v>30</v>
      </c>
      <c r="F710" t="s">
        <v>1730</v>
      </c>
      <c r="G710">
        <v>48140</v>
      </c>
      <c r="H710" t="s">
        <v>32</v>
      </c>
      <c r="I710" t="s">
        <v>1731</v>
      </c>
      <c r="J710" t="s">
        <v>1732</v>
      </c>
      <c r="K710">
        <v>48140</v>
      </c>
      <c r="L710">
        <v>1</v>
      </c>
      <c r="M710" t="s">
        <v>43</v>
      </c>
      <c r="N710" t="s">
        <v>26</v>
      </c>
      <c r="O710" t="s">
        <v>29</v>
      </c>
      <c r="P710" t="s">
        <v>29</v>
      </c>
      <c r="Q710" t="s">
        <v>105</v>
      </c>
    </row>
    <row r="711" spans="1:17">
      <c r="A711" t="s">
        <v>17</v>
      </c>
      <c r="B711" t="s">
        <v>18</v>
      </c>
      <c r="C711" t="s">
        <v>43</v>
      </c>
      <c r="D711" t="s">
        <v>64</v>
      </c>
      <c r="E711" t="s">
        <v>69</v>
      </c>
      <c r="F711" t="s">
        <v>1733</v>
      </c>
      <c r="G711">
        <v>48000</v>
      </c>
      <c r="H711" t="s">
        <v>71</v>
      </c>
      <c r="I711" t="s">
        <v>1734</v>
      </c>
      <c r="K711">
        <v>0</v>
      </c>
      <c r="L711">
        <v>0</v>
      </c>
      <c r="M711" t="s">
        <v>43</v>
      </c>
      <c r="P711" t="s">
        <v>18</v>
      </c>
    </row>
    <row r="712" spans="1:17">
      <c r="A712" t="s">
        <v>17</v>
      </c>
      <c r="B712" t="s">
        <v>36</v>
      </c>
      <c r="C712" t="s">
        <v>19</v>
      </c>
      <c r="D712" t="s">
        <v>64</v>
      </c>
      <c r="E712" t="s">
        <v>37</v>
      </c>
      <c r="F712" t="s">
        <v>1735</v>
      </c>
      <c r="G712">
        <v>47962.09</v>
      </c>
      <c r="H712" t="s">
        <v>39</v>
      </c>
      <c r="I712" t="s">
        <v>1736</v>
      </c>
      <c r="J712" t="s">
        <v>67</v>
      </c>
      <c r="K712">
        <v>40802.089999999997</v>
      </c>
      <c r="L712">
        <v>0.85071542962368818</v>
      </c>
      <c r="M712" t="s">
        <v>19</v>
      </c>
      <c r="N712" t="s">
        <v>26</v>
      </c>
      <c r="O712" t="s">
        <v>36</v>
      </c>
      <c r="P712" t="s">
        <v>36</v>
      </c>
      <c r="Q712" t="s">
        <v>68</v>
      </c>
    </row>
    <row r="713" spans="1:17">
      <c r="A713" t="s">
        <v>17</v>
      </c>
      <c r="B713" t="s">
        <v>36</v>
      </c>
      <c r="C713" t="s">
        <v>19</v>
      </c>
      <c r="D713" t="s">
        <v>101</v>
      </c>
      <c r="E713" t="s">
        <v>37</v>
      </c>
      <c r="F713" t="s">
        <v>1737</v>
      </c>
      <c r="G713">
        <v>47858.400000000001</v>
      </c>
      <c r="H713" t="s">
        <v>39</v>
      </c>
      <c r="I713" t="s">
        <v>1738</v>
      </c>
      <c r="J713" t="s">
        <v>128</v>
      </c>
      <c r="K713">
        <v>41143.69</v>
      </c>
      <c r="L713">
        <v>0.85969631245507583</v>
      </c>
      <c r="M713" t="s">
        <v>19</v>
      </c>
      <c r="N713" t="s">
        <v>26</v>
      </c>
      <c r="O713" t="s">
        <v>36</v>
      </c>
      <c r="P713" t="s">
        <v>36</v>
      </c>
      <c r="Q713" t="s">
        <v>101</v>
      </c>
    </row>
    <row r="714" spans="1:17">
      <c r="A714" t="s">
        <v>17</v>
      </c>
      <c r="B714" t="s">
        <v>29</v>
      </c>
      <c r="C714" t="s">
        <v>19</v>
      </c>
      <c r="D714" t="s">
        <v>64</v>
      </c>
      <c r="E714" t="s">
        <v>30</v>
      </c>
      <c r="F714" t="s">
        <v>1739</v>
      </c>
      <c r="G714">
        <v>47674</v>
      </c>
      <c r="H714" t="s">
        <v>32</v>
      </c>
      <c r="I714" t="s">
        <v>1740</v>
      </c>
      <c r="J714" t="s">
        <v>1482</v>
      </c>
      <c r="K714">
        <v>47674</v>
      </c>
      <c r="L714">
        <v>1</v>
      </c>
      <c r="M714" t="s">
        <v>19</v>
      </c>
      <c r="N714" t="s">
        <v>140</v>
      </c>
      <c r="O714" t="s">
        <v>29</v>
      </c>
      <c r="P714" t="s">
        <v>29</v>
      </c>
      <c r="Q714" t="s">
        <v>101</v>
      </c>
    </row>
    <row r="715" spans="1:17">
      <c r="A715" t="s">
        <v>17</v>
      </c>
      <c r="B715" t="s">
        <v>18</v>
      </c>
      <c r="C715" t="s">
        <v>176</v>
      </c>
      <c r="D715" t="s">
        <v>593</v>
      </c>
      <c r="E715" t="s">
        <v>21</v>
      </c>
      <c r="F715" t="s">
        <v>1741</v>
      </c>
      <c r="G715">
        <v>47500</v>
      </c>
      <c r="H715" t="s">
        <v>23</v>
      </c>
      <c r="I715" t="s">
        <v>1742</v>
      </c>
      <c r="J715" t="s">
        <v>1743</v>
      </c>
      <c r="K715">
        <v>30000</v>
      </c>
      <c r="L715">
        <v>0.63157894736842102</v>
      </c>
      <c r="M715" t="s">
        <v>180</v>
      </c>
      <c r="N715" t="s">
        <v>26</v>
      </c>
      <c r="O715" t="s">
        <v>27</v>
      </c>
      <c r="P715" t="s">
        <v>17</v>
      </c>
      <c r="Q715" t="s">
        <v>64</v>
      </c>
    </row>
    <row r="716" spans="1:17">
      <c r="A716" t="s">
        <v>17</v>
      </c>
      <c r="B716" t="s">
        <v>36</v>
      </c>
      <c r="C716" t="s">
        <v>43</v>
      </c>
      <c r="D716" t="s">
        <v>122</v>
      </c>
      <c r="E716" t="s">
        <v>353</v>
      </c>
      <c r="F716" t="s">
        <v>1744</v>
      </c>
      <c r="G716">
        <v>47294.07</v>
      </c>
      <c r="H716" t="s">
        <v>355</v>
      </c>
      <c r="I716" t="s">
        <v>1745</v>
      </c>
      <c r="J716" t="s">
        <v>1155</v>
      </c>
      <c r="K716">
        <v>44882.71</v>
      </c>
      <c r="L716">
        <v>0.94901348097129301</v>
      </c>
      <c r="M716" t="s">
        <v>43</v>
      </c>
      <c r="N716" t="s">
        <v>190</v>
      </c>
      <c r="O716" t="s">
        <v>36</v>
      </c>
      <c r="P716" t="s">
        <v>486</v>
      </c>
      <c r="Q716" t="s">
        <v>101</v>
      </c>
    </row>
    <row r="717" spans="1:17">
      <c r="A717" t="s">
        <v>17</v>
      </c>
      <c r="B717" t="s">
        <v>29</v>
      </c>
      <c r="C717" t="s">
        <v>19</v>
      </c>
      <c r="D717" t="s">
        <v>20</v>
      </c>
      <c r="E717" t="s">
        <v>30</v>
      </c>
      <c r="F717" t="s">
        <v>1746</v>
      </c>
      <c r="G717">
        <v>47217.47</v>
      </c>
      <c r="H717" t="s">
        <v>32</v>
      </c>
      <c r="I717" t="s">
        <v>1747</v>
      </c>
      <c r="J717" t="s">
        <v>1462</v>
      </c>
      <c r="K717">
        <v>47217.47</v>
      </c>
      <c r="L717">
        <v>1</v>
      </c>
      <c r="M717" t="s">
        <v>19</v>
      </c>
      <c r="N717" t="s">
        <v>84</v>
      </c>
      <c r="O717" t="s">
        <v>29</v>
      </c>
      <c r="P717" t="s">
        <v>29</v>
      </c>
      <c r="Q717" t="s">
        <v>105</v>
      </c>
    </row>
    <row r="718" spans="1:17">
      <c r="A718" t="s">
        <v>17</v>
      </c>
      <c r="B718" t="s">
        <v>18</v>
      </c>
      <c r="C718" t="s">
        <v>86</v>
      </c>
      <c r="D718" t="s">
        <v>20</v>
      </c>
      <c r="E718" t="s">
        <v>37</v>
      </c>
      <c r="F718" t="s">
        <v>1748</v>
      </c>
      <c r="G718">
        <v>47068</v>
      </c>
      <c r="H718" t="s">
        <v>39</v>
      </c>
      <c r="I718" t="s">
        <v>1749</v>
      </c>
      <c r="J718" t="s">
        <v>108</v>
      </c>
      <c r="K718">
        <v>47068</v>
      </c>
      <c r="L718">
        <v>1</v>
      </c>
      <c r="M718" t="s">
        <v>86</v>
      </c>
      <c r="N718">
        <v>0</v>
      </c>
      <c r="O718">
        <v>0</v>
      </c>
      <c r="P718" t="s">
        <v>18</v>
      </c>
      <c r="Q718" t="s">
        <v>116</v>
      </c>
    </row>
    <row r="719" spans="1:17">
      <c r="A719" t="s">
        <v>17</v>
      </c>
      <c r="B719" t="s">
        <v>79</v>
      </c>
      <c r="C719" t="s">
        <v>19</v>
      </c>
      <c r="D719" t="s">
        <v>64</v>
      </c>
      <c r="E719" t="s">
        <v>192</v>
      </c>
      <c r="F719" t="s">
        <v>1750</v>
      </c>
      <c r="G719">
        <v>47000</v>
      </c>
      <c r="H719" t="s">
        <v>194</v>
      </c>
      <c r="I719" t="s">
        <v>1751</v>
      </c>
      <c r="J719" t="s">
        <v>571</v>
      </c>
      <c r="K719">
        <v>43605</v>
      </c>
      <c r="L719">
        <v>0.92776595744680856</v>
      </c>
      <c r="M719" t="s">
        <v>19</v>
      </c>
      <c r="N719" t="s">
        <v>26</v>
      </c>
      <c r="O719" t="s">
        <v>79</v>
      </c>
      <c r="P719" t="s">
        <v>197</v>
      </c>
      <c r="Q719" t="s">
        <v>105</v>
      </c>
    </row>
    <row r="720" spans="1:17">
      <c r="A720" t="s">
        <v>17</v>
      </c>
      <c r="B720" t="s">
        <v>29</v>
      </c>
      <c r="C720" t="s">
        <v>176</v>
      </c>
      <c r="D720" t="s">
        <v>186</v>
      </c>
      <c r="E720" t="s">
        <v>30</v>
      </c>
      <c r="F720" t="s">
        <v>1752</v>
      </c>
      <c r="G720">
        <v>46538.7</v>
      </c>
      <c r="H720" t="s">
        <v>32</v>
      </c>
      <c r="I720" t="s">
        <v>1753</v>
      </c>
      <c r="J720" t="s">
        <v>752</v>
      </c>
      <c r="K720">
        <v>46538.7</v>
      </c>
      <c r="L720">
        <v>1</v>
      </c>
      <c r="M720" t="s">
        <v>180</v>
      </c>
      <c r="N720" t="s">
        <v>190</v>
      </c>
      <c r="O720" t="s">
        <v>241</v>
      </c>
      <c r="P720" t="s">
        <v>29</v>
      </c>
      <c r="Q720" t="s">
        <v>101</v>
      </c>
    </row>
    <row r="721" spans="1:17">
      <c r="A721" t="s">
        <v>17</v>
      </c>
      <c r="B721" t="s">
        <v>79</v>
      </c>
      <c r="C721" t="s">
        <v>43</v>
      </c>
      <c r="D721" t="s">
        <v>122</v>
      </c>
      <c r="E721" t="s">
        <v>419</v>
      </c>
      <c r="F721" t="s">
        <v>1754</v>
      </c>
      <c r="G721">
        <v>46502.720000000001</v>
      </c>
      <c r="H721" t="s">
        <v>421</v>
      </c>
      <c r="I721" t="s">
        <v>1755</v>
      </c>
      <c r="J721" t="s">
        <v>514</v>
      </c>
      <c r="K721">
        <v>35915</v>
      </c>
      <c r="L721">
        <v>0.77232041480584357</v>
      </c>
      <c r="M721" t="s">
        <v>43</v>
      </c>
      <c r="N721" t="s">
        <v>26</v>
      </c>
      <c r="O721" t="s">
        <v>79</v>
      </c>
      <c r="P721" t="s">
        <v>162</v>
      </c>
      <c r="Q721" t="s">
        <v>105</v>
      </c>
    </row>
    <row r="722" spans="1:17">
      <c r="A722" t="s">
        <v>17</v>
      </c>
      <c r="B722" t="s">
        <v>79</v>
      </c>
      <c r="C722" t="s">
        <v>43</v>
      </c>
      <c r="D722" t="s">
        <v>64</v>
      </c>
      <c r="E722" t="s">
        <v>759</v>
      </c>
      <c r="F722" t="s">
        <v>1756</v>
      </c>
      <c r="G722">
        <v>46468.800000000003</v>
      </c>
      <c r="H722" t="s">
        <v>761</v>
      </c>
      <c r="I722" t="s">
        <v>1757</v>
      </c>
      <c r="J722" t="s">
        <v>208</v>
      </c>
      <c r="K722">
        <v>0</v>
      </c>
      <c r="L722">
        <v>0</v>
      </c>
      <c r="M722" t="s">
        <v>43</v>
      </c>
      <c r="N722" t="s">
        <v>190</v>
      </c>
      <c r="O722" t="s">
        <v>162</v>
      </c>
      <c r="P722" t="s">
        <v>162</v>
      </c>
      <c r="Q722" t="s">
        <v>209</v>
      </c>
    </row>
    <row r="723" spans="1:17">
      <c r="A723" t="s">
        <v>17</v>
      </c>
      <c r="B723" t="s">
        <v>36</v>
      </c>
      <c r="C723" t="s">
        <v>19</v>
      </c>
      <c r="D723" t="s">
        <v>20</v>
      </c>
      <c r="E723" t="s">
        <v>37</v>
      </c>
      <c r="F723" t="s">
        <v>1758</v>
      </c>
      <c r="G723">
        <v>46091</v>
      </c>
      <c r="H723" t="s">
        <v>39</v>
      </c>
      <c r="I723" t="s">
        <v>1759</v>
      </c>
      <c r="J723" t="s">
        <v>416</v>
      </c>
      <c r="K723">
        <v>2861.4</v>
      </c>
      <c r="L723">
        <v>6.2081534355948008E-2</v>
      </c>
      <c r="M723" t="s">
        <v>19</v>
      </c>
      <c r="N723" t="s">
        <v>26</v>
      </c>
      <c r="O723" t="s">
        <v>36</v>
      </c>
      <c r="P723" t="s">
        <v>36</v>
      </c>
      <c r="Q723" t="s">
        <v>64</v>
      </c>
    </row>
    <row r="724" spans="1:17">
      <c r="A724" t="s">
        <v>17</v>
      </c>
      <c r="B724" t="s">
        <v>36</v>
      </c>
      <c r="C724" t="s">
        <v>19</v>
      </c>
      <c r="D724" t="s">
        <v>20</v>
      </c>
      <c r="E724" t="s">
        <v>37</v>
      </c>
      <c r="F724" t="s">
        <v>1760</v>
      </c>
      <c r="G724">
        <v>46091</v>
      </c>
      <c r="H724" t="s">
        <v>39</v>
      </c>
      <c r="I724" t="s">
        <v>1759</v>
      </c>
      <c r="J724" t="s">
        <v>416</v>
      </c>
      <c r="K724">
        <v>0</v>
      </c>
      <c r="L724">
        <v>0</v>
      </c>
      <c r="M724" t="s">
        <v>19</v>
      </c>
      <c r="N724" t="s">
        <v>26</v>
      </c>
      <c r="O724" t="s">
        <v>36</v>
      </c>
      <c r="P724" t="s">
        <v>36</v>
      </c>
      <c r="Q724" t="s">
        <v>64</v>
      </c>
    </row>
    <row r="725" spans="1:17">
      <c r="A725" t="s">
        <v>17</v>
      </c>
      <c r="B725" t="s">
        <v>36</v>
      </c>
      <c r="C725" t="s">
        <v>19</v>
      </c>
      <c r="D725" t="s">
        <v>64</v>
      </c>
      <c r="E725" t="s">
        <v>91</v>
      </c>
      <c r="F725" t="s">
        <v>1761</v>
      </c>
      <c r="G725">
        <v>45952</v>
      </c>
      <c r="H725" t="s">
        <v>93</v>
      </c>
      <c r="I725" t="s">
        <v>1762</v>
      </c>
      <c r="J725" t="s">
        <v>416</v>
      </c>
      <c r="K725">
        <v>43654.400000000001</v>
      </c>
      <c r="L725">
        <v>0.95000000000000007</v>
      </c>
      <c r="M725" t="s">
        <v>19</v>
      </c>
      <c r="N725" t="s">
        <v>26</v>
      </c>
      <c r="O725" t="s">
        <v>36</v>
      </c>
      <c r="P725" t="s">
        <v>36</v>
      </c>
      <c r="Q725" t="s">
        <v>64</v>
      </c>
    </row>
    <row r="726" spans="1:17">
      <c r="A726" t="s">
        <v>17</v>
      </c>
      <c r="B726" t="s">
        <v>36</v>
      </c>
      <c r="C726" t="s">
        <v>19</v>
      </c>
      <c r="D726" t="s">
        <v>101</v>
      </c>
      <c r="E726" t="s">
        <v>95</v>
      </c>
      <c r="F726" t="s">
        <v>1763</v>
      </c>
      <c r="G726">
        <v>45566.81</v>
      </c>
      <c r="H726" t="s">
        <v>97</v>
      </c>
      <c r="I726" t="s">
        <v>1764</v>
      </c>
      <c r="J726" t="s">
        <v>128</v>
      </c>
      <c r="K726">
        <v>45566.81</v>
      </c>
      <c r="L726">
        <v>1</v>
      </c>
      <c r="M726" t="s">
        <v>19</v>
      </c>
      <c r="N726" t="s">
        <v>26</v>
      </c>
      <c r="O726" t="s">
        <v>36</v>
      </c>
      <c r="P726" t="s">
        <v>36</v>
      </c>
      <c r="Q726" t="s">
        <v>101</v>
      </c>
    </row>
    <row r="727" spans="1:17">
      <c r="A727" t="s">
        <v>17</v>
      </c>
      <c r="B727" t="s">
        <v>18</v>
      </c>
      <c r="C727" t="s">
        <v>19</v>
      </c>
      <c r="D727" t="s">
        <v>101</v>
      </c>
      <c r="E727" t="s">
        <v>21</v>
      </c>
      <c r="F727" t="s">
        <v>1765</v>
      </c>
      <c r="G727">
        <v>45550</v>
      </c>
      <c r="H727" t="s">
        <v>23</v>
      </c>
      <c r="I727" t="s">
        <v>1766</v>
      </c>
      <c r="J727" t="s">
        <v>104</v>
      </c>
      <c r="K727">
        <v>0</v>
      </c>
      <c r="L727">
        <v>0</v>
      </c>
      <c r="M727" t="s">
        <v>19</v>
      </c>
      <c r="N727" t="s">
        <v>26</v>
      </c>
      <c r="O727" t="s">
        <v>27</v>
      </c>
      <c r="P727" t="s">
        <v>18</v>
      </c>
      <c r="Q727" t="s">
        <v>101</v>
      </c>
    </row>
    <row r="728" spans="1:17">
      <c r="A728" t="s">
        <v>17</v>
      </c>
      <c r="B728" t="s">
        <v>29</v>
      </c>
      <c r="C728" t="s">
        <v>19</v>
      </c>
      <c r="D728" t="s">
        <v>20</v>
      </c>
      <c r="E728" t="s">
        <v>30</v>
      </c>
      <c r="F728" t="s">
        <v>1767</v>
      </c>
      <c r="G728">
        <v>45500</v>
      </c>
      <c r="H728" t="s">
        <v>32</v>
      </c>
      <c r="I728" t="s">
        <v>1768</v>
      </c>
      <c r="J728" t="s">
        <v>249</v>
      </c>
      <c r="K728">
        <v>45500</v>
      </c>
      <c r="L728">
        <v>1</v>
      </c>
      <c r="M728" t="s">
        <v>19</v>
      </c>
      <c r="N728" t="s">
        <v>84</v>
      </c>
      <c r="O728" t="s">
        <v>29</v>
      </c>
      <c r="P728" t="s">
        <v>29</v>
      </c>
      <c r="Q728" t="s">
        <v>105</v>
      </c>
    </row>
    <row r="729" spans="1:17">
      <c r="A729" t="s">
        <v>17</v>
      </c>
      <c r="B729" t="s">
        <v>29</v>
      </c>
      <c r="C729" t="s">
        <v>176</v>
      </c>
      <c r="D729" t="s">
        <v>101</v>
      </c>
      <c r="E729" t="s">
        <v>30</v>
      </c>
      <c r="F729" t="s">
        <v>1769</v>
      </c>
      <c r="G729">
        <v>45237.65</v>
      </c>
      <c r="H729" t="s">
        <v>32</v>
      </c>
      <c r="I729" t="s">
        <v>1770</v>
      </c>
      <c r="J729" t="s">
        <v>1771</v>
      </c>
      <c r="K729">
        <v>44665.25</v>
      </c>
      <c r="L729">
        <v>0.98734682283451947</v>
      </c>
      <c r="M729" t="s">
        <v>180</v>
      </c>
      <c r="N729" t="s">
        <v>26</v>
      </c>
      <c r="O729" t="s">
        <v>29</v>
      </c>
      <c r="P729" t="s">
        <v>29</v>
      </c>
      <c r="Q729" t="s">
        <v>105</v>
      </c>
    </row>
    <row r="730" spans="1:17">
      <c r="A730" t="s">
        <v>17</v>
      </c>
      <c r="B730" t="s">
        <v>36</v>
      </c>
      <c r="C730" t="s">
        <v>19</v>
      </c>
      <c r="D730" t="s">
        <v>122</v>
      </c>
      <c r="E730" t="s">
        <v>37</v>
      </c>
      <c r="F730" t="s">
        <v>1772</v>
      </c>
      <c r="G730">
        <v>45125</v>
      </c>
      <c r="H730" t="s">
        <v>39</v>
      </c>
      <c r="I730" t="s">
        <v>1773</v>
      </c>
      <c r="J730" t="s">
        <v>128</v>
      </c>
      <c r="K730">
        <v>45125</v>
      </c>
      <c r="L730">
        <v>1</v>
      </c>
      <c r="M730" t="s">
        <v>19</v>
      </c>
      <c r="N730" t="s">
        <v>26</v>
      </c>
      <c r="O730" t="s">
        <v>36</v>
      </c>
      <c r="P730" t="s">
        <v>36</v>
      </c>
      <c r="Q730" t="s">
        <v>105</v>
      </c>
    </row>
    <row r="731" spans="1:17">
      <c r="A731" t="s">
        <v>17</v>
      </c>
      <c r="B731" t="s">
        <v>36</v>
      </c>
      <c r="C731" t="s">
        <v>213</v>
      </c>
      <c r="D731" t="s">
        <v>64</v>
      </c>
      <c r="E731" t="s">
        <v>37</v>
      </c>
      <c r="F731" t="s">
        <v>1774</v>
      </c>
      <c r="G731">
        <v>45000</v>
      </c>
      <c r="H731" t="s">
        <v>39</v>
      </c>
      <c r="I731" t="s">
        <v>1775</v>
      </c>
      <c r="J731" t="s">
        <v>249</v>
      </c>
      <c r="K731">
        <v>45000</v>
      </c>
      <c r="L731">
        <v>1</v>
      </c>
      <c r="M731" t="s">
        <v>213</v>
      </c>
      <c r="N731" t="s">
        <v>26</v>
      </c>
      <c r="O731" t="s">
        <v>36</v>
      </c>
      <c r="P731" t="s">
        <v>36</v>
      </c>
      <c r="Q731" t="s">
        <v>64</v>
      </c>
    </row>
    <row r="732" spans="1:17">
      <c r="A732" t="s">
        <v>17</v>
      </c>
      <c r="B732" t="s">
        <v>36</v>
      </c>
      <c r="C732" t="s">
        <v>19</v>
      </c>
      <c r="D732" t="s">
        <v>20</v>
      </c>
      <c r="E732" t="s">
        <v>95</v>
      </c>
      <c r="F732" t="s">
        <v>1776</v>
      </c>
      <c r="G732">
        <v>44781.120000000003</v>
      </c>
      <c r="H732" t="s">
        <v>97</v>
      </c>
      <c r="I732" t="s">
        <v>1777</v>
      </c>
      <c r="J732" t="s">
        <v>590</v>
      </c>
      <c r="K732">
        <v>43754.239999999998</v>
      </c>
      <c r="L732">
        <v>0.97706890761106457</v>
      </c>
      <c r="M732" t="s">
        <v>19</v>
      </c>
      <c r="P732" t="s">
        <v>36</v>
      </c>
    </row>
    <row r="733" spans="1:17">
      <c r="A733" t="s">
        <v>17</v>
      </c>
      <c r="B733" t="s">
        <v>18</v>
      </c>
      <c r="C733" t="s">
        <v>19</v>
      </c>
      <c r="D733" t="s">
        <v>20</v>
      </c>
      <c r="E733" t="s">
        <v>58</v>
      </c>
      <c r="F733" t="s">
        <v>1778</v>
      </c>
      <c r="G733">
        <v>44754</v>
      </c>
      <c r="H733" t="s">
        <v>60</v>
      </c>
      <c r="I733" t="s">
        <v>1779</v>
      </c>
      <c r="J733" t="s">
        <v>34</v>
      </c>
      <c r="K733">
        <v>42516</v>
      </c>
      <c r="L733">
        <v>0.94999329668856414</v>
      </c>
      <c r="M733" t="s">
        <v>19</v>
      </c>
      <c r="N733" t="s">
        <v>190</v>
      </c>
      <c r="O733" t="s">
        <v>18</v>
      </c>
      <c r="P733" t="s">
        <v>29</v>
      </c>
      <c r="Q733" t="s">
        <v>101</v>
      </c>
    </row>
    <row r="734" spans="1:17">
      <c r="A734" t="s">
        <v>17</v>
      </c>
      <c r="B734" t="s">
        <v>36</v>
      </c>
      <c r="C734" t="s">
        <v>176</v>
      </c>
      <c r="D734" t="s">
        <v>186</v>
      </c>
      <c r="E734" t="s">
        <v>95</v>
      </c>
      <c r="F734" t="s">
        <v>1780</v>
      </c>
      <c r="G734">
        <v>44724</v>
      </c>
      <c r="H734" t="s">
        <v>97</v>
      </c>
      <c r="I734" t="s">
        <v>1781</v>
      </c>
      <c r="J734" t="s">
        <v>1782</v>
      </c>
      <c r="K734">
        <v>0</v>
      </c>
      <c r="L734">
        <v>0</v>
      </c>
      <c r="M734" t="s">
        <v>180</v>
      </c>
      <c r="N734" t="s">
        <v>26</v>
      </c>
      <c r="O734" t="s">
        <v>36</v>
      </c>
      <c r="P734" t="s">
        <v>36</v>
      </c>
      <c r="Q734" t="s">
        <v>101</v>
      </c>
    </row>
    <row r="735" spans="1:17">
      <c r="A735" t="s">
        <v>17</v>
      </c>
      <c r="B735" t="s">
        <v>36</v>
      </c>
      <c r="C735" t="s">
        <v>86</v>
      </c>
      <c r="D735" t="s">
        <v>20</v>
      </c>
      <c r="E735" t="s">
        <v>95</v>
      </c>
      <c r="F735" t="s">
        <v>1783</v>
      </c>
      <c r="G735">
        <v>44712.14</v>
      </c>
      <c r="H735" t="s">
        <v>97</v>
      </c>
      <c r="I735" t="s">
        <v>1784</v>
      </c>
      <c r="J735" t="s">
        <v>89</v>
      </c>
      <c r="K735">
        <v>0</v>
      </c>
      <c r="L735">
        <v>0</v>
      </c>
      <c r="M735" t="s">
        <v>86</v>
      </c>
      <c r="P735" t="s">
        <v>36</v>
      </c>
    </row>
    <row r="736" spans="1:17">
      <c r="A736" t="s">
        <v>17</v>
      </c>
      <c r="B736" t="s">
        <v>18</v>
      </c>
      <c r="C736" t="s">
        <v>19</v>
      </c>
      <c r="D736" t="s">
        <v>101</v>
      </c>
      <c r="E736" t="s">
        <v>21</v>
      </c>
      <c r="F736" t="s">
        <v>1785</v>
      </c>
      <c r="G736">
        <v>44482</v>
      </c>
      <c r="H736" t="s">
        <v>23</v>
      </c>
      <c r="I736" t="s">
        <v>1786</v>
      </c>
      <c r="J736" t="s">
        <v>1787</v>
      </c>
      <c r="K736">
        <v>44482</v>
      </c>
      <c r="L736">
        <v>1</v>
      </c>
      <c r="M736" t="s">
        <v>19</v>
      </c>
      <c r="N736" t="s">
        <v>26</v>
      </c>
      <c r="O736" t="s">
        <v>27</v>
      </c>
      <c r="P736" t="s">
        <v>18</v>
      </c>
      <c r="Q736" t="s">
        <v>101</v>
      </c>
    </row>
    <row r="737" spans="1:17">
      <c r="A737" t="s">
        <v>17</v>
      </c>
      <c r="B737" t="s">
        <v>36</v>
      </c>
      <c r="C737" t="s">
        <v>213</v>
      </c>
      <c r="D737" t="s">
        <v>20</v>
      </c>
      <c r="E737" t="s">
        <v>37</v>
      </c>
      <c r="F737" t="s">
        <v>1788</v>
      </c>
      <c r="G737">
        <v>44435</v>
      </c>
      <c r="H737" t="s">
        <v>39</v>
      </c>
      <c r="I737" t="s">
        <v>1789</v>
      </c>
      <c r="J737" t="s">
        <v>217</v>
      </c>
      <c r="K737">
        <v>42196.05</v>
      </c>
      <c r="L737">
        <v>0.94961291774502088</v>
      </c>
      <c r="M737" t="s">
        <v>213</v>
      </c>
      <c r="N737" t="s">
        <v>84</v>
      </c>
      <c r="O737" t="s">
        <v>36</v>
      </c>
      <c r="P737" t="s">
        <v>36</v>
      </c>
      <c r="Q737" t="s">
        <v>64</v>
      </c>
    </row>
    <row r="738" spans="1:17">
      <c r="A738" t="s">
        <v>17</v>
      </c>
      <c r="B738" t="s">
        <v>36</v>
      </c>
      <c r="C738" t="s">
        <v>19</v>
      </c>
      <c r="D738" t="s">
        <v>122</v>
      </c>
      <c r="E738" t="s">
        <v>37</v>
      </c>
      <c r="F738" t="s">
        <v>1790</v>
      </c>
      <c r="G738">
        <v>44368.92</v>
      </c>
      <c r="H738" t="s">
        <v>39</v>
      </c>
      <c r="I738" t="s">
        <v>1791</v>
      </c>
      <c r="J738" t="s">
        <v>67</v>
      </c>
      <c r="K738">
        <v>44368.92</v>
      </c>
      <c r="L738">
        <v>1</v>
      </c>
      <c r="M738" t="s">
        <v>19</v>
      </c>
      <c r="N738" t="s">
        <v>26</v>
      </c>
      <c r="O738" t="s">
        <v>36</v>
      </c>
      <c r="P738" t="s">
        <v>36</v>
      </c>
      <c r="Q738" t="s">
        <v>68</v>
      </c>
    </row>
    <row r="739" spans="1:17">
      <c r="A739" t="s">
        <v>17</v>
      </c>
      <c r="B739" t="s">
        <v>36</v>
      </c>
      <c r="C739" t="s">
        <v>19</v>
      </c>
      <c r="D739" t="s">
        <v>101</v>
      </c>
      <c r="E739" t="s">
        <v>271</v>
      </c>
      <c r="F739" t="s">
        <v>1792</v>
      </c>
      <c r="G739">
        <v>44343.4</v>
      </c>
      <c r="H739" t="s">
        <v>273</v>
      </c>
      <c r="I739" t="s">
        <v>1793</v>
      </c>
      <c r="J739" t="s">
        <v>256</v>
      </c>
      <c r="K739">
        <v>44343.4</v>
      </c>
      <c r="L739">
        <v>1</v>
      </c>
      <c r="M739" t="s">
        <v>19</v>
      </c>
      <c r="N739" t="s">
        <v>26</v>
      </c>
      <c r="O739" t="s">
        <v>36</v>
      </c>
      <c r="P739" t="s">
        <v>36</v>
      </c>
      <c r="Q739" t="s">
        <v>101</v>
      </c>
    </row>
    <row r="740" spans="1:17">
      <c r="A740" t="s">
        <v>17</v>
      </c>
      <c r="B740" t="s">
        <v>29</v>
      </c>
      <c r="C740" t="s">
        <v>19</v>
      </c>
      <c r="D740" t="s">
        <v>20</v>
      </c>
      <c r="E740" t="s">
        <v>30</v>
      </c>
      <c r="F740" t="s">
        <v>1794</v>
      </c>
      <c r="G740">
        <v>44320</v>
      </c>
      <c r="H740" t="s">
        <v>32</v>
      </c>
      <c r="I740" t="s">
        <v>1795</v>
      </c>
      <c r="J740" t="s">
        <v>108</v>
      </c>
      <c r="K740">
        <v>42104</v>
      </c>
      <c r="L740">
        <v>0.95</v>
      </c>
      <c r="M740" t="s">
        <v>19</v>
      </c>
      <c r="N740" t="s">
        <v>26</v>
      </c>
      <c r="O740" t="s">
        <v>29</v>
      </c>
      <c r="P740" t="s">
        <v>29</v>
      </c>
      <c r="Q740" t="s">
        <v>116</v>
      </c>
    </row>
    <row r="741" spans="1:17">
      <c r="A741" t="s">
        <v>17</v>
      </c>
      <c r="B741" t="s">
        <v>36</v>
      </c>
      <c r="C741" t="s">
        <v>43</v>
      </c>
      <c r="D741" t="s">
        <v>64</v>
      </c>
      <c r="E741" t="s">
        <v>37</v>
      </c>
      <c r="F741" t="s">
        <v>1796</v>
      </c>
      <c r="G741">
        <v>44126</v>
      </c>
      <c r="H741" t="s">
        <v>39</v>
      </c>
      <c r="I741" t="s">
        <v>1797</v>
      </c>
      <c r="J741" t="s">
        <v>99</v>
      </c>
      <c r="K741">
        <v>44126</v>
      </c>
      <c r="L741">
        <v>1</v>
      </c>
      <c r="M741" t="s">
        <v>43</v>
      </c>
      <c r="N741" t="s">
        <v>26</v>
      </c>
      <c r="O741" t="s">
        <v>36</v>
      </c>
      <c r="P741" t="s">
        <v>36</v>
      </c>
      <c r="Q741" t="s">
        <v>100</v>
      </c>
    </row>
    <row r="742" spans="1:17">
      <c r="A742" t="s">
        <v>17</v>
      </c>
      <c r="B742" t="s">
        <v>36</v>
      </c>
      <c r="C742" t="s">
        <v>19</v>
      </c>
      <c r="D742" t="s">
        <v>64</v>
      </c>
      <c r="E742" t="s">
        <v>95</v>
      </c>
      <c r="F742" t="s">
        <v>1798</v>
      </c>
      <c r="G742">
        <v>44000</v>
      </c>
      <c r="H742" t="s">
        <v>97</v>
      </c>
      <c r="I742" t="s">
        <v>1799</v>
      </c>
      <c r="J742" t="s">
        <v>1800</v>
      </c>
      <c r="K742">
        <v>0</v>
      </c>
      <c r="L742">
        <v>0</v>
      </c>
      <c r="M742" t="s">
        <v>19</v>
      </c>
      <c r="P742" t="s">
        <v>36</v>
      </c>
    </row>
    <row r="743" spans="1:17">
      <c r="A743" t="s">
        <v>17</v>
      </c>
      <c r="B743" t="s">
        <v>36</v>
      </c>
      <c r="C743" t="s">
        <v>19</v>
      </c>
      <c r="D743" t="s">
        <v>101</v>
      </c>
      <c r="E743" t="s">
        <v>143</v>
      </c>
      <c r="F743" t="s">
        <v>1801</v>
      </c>
      <c r="G743">
        <v>43660</v>
      </c>
      <c r="H743" t="s">
        <v>145</v>
      </c>
      <c r="I743" t="s">
        <v>1802</v>
      </c>
      <c r="J743" t="s">
        <v>1372</v>
      </c>
      <c r="K743">
        <v>43660</v>
      </c>
      <c r="L743">
        <v>1</v>
      </c>
      <c r="M743" t="s">
        <v>19</v>
      </c>
      <c r="N743" t="s">
        <v>26</v>
      </c>
      <c r="O743" t="s">
        <v>36</v>
      </c>
      <c r="P743" t="s">
        <v>36</v>
      </c>
      <c r="Q743" t="s">
        <v>101</v>
      </c>
    </row>
    <row r="744" spans="1:17">
      <c r="A744" t="s">
        <v>17</v>
      </c>
      <c r="B744" t="s">
        <v>79</v>
      </c>
      <c r="C744" t="s">
        <v>43</v>
      </c>
      <c r="D744" t="s">
        <v>64</v>
      </c>
      <c r="E744" t="s">
        <v>91</v>
      </c>
      <c r="F744" t="s">
        <v>1803</v>
      </c>
      <c r="G744">
        <v>43200</v>
      </c>
      <c r="H744" t="s">
        <v>93</v>
      </c>
      <c r="I744" t="s">
        <v>1804</v>
      </c>
      <c r="J744" t="s">
        <v>1805</v>
      </c>
      <c r="K744">
        <v>43200</v>
      </c>
      <c r="L744">
        <v>1</v>
      </c>
      <c r="M744" t="s">
        <v>43</v>
      </c>
      <c r="N744" t="s">
        <v>190</v>
      </c>
      <c r="O744" t="s">
        <v>162</v>
      </c>
      <c r="P744" t="s">
        <v>162</v>
      </c>
      <c r="Q744" t="s">
        <v>64</v>
      </c>
    </row>
    <row r="745" spans="1:17">
      <c r="A745" t="s">
        <v>17</v>
      </c>
      <c r="B745" t="s">
        <v>79</v>
      </c>
      <c r="C745" t="s">
        <v>43</v>
      </c>
      <c r="D745" t="s">
        <v>101</v>
      </c>
      <c r="E745" t="s">
        <v>242</v>
      </c>
      <c r="F745" t="s">
        <v>1806</v>
      </c>
      <c r="G745">
        <v>43061.4</v>
      </c>
      <c r="H745" t="s">
        <v>244</v>
      </c>
      <c r="I745" t="s">
        <v>1807</v>
      </c>
      <c r="J745" t="s">
        <v>1808</v>
      </c>
      <c r="K745">
        <v>43061.4</v>
      </c>
      <c r="L745">
        <v>1</v>
      </c>
      <c r="M745" t="s">
        <v>43</v>
      </c>
      <c r="N745" t="s">
        <v>26</v>
      </c>
      <c r="O745" t="s">
        <v>79</v>
      </c>
      <c r="P745" t="s">
        <v>246</v>
      </c>
      <c r="Q745" t="s">
        <v>101</v>
      </c>
    </row>
    <row r="746" spans="1:17">
      <c r="A746" t="s">
        <v>17</v>
      </c>
      <c r="B746" t="s">
        <v>36</v>
      </c>
      <c r="C746" t="s">
        <v>86</v>
      </c>
      <c r="D746" t="s">
        <v>20</v>
      </c>
      <c r="E746" t="s">
        <v>95</v>
      </c>
      <c r="F746" t="s">
        <v>1809</v>
      </c>
      <c r="G746">
        <v>43003.56</v>
      </c>
      <c r="H746" t="s">
        <v>97</v>
      </c>
      <c r="I746" t="s">
        <v>1810</v>
      </c>
      <c r="J746" t="s">
        <v>89</v>
      </c>
      <c r="K746">
        <v>0</v>
      </c>
      <c r="L746">
        <v>0</v>
      </c>
      <c r="M746" t="s">
        <v>86</v>
      </c>
      <c r="P746" t="s">
        <v>36</v>
      </c>
    </row>
    <row r="747" spans="1:17">
      <c r="A747" t="s">
        <v>17</v>
      </c>
      <c r="B747" t="s">
        <v>18</v>
      </c>
      <c r="C747" t="s">
        <v>19</v>
      </c>
      <c r="D747" t="s">
        <v>64</v>
      </c>
      <c r="E747" t="s">
        <v>58</v>
      </c>
      <c r="F747" t="s">
        <v>1811</v>
      </c>
      <c r="G747">
        <v>42959.15</v>
      </c>
      <c r="H747" t="s">
        <v>60</v>
      </c>
      <c r="I747" t="s">
        <v>1812</v>
      </c>
      <c r="J747" t="s">
        <v>1108</v>
      </c>
      <c r="K747">
        <v>42959.15</v>
      </c>
      <c r="L747">
        <v>1</v>
      </c>
      <c r="M747" t="s">
        <v>19</v>
      </c>
      <c r="N747" t="s">
        <v>26</v>
      </c>
      <c r="O747" t="s">
        <v>62</v>
      </c>
      <c r="P747" t="s">
        <v>63</v>
      </c>
      <c r="Q747" t="s">
        <v>105</v>
      </c>
    </row>
    <row r="748" spans="1:17">
      <c r="A748" t="s">
        <v>17</v>
      </c>
      <c r="B748" t="s">
        <v>36</v>
      </c>
      <c r="C748" t="s">
        <v>213</v>
      </c>
      <c r="D748" t="s">
        <v>20</v>
      </c>
      <c r="E748" t="s">
        <v>143</v>
      </c>
      <c r="F748" t="s">
        <v>1813</v>
      </c>
      <c r="G748">
        <v>42875</v>
      </c>
      <c r="H748" t="s">
        <v>145</v>
      </c>
      <c r="I748" t="s">
        <v>1814</v>
      </c>
      <c r="J748" t="s">
        <v>249</v>
      </c>
      <c r="K748">
        <v>41560</v>
      </c>
      <c r="L748">
        <v>0.96932944606413995</v>
      </c>
      <c r="M748" t="s">
        <v>213</v>
      </c>
      <c r="N748" t="s">
        <v>26</v>
      </c>
      <c r="O748" t="s">
        <v>36</v>
      </c>
      <c r="P748" t="s">
        <v>352</v>
      </c>
      <c r="Q748" t="s">
        <v>64</v>
      </c>
    </row>
    <row r="749" spans="1:17">
      <c r="A749" t="s">
        <v>17</v>
      </c>
      <c r="B749" t="s">
        <v>36</v>
      </c>
      <c r="C749" t="s">
        <v>19</v>
      </c>
      <c r="D749" t="s">
        <v>122</v>
      </c>
      <c r="E749" t="s">
        <v>271</v>
      </c>
      <c r="F749" t="s">
        <v>1815</v>
      </c>
      <c r="G749">
        <v>42455.71</v>
      </c>
      <c r="H749" t="s">
        <v>273</v>
      </c>
      <c r="I749" t="s">
        <v>1816</v>
      </c>
      <c r="J749" t="s">
        <v>128</v>
      </c>
      <c r="K749">
        <v>0</v>
      </c>
      <c r="L749">
        <v>0</v>
      </c>
      <c r="M749" t="s">
        <v>19</v>
      </c>
      <c r="N749" t="s">
        <v>26</v>
      </c>
      <c r="O749" t="s">
        <v>36</v>
      </c>
      <c r="P749" t="s">
        <v>36</v>
      </c>
      <c r="Q749" t="s">
        <v>105</v>
      </c>
    </row>
    <row r="750" spans="1:17">
      <c r="A750" t="s">
        <v>17</v>
      </c>
      <c r="B750" t="s">
        <v>17</v>
      </c>
      <c r="C750" t="s">
        <v>176</v>
      </c>
      <c r="D750" t="s">
        <v>186</v>
      </c>
      <c r="E750" t="s">
        <v>30</v>
      </c>
      <c r="F750" t="s">
        <v>1817</v>
      </c>
      <c r="G750">
        <v>42242</v>
      </c>
      <c r="H750" t="s">
        <v>32</v>
      </c>
      <c r="I750" t="s">
        <v>1818</v>
      </c>
      <c r="J750" t="s">
        <v>1819</v>
      </c>
      <c r="K750">
        <v>42242</v>
      </c>
      <c r="L750">
        <v>1</v>
      </c>
      <c r="M750" t="s">
        <v>180</v>
      </c>
      <c r="N750" t="s">
        <v>190</v>
      </c>
      <c r="O750" t="s">
        <v>241</v>
      </c>
      <c r="P750" t="s">
        <v>17</v>
      </c>
      <c r="Q750" t="s">
        <v>109</v>
      </c>
    </row>
    <row r="751" spans="1:17">
      <c r="A751" t="s">
        <v>17</v>
      </c>
      <c r="B751" t="s">
        <v>29</v>
      </c>
      <c r="C751" t="s">
        <v>43</v>
      </c>
      <c r="D751" t="s">
        <v>20</v>
      </c>
      <c r="E751" t="s">
        <v>242</v>
      </c>
      <c r="F751" t="s">
        <v>1820</v>
      </c>
      <c r="G751">
        <v>42234.76</v>
      </c>
      <c r="H751" t="s">
        <v>244</v>
      </c>
      <c r="I751" t="s">
        <v>1821</v>
      </c>
      <c r="J751" t="s">
        <v>46</v>
      </c>
      <c r="K751">
        <v>42234.76</v>
      </c>
      <c r="L751">
        <v>1</v>
      </c>
      <c r="M751" t="s">
        <v>43</v>
      </c>
      <c r="N751" t="s">
        <v>190</v>
      </c>
      <c r="O751" t="s">
        <v>29</v>
      </c>
      <c r="P751" t="s">
        <v>246</v>
      </c>
      <c r="Q751" t="s">
        <v>47</v>
      </c>
    </row>
    <row r="752" spans="1:17">
      <c r="A752" t="s">
        <v>17</v>
      </c>
      <c r="B752" t="s">
        <v>18</v>
      </c>
      <c r="C752" t="s">
        <v>43</v>
      </c>
      <c r="D752" t="s">
        <v>64</v>
      </c>
      <c r="E752" t="s">
        <v>69</v>
      </c>
      <c r="F752" t="s">
        <v>1822</v>
      </c>
      <c r="G752">
        <v>42220</v>
      </c>
      <c r="H752" t="s">
        <v>71</v>
      </c>
      <c r="I752" t="s">
        <v>1823</v>
      </c>
      <c r="J752" t="s">
        <v>290</v>
      </c>
      <c r="K752">
        <v>40109</v>
      </c>
      <c r="L752">
        <v>0.95</v>
      </c>
      <c r="M752" t="s">
        <v>43</v>
      </c>
      <c r="N752" t="s">
        <v>26</v>
      </c>
      <c r="O752" t="s">
        <v>27</v>
      </c>
      <c r="P752" t="s">
        <v>18</v>
      </c>
      <c r="Q752" t="s">
        <v>64</v>
      </c>
    </row>
    <row r="753" spans="1:17">
      <c r="A753" t="s">
        <v>17</v>
      </c>
      <c r="B753" t="s">
        <v>36</v>
      </c>
      <c r="C753" t="s">
        <v>19</v>
      </c>
      <c r="D753" t="s">
        <v>101</v>
      </c>
      <c r="E753" t="s">
        <v>95</v>
      </c>
      <c r="F753" t="s">
        <v>1824</v>
      </c>
      <c r="G753">
        <v>42178.61</v>
      </c>
      <c r="H753" t="s">
        <v>97</v>
      </c>
      <c r="I753" t="s">
        <v>1825</v>
      </c>
      <c r="J753" t="s">
        <v>128</v>
      </c>
      <c r="K753">
        <v>42178.61</v>
      </c>
      <c r="L753">
        <v>1</v>
      </c>
      <c r="M753" t="s">
        <v>19</v>
      </c>
      <c r="N753" t="s">
        <v>26</v>
      </c>
      <c r="O753" t="s">
        <v>36</v>
      </c>
      <c r="P753" t="s">
        <v>36</v>
      </c>
    </row>
    <row r="754" spans="1:17">
      <c r="A754" t="s">
        <v>17</v>
      </c>
      <c r="B754" t="s">
        <v>36</v>
      </c>
      <c r="C754" t="s">
        <v>86</v>
      </c>
      <c r="D754" t="s">
        <v>20</v>
      </c>
      <c r="E754" t="s">
        <v>37</v>
      </c>
      <c r="F754" t="s">
        <v>1826</v>
      </c>
      <c r="G754">
        <v>42159</v>
      </c>
      <c r="H754" t="s">
        <v>39</v>
      </c>
      <c r="I754" t="s">
        <v>1827</v>
      </c>
      <c r="J754" t="s">
        <v>89</v>
      </c>
      <c r="K754">
        <v>40051.050000000003</v>
      </c>
      <c r="L754">
        <v>0.95000000000000007</v>
      </c>
      <c r="M754" t="s">
        <v>86</v>
      </c>
      <c r="N754" t="s">
        <v>140</v>
      </c>
      <c r="O754" t="s">
        <v>36</v>
      </c>
      <c r="P754" t="s">
        <v>36</v>
      </c>
      <c r="Q754" t="s">
        <v>90</v>
      </c>
    </row>
    <row r="755" spans="1:17">
      <c r="A755" t="s">
        <v>17</v>
      </c>
      <c r="B755" t="s">
        <v>110</v>
      </c>
      <c r="C755" t="s">
        <v>213</v>
      </c>
      <c r="D755" t="s">
        <v>20</v>
      </c>
      <c r="E755" t="s">
        <v>403</v>
      </c>
      <c r="F755" t="s">
        <v>1828</v>
      </c>
      <c r="G755">
        <v>42000</v>
      </c>
      <c r="H755" t="s">
        <v>405</v>
      </c>
      <c r="I755" t="s">
        <v>1829</v>
      </c>
      <c r="J755" t="s">
        <v>249</v>
      </c>
      <c r="K755">
        <v>42000</v>
      </c>
      <c r="L755">
        <v>1</v>
      </c>
      <c r="M755" t="s">
        <v>213</v>
      </c>
      <c r="P755" t="s">
        <v>407</v>
      </c>
      <c r="Q755" t="s">
        <v>101</v>
      </c>
    </row>
    <row r="756" spans="1:17">
      <c r="A756" t="s">
        <v>17</v>
      </c>
      <c r="B756" t="s">
        <v>79</v>
      </c>
      <c r="C756" t="s">
        <v>43</v>
      </c>
      <c r="D756" t="s">
        <v>64</v>
      </c>
      <c r="E756" t="s">
        <v>275</v>
      </c>
      <c r="F756" t="s">
        <v>1830</v>
      </c>
      <c r="G756">
        <v>41938</v>
      </c>
      <c r="H756" t="s">
        <v>277</v>
      </c>
      <c r="I756" t="s">
        <v>1831</v>
      </c>
      <c r="J756" t="s">
        <v>1832</v>
      </c>
      <c r="K756">
        <v>41938</v>
      </c>
      <c r="L756">
        <v>1</v>
      </c>
      <c r="M756" t="s">
        <v>43</v>
      </c>
      <c r="N756" t="s">
        <v>26</v>
      </c>
      <c r="O756" t="s">
        <v>79</v>
      </c>
      <c r="P756" t="s">
        <v>162</v>
      </c>
      <c r="Q756" t="s">
        <v>64</v>
      </c>
    </row>
    <row r="757" spans="1:17">
      <c r="A757" t="s">
        <v>17</v>
      </c>
      <c r="B757" t="s">
        <v>36</v>
      </c>
      <c r="C757" t="s">
        <v>19</v>
      </c>
      <c r="D757" t="s">
        <v>64</v>
      </c>
      <c r="E757" t="s">
        <v>95</v>
      </c>
      <c r="F757" t="s">
        <v>1833</v>
      </c>
      <c r="G757">
        <v>41840</v>
      </c>
      <c r="H757" t="s">
        <v>97</v>
      </c>
      <c r="I757" t="s">
        <v>1834</v>
      </c>
      <c r="J757" t="s">
        <v>416</v>
      </c>
      <c r="K757">
        <v>0</v>
      </c>
      <c r="L757">
        <v>0</v>
      </c>
      <c r="M757" t="s">
        <v>19</v>
      </c>
      <c r="N757" t="s">
        <v>26</v>
      </c>
      <c r="O757" t="s">
        <v>36</v>
      </c>
      <c r="P757" t="s">
        <v>36</v>
      </c>
      <c r="Q757" t="s">
        <v>64</v>
      </c>
    </row>
    <row r="758" spans="1:17">
      <c r="A758" t="s">
        <v>17</v>
      </c>
      <c r="B758" t="s">
        <v>29</v>
      </c>
      <c r="C758" t="s">
        <v>176</v>
      </c>
      <c r="D758" t="s">
        <v>64</v>
      </c>
      <c r="E758" t="s">
        <v>30</v>
      </c>
      <c r="F758" t="s">
        <v>1835</v>
      </c>
      <c r="G758">
        <v>41760</v>
      </c>
      <c r="H758" t="s">
        <v>32</v>
      </c>
      <c r="I758" t="s">
        <v>1836</v>
      </c>
      <c r="J758" t="s">
        <v>890</v>
      </c>
      <c r="K758">
        <v>41760</v>
      </c>
      <c r="L758">
        <v>1</v>
      </c>
      <c r="M758" t="s">
        <v>180</v>
      </c>
      <c r="N758" t="s">
        <v>84</v>
      </c>
      <c r="O758" t="s">
        <v>29</v>
      </c>
      <c r="P758" t="s">
        <v>29</v>
      </c>
      <c r="Q758" t="s">
        <v>64</v>
      </c>
    </row>
    <row r="759" spans="1:17">
      <c r="A759" t="s">
        <v>17</v>
      </c>
      <c r="B759" t="s">
        <v>79</v>
      </c>
      <c r="C759" t="s">
        <v>176</v>
      </c>
      <c r="D759" t="s">
        <v>593</v>
      </c>
      <c r="E759" t="s">
        <v>80</v>
      </c>
      <c r="F759" t="s">
        <v>1837</v>
      </c>
      <c r="G759">
        <v>41760</v>
      </c>
      <c r="H759" t="s">
        <v>82</v>
      </c>
      <c r="I759" t="s">
        <v>1838</v>
      </c>
      <c r="J759" t="s">
        <v>890</v>
      </c>
      <c r="K759">
        <v>41760</v>
      </c>
      <c r="L759">
        <v>1</v>
      </c>
      <c r="M759" t="s">
        <v>180</v>
      </c>
      <c r="N759" t="s">
        <v>140</v>
      </c>
      <c r="O759" t="s">
        <v>79</v>
      </c>
      <c r="P759" t="s">
        <v>85</v>
      </c>
      <c r="Q759" t="s">
        <v>64</v>
      </c>
    </row>
    <row r="760" spans="1:17">
      <c r="A760" t="s">
        <v>17</v>
      </c>
      <c r="B760" t="s">
        <v>36</v>
      </c>
      <c r="C760" t="s">
        <v>43</v>
      </c>
      <c r="D760" t="s">
        <v>638</v>
      </c>
      <c r="E760" t="s">
        <v>37</v>
      </c>
      <c r="F760" t="s">
        <v>1839</v>
      </c>
      <c r="G760">
        <v>41388.06</v>
      </c>
      <c r="H760" t="s">
        <v>39</v>
      </c>
      <c r="I760" t="s">
        <v>1840</v>
      </c>
      <c r="J760" t="s">
        <v>903</v>
      </c>
      <c r="K760">
        <v>41388.06</v>
      </c>
      <c r="L760">
        <v>1</v>
      </c>
      <c r="M760" t="s">
        <v>43</v>
      </c>
      <c r="N760" t="s">
        <v>26</v>
      </c>
      <c r="O760" t="s">
        <v>36</v>
      </c>
      <c r="P760" t="s">
        <v>36</v>
      </c>
      <c r="Q760" t="s">
        <v>105</v>
      </c>
    </row>
    <row r="761" spans="1:17">
      <c r="A761" t="s">
        <v>17</v>
      </c>
      <c r="B761" t="s">
        <v>36</v>
      </c>
      <c r="C761" t="s">
        <v>19</v>
      </c>
      <c r="D761" t="s">
        <v>122</v>
      </c>
      <c r="E761" t="s">
        <v>91</v>
      </c>
      <c r="F761" t="s">
        <v>1841</v>
      </c>
      <c r="G761">
        <v>41120.78</v>
      </c>
      <c r="H761" t="s">
        <v>93</v>
      </c>
      <c r="I761" t="s">
        <v>1842</v>
      </c>
      <c r="J761" t="s">
        <v>590</v>
      </c>
      <c r="K761">
        <v>41120.78</v>
      </c>
      <c r="L761">
        <v>1</v>
      </c>
      <c r="M761" t="s">
        <v>19</v>
      </c>
      <c r="N761" t="s">
        <v>26</v>
      </c>
      <c r="O761" t="s">
        <v>36</v>
      </c>
      <c r="P761" t="s">
        <v>36</v>
      </c>
      <c r="Q761" t="s">
        <v>64</v>
      </c>
    </row>
    <row r="762" spans="1:17">
      <c r="A762" t="s">
        <v>17</v>
      </c>
      <c r="B762" t="s">
        <v>36</v>
      </c>
      <c r="C762" t="s">
        <v>176</v>
      </c>
      <c r="D762" t="s">
        <v>598</v>
      </c>
      <c r="E762" t="s">
        <v>37</v>
      </c>
      <c r="F762" t="s">
        <v>1843</v>
      </c>
      <c r="G762">
        <v>40825.4</v>
      </c>
      <c r="H762" t="s">
        <v>39</v>
      </c>
      <c r="I762" t="s">
        <v>1844</v>
      </c>
      <c r="J762" t="s">
        <v>601</v>
      </c>
      <c r="K762">
        <v>12795.88</v>
      </c>
      <c r="L762">
        <v>0.3134293846477928</v>
      </c>
      <c r="M762" t="s">
        <v>180</v>
      </c>
      <c r="N762" t="s">
        <v>84</v>
      </c>
      <c r="O762" t="s">
        <v>36</v>
      </c>
      <c r="P762" t="s">
        <v>36</v>
      </c>
      <c r="Q762" t="s">
        <v>101</v>
      </c>
    </row>
    <row r="763" spans="1:17">
      <c r="A763" t="s">
        <v>17</v>
      </c>
      <c r="B763" t="s">
        <v>36</v>
      </c>
      <c r="C763" t="s">
        <v>86</v>
      </c>
      <c r="D763" t="s">
        <v>64</v>
      </c>
      <c r="E763" t="s">
        <v>37</v>
      </c>
      <c r="F763" t="s">
        <v>1845</v>
      </c>
      <c r="G763">
        <v>40824</v>
      </c>
      <c r="H763" t="s">
        <v>39</v>
      </c>
      <c r="I763" t="s">
        <v>1846</v>
      </c>
      <c r="J763" t="s">
        <v>1105</v>
      </c>
      <c r="K763">
        <v>0</v>
      </c>
      <c r="L763">
        <v>0</v>
      </c>
      <c r="M763" t="s">
        <v>86</v>
      </c>
      <c r="N763" t="s">
        <v>26</v>
      </c>
      <c r="O763" t="s">
        <v>36</v>
      </c>
      <c r="P763" t="s">
        <v>36</v>
      </c>
      <c r="Q763" t="s">
        <v>101</v>
      </c>
    </row>
    <row r="764" spans="1:17">
      <c r="A764" t="s">
        <v>17</v>
      </c>
      <c r="B764" t="s">
        <v>18</v>
      </c>
      <c r="C764" t="s">
        <v>19</v>
      </c>
      <c r="D764" t="s">
        <v>101</v>
      </c>
      <c r="E764" t="s">
        <v>69</v>
      </c>
      <c r="F764" t="s">
        <v>1847</v>
      </c>
      <c r="G764">
        <v>40737.599999999999</v>
      </c>
      <c r="H764" t="s">
        <v>71</v>
      </c>
      <c r="I764" t="s">
        <v>1848</v>
      </c>
      <c r="J764" t="s">
        <v>1336</v>
      </c>
      <c r="K764">
        <v>40737.599999999999</v>
      </c>
      <c r="L764">
        <v>1</v>
      </c>
      <c r="M764" t="s">
        <v>19</v>
      </c>
      <c r="N764" t="s">
        <v>26</v>
      </c>
      <c r="O764" t="s">
        <v>27</v>
      </c>
      <c r="P764" t="s">
        <v>18</v>
      </c>
      <c r="Q764" t="s">
        <v>101</v>
      </c>
    </row>
    <row r="765" spans="1:17">
      <c r="A765" t="s">
        <v>17</v>
      </c>
      <c r="B765" t="s">
        <v>18</v>
      </c>
      <c r="C765" t="s">
        <v>19</v>
      </c>
      <c r="D765" t="s">
        <v>101</v>
      </c>
      <c r="E765" t="s">
        <v>21</v>
      </c>
      <c r="F765" t="s">
        <v>1849</v>
      </c>
      <c r="G765">
        <v>40341.230000000003</v>
      </c>
      <c r="H765" t="s">
        <v>23</v>
      </c>
      <c r="I765" t="s">
        <v>1850</v>
      </c>
      <c r="J765" t="s">
        <v>73</v>
      </c>
      <c r="K765">
        <v>40341.230000000003</v>
      </c>
      <c r="L765">
        <v>1</v>
      </c>
      <c r="M765" t="s">
        <v>19</v>
      </c>
      <c r="N765" t="s">
        <v>26</v>
      </c>
      <c r="O765" t="s">
        <v>27</v>
      </c>
      <c r="P765" t="s">
        <v>18</v>
      </c>
      <c r="Q765" t="s">
        <v>74</v>
      </c>
    </row>
    <row r="766" spans="1:17">
      <c r="A766" t="s">
        <v>17</v>
      </c>
      <c r="B766" t="s">
        <v>18</v>
      </c>
      <c r="C766" t="s">
        <v>19</v>
      </c>
      <c r="D766" t="s">
        <v>101</v>
      </c>
      <c r="E766" t="s">
        <v>21</v>
      </c>
      <c r="F766" t="s">
        <v>1851</v>
      </c>
      <c r="G766">
        <v>40194.97</v>
      </c>
      <c r="H766" t="s">
        <v>23</v>
      </c>
      <c r="I766" t="s">
        <v>1852</v>
      </c>
      <c r="J766" t="s">
        <v>318</v>
      </c>
      <c r="K766">
        <v>40194.959999999999</v>
      </c>
      <c r="L766">
        <v>0.99999975121265172</v>
      </c>
      <c r="M766" t="s">
        <v>19</v>
      </c>
      <c r="N766" t="s">
        <v>26</v>
      </c>
      <c r="O766" t="s">
        <v>27</v>
      </c>
      <c r="P766" t="s">
        <v>18</v>
      </c>
      <c r="Q766" t="s">
        <v>105</v>
      </c>
    </row>
    <row r="767" spans="1:17">
      <c r="A767" t="s">
        <v>17</v>
      </c>
      <c r="B767" t="s">
        <v>18</v>
      </c>
      <c r="C767" t="s">
        <v>19</v>
      </c>
      <c r="D767" t="s">
        <v>101</v>
      </c>
      <c r="E767" t="s">
        <v>21</v>
      </c>
      <c r="F767" t="s">
        <v>1853</v>
      </c>
      <c r="G767">
        <v>40084</v>
      </c>
      <c r="H767" t="s">
        <v>23</v>
      </c>
      <c r="I767" t="s">
        <v>1854</v>
      </c>
      <c r="J767" t="s">
        <v>833</v>
      </c>
      <c r="K767">
        <v>40084</v>
      </c>
      <c r="L767">
        <v>1</v>
      </c>
      <c r="M767" t="s">
        <v>19</v>
      </c>
      <c r="N767" t="s">
        <v>26</v>
      </c>
      <c r="O767" t="s">
        <v>27</v>
      </c>
      <c r="P767" t="s">
        <v>18</v>
      </c>
      <c r="Q767" t="s">
        <v>101</v>
      </c>
    </row>
    <row r="768" spans="1:17">
      <c r="A768" t="s">
        <v>17</v>
      </c>
      <c r="B768" t="s">
        <v>36</v>
      </c>
      <c r="C768" t="s">
        <v>19</v>
      </c>
      <c r="D768" t="s">
        <v>638</v>
      </c>
      <c r="E768" t="s">
        <v>37</v>
      </c>
      <c r="F768" t="s">
        <v>1855</v>
      </c>
      <c r="G768">
        <v>39900</v>
      </c>
      <c r="H768" t="s">
        <v>39</v>
      </c>
      <c r="I768" t="s">
        <v>1856</v>
      </c>
      <c r="J768" t="s">
        <v>318</v>
      </c>
      <c r="K768">
        <v>39900</v>
      </c>
      <c r="L768">
        <v>1</v>
      </c>
      <c r="M768" t="s">
        <v>19</v>
      </c>
      <c r="N768" t="s">
        <v>26</v>
      </c>
      <c r="O768" t="s">
        <v>36</v>
      </c>
      <c r="P768" t="s">
        <v>36</v>
      </c>
      <c r="Q768" t="s">
        <v>105</v>
      </c>
    </row>
    <row r="769" spans="1:17">
      <c r="A769" t="s">
        <v>17</v>
      </c>
      <c r="B769" t="s">
        <v>36</v>
      </c>
      <c r="C769" t="s">
        <v>176</v>
      </c>
      <c r="D769" t="s">
        <v>186</v>
      </c>
      <c r="E769" t="s">
        <v>37</v>
      </c>
      <c r="F769" t="s">
        <v>1857</v>
      </c>
      <c r="G769">
        <v>39892.89</v>
      </c>
      <c r="H769" t="s">
        <v>39</v>
      </c>
      <c r="I769" t="s">
        <v>1858</v>
      </c>
      <c r="J769" t="s">
        <v>1859</v>
      </c>
      <c r="K769">
        <v>39892.89</v>
      </c>
      <c r="L769">
        <v>1</v>
      </c>
      <c r="M769" t="s">
        <v>180</v>
      </c>
      <c r="N769" t="s">
        <v>26</v>
      </c>
      <c r="O769" t="s">
        <v>36</v>
      </c>
      <c r="P769" t="s">
        <v>36</v>
      </c>
      <c r="Q769" t="s">
        <v>101</v>
      </c>
    </row>
    <row r="770" spans="1:17">
      <c r="A770" t="s">
        <v>17</v>
      </c>
      <c r="B770" t="s">
        <v>18</v>
      </c>
      <c r="C770" t="s">
        <v>43</v>
      </c>
      <c r="D770" t="s">
        <v>64</v>
      </c>
      <c r="E770" t="s">
        <v>977</v>
      </c>
      <c r="F770" t="s">
        <v>1860</v>
      </c>
      <c r="G770">
        <v>39611.26</v>
      </c>
      <c r="H770" t="s">
        <v>979</v>
      </c>
      <c r="I770" t="s">
        <v>1861</v>
      </c>
      <c r="J770" t="s">
        <v>357</v>
      </c>
      <c r="K770">
        <v>39611.26</v>
      </c>
      <c r="L770">
        <v>1</v>
      </c>
      <c r="M770" t="s">
        <v>43</v>
      </c>
      <c r="N770" t="s">
        <v>190</v>
      </c>
      <c r="O770" t="s">
        <v>1162</v>
      </c>
      <c r="P770" t="s">
        <v>1162</v>
      </c>
      <c r="Q770" t="s">
        <v>101</v>
      </c>
    </row>
    <row r="771" spans="1:17">
      <c r="A771" t="s">
        <v>17</v>
      </c>
      <c r="B771" t="s">
        <v>36</v>
      </c>
      <c r="C771" t="s">
        <v>19</v>
      </c>
      <c r="D771" t="s">
        <v>101</v>
      </c>
      <c r="E771" t="s">
        <v>37</v>
      </c>
      <c r="F771" t="s">
        <v>1862</v>
      </c>
      <c r="G771">
        <v>39537.5</v>
      </c>
      <c r="H771" t="s">
        <v>39</v>
      </c>
      <c r="I771" t="s">
        <v>1863</v>
      </c>
      <c r="J771" t="s">
        <v>256</v>
      </c>
      <c r="K771">
        <v>39537.5</v>
      </c>
      <c r="L771">
        <v>1</v>
      </c>
      <c r="M771" t="s">
        <v>19</v>
      </c>
      <c r="N771" t="s">
        <v>26</v>
      </c>
      <c r="O771" t="s">
        <v>36</v>
      </c>
      <c r="P771" t="s">
        <v>36</v>
      </c>
      <c r="Q771" t="s">
        <v>101</v>
      </c>
    </row>
    <row r="772" spans="1:17">
      <c r="A772" t="s">
        <v>17</v>
      </c>
      <c r="B772" t="s">
        <v>36</v>
      </c>
      <c r="C772" t="s">
        <v>176</v>
      </c>
      <c r="D772" t="s">
        <v>593</v>
      </c>
      <c r="E772" t="s">
        <v>37</v>
      </c>
      <c r="F772" t="s">
        <v>1864</v>
      </c>
      <c r="G772">
        <v>39200</v>
      </c>
      <c r="H772" t="s">
        <v>39</v>
      </c>
      <c r="I772" t="s">
        <v>1865</v>
      </c>
      <c r="J772" t="s">
        <v>617</v>
      </c>
      <c r="K772">
        <v>5407.5</v>
      </c>
      <c r="L772">
        <v>0.13794642857142861</v>
      </c>
      <c r="M772" t="s">
        <v>180</v>
      </c>
      <c r="N772" t="s">
        <v>84</v>
      </c>
      <c r="O772" t="s">
        <v>36</v>
      </c>
      <c r="P772" t="s">
        <v>1321</v>
      </c>
      <c r="Q772" t="s">
        <v>64</v>
      </c>
    </row>
    <row r="773" spans="1:17">
      <c r="A773" t="s">
        <v>17</v>
      </c>
      <c r="B773" t="s">
        <v>36</v>
      </c>
      <c r="C773" t="s">
        <v>86</v>
      </c>
      <c r="D773" t="s">
        <v>20</v>
      </c>
      <c r="E773" t="s">
        <v>95</v>
      </c>
      <c r="F773" t="s">
        <v>1866</v>
      </c>
      <c r="G773">
        <v>39080.379999999997</v>
      </c>
      <c r="H773" t="s">
        <v>97</v>
      </c>
      <c r="I773" t="s">
        <v>1867</v>
      </c>
      <c r="J773" t="s">
        <v>89</v>
      </c>
      <c r="K773">
        <v>0</v>
      </c>
      <c r="L773">
        <v>0</v>
      </c>
      <c r="M773" t="s">
        <v>86</v>
      </c>
      <c r="P773" t="s">
        <v>36</v>
      </c>
    </row>
    <row r="774" spans="1:17">
      <c r="A774" t="s">
        <v>17</v>
      </c>
      <c r="B774" t="s">
        <v>36</v>
      </c>
      <c r="C774" t="s">
        <v>19</v>
      </c>
      <c r="D774" t="s">
        <v>122</v>
      </c>
      <c r="E774" t="s">
        <v>271</v>
      </c>
      <c r="F774" t="s">
        <v>1868</v>
      </c>
      <c r="G774">
        <v>39040.44</v>
      </c>
      <c r="H774" t="s">
        <v>273</v>
      </c>
      <c r="I774" t="s">
        <v>1869</v>
      </c>
      <c r="J774" t="s">
        <v>128</v>
      </c>
      <c r="K774">
        <v>39040.44</v>
      </c>
      <c r="L774">
        <v>1</v>
      </c>
      <c r="M774" t="s">
        <v>19</v>
      </c>
      <c r="N774" t="s">
        <v>26</v>
      </c>
      <c r="O774" t="s">
        <v>36</v>
      </c>
      <c r="P774" t="s">
        <v>36</v>
      </c>
      <c r="Q774" t="s">
        <v>105</v>
      </c>
    </row>
    <row r="775" spans="1:17">
      <c r="A775" t="s">
        <v>17</v>
      </c>
      <c r="B775" t="s">
        <v>18</v>
      </c>
      <c r="C775" t="s">
        <v>19</v>
      </c>
      <c r="D775" t="s">
        <v>410</v>
      </c>
      <c r="E775" t="s">
        <v>21</v>
      </c>
      <c r="F775" t="s">
        <v>1870</v>
      </c>
      <c r="G775">
        <v>39031.199999999997</v>
      </c>
      <c r="H775" t="s">
        <v>23</v>
      </c>
      <c r="I775" t="s">
        <v>1871</v>
      </c>
      <c r="J775" t="s">
        <v>449</v>
      </c>
      <c r="K775">
        <v>29273.4</v>
      </c>
      <c r="L775">
        <v>0.75000000000000011</v>
      </c>
      <c r="M775" t="s">
        <v>19</v>
      </c>
      <c r="N775" t="s">
        <v>26</v>
      </c>
      <c r="O775" t="s">
        <v>27</v>
      </c>
      <c r="P775" t="s">
        <v>18</v>
      </c>
      <c r="Q775" t="s">
        <v>64</v>
      </c>
    </row>
    <row r="776" spans="1:17">
      <c r="A776" t="s">
        <v>17</v>
      </c>
      <c r="B776" t="s">
        <v>36</v>
      </c>
      <c r="C776" t="s">
        <v>43</v>
      </c>
      <c r="D776" t="s">
        <v>638</v>
      </c>
      <c r="E776" t="s">
        <v>95</v>
      </c>
      <c r="F776" t="s">
        <v>1872</v>
      </c>
      <c r="G776">
        <v>38923</v>
      </c>
      <c r="H776" t="s">
        <v>97</v>
      </c>
      <c r="I776" t="s">
        <v>1873</v>
      </c>
      <c r="J776" t="s">
        <v>99</v>
      </c>
      <c r="K776">
        <v>38923</v>
      </c>
      <c r="L776">
        <v>1</v>
      </c>
      <c r="M776" t="s">
        <v>43</v>
      </c>
      <c r="N776" t="s">
        <v>26</v>
      </c>
      <c r="O776" t="s">
        <v>36</v>
      </c>
      <c r="P776" t="s">
        <v>36</v>
      </c>
      <c r="Q776" t="s">
        <v>100</v>
      </c>
    </row>
    <row r="777" spans="1:17">
      <c r="A777" t="s">
        <v>17</v>
      </c>
      <c r="B777" t="s">
        <v>36</v>
      </c>
      <c r="C777" t="s">
        <v>19</v>
      </c>
      <c r="D777" t="s">
        <v>20</v>
      </c>
      <c r="E777" t="s">
        <v>91</v>
      </c>
      <c r="F777" t="s">
        <v>1874</v>
      </c>
      <c r="G777">
        <v>38885</v>
      </c>
      <c r="H777" t="s">
        <v>93</v>
      </c>
      <c r="I777" t="s">
        <v>1875</v>
      </c>
      <c r="J777" t="s">
        <v>108</v>
      </c>
      <c r="K777">
        <v>38885</v>
      </c>
      <c r="L777">
        <v>1</v>
      </c>
      <c r="M777" t="s">
        <v>19</v>
      </c>
      <c r="N777" t="s">
        <v>26</v>
      </c>
      <c r="O777" t="s">
        <v>36</v>
      </c>
      <c r="P777" t="s">
        <v>17</v>
      </c>
      <c r="Q777" t="s">
        <v>116</v>
      </c>
    </row>
    <row r="778" spans="1:17">
      <c r="A778" t="s">
        <v>17</v>
      </c>
      <c r="B778" t="s">
        <v>79</v>
      </c>
      <c r="C778" t="s">
        <v>19</v>
      </c>
      <c r="D778" t="s">
        <v>101</v>
      </c>
      <c r="E778" t="s">
        <v>419</v>
      </c>
      <c r="F778" t="s">
        <v>1876</v>
      </c>
      <c r="G778">
        <v>38874</v>
      </c>
      <c r="H778" t="s">
        <v>421</v>
      </c>
      <c r="I778" t="s">
        <v>1877</v>
      </c>
      <c r="J778" t="s">
        <v>1878</v>
      </c>
      <c r="K778">
        <v>38874</v>
      </c>
      <c r="L778">
        <v>1</v>
      </c>
      <c r="M778" t="s">
        <v>19</v>
      </c>
      <c r="P778" t="s">
        <v>85</v>
      </c>
    </row>
    <row r="779" spans="1:17">
      <c r="A779" t="s">
        <v>17</v>
      </c>
      <c r="B779" t="s">
        <v>36</v>
      </c>
      <c r="C779" t="s">
        <v>213</v>
      </c>
      <c r="D779" t="s">
        <v>64</v>
      </c>
      <c r="E779" t="s">
        <v>896</v>
      </c>
      <c r="F779" t="s">
        <v>1879</v>
      </c>
      <c r="G779">
        <v>38750</v>
      </c>
      <c r="H779" t="s">
        <v>898</v>
      </c>
      <c r="I779" t="s">
        <v>1880</v>
      </c>
      <c r="J779" t="s">
        <v>249</v>
      </c>
      <c r="K779">
        <v>38750</v>
      </c>
      <c r="L779">
        <v>1</v>
      </c>
      <c r="M779" t="s">
        <v>213</v>
      </c>
      <c r="N779" t="s">
        <v>26</v>
      </c>
      <c r="O779" t="s">
        <v>36</v>
      </c>
      <c r="P779" t="s">
        <v>900</v>
      </c>
      <c r="Q779" t="s">
        <v>101</v>
      </c>
    </row>
    <row r="780" spans="1:17">
      <c r="A780" t="s">
        <v>17</v>
      </c>
      <c r="B780" t="s">
        <v>36</v>
      </c>
      <c r="C780" t="s">
        <v>86</v>
      </c>
      <c r="D780" t="s">
        <v>20</v>
      </c>
      <c r="E780" t="s">
        <v>95</v>
      </c>
      <c r="F780" t="s">
        <v>1881</v>
      </c>
      <c r="G780">
        <v>38654.870000000003</v>
      </c>
      <c r="H780" t="s">
        <v>97</v>
      </c>
      <c r="I780" t="s">
        <v>1882</v>
      </c>
      <c r="J780" t="s">
        <v>108</v>
      </c>
      <c r="K780">
        <v>0</v>
      </c>
      <c r="L780">
        <v>0</v>
      </c>
      <c r="M780" t="s">
        <v>86</v>
      </c>
      <c r="P780" t="s">
        <v>36</v>
      </c>
    </row>
    <row r="781" spans="1:17">
      <c r="A781" t="s">
        <v>17</v>
      </c>
      <c r="B781" t="s">
        <v>36</v>
      </c>
      <c r="C781" t="s">
        <v>86</v>
      </c>
      <c r="D781" t="s">
        <v>20</v>
      </c>
      <c r="E781" t="s">
        <v>91</v>
      </c>
      <c r="F781" t="s">
        <v>1883</v>
      </c>
      <c r="G781">
        <v>38500</v>
      </c>
      <c r="H781" t="s">
        <v>93</v>
      </c>
      <c r="I781" t="s">
        <v>1884</v>
      </c>
      <c r="J781" t="s">
        <v>357</v>
      </c>
      <c r="K781">
        <v>38500</v>
      </c>
      <c r="L781">
        <v>1</v>
      </c>
      <c r="M781" t="s">
        <v>86</v>
      </c>
      <c r="N781" t="s">
        <v>26</v>
      </c>
      <c r="O781" t="s">
        <v>36</v>
      </c>
      <c r="P781" t="s">
        <v>36</v>
      </c>
      <c r="Q781" t="s">
        <v>105</v>
      </c>
    </row>
    <row r="782" spans="1:17">
      <c r="A782" t="s">
        <v>17</v>
      </c>
      <c r="B782" t="s">
        <v>36</v>
      </c>
      <c r="C782" t="s">
        <v>19</v>
      </c>
      <c r="D782" t="s">
        <v>101</v>
      </c>
      <c r="E782" t="s">
        <v>37</v>
      </c>
      <c r="F782" t="s">
        <v>1885</v>
      </c>
      <c r="G782">
        <v>38491.25</v>
      </c>
      <c r="H782" t="s">
        <v>39</v>
      </c>
      <c r="I782" t="s">
        <v>1886</v>
      </c>
      <c r="J782" t="s">
        <v>1310</v>
      </c>
      <c r="K782">
        <v>38476.620000000003</v>
      </c>
      <c r="L782">
        <v>0.99961991361673097</v>
      </c>
      <c r="M782" t="s">
        <v>19</v>
      </c>
      <c r="N782" t="s">
        <v>26</v>
      </c>
      <c r="O782" t="s">
        <v>36</v>
      </c>
      <c r="P782" t="s">
        <v>36</v>
      </c>
      <c r="Q782" t="s">
        <v>101</v>
      </c>
    </row>
    <row r="783" spans="1:17">
      <c r="A783" t="s">
        <v>17</v>
      </c>
      <c r="B783" t="s">
        <v>29</v>
      </c>
      <c r="C783" t="s">
        <v>86</v>
      </c>
      <c r="D783" t="s">
        <v>64</v>
      </c>
      <c r="E783" t="s">
        <v>606</v>
      </c>
      <c r="F783" t="s">
        <v>1887</v>
      </c>
      <c r="G783">
        <v>38400</v>
      </c>
      <c r="H783" t="s">
        <v>608</v>
      </c>
      <c r="I783" t="s">
        <v>1888</v>
      </c>
      <c r="J783" t="s">
        <v>357</v>
      </c>
      <c r="K783">
        <v>0</v>
      </c>
      <c r="L783">
        <v>0</v>
      </c>
      <c r="M783" t="s">
        <v>86</v>
      </c>
      <c r="N783">
        <v>0</v>
      </c>
      <c r="O783">
        <v>0</v>
      </c>
      <c r="P783" t="s">
        <v>29</v>
      </c>
      <c r="Q783" t="s">
        <v>101</v>
      </c>
    </row>
    <row r="784" spans="1:17">
      <c r="A784" t="s">
        <v>17</v>
      </c>
      <c r="B784" t="s">
        <v>36</v>
      </c>
      <c r="C784" t="s">
        <v>19</v>
      </c>
      <c r="D784" t="s">
        <v>638</v>
      </c>
      <c r="E784" t="s">
        <v>37</v>
      </c>
      <c r="F784" t="s">
        <v>1889</v>
      </c>
      <c r="G784">
        <v>38334</v>
      </c>
      <c r="H784" t="s">
        <v>39</v>
      </c>
      <c r="I784" t="s">
        <v>1890</v>
      </c>
      <c r="J784" t="s">
        <v>318</v>
      </c>
      <c r="K784">
        <v>38333.4</v>
      </c>
      <c r="L784">
        <v>0.99998434809829395</v>
      </c>
      <c r="M784" t="s">
        <v>19</v>
      </c>
      <c r="N784" t="s">
        <v>26</v>
      </c>
      <c r="O784" t="s">
        <v>36</v>
      </c>
      <c r="P784" t="s">
        <v>36</v>
      </c>
      <c r="Q784" t="s">
        <v>101</v>
      </c>
    </row>
    <row r="785" spans="1:17">
      <c r="A785" t="s">
        <v>17</v>
      </c>
      <c r="B785" t="s">
        <v>36</v>
      </c>
      <c r="C785" t="s">
        <v>19</v>
      </c>
      <c r="D785" t="s">
        <v>101</v>
      </c>
      <c r="E785" t="s">
        <v>37</v>
      </c>
      <c r="F785" t="s">
        <v>1891</v>
      </c>
      <c r="G785">
        <v>38265.86</v>
      </c>
      <c r="H785" t="s">
        <v>39</v>
      </c>
      <c r="I785" t="s">
        <v>1892</v>
      </c>
      <c r="J785" t="s">
        <v>578</v>
      </c>
      <c r="K785">
        <v>0</v>
      </c>
      <c r="L785">
        <v>0</v>
      </c>
      <c r="M785" t="s">
        <v>19</v>
      </c>
      <c r="N785" t="s">
        <v>26</v>
      </c>
      <c r="O785" t="s">
        <v>36</v>
      </c>
      <c r="P785" t="s">
        <v>36</v>
      </c>
      <c r="Q785" t="s">
        <v>101</v>
      </c>
    </row>
    <row r="786" spans="1:17">
      <c r="A786" t="s">
        <v>17</v>
      </c>
      <c r="B786" t="s">
        <v>18</v>
      </c>
      <c r="C786" t="s">
        <v>19</v>
      </c>
      <c r="D786" t="s">
        <v>122</v>
      </c>
      <c r="E786" t="s">
        <v>21</v>
      </c>
      <c r="F786" t="s">
        <v>1893</v>
      </c>
      <c r="G786">
        <v>37536</v>
      </c>
      <c r="H786" t="s">
        <v>23</v>
      </c>
      <c r="I786" t="s">
        <v>1894</v>
      </c>
      <c r="J786" t="s">
        <v>104</v>
      </c>
      <c r="K786">
        <v>0</v>
      </c>
      <c r="L786">
        <v>0</v>
      </c>
      <c r="M786" t="s">
        <v>19</v>
      </c>
      <c r="N786" t="s">
        <v>140</v>
      </c>
      <c r="O786" t="s">
        <v>27</v>
      </c>
      <c r="P786" t="s">
        <v>18</v>
      </c>
      <c r="Q786" t="s">
        <v>105</v>
      </c>
    </row>
    <row r="787" spans="1:17">
      <c r="A787" t="s">
        <v>17</v>
      </c>
      <c r="B787" t="s">
        <v>17</v>
      </c>
      <c r="C787" t="s">
        <v>176</v>
      </c>
      <c r="D787" t="s">
        <v>177</v>
      </c>
      <c r="E787" t="s">
        <v>37</v>
      </c>
      <c r="F787" t="s">
        <v>1895</v>
      </c>
      <c r="G787">
        <v>37436.5</v>
      </c>
      <c r="H787" t="s">
        <v>39</v>
      </c>
      <c r="I787" t="s">
        <v>1896</v>
      </c>
      <c r="J787" t="s">
        <v>397</v>
      </c>
      <c r="K787">
        <v>0</v>
      </c>
      <c r="L787">
        <v>0</v>
      </c>
      <c r="M787" t="s">
        <v>180</v>
      </c>
      <c r="P787" t="s">
        <v>17</v>
      </c>
      <c r="Q787" t="s">
        <v>398</v>
      </c>
    </row>
    <row r="788" spans="1:17">
      <c r="A788" t="s">
        <v>17</v>
      </c>
      <c r="B788" t="s">
        <v>36</v>
      </c>
      <c r="C788" t="s">
        <v>19</v>
      </c>
      <c r="D788" t="s">
        <v>101</v>
      </c>
      <c r="E788" t="s">
        <v>330</v>
      </c>
      <c r="F788" t="s">
        <v>1897</v>
      </c>
      <c r="G788">
        <v>37066.92</v>
      </c>
      <c r="H788" t="s">
        <v>332</v>
      </c>
      <c r="I788" t="s">
        <v>1898</v>
      </c>
      <c r="J788" t="s">
        <v>1310</v>
      </c>
      <c r="K788">
        <v>32171.040000000001</v>
      </c>
      <c r="L788">
        <v>0.8679178091948293</v>
      </c>
      <c r="M788" t="s">
        <v>19</v>
      </c>
      <c r="N788" t="s">
        <v>26</v>
      </c>
      <c r="O788" t="s">
        <v>36</v>
      </c>
      <c r="P788" t="s">
        <v>335</v>
      </c>
      <c r="Q788" t="s">
        <v>101</v>
      </c>
    </row>
    <row r="789" spans="1:17">
      <c r="A789" t="s">
        <v>17</v>
      </c>
      <c r="B789" t="s">
        <v>36</v>
      </c>
      <c r="C789" t="s">
        <v>43</v>
      </c>
      <c r="D789" t="s">
        <v>20</v>
      </c>
      <c r="E789" t="s">
        <v>37</v>
      </c>
      <c r="F789" t="s">
        <v>1899</v>
      </c>
      <c r="G789">
        <v>37047.599999999999</v>
      </c>
      <c r="H789" t="s">
        <v>39</v>
      </c>
      <c r="I789" t="s">
        <v>1900</v>
      </c>
      <c r="J789" t="s">
        <v>52</v>
      </c>
      <c r="K789">
        <v>37047.599999999999</v>
      </c>
      <c r="L789">
        <v>1</v>
      </c>
      <c r="M789" t="s">
        <v>43</v>
      </c>
      <c r="N789" t="s">
        <v>26</v>
      </c>
      <c r="O789" t="s">
        <v>36</v>
      </c>
      <c r="P789" t="s">
        <v>36</v>
      </c>
      <c r="Q789" t="s">
        <v>53</v>
      </c>
    </row>
    <row r="790" spans="1:17">
      <c r="A790" t="s">
        <v>17</v>
      </c>
      <c r="B790" t="s">
        <v>29</v>
      </c>
      <c r="C790" t="s">
        <v>19</v>
      </c>
      <c r="D790" t="s">
        <v>101</v>
      </c>
      <c r="E790" t="s">
        <v>432</v>
      </c>
      <c r="F790" t="s">
        <v>1901</v>
      </c>
      <c r="G790">
        <v>36569.82</v>
      </c>
      <c r="H790" t="s">
        <v>434</v>
      </c>
      <c r="I790" t="s">
        <v>1902</v>
      </c>
      <c r="J790" t="s">
        <v>1482</v>
      </c>
      <c r="K790">
        <v>36569.82</v>
      </c>
      <c r="L790">
        <v>1</v>
      </c>
      <c r="M790" t="s">
        <v>19</v>
      </c>
      <c r="N790" t="s">
        <v>26</v>
      </c>
      <c r="O790" t="s">
        <v>29</v>
      </c>
      <c r="P790" t="s">
        <v>29</v>
      </c>
      <c r="Q790" t="s">
        <v>101</v>
      </c>
    </row>
    <row r="791" spans="1:17">
      <c r="A791" t="s">
        <v>17</v>
      </c>
      <c r="B791" t="s">
        <v>36</v>
      </c>
      <c r="C791" t="s">
        <v>19</v>
      </c>
      <c r="D791" t="s">
        <v>20</v>
      </c>
      <c r="E791" t="s">
        <v>95</v>
      </c>
      <c r="F791" t="s">
        <v>1903</v>
      </c>
      <c r="G791">
        <v>36475</v>
      </c>
      <c r="H791" t="s">
        <v>97</v>
      </c>
      <c r="I791" t="s">
        <v>1904</v>
      </c>
      <c r="J791" t="s">
        <v>416</v>
      </c>
      <c r="K791">
        <v>0</v>
      </c>
      <c r="L791">
        <v>0</v>
      </c>
      <c r="M791" t="s">
        <v>19</v>
      </c>
      <c r="P791" t="s">
        <v>36</v>
      </c>
    </row>
    <row r="792" spans="1:17">
      <c r="A792" t="s">
        <v>17</v>
      </c>
      <c r="B792" t="s">
        <v>18</v>
      </c>
      <c r="C792" t="s">
        <v>19</v>
      </c>
      <c r="D792" t="s">
        <v>101</v>
      </c>
      <c r="E792" t="s">
        <v>69</v>
      </c>
      <c r="F792" t="s">
        <v>1905</v>
      </c>
      <c r="G792">
        <v>36379</v>
      </c>
      <c r="H792" t="s">
        <v>71</v>
      </c>
      <c r="I792" t="s">
        <v>1906</v>
      </c>
      <c r="J792" t="s">
        <v>1021</v>
      </c>
      <c r="K792">
        <v>36379</v>
      </c>
      <c r="L792">
        <v>1</v>
      </c>
      <c r="M792" t="s">
        <v>19</v>
      </c>
      <c r="N792" t="s">
        <v>26</v>
      </c>
      <c r="O792" t="s">
        <v>27</v>
      </c>
      <c r="P792" t="s">
        <v>18</v>
      </c>
      <c r="Q792" t="s">
        <v>101</v>
      </c>
    </row>
    <row r="793" spans="1:17">
      <c r="A793" t="s">
        <v>17</v>
      </c>
      <c r="B793" t="s">
        <v>36</v>
      </c>
      <c r="C793" t="s">
        <v>19</v>
      </c>
      <c r="D793" t="s">
        <v>122</v>
      </c>
      <c r="E793" t="s">
        <v>37</v>
      </c>
      <c r="F793" t="s">
        <v>1907</v>
      </c>
      <c r="G793">
        <v>36096.83</v>
      </c>
      <c r="H793" t="s">
        <v>39</v>
      </c>
      <c r="I793" t="s">
        <v>1908</v>
      </c>
      <c r="J793" t="s">
        <v>590</v>
      </c>
      <c r="K793">
        <v>36096.83</v>
      </c>
      <c r="L793">
        <v>1</v>
      </c>
      <c r="M793" t="s">
        <v>19</v>
      </c>
      <c r="N793" t="s">
        <v>26</v>
      </c>
      <c r="O793" t="s">
        <v>36</v>
      </c>
      <c r="P793" t="s">
        <v>36</v>
      </c>
      <c r="Q793" t="s">
        <v>64</v>
      </c>
    </row>
    <row r="794" spans="1:17">
      <c r="A794" t="s">
        <v>17</v>
      </c>
      <c r="B794" t="s">
        <v>36</v>
      </c>
      <c r="C794" t="s">
        <v>19</v>
      </c>
      <c r="D794" t="s">
        <v>20</v>
      </c>
      <c r="E794" t="s">
        <v>37</v>
      </c>
      <c r="F794" t="s">
        <v>1909</v>
      </c>
      <c r="G794">
        <v>35730.22</v>
      </c>
      <c r="H794" t="s">
        <v>39</v>
      </c>
      <c r="I794" t="s">
        <v>1910</v>
      </c>
      <c r="J794" t="s">
        <v>549</v>
      </c>
      <c r="K794">
        <v>35730.22</v>
      </c>
      <c r="L794">
        <v>1</v>
      </c>
      <c r="M794" t="s">
        <v>19</v>
      </c>
      <c r="N794" t="s">
        <v>26</v>
      </c>
      <c r="O794" t="s">
        <v>36</v>
      </c>
      <c r="P794" t="s">
        <v>36</v>
      </c>
      <c r="Q794" t="s">
        <v>64</v>
      </c>
    </row>
    <row r="795" spans="1:17">
      <c r="A795" t="s">
        <v>17</v>
      </c>
      <c r="B795" t="s">
        <v>79</v>
      </c>
      <c r="C795" t="s">
        <v>176</v>
      </c>
      <c r="D795" t="s">
        <v>593</v>
      </c>
      <c r="E795" t="s">
        <v>80</v>
      </c>
      <c r="F795" t="s">
        <v>1911</v>
      </c>
      <c r="G795">
        <v>35689.15</v>
      </c>
      <c r="H795" t="s">
        <v>82</v>
      </c>
      <c r="I795" t="s">
        <v>1241</v>
      </c>
      <c r="J795" t="s">
        <v>628</v>
      </c>
      <c r="K795">
        <v>35689.15</v>
      </c>
      <c r="L795">
        <v>1</v>
      </c>
      <c r="M795" t="s">
        <v>180</v>
      </c>
      <c r="N795" t="s">
        <v>26</v>
      </c>
      <c r="O795" t="s">
        <v>79</v>
      </c>
      <c r="P795" t="s">
        <v>17</v>
      </c>
      <c r="Q795" t="s">
        <v>64</v>
      </c>
    </row>
    <row r="796" spans="1:17">
      <c r="A796" t="s">
        <v>17</v>
      </c>
      <c r="B796" t="s">
        <v>36</v>
      </c>
      <c r="C796" t="s">
        <v>43</v>
      </c>
      <c r="D796" t="s">
        <v>638</v>
      </c>
      <c r="E796" t="s">
        <v>95</v>
      </c>
      <c r="F796" t="s">
        <v>1912</v>
      </c>
      <c r="G796">
        <v>35680.03</v>
      </c>
      <c r="H796" t="s">
        <v>97</v>
      </c>
      <c r="I796" t="s">
        <v>1913</v>
      </c>
      <c r="J796" t="s">
        <v>267</v>
      </c>
      <c r="K796">
        <v>0</v>
      </c>
      <c r="L796">
        <v>0</v>
      </c>
      <c r="M796" t="s">
        <v>43</v>
      </c>
      <c r="N796" t="s">
        <v>26</v>
      </c>
      <c r="O796" t="s">
        <v>36</v>
      </c>
      <c r="P796" t="s">
        <v>36</v>
      </c>
    </row>
    <row r="797" spans="1:17">
      <c r="A797" t="s">
        <v>17</v>
      </c>
      <c r="B797" t="s">
        <v>79</v>
      </c>
      <c r="C797" t="s">
        <v>43</v>
      </c>
      <c r="D797" t="s">
        <v>20</v>
      </c>
      <c r="E797" t="s">
        <v>192</v>
      </c>
      <c r="F797" t="s">
        <v>1914</v>
      </c>
      <c r="G797">
        <v>35004</v>
      </c>
      <c r="H797" t="s">
        <v>194</v>
      </c>
      <c r="I797" t="s">
        <v>1915</v>
      </c>
      <c r="J797" t="s">
        <v>571</v>
      </c>
      <c r="K797">
        <v>35004</v>
      </c>
      <c r="L797">
        <v>1</v>
      </c>
      <c r="M797" t="s">
        <v>43</v>
      </c>
      <c r="N797" t="s">
        <v>140</v>
      </c>
      <c r="O797" t="s">
        <v>79</v>
      </c>
      <c r="P797" t="s">
        <v>197</v>
      </c>
      <c r="Q797" t="s">
        <v>105</v>
      </c>
    </row>
    <row r="798" spans="1:17">
      <c r="A798" t="s">
        <v>17</v>
      </c>
      <c r="B798" t="s">
        <v>18</v>
      </c>
      <c r="C798" t="s">
        <v>19</v>
      </c>
      <c r="D798" t="s">
        <v>101</v>
      </c>
      <c r="E798" t="s">
        <v>69</v>
      </c>
      <c r="F798" t="s">
        <v>1916</v>
      </c>
      <c r="G798">
        <v>34994.9</v>
      </c>
      <c r="H798" t="s">
        <v>71</v>
      </c>
      <c r="I798" t="s">
        <v>1917</v>
      </c>
      <c r="J798" t="s">
        <v>718</v>
      </c>
      <c r="K798">
        <v>0</v>
      </c>
      <c r="L798">
        <v>0</v>
      </c>
      <c r="M798" t="s">
        <v>19</v>
      </c>
      <c r="P798" t="s">
        <v>18</v>
      </c>
    </row>
    <row r="799" spans="1:17">
      <c r="A799" t="s">
        <v>17</v>
      </c>
      <c r="B799" t="s">
        <v>36</v>
      </c>
      <c r="C799" t="s">
        <v>19</v>
      </c>
      <c r="D799" t="s">
        <v>20</v>
      </c>
      <c r="E799" t="s">
        <v>91</v>
      </c>
      <c r="F799" t="s">
        <v>1918</v>
      </c>
      <c r="G799">
        <v>34978</v>
      </c>
      <c r="H799" t="s">
        <v>93</v>
      </c>
      <c r="I799" t="s">
        <v>1919</v>
      </c>
      <c r="J799" t="s">
        <v>416</v>
      </c>
      <c r="K799">
        <v>34978</v>
      </c>
      <c r="L799">
        <v>1</v>
      </c>
      <c r="M799" t="s">
        <v>19</v>
      </c>
      <c r="N799" t="s">
        <v>26</v>
      </c>
      <c r="O799" t="s">
        <v>36</v>
      </c>
      <c r="P799" t="s">
        <v>36</v>
      </c>
      <c r="Q799" t="s">
        <v>101</v>
      </c>
    </row>
    <row r="800" spans="1:17">
      <c r="A800" t="s">
        <v>17</v>
      </c>
      <c r="B800" t="s">
        <v>36</v>
      </c>
      <c r="C800" t="s">
        <v>43</v>
      </c>
      <c r="D800" t="s">
        <v>101</v>
      </c>
      <c r="E800" t="s">
        <v>95</v>
      </c>
      <c r="F800" t="s">
        <v>1920</v>
      </c>
      <c r="G800">
        <v>34977.25</v>
      </c>
      <c r="H800" t="s">
        <v>97</v>
      </c>
      <c r="I800" t="s">
        <v>1921</v>
      </c>
      <c r="J800" t="s">
        <v>692</v>
      </c>
      <c r="K800">
        <v>0</v>
      </c>
      <c r="L800">
        <v>0</v>
      </c>
      <c r="M800" t="s">
        <v>43</v>
      </c>
      <c r="P800" t="s">
        <v>36</v>
      </c>
    </row>
    <row r="801" spans="1:17">
      <c r="A801" t="s">
        <v>17</v>
      </c>
      <c r="B801" t="s">
        <v>36</v>
      </c>
      <c r="C801" t="s">
        <v>19</v>
      </c>
      <c r="D801" t="s">
        <v>122</v>
      </c>
      <c r="E801" t="s">
        <v>37</v>
      </c>
      <c r="F801" t="s">
        <v>1922</v>
      </c>
      <c r="G801">
        <v>34810</v>
      </c>
      <c r="H801" t="s">
        <v>39</v>
      </c>
      <c r="I801" t="s">
        <v>1923</v>
      </c>
      <c r="J801" t="s">
        <v>125</v>
      </c>
      <c r="K801">
        <v>34810</v>
      </c>
      <c r="L801">
        <v>1</v>
      </c>
      <c r="M801" t="s">
        <v>19</v>
      </c>
      <c r="N801" t="s">
        <v>26</v>
      </c>
      <c r="O801" t="s">
        <v>36</v>
      </c>
      <c r="P801" t="s">
        <v>36</v>
      </c>
      <c r="Q801" t="s">
        <v>105</v>
      </c>
    </row>
    <row r="802" spans="1:17">
      <c r="A802" t="s">
        <v>17</v>
      </c>
      <c r="B802" t="s">
        <v>36</v>
      </c>
      <c r="C802" t="s">
        <v>19</v>
      </c>
      <c r="D802" t="s">
        <v>101</v>
      </c>
      <c r="E802" t="s">
        <v>37</v>
      </c>
      <c r="F802" t="s">
        <v>1924</v>
      </c>
      <c r="G802">
        <v>34789.81</v>
      </c>
      <c r="H802" t="s">
        <v>39</v>
      </c>
      <c r="I802" t="s">
        <v>1925</v>
      </c>
      <c r="J802" t="s">
        <v>1021</v>
      </c>
      <c r="K802">
        <v>34789.81</v>
      </c>
      <c r="L802">
        <v>1</v>
      </c>
      <c r="M802" t="s">
        <v>19</v>
      </c>
      <c r="N802" t="s">
        <v>26</v>
      </c>
      <c r="O802" t="s">
        <v>36</v>
      </c>
      <c r="P802" t="s">
        <v>36</v>
      </c>
      <c r="Q802" t="s">
        <v>101</v>
      </c>
    </row>
    <row r="803" spans="1:17">
      <c r="A803" t="s">
        <v>17</v>
      </c>
      <c r="B803" t="s">
        <v>29</v>
      </c>
      <c r="C803" t="s">
        <v>176</v>
      </c>
      <c r="D803" t="s">
        <v>20</v>
      </c>
      <c r="E803" t="s">
        <v>30</v>
      </c>
      <c r="F803" t="s">
        <v>1926</v>
      </c>
      <c r="G803">
        <v>34700</v>
      </c>
      <c r="H803" t="s">
        <v>32</v>
      </c>
      <c r="I803" t="s">
        <v>1927</v>
      </c>
      <c r="J803" t="s">
        <v>1120</v>
      </c>
      <c r="K803">
        <v>0</v>
      </c>
      <c r="L803">
        <v>0</v>
      </c>
      <c r="M803" t="s">
        <v>180</v>
      </c>
      <c r="N803" t="s">
        <v>26</v>
      </c>
      <c r="O803" t="s">
        <v>29</v>
      </c>
      <c r="P803" t="s">
        <v>29</v>
      </c>
      <c r="Q803" t="s">
        <v>105</v>
      </c>
    </row>
    <row r="804" spans="1:17">
      <c r="A804" t="s">
        <v>17</v>
      </c>
      <c r="B804" t="s">
        <v>18</v>
      </c>
      <c r="C804" t="s">
        <v>19</v>
      </c>
      <c r="D804" t="s">
        <v>20</v>
      </c>
      <c r="E804" t="s">
        <v>21</v>
      </c>
      <c r="F804" t="s">
        <v>1928</v>
      </c>
      <c r="G804">
        <v>34626</v>
      </c>
      <c r="H804" t="s">
        <v>23</v>
      </c>
      <c r="I804" t="s">
        <v>1929</v>
      </c>
      <c r="J804" t="s">
        <v>108</v>
      </c>
      <c r="K804">
        <v>34626</v>
      </c>
      <c r="L804">
        <v>1</v>
      </c>
      <c r="M804" t="s">
        <v>19</v>
      </c>
      <c r="N804" t="s">
        <v>26</v>
      </c>
      <c r="O804" t="s">
        <v>27</v>
      </c>
      <c r="P804" t="s">
        <v>18</v>
      </c>
      <c r="Q804" t="s">
        <v>116</v>
      </c>
    </row>
    <row r="805" spans="1:17">
      <c r="A805" t="s">
        <v>17</v>
      </c>
      <c r="B805" t="s">
        <v>79</v>
      </c>
      <c r="C805" t="s">
        <v>43</v>
      </c>
      <c r="D805" t="s">
        <v>64</v>
      </c>
      <c r="E805" t="s">
        <v>275</v>
      </c>
      <c r="F805" t="s">
        <v>1930</v>
      </c>
      <c r="G805">
        <v>34525</v>
      </c>
      <c r="H805" t="s">
        <v>277</v>
      </c>
      <c r="I805" t="s">
        <v>1931</v>
      </c>
      <c r="J805" t="s">
        <v>357</v>
      </c>
      <c r="K805">
        <v>34525</v>
      </c>
      <c r="L805">
        <v>1</v>
      </c>
      <c r="M805" t="s">
        <v>43</v>
      </c>
      <c r="N805" t="s">
        <v>26</v>
      </c>
      <c r="O805" t="s">
        <v>79</v>
      </c>
      <c r="P805" t="s">
        <v>162</v>
      </c>
      <c r="Q805" t="s">
        <v>101</v>
      </c>
    </row>
    <row r="806" spans="1:17">
      <c r="A806" t="s">
        <v>17</v>
      </c>
      <c r="B806" t="s">
        <v>36</v>
      </c>
      <c r="C806" t="s">
        <v>19</v>
      </c>
      <c r="D806" t="s">
        <v>20</v>
      </c>
      <c r="E806" t="s">
        <v>91</v>
      </c>
      <c r="F806" t="s">
        <v>1932</v>
      </c>
      <c r="G806">
        <v>34398</v>
      </c>
      <c r="H806" t="s">
        <v>93</v>
      </c>
      <c r="I806" t="s">
        <v>1933</v>
      </c>
      <c r="J806" t="s">
        <v>416</v>
      </c>
      <c r="K806">
        <v>34398</v>
      </c>
      <c r="L806">
        <v>1</v>
      </c>
      <c r="M806" t="s">
        <v>19</v>
      </c>
      <c r="N806" t="s">
        <v>26</v>
      </c>
      <c r="O806" t="s">
        <v>36</v>
      </c>
      <c r="P806" t="s">
        <v>36</v>
      </c>
      <c r="Q806" t="s">
        <v>101</v>
      </c>
    </row>
    <row r="807" spans="1:17">
      <c r="A807" t="s">
        <v>17</v>
      </c>
      <c r="B807" t="s">
        <v>36</v>
      </c>
      <c r="C807" t="s">
        <v>86</v>
      </c>
      <c r="D807" t="s">
        <v>64</v>
      </c>
      <c r="E807" t="s">
        <v>91</v>
      </c>
      <c r="F807" t="s">
        <v>1934</v>
      </c>
      <c r="G807">
        <v>34293</v>
      </c>
      <c r="H807" t="s">
        <v>93</v>
      </c>
      <c r="I807" t="s">
        <v>1935</v>
      </c>
      <c r="J807" t="s">
        <v>108</v>
      </c>
      <c r="K807">
        <v>34293</v>
      </c>
      <c r="L807">
        <v>1</v>
      </c>
      <c r="M807" t="s">
        <v>86</v>
      </c>
      <c r="N807" t="s">
        <v>26</v>
      </c>
      <c r="O807" t="s">
        <v>36</v>
      </c>
      <c r="P807" t="s">
        <v>36</v>
      </c>
      <c r="Q807" t="s">
        <v>116</v>
      </c>
    </row>
    <row r="808" spans="1:17">
      <c r="A808" t="s">
        <v>17</v>
      </c>
      <c r="B808" t="s">
        <v>17</v>
      </c>
      <c r="C808" t="s">
        <v>176</v>
      </c>
      <c r="D808" t="s">
        <v>186</v>
      </c>
      <c r="E808" t="s">
        <v>157</v>
      </c>
      <c r="F808" t="s">
        <v>1936</v>
      </c>
      <c r="G808">
        <v>34272</v>
      </c>
      <c r="H808" t="s">
        <v>159</v>
      </c>
      <c r="I808" t="s">
        <v>1937</v>
      </c>
      <c r="J808" t="s">
        <v>1938</v>
      </c>
      <c r="K808">
        <v>32009.13</v>
      </c>
      <c r="L808">
        <v>0.93397321428571434</v>
      </c>
      <c r="M808" t="s">
        <v>180</v>
      </c>
      <c r="N808" t="s">
        <v>190</v>
      </c>
      <c r="O808">
        <v>0</v>
      </c>
      <c r="P808" t="s">
        <v>17</v>
      </c>
      <c r="Q808" t="s">
        <v>105</v>
      </c>
    </row>
    <row r="809" spans="1:17">
      <c r="A809" t="s">
        <v>17</v>
      </c>
      <c r="B809" t="s">
        <v>36</v>
      </c>
      <c r="C809" t="s">
        <v>19</v>
      </c>
      <c r="D809" t="s">
        <v>101</v>
      </c>
      <c r="E809" t="s">
        <v>95</v>
      </c>
      <c r="F809" t="s">
        <v>1939</v>
      </c>
      <c r="G809">
        <v>34257.599999999999</v>
      </c>
      <c r="H809" t="s">
        <v>97</v>
      </c>
      <c r="I809" t="s">
        <v>1940</v>
      </c>
      <c r="J809" t="s">
        <v>128</v>
      </c>
      <c r="K809">
        <v>34257.599999999999</v>
      </c>
      <c r="L809">
        <v>1</v>
      </c>
      <c r="M809" t="s">
        <v>19</v>
      </c>
      <c r="N809" t="s">
        <v>26</v>
      </c>
      <c r="O809" t="s">
        <v>36</v>
      </c>
      <c r="P809" t="s">
        <v>36</v>
      </c>
      <c r="Q809" t="s">
        <v>101</v>
      </c>
    </row>
    <row r="810" spans="1:17">
      <c r="A810" t="s">
        <v>17</v>
      </c>
      <c r="B810" t="s">
        <v>79</v>
      </c>
      <c r="C810" t="s">
        <v>43</v>
      </c>
      <c r="D810" t="s">
        <v>101</v>
      </c>
      <c r="E810" t="s">
        <v>80</v>
      </c>
      <c r="F810" t="s">
        <v>1941</v>
      </c>
      <c r="G810">
        <v>34098</v>
      </c>
      <c r="H810" t="s">
        <v>82</v>
      </c>
      <c r="I810" t="s">
        <v>1942</v>
      </c>
      <c r="J810" t="s">
        <v>1275</v>
      </c>
      <c r="K810">
        <v>34098</v>
      </c>
      <c r="L810">
        <v>1</v>
      </c>
      <c r="M810" t="s">
        <v>43</v>
      </c>
      <c r="N810" t="s">
        <v>26</v>
      </c>
      <c r="O810" t="s">
        <v>79</v>
      </c>
      <c r="P810" t="s">
        <v>85</v>
      </c>
      <c r="Q810" t="s">
        <v>101</v>
      </c>
    </row>
    <row r="811" spans="1:17">
      <c r="A811" t="s">
        <v>17</v>
      </c>
      <c r="B811" t="s">
        <v>18</v>
      </c>
      <c r="C811" t="s">
        <v>19</v>
      </c>
      <c r="D811" t="s">
        <v>101</v>
      </c>
      <c r="E811" t="s">
        <v>21</v>
      </c>
      <c r="F811" t="s">
        <v>1943</v>
      </c>
      <c r="G811">
        <v>33942.120000000003</v>
      </c>
      <c r="H811" t="s">
        <v>23</v>
      </c>
      <c r="I811" t="s">
        <v>1944</v>
      </c>
      <c r="J811" t="s">
        <v>104</v>
      </c>
      <c r="K811">
        <v>33942.120000000003</v>
      </c>
      <c r="L811">
        <v>1</v>
      </c>
      <c r="M811" t="s">
        <v>19</v>
      </c>
      <c r="N811" t="s">
        <v>26</v>
      </c>
      <c r="O811" t="s">
        <v>27</v>
      </c>
      <c r="P811" t="s">
        <v>18</v>
      </c>
      <c r="Q811" t="s">
        <v>105</v>
      </c>
    </row>
    <row r="812" spans="1:17">
      <c r="A812" t="s">
        <v>17</v>
      </c>
      <c r="B812" t="s">
        <v>29</v>
      </c>
      <c r="C812" t="s">
        <v>19</v>
      </c>
      <c r="D812" t="s">
        <v>20</v>
      </c>
      <c r="E812" t="s">
        <v>30</v>
      </c>
      <c r="F812" t="s">
        <v>1945</v>
      </c>
      <c r="G812">
        <v>33789</v>
      </c>
      <c r="H812" t="s">
        <v>32</v>
      </c>
      <c r="I812" t="s">
        <v>1946</v>
      </c>
      <c r="J812" t="s">
        <v>34</v>
      </c>
      <c r="K812">
        <v>0</v>
      </c>
      <c r="L812">
        <v>0</v>
      </c>
      <c r="M812" t="s">
        <v>19</v>
      </c>
      <c r="N812" t="s">
        <v>84</v>
      </c>
      <c r="O812" t="s">
        <v>29</v>
      </c>
      <c r="P812" t="s">
        <v>29</v>
      </c>
      <c r="Q812" t="s">
        <v>35</v>
      </c>
    </row>
    <row r="813" spans="1:17">
      <c r="A813" t="s">
        <v>17</v>
      </c>
      <c r="B813" t="s">
        <v>18</v>
      </c>
      <c r="C813" t="s">
        <v>43</v>
      </c>
      <c r="D813" t="s">
        <v>101</v>
      </c>
      <c r="E813" t="s">
        <v>21</v>
      </c>
      <c r="F813" t="s">
        <v>1947</v>
      </c>
      <c r="G813">
        <v>33476</v>
      </c>
      <c r="H813" t="s">
        <v>23</v>
      </c>
      <c r="I813" t="s">
        <v>1948</v>
      </c>
      <c r="J813" t="s">
        <v>1949</v>
      </c>
      <c r="K813">
        <v>33476</v>
      </c>
      <c r="L813">
        <v>1</v>
      </c>
      <c r="M813" t="s">
        <v>43</v>
      </c>
      <c r="N813" t="s">
        <v>26</v>
      </c>
      <c r="O813" t="s">
        <v>27</v>
      </c>
      <c r="P813" t="s">
        <v>18</v>
      </c>
      <c r="Q813" t="s">
        <v>105</v>
      </c>
    </row>
    <row r="814" spans="1:17">
      <c r="A814" t="s">
        <v>17</v>
      </c>
      <c r="B814" t="s">
        <v>79</v>
      </c>
      <c r="C814" t="s">
        <v>43</v>
      </c>
      <c r="D814" t="s">
        <v>101</v>
      </c>
      <c r="E814" t="s">
        <v>242</v>
      </c>
      <c r="F814" t="s">
        <v>1950</v>
      </c>
      <c r="G814">
        <v>33250</v>
      </c>
      <c r="H814" t="s">
        <v>244</v>
      </c>
      <c r="I814" t="s">
        <v>1951</v>
      </c>
      <c r="J814" t="s">
        <v>752</v>
      </c>
      <c r="K814">
        <v>33250</v>
      </c>
      <c r="L814">
        <v>1</v>
      </c>
      <c r="M814" t="s">
        <v>43</v>
      </c>
      <c r="N814" t="s">
        <v>26</v>
      </c>
      <c r="O814" t="s">
        <v>79</v>
      </c>
      <c r="P814" t="s">
        <v>246</v>
      </c>
      <c r="Q814" t="s">
        <v>101</v>
      </c>
    </row>
    <row r="815" spans="1:17">
      <c r="A815" t="s">
        <v>17</v>
      </c>
      <c r="B815" t="s">
        <v>18</v>
      </c>
      <c r="C815" t="s">
        <v>19</v>
      </c>
      <c r="D815" t="s">
        <v>101</v>
      </c>
      <c r="E815" t="s">
        <v>21</v>
      </c>
      <c r="F815" t="s">
        <v>1952</v>
      </c>
      <c r="G815">
        <v>33000</v>
      </c>
      <c r="H815" t="s">
        <v>23</v>
      </c>
      <c r="I815" t="s">
        <v>1953</v>
      </c>
      <c r="J815" t="s">
        <v>1336</v>
      </c>
      <c r="K815">
        <v>33000</v>
      </c>
      <c r="L815">
        <v>1</v>
      </c>
      <c r="M815" t="s">
        <v>19</v>
      </c>
      <c r="N815" t="s">
        <v>26</v>
      </c>
      <c r="O815" t="s">
        <v>27</v>
      </c>
      <c r="P815" t="s">
        <v>18</v>
      </c>
      <c r="Q815" t="s">
        <v>101</v>
      </c>
    </row>
    <row r="816" spans="1:17">
      <c r="A816" t="s">
        <v>17</v>
      </c>
      <c r="B816" t="s">
        <v>36</v>
      </c>
      <c r="C816" t="s">
        <v>176</v>
      </c>
      <c r="D816" t="s">
        <v>593</v>
      </c>
      <c r="E816" t="s">
        <v>37</v>
      </c>
      <c r="F816" t="s">
        <v>1954</v>
      </c>
      <c r="G816">
        <v>33000</v>
      </c>
      <c r="H816" t="s">
        <v>39</v>
      </c>
      <c r="I816" t="s">
        <v>1955</v>
      </c>
      <c r="J816" t="s">
        <v>890</v>
      </c>
      <c r="K816">
        <v>8250</v>
      </c>
      <c r="L816">
        <v>0.25</v>
      </c>
      <c r="M816" t="s">
        <v>180</v>
      </c>
      <c r="N816" t="s">
        <v>84</v>
      </c>
      <c r="O816" t="s">
        <v>36</v>
      </c>
      <c r="P816" t="s">
        <v>17</v>
      </c>
      <c r="Q816" t="s">
        <v>64</v>
      </c>
    </row>
    <row r="817" spans="1:17">
      <c r="A817" t="s">
        <v>17</v>
      </c>
      <c r="B817" t="s">
        <v>29</v>
      </c>
      <c r="C817" t="s">
        <v>176</v>
      </c>
      <c r="D817" t="s">
        <v>64</v>
      </c>
      <c r="E817" t="s">
        <v>30</v>
      </c>
      <c r="F817" t="s">
        <v>1956</v>
      </c>
      <c r="G817">
        <v>33000</v>
      </c>
      <c r="H817" t="s">
        <v>32</v>
      </c>
      <c r="I817" t="s">
        <v>1957</v>
      </c>
      <c r="J817" t="s">
        <v>890</v>
      </c>
      <c r="K817">
        <v>0</v>
      </c>
      <c r="L817">
        <v>0</v>
      </c>
      <c r="M817" t="s">
        <v>180</v>
      </c>
      <c r="N817" t="s">
        <v>84</v>
      </c>
      <c r="O817" t="s">
        <v>29</v>
      </c>
      <c r="P817" t="s">
        <v>17</v>
      </c>
      <c r="Q817" t="s">
        <v>64</v>
      </c>
    </row>
    <row r="818" spans="1:17">
      <c r="A818" t="s">
        <v>17</v>
      </c>
      <c r="B818" t="s">
        <v>17</v>
      </c>
      <c r="C818" t="s">
        <v>176</v>
      </c>
      <c r="D818" t="s">
        <v>186</v>
      </c>
      <c r="E818" t="s">
        <v>1540</v>
      </c>
      <c r="F818" t="s">
        <v>1958</v>
      </c>
      <c r="G818">
        <v>32813.629999999997</v>
      </c>
      <c r="H818" t="s">
        <v>1542</v>
      </c>
      <c r="I818" t="s">
        <v>1959</v>
      </c>
      <c r="J818" t="s">
        <v>52</v>
      </c>
      <c r="K818">
        <v>32813.629999999997</v>
      </c>
      <c r="L818">
        <v>1</v>
      </c>
      <c r="M818" t="s">
        <v>180</v>
      </c>
      <c r="P818" t="s">
        <v>17</v>
      </c>
      <c r="Q818" t="s">
        <v>315</v>
      </c>
    </row>
    <row r="819" spans="1:17">
      <c r="A819" t="s">
        <v>17</v>
      </c>
      <c r="B819" t="s">
        <v>18</v>
      </c>
      <c r="C819" t="s">
        <v>19</v>
      </c>
      <c r="D819" t="s">
        <v>101</v>
      </c>
      <c r="E819" t="s">
        <v>58</v>
      </c>
      <c r="F819" t="s">
        <v>1960</v>
      </c>
      <c r="G819">
        <v>32775.86</v>
      </c>
      <c r="H819" t="s">
        <v>60</v>
      </c>
      <c r="I819" t="s">
        <v>1961</v>
      </c>
      <c r="J819" t="s">
        <v>1419</v>
      </c>
      <c r="K819">
        <v>31213.360000000001</v>
      </c>
      <c r="L819">
        <v>0.95232771924214943</v>
      </c>
      <c r="M819" t="s">
        <v>19</v>
      </c>
      <c r="N819" t="s">
        <v>26</v>
      </c>
      <c r="O819" t="s">
        <v>27</v>
      </c>
      <c r="P819" t="s">
        <v>18</v>
      </c>
      <c r="Q819" t="s">
        <v>101</v>
      </c>
    </row>
    <row r="820" spans="1:17">
      <c r="A820" t="s">
        <v>17</v>
      </c>
      <c r="B820" t="s">
        <v>36</v>
      </c>
      <c r="C820" t="s">
        <v>19</v>
      </c>
      <c r="D820" t="s">
        <v>101</v>
      </c>
      <c r="E820" t="s">
        <v>91</v>
      </c>
      <c r="F820" t="s">
        <v>1962</v>
      </c>
      <c r="G820">
        <v>32705.599999999999</v>
      </c>
      <c r="H820" t="s">
        <v>93</v>
      </c>
      <c r="I820" t="s">
        <v>1963</v>
      </c>
      <c r="J820" t="s">
        <v>1310</v>
      </c>
      <c r="K820">
        <v>32705.599999999999</v>
      </c>
      <c r="L820">
        <v>1</v>
      </c>
      <c r="M820" t="s">
        <v>19</v>
      </c>
      <c r="N820" t="s">
        <v>26</v>
      </c>
      <c r="O820" t="s">
        <v>36</v>
      </c>
      <c r="P820" t="s">
        <v>36</v>
      </c>
      <c r="Q820" t="s">
        <v>101</v>
      </c>
    </row>
    <row r="821" spans="1:17">
      <c r="A821" t="s">
        <v>17</v>
      </c>
      <c r="B821" t="s">
        <v>29</v>
      </c>
      <c r="C821" t="s">
        <v>19</v>
      </c>
      <c r="D821" t="s">
        <v>20</v>
      </c>
      <c r="E821" t="s">
        <v>30</v>
      </c>
      <c r="F821" t="s">
        <v>1964</v>
      </c>
      <c r="G821">
        <v>32584</v>
      </c>
      <c r="H821" t="s">
        <v>32</v>
      </c>
      <c r="I821" t="s">
        <v>1965</v>
      </c>
      <c r="J821" t="s">
        <v>34</v>
      </c>
      <c r="K821">
        <v>28256</v>
      </c>
      <c r="L821">
        <v>0.86717407316474349</v>
      </c>
      <c r="M821" t="s">
        <v>19</v>
      </c>
      <c r="N821" t="s">
        <v>84</v>
      </c>
      <c r="O821" t="s">
        <v>29</v>
      </c>
      <c r="P821" t="s">
        <v>29</v>
      </c>
      <c r="Q821" t="s">
        <v>35</v>
      </c>
    </row>
    <row r="822" spans="1:17">
      <c r="A822" t="s">
        <v>17</v>
      </c>
      <c r="B822" t="s">
        <v>79</v>
      </c>
      <c r="C822" t="s">
        <v>43</v>
      </c>
      <c r="D822" t="s">
        <v>20</v>
      </c>
      <c r="E822" t="s">
        <v>80</v>
      </c>
      <c r="F822" t="s">
        <v>1966</v>
      </c>
      <c r="G822">
        <v>32497.3</v>
      </c>
      <c r="H822" t="s">
        <v>82</v>
      </c>
      <c r="I822" t="s">
        <v>1967</v>
      </c>
      <c r="J822" t="s">
        <v>131</v>
      </c>
      <c r="K822">
        <v>32497.3</v>
      </c>
      <c r="L822">
        <v>1</v>
      </c>
      <c r="M822" t="s">
        <v>43</v>
      </c>
      <c r="N822" t="s">
        <v>84</v>
      </c>
      <c r="O822" t="s">
        <v>79</v>
      </c>
      <c r="P822" t="s">
        <v>85</v>
      </c>
      <c r="Q822" t="s">
        <v>64</v>
      </c>
    </row>
    <row r="823" spans="1:17">
      <c r="A823" t="s">
        <v>17</v>
      </c>
      <c r="B823" t="s">
        <v>18</v>
      </c>
      <c r="C823" t="s">
        <v>19</v>
      </c>
      <c r="D823" t="s">
        <v>101</v>
      </c>
      <c r="E823" t="s">
        <v>58</v>
      </c>
      <c r="F823" t="s">
        <v>1968</v>
      </c>
      <c r="G823">
        <v>32427</v>
      </c>
      <c r="H823" t="s">
        <v>60</v>
      </c>
      <c r="I823" t="s">
        <v>1969</v>
      </c>
      <c r="J823" t="s">
        <v>1697</v>
      </c>
      <c r="K823">
        <v>32427</v>
      </c>
      <c r="L823">
        <v>1</v>
      </c>
      <c r="M823" t="s">
        <v>19</v>
      </c>
      <c r="N823" t="s">
        <v>26</v>
      </c>
      <c r="O823" t="s">
        <v>62</v>
      </c>
      <c r="P823" t="s">
        <v>63</v>
      </c>
      <c r="Q823" t="s">
        <v>105</v>
      </c>
    </row>
    <row r="824" spans="1:17">
      <c r="A824" t="s">
        <v>17</v>
      </c>
      <c r="B824" t="s">
        <v>29</v>
      </c>
      <c r="C824" t="s">
        <v>19</v>
      </c>
      <c r="D824" t="s">
        <v>20</v>
      </c>
      <c r="E824" t="s">
        <v>30</v>
      </c>
      <c r="F824" t="s">
        <v>1970</v>
      </c>
      <c r="G824">
        <v>32388</v>
      </c>
      <c r="H824" t="s">
        <v>32</v>
      </c>
      <c r="I824" t="s">
        <v>1971</v>
      </c>
      <c r="J824" t="s">
        <v>34</v>
      </c>
      <c r="K824">
        <v>0</v>
      </c>
      <c r="L824">
        <v>0</v>
      </c>
      <c r="M824" t="s">
        <v>19</v>
      </c>
      <c r="N824" t="s">
        <v>84</v>
      </c>
      <c r="O824" t="s">
        <v>29</v>
      </c>
      <c r="P824" t="s">
        <v>29</v>
      </c>
      <c r="Q824" t="s">
        <v>35</v>
      </c>
    </row>
    <row r="825" spans="1:17">
      <c r="A825" t="s">
        <v>17</v>
      </c>
      <c r="B825" t="s">
        <v>36</v>
      </c>
      <c r="C825" t="s">
        <v>213</v>
      </c>
      <c r="D825" t="s">
        <v>20</v>
      </c>
      <c r="E825" t="s">
        <v>263</v>
      </c>
      <c r="F825" t="s">
        <v>1972</v>
      </c>
      <c r="G825">
        <v>32381</v>
      </c>
      <c r="H825" t="s">
        <v>265</v>
      </c>
      <c r="I825" t="s">
        <v>1973</v>
      </c>
      <c r="J825" t="s">
        <v>249</v>
      </c>
      <c r="K825">
        <v>30981</v>
      </c>
      <c r="L825">
        <v>0.95676476946357436</v>
      </c>
      <c r="M825" t="s">
        <v>213</v>
      </c>
      <c r="N825" t="s">
        <v>26</v>
      </c>
      <c r="O825" t="s">
        <v>36</v>
      </c>
      <c r="P825" t="s">
        <v>268</v>
      </c>
      <c r="Q825" t="s">
        <v>101</v>
      </c>
    </row>
    <row r="826" spans="1:17">
      <c r="A826" t="s">
        <v>17</v>
      </c>
      <c r="B826" t="s">
        <v>36</v>
      </c>
      <c r="C826" t="s">
        <v>213</v>
      </c>
      <c r="D826" t="s">
        <v>20</v>
      </c>
      <c r="E826" t="s">
        <v>263</v>
      </c>
      <c r="F826" t="s">
        <v>1974</v>
      </c>
      <c r="G826">
        <v>32051</v>
      </c>
      <c r="H826" t="s">
        <v>265</v>
      </c>
      <c r="I826" t="s">
        <v>1975</v>
      </c>
      <c r="J826" t="s">
        <v>189</v>
      </c>
      <c r="K826">
        <v>32051</v>
      </c>
      <c r="L826">
        <v>1</v>
      </c>
      <c r="M826" t="s">
        <v>213</v>
      </c>
      <c r="N826" t="s">
        <v>26</v>
      </c>
      <c r="O826" t="s">
        <v>36</v>
      </c>
      <c r="P826" t="s">
        <v>268</v>
      </c>
      <c r="Q826" t="s">
        <v>191</v>
      </c>
    </row>
    <row r="827" spans="1:17">
      <c r="A827" t="s">
        <v>17</v>
      </c>
      <c r="B827" t="s">
        <v>36</v>
      </c>
      <c r="C827" t="s">
        <v>19</v>
      </c>
      <c r="D827" t="s">
        <v>101</v>
      </c>
      <c r="E827" t="s">
        <v>37</v>
      </c>
      <c r="F827" t="s">
        <v>1976</v>
      </c>
      <c r="G827">
        <v>31941.1</v>
      </c>
      <c r="H827" t="s">
        <v>39</v>
      </c>
      <c r="I827" t="s">
        <v>1977</v>
      </c>
      <c r="J827" t="s">
        <v>267</v>
      </c>
      <c r="K827">
        <v>31941.1</v>
      </c>
      <c r="L827">
        <v>1</v>
      </c>
      <c r="M827" t="s">
        <v>19</v>
      </c>
      <c r="N827" t="s">
        <v>26</v>
      </c>
      <c r="O827" t="s">
        <v>36</v>
      </c>
      <c r="P827" t="s">
        <v>36</v>
      </c>
      <c r="Q827" t="s">
        <v>101</v>
      </c>
    </row>
    <row r="828" spans="1:17">
      <c r="A828" t="s">
        <v>17</v>
      </c>
      <c r="B828" t="s">
        <v>36</v>
      </c>
      <c r="C828" t="s">
        <v>19</v>
      </c>
      <c r="D828" t="s">
        <v>101</v>
      </c>
      <c r="E828" t="s">
        <v>37</v>
      </c>
      <c r="F828" t="s">
        <v>1978</v>
      </c>
      <c r="G828">
        <v>31920.87</v>
      </c>
      <c r="H828" t="s">
        <v>39</v>
      </c>
      <c r="I828" t="s">
        <v>1979</v>
      </c>
      <c r="J828" t="s">
        <v>1419</v>
      </c>
      <c r="K828">
        <v>31920.87</v>
      </c>
      <c r="L828">
        <v>1</v>
      </c>
      <c r="M828" t="s">
        <v>19</v>
      </c>
      <c r="N828" t="s">
        <v>26</v>
      </c>
      <c r="O828" t="s">
        <v>36</v>
      </c>
      <c r="P828" t="s">
        <v>1321</v>
      </c>
      <c r="Q828" t="s">
        <v>101</v>
      </c>
    </row>
    <row r="829" spans="1:17">
      <c r="A829" t="s">
        <v>17</v>
      </c>
      <c r="B829" t="s">
        <v>18</v>
      </c>
      <c r="C829" t="s">
        <v>19</v>
      </c>
      <c r="D829" t="s">
        <v>101</v>
      </c>
      <c r="E829" t="s">
        <v>21</v>
      </c>
      <c r="F829" t="s">
        <v>1980</v>
      </c>
      <c r="G829">
        <v>31860</v>
      </c>
      <c r="H829" t="s">
        <v>23</v>
      </c>
      <c r="I829" t="s">
        <v>1981</v>
      </c>
      <c r="J829" t="s">
        <v>128</v>
      </c>
      <c r="K829">
        <v>31860</v>
      </c>
      <c r="L829">
        <v>1</v>
      </c>
      <c r="M829" t="s">
        <v>19</v>
      </c>
      <c r="N829" t="s">
        <v>26</v>
      </c>
      <c r="O829" t="s">
        <v>27</v>
      </c>
      <c r="P829" t="s">
        <v>18</v>
      </c>
      <c r="Q829" t="s">
        <v>101</v>
      </c>
    </row>
    <row r="830" spans="1:17">
      <c r="A830" t="s">
        <v>17</v>
      </c>
      <c r="B830" t="s">
        <v>29</v>
      </c>
      <c r="C830" t="s">
        <v>43</v>
      </c>
      <c r="D830" t="s">
        <v>20</v>
      </c>
      <c r="E830" t="s">
        <v>30</v>
      </c>
      <c r="F830" t="s">
        <v>1982</v>
      </c>
      <c r="G830">
        <v>31839.45</v>
      </c>
      <c r="H830" t="s">
        <v>32</v>
      </c>
      <c r="I830" t="s">
        <v>1983</v>
      </c>
      <c r="J830" t="s">
        <v>46</v>
      </c>
      <c r="K830">
        <v>28655.51</v>
      </c>
      <c r="L830">
        <v>0.9000001570378886</v>
      </c>
      <c r="M830" t="s">
        <v>43</v>
      </c>
      <c r="N830" t="s">
        <v>26</v>
      </c>
      <c r="O830" t="s">
        <v>29</v>
      </c>
      <c r="P830" t="s">
        <v>29</v>
      </c>
      <c r="Q830" t="s">
        <v>47</v>
      </c>
    </row>
    <row r="831" spans="1:17">
      <c r="A831" t="s">
        <v>17</v>
      </c>
      <c r="B831" t="s">
        <v>18</v>
      </c>
      <c r="C831" t="s">
        <v>19</v>
      </c>
      <c r="D831" t="s">
        <v>410</v>
      </c>
      <c r="E831" t="s">
        <v>21</v>
      </c>
      <c r="F831" t="s">
        <v>1984</v>
      </c>
      <c r="G831">
        <v>31800</v>
      </c>
      <c r="H831" t="s">
        <v>23</v>
      </c>
      <c r="I831" t="s">
        <v>1985</v>
      </c>
      <c r="J831" t="s">
        <v>449</v>
      </c>
      <c r="K831">
        <v>31800</v>
      </c>
      <c r="L831">
        <v>1</v>
      </c>
      <c r="M831" t="s">
        <v>19</v>
      </c>
      <c r="N831" t="s">
        <v>26</v>
      </c>
      <c r="O831" t="s">
        <v>27</v>
      </c>
      <c r="P831" t="s">
        <v>18</v>
      </c>
      <c r="Q831" t="s">
        <v>101</v>
      </c>
    </row>
    <row r="832" spans="1:17">
      <c r="A832" t="s">
        <v>17</v>
      </c>
      <c r="B832" t="s">
        <v>18</v>
      </c>
      <c r="C832" t="s">
        <v>19</v>
      </c>
      <c r="D832" t="s">
        <v>101</v>
      </c>
      <c r="E832" t="s">
        <v>21</v>
      </c>
      <c r="F832" t="s">
        <v>1986</v>
      </c>
      <c r="G832">
        <v>31582.959999999999</v>
      </c>
      <c r="H832" t="s">
        <v>23</v>
      </c>
      <c r="I832" t="s">
        <v>1987</v>
      </c>
      <c r="J832" t="s">
        <v>1419</v>
      </c>
      <c r="K832">
        <v>19413.05</v>
      </c>
      <c r="L832">
        <v>0.61466847945854342</v>
      </c>
      <c r="M832" t="s">
        <v>19</v>
      </c>
      <c r="N832" t="s">
        <v>26</v>
      </c>
      <c r="O832" t="s">
        <v>27</v>
      </c>
      <c r="P832" t="s">
        <v>18</v>
      </c>
      <c r="Q832" t="s">
        <v>101</v>
      </c>
    </row>
    <row r="833" spans="1:17">
      <c r="A833" t="s">
        <v>17</v>
      </c>
      <c r="B833" t="s">
        <v>29</v>
      </c>
      <c r="C833" t="s">
        <v>19</v>
      </c>
      <c r="D833" t="s">
        <v>101</v>
      </c>
      <c r="E833" t="s">
        <v>30</v>
      </c>
      <c r="F833" t="s">
        <v>1988</v>
      </c>
      <c r="G833">
        <v>31552</v>
      </c>
      <c r="H833" t="s">
        <v>32</v>
      </c>
      <c r="I833" t="s">
        <v>1989</v>
      </c>
      <c r="J833" t="s">
        <v>1482</v>
      </c>
      <c r="K833">
        <v>31552</v>
      </c>
      <c r="L833">
        <v>1</v>
      </c>
      <c r="M833" t="s">
        <v>19</v>
      </c>
      <c r="N833" t="s">
        <v>84</v>
      </c>
      <c r="O833" t="s">
        <v>29</v>
      </c>
      <c r="P833" t="s">
        <v>29</v>
      </c>
      <c r="Q833" t="s">
        <v>101</v>
      </c>
    </row>
    <row r="834" spans="1:17">
      <c r="A834" t="s">
        <v>17</v>
      </c>
      <c r="B834" t="s">
        <v>36</v>
      </c>
      <c r="C834" t="s">
        <v>176</v>
      </c>
      <c r="D834" t="s">
        <v>177</v>
      </c>
      <c r="E834" t="s">
        <v>37</v>
      </c>
      <c r="F834" t="s">
        <v>1990</v>
      </c>
      <c r="G834">
        <v>31200</v>
      </c>
      <c r="H834" t="s">
        <v>39</v>
      </c>
      <c r="I834" t="s">
        <v>1991</v>
      </c>
      <c r="J834" t="s">
        <v>1992</v>
      </c>
      <c r="K834">
        <v>31200</v>
      </c>
      <c r="L834">
        <v>1</v>
      </c>
      <c r="M834" t="s">
        <v>180</v>
      </c>
      <c r="N834" t="s">
        <v>26</v>
      </c>
      <c r="O834" t="s">
        <v>36</v>
      </c>
      <c r="P834" t="s">
        <v>17</v>
      </c>
      <c r="Q834" t="s">
        <v>64</v>
      </c>
    </row>
    <row r="835" spans="1:17">
      <c r="A835" t="s">
        <v>17</v>
      </c>
      <c r="B835" t="s">
        <v>79</v>
      </c>
      <c r="C835" t="s">
        <v>43</v>
      </c>
      <c r="D835" t="s">
        <v>122</v>
      </c>
      <c r="E835" t="s">
        <v>157</v>
      </c>
      <c r="F835" t="s">
        <v>1993</v>
      </c>
      <c r="G835">
        <v>31129</v>
      </c>
      <c r="H835" t="s">
        <v>159</v>
      </c>
      <c r="I835" t="s">
        <v>1994</v>
      </c>
      <c r="J835" t="s">
        <v>212</v>
      </c>
      <c r="K835">
        <v>31129</v>
      </c>
      <c r="L835">
        <v>1</v>
      </c>
      <c r="M835" t="s">
        <v>43</v>
      </c>
      <c r="N835" t="s">
        <v>26</v>
      </c>
      <c r="O835" t="s">
        <v>79</v>
      </c>
      <c r="P835" t="s">
        <v>162</v>
      </c>
      <c r="Q835" t="s">
        <v>105</v>
      </c>
    </row>
    <row r="836" spans="1:17">
      <c r="A836" t="s">
        <v>17</v>
      </c>
      <c r="B836" t="s">
        <v>29</v>
      </c>
      <c r="C836" t="s">
        <v>19</v>
      </c>
      <c r="D836" t="s">
        <v>20</v>
      </c>
      <c r="E836" t="s">
        <v>30</v>
      </c>
      <c r="F836" t="s">
        <v>1995</v>
      </c>
      <c r="G836">
        <v>31004</v>
      </c>
      <c r="H836" t="s">
        <v>32</v>
      </c>
      <c r="I836" t="s">
        <v>1996</v>
      </c>
      <c r="J836" t="s">
        <v>34</v>
      </c>
      <c r="K836">
        <v>0</v>
      </c>
      <c r="L836">
        <v>0</v>
      </c>
      <c r="M836" t="s">
        <v>19</v>
      </c>
      <c r="N836" t="s">
        <v>84</v>
      </c>
      <c r="O836" t="s">
        <v>29</v>
      </c>
      <c r="P836" t="s">
        <v>29</v>
      </c>
      <c r="Q836" t="s">
        <v>35</v>
      </c>
    </row>
    <row r="837" spans="1:17">
      <c r="A837" t="s">
        <v>17</v>
      </c>
      <c r="B837" t="s">
        <v>29</v>
      </c>
      <c r="C837" t="s">
        <v>19</v>
      </c>
      <c r="D837" t="s">
        <v>20</v>
      </c>
      <c r="E837" t="s">
        <v>30</v>
      </c>
      <c r="F837" t="s">
        <v>1997</v>
      </c>
      <c r="G837">
        <v>30843</v>
      </c>
      <c r="H837" t="s">
        <v>32</v>
      </c>
      <c r="I837" t="s">
        <v>1998</v>
      </c>
      <c r="J837" t="s">
        <v>34</v>
      </c>
      <c r="K837">
        <v>0</v>
      </c>
      <c r="L837">
        <v>0</v>
      </c>
      <c r="M837" t="s">
        <v>19</v>
      </c>
      <c r="N837" t="s">
        <v>26</v>
      </c>
      <c r="O837" t="s">
        <v>29</v>
      </c>
      <c r="P837" t="s">
        <v>29</v>
      </c>
      <c r="Q837" t="s">
        <v>35</v>
      </c>
    </row>
    <row r="838" spans="1:17">
      <c r="A838" t="s">
        <v>17</v>
      </c>
      <c r="B838" t="s">
        <v>29</v>
      </c>
      <c r="C838" t="s">
        <v>43</v>
      </c>
      <c r="D838" t="s">
        <v>101</v>
      </c>
      <c r="E838" t="s">
        <v>30</v>
      </c>
      <c r="F838" t="s">
        <v>1999</v>
      </c>
      <c r="G838">
        <v>30764</v>
      </c>
      <c r="H838" t="s">
        <v>32</v>
      </c>
      <c r="I838" t="s">
        <v>2000</v>
      </c>
      <c r="J838" t="s">
        <v>2001</v>
      </c>
      <c r="K838">
        <v>30764</v>
      </c>
      <c r="L838">
        <v>1</v>
      </c>
      <c r="M838" t="s">
        <v>43</v>
      </c>
      <c r="N838" t="s">
        <v>26</v>
      </c>
      <c r="O838" t="s">
        <v>29</v>
      </c>
      <c r="P838" t="s">
        <v>29</v>
      </c>
      <c r="Q838" t="s">
        <v>105</v>
      </c>
    </row>
    <row r="839" spans="1:17">
      <c r="A839" t="s">
        <v>17</v>
      </c>
      <c r="B839" t="s">
        <v>29</v>
      </c>
      <c r="C839" t="s">
        <v>43</v>
      </c>
      <c r="D839" t="s">
        <v>64</v>
      </c>
      <c r="E839" t="s">
        <v>946</v>
      </c>
      <c r="F839" t="s">
        <v>2002</v>
      </c>
      <c r="G839">
        <v>30720</v>
      </c>
      <c r="H839" t="s">
        <v>948</v>
      </c>
      <c r="I839" t="s">
        <v>2003</v>
      </c>
      <c r="J839" t="s">
        <v>1105</v>
      </c>
      <c r="K839">
        <v>30720</v>
      </c>
      <c r="L839">
        <v>1</v>
      </c>
      <c r="M839" t="s">
        <v>43</v>
      </c>
      <c r="N839" t="s">
        <v>26</v>
      </c>
      <c r="O839" t="s">
        <v>29</v>
      </c>
      <c r="P839" t="s">
        <v>29</v>
      </c>
      <c r="Q839" t="s">
        <v>105</v>
      </c>
    </row>
    <row r="840" spans="1:17">
      <c r="A840" t="s">
        <v>17</v>
      </c>
      <c r="B840" t="s">
        <v>36</v>
      </c>
      <c r="C840" t="s">
        <v>19</v>
      </c>
      <c r="D840" t="s">
        <v>101</v>
      </c>
      <c r="E840" t="s">
        <v>95</v>
      </c>
      <c r="F840" t="s">
        <v>2004</v>
      </c>
      <c r="G840">
        <v>30690</v>
      </c>
      <c r="H840" t="s">
        <v>97</v>
      </c>
      <c r="I840" t="s">
        <v>2005</v>
      </c>
      <c r="J840" t="s">
        <v>128</v>
      </c>
      <c r="K840">
        <v>30690</v>
      </c>
      <c r="L840">
        <v>1</v>
      </c>
      <c r="M840" t="s">
        <v>19</v>
      </c>
      <c r="N840" t="s">
        <v>26</v>
      </c>
      <c r="O840" t="s">
        <v>36</v>
      </c>
      <c r="P840" t="s">
        <v>36</v>
      </c>
      <c r="Q840" t="s">
        <v>101</v>
      </c>
    </row>
    <row r="841" spans="1:17">
      <c r="A841" t="s">
        <v>17</v>
      </c>
      <c r="B841" t="s">
        <v>29</v>
      </c>
      <c r="C841" t="s">
        <v>43</v>
      </c>
      <c r="D841" t="s">
        <v>101</v>
      </c>
      <c r="E841" t="s">
        <v>30</v>
      </c>
      <c r="F841" t="s">
        <v>2006</v>
      </c>
      <c r="G841">
        <v>30498.48</v>
      </c>
      <c r="H841" t="s">
        <v>32</v>
      </c>
      <c r="I841" t="s">
        <v>2007</v>
      </c>
      <c r="J841" t="s">
        <v>46</v>
      </c>
      <c r="K841">
        <v>30498.48</v>
      </c>
      <c r="L841">
        <v>1</v>
      </c>
      <c r="M841" t="s">
        <v>43</v>
      </c>
      <c r="N841" t="s">
        <v>26</v>
      </c>
      <c r="O841" t="s">
        <v>29</v>
      </c>
      <c r="P841" t="s">
        <v>29</v>
      </c>
      <c r="Q841" t="s">
        <v>47</v>
      </c>
    </row>
    <row r="842" spans="1:17">
      <c r="A842" t="s">
        <v>17</v>
      </c>
      <c r="B842" t="s">
        <v>18</v>
      </c>
      <c r="C842" t="s">
        <v>176</v>
      </c>
      <c r="D842" t="s">
        <v>64</v>
      </c>
      <c r="E842" t="s">
        <v>21</v>
      </c>
      <c r="F842" t="s">
        <v>2008</v>
      </c>
      <c r="G842">
        <v>30450</v>
      </c>
      <c r="H842" t="s">
        <v>23</v>
      </c>
      <c r="I842" t="s">
        <v>2009</v>
      </c>
      <c r="J842" t="s">
        <v>1992</v>
      </c>
      <c r="K842">
        <v>30450</v>
      </c>
      <c r="L842">
        <v>1</v>
      </c>
      <c r="M842" t="s">
        <v>180</v>
      </c>
      <c r="N842" t="s">
        <v>26</v>
      </c>
      <c r="O842" t="s">
        <v>27</v>
      </c>
      <c r="P842" t="s">
        <v>17</v>
      </c>
      <c r="Q842" t="s">
        <v>64</v>
      </c>
    </row>
    <row r="843" spans="1:17">
      <c r="A843" t="s">
        <v>17</v>
      </c>
      <c r="B843" t="s">
        <v>36</v>
      </c>
      <c r="C843" t="s">
        <v>19</v>
      </c>
      <c r="D843" t="s">
        <v>101</v>
      </c>
      <c r="E843" t="s">
        <v>95</v>
      </c>
      <c r="F843" t="s">
        <v>2010</v>
      </c>
      <c r="G843">
        <v>30281.9</v>
      </c>
      <c r="H843" t="s">
        <v>97</v>
      </c>
      <c r="I843" t="s">
        <v>2011</v>
      </c>
      <c r="J843" t="s">
        <v>267</v>
      </c>
      <c r="K843">
        <v>0</v>
      </c>
      <c r="L843">
        <v>0</v>
      </c>
      <c r="M843" t="s">
        <v>19</v>
      </c>
      <c r="N843" t="s">
        <v>26</v>
      </c>
      <c r="O843" t="s">
        <v>36</v>
      </c>
      <c r="P843" t="s">
        <v>36</v>
      </c>
      <c r="Q843" t="s">
        <v>101</v>
      </c>
    </row>
    <row r="844" spans="1:17">
      <c r="A844" t="s">
        <v>17</v>
      </c>
      <c r="B844" t="s">
        <v>79</v>
      </c>
      <c r="C844" t="s">
        <v>19</v>
      </c>
      <c r="D844" t="s">
        <v>101</v>
      </c>
      <c r="E844" t="s">
        <v>80</v>
      </c>
      <c r="F844" t="s">
        <v>2012</v>
      </c>
      <c r="G844">
        <v>30080</v>
      </c>
      <c r="H844" t="s">
        <v>82</v>
      </c>
      <c r="I844" t="s">
        <v>2013</v>
      </c>
      <c r="J844" t="s">
        <v>56</v>
      </c>
      <c r="K844">
        <v>30080</v>
      </c>
      <c r="L844">
        <v>1</v>
      </c>
      <c r="M844" t="s">
        <v>19</v>
      </c>
      <c r="N844" t="s">
        <v>84</v>
      </c>
      <c r="O844" t="s">
        <v>79</v>
      </c>
      <c r="P844" t="s">
        <v>197</v>
      </c>
      <c r="Q844" t="s">
        <v>57</v>
      </c>
    </row>
    <row r="845" spans="1:17">
      <c r="A845" t="s">
        <v>17</v>
      </c>
      <c r="B845" t="s">
        <v>36</v>
      </c>
      <c r="C845" t="s">
        <v>176</v>
      </c>
      <c r="D845" t="s">
        <v>177</v>
      </c>
      <c r="E845" t="s">
        <v>37</v>
      </c>
      <c r="F845" t="s">
        <v>2014</v>
      </c>
      <c r="G845">
        <v>30000</v>
      </c>
      <c r="H845" t="s">
        <v>39</v>
      </c>
      <c r="I845" t="s">
        <v>2015</v>
      </c>
      <c r="J845" t="s">
        <v>1743</v>
      </c>
      <c r="K845">
        <v>27500</v>
      </c>
      <c r="L845">
        <v>0.91666666666666663</v>
      </c>
      <c r="M845" t="s">
        <v>180</v>
      </c>
      <c r="N845" t="s">
        <v>26</v>
      </c>
      <c r="O845" t="s">
        <v>36</v>
      </c>
      <c r="P845" t="s">
        <v>17</v>
      </c>
      <c r="Q845" t="s">
        <v>64</v>
      </c>
    </row>
    <row r="846" spans="1:17">
      <c r="A846" t="s">
        <v>17</v>
      </c>
      <c r="B846" t="s">
        <v>18</v>
      </c>
      <c r="C846" t="s">
        <v>176</v>
      </c>
      <c r="D846" t="s">
        <v>593</v>
      </c>
      <c r="E846" t="s">
        <v>21</v>
      </c>
      <c r="F846" t="s">
        <v>2016</v>
      </c>
      <c r="G846">
        <v>30000</v>
      </c>
      <c r="H846" t="s">
        <v>23</v>
      </c>
      <c r="I846" t="s">
        <v>2017</v>
      </c>
      <c r="J846" t="s">
        <v>477</v>
      </c>
      <c r="K846">
        <v>30000</v>
      </c>
      <c r="L846">
        <v>1</v>
      </c>
      <c r="M846" t="s">
        <v>180</v>
      </c>
      <c r="N846" t="s">
        <v>140</v>
      </c>
      <c r="O846" t="s">
        <v>27</v>
      </c>
      <c r="P846" t="s">
        <v>17</v>
      </c>
      <c r="Q846" t="s">
        <v>64</v>
      </c>
    </row>
    <row r="847" spans="1:17">
      <c r="A847" t="s">
        <v>17</v>
      </c>
      <c r="B847" t="s">
        <v>18</v>
      </c>
      <c r="C847" t="s">
        <v>19</v>
      </c>
      <c r="D847" t="s">
        <v>64</v>
      </c>
      <c r="E847" t="s">
        <v>69</v>
      </c>
      <c r="F847" t="s">
        <v>2018</v>
      </c>
      <c r="G847">
        <v>29740.47</v>
      </c>
      <c r="H847" t="s">
        <v>71</v>
      </c>
      <c r="I847" t="s">
        <v>2019</v>
      </c>
      <c r="J847" t="s">
        <v>73</v>
      </c>
      <c r="K847">
        <v>0</v>
      </c>
      <c r="L847">
        <v>0</v>
      </c>
      <c r="M847" t="s">
        <v>19</v>
      </c>
      <c r="P847" t="s">
        <v>18</v>
      </c>
    </row>
    <row r="848" spans="1:17">
      <c r="A848" t="s">
        <v>17</v>
      </c>
      <c r="B848" t="s">
        <v>18</v>
      </c>
      <c r="C848" t="s">
        <v>19</v>
      </c>
      <c r="D848" t="s">
        <v>20</v>
      </c>
      <c r="E848" t="s">
        <v>21</v>
      </c>
      <c r="F848" t="s">
        <v>2020</v>
      </c>
      <c r="G848">
        <v>29376</v>
      </c>
      <c r="H848" t="s">
        <v>23</v>
      </c>
      <c r="I848" t="s">
        <v>2021</v>
      </c>
      <c r="J848" t="s">
        <v>108</v>
      </c>
      <c r="K848">
        <v>29376</v>
      </c>
      <c r="L848">
        <v>1</v>
      </c>
      <c r="M848" t="s">
        <v>19</v>
      </c>
      <c r="N848" t="s">
        <v>26</v>
      </c>
      <c r="O848" t="s">
        <v>27</v>
      </c>
      <c r="P848" t="s">
        <v>18</v>
      </c>
      <c r="Q848" t="s">
        <v>116</v>
      </c>
    </row>
    <row r="849" spans="1:17">
      <c r="A849" t="s">
        <v>17</v>
      </c>
      <c r="B849" t="s">
        <v>36</v>
      </c>
      <c r="C849" t="s">
        <v>19</v>
      </c>
      <c r="D849" t="s">
        <v>20</v>
      </c>
      <c r="E849" t="s">
        <v>95</v>
      </c>
      <c r="F849" t="s">
        <v>2022</v>
      </c>
      <c r="G849">
        <v>29353.4</v>
      </c>
      <c r="H849" t="s">
        <v>97</v>
      </c>
      <c r="I849" t="s">
        <v>2023</v>
      </c>
      <c r="J849" t="s">
        <v>313</v>
      </c>
      <c r="K849">
        <v>0</v>
      </c>
      <c r="L849">
        <v>0</v>
      </c>
      <c r="M849" t="s">
        <v>19</v>
      </c>
      <c r="P849" t="s">
        <v>36</v>
      </c>
    </row>
    <row r="850" spans="1:17">
      <c r="A850" t="s">
        <v>17</v>
      </c>
      <c r="B850" t="s">
        <v>79</v>
      </c>
      <c r="C850" t="s">
        <v>43</v>
      </c>
      <c r="D850" t="s">
        <v>101</v>
      </c>
      <c r="E850" t="s">
        <v>157</v>
      </c>
      <c r="F850" t="s">
        <v>2024</v>
      </c>
      <c r="G850">
        <v>29328</v>
      </c>
      <c r="H850" t="s">
        <v>159</v>
      </c>
      <c r="I850" t="s">
        <v>2025</v>
      </c>
      <c r="J850" t="s">
        <v>1697</v>
      </c>
      <c r="K850">
        <v>29328</v>
      </c>
      <c r="L850">
        <v>1</v>
      </c>
      <c r="M850" t="s">
        <v>43</v>
      </c>
      <c r="N850" t="s">
        <v>190</v>
      </c>
      <c r="O850">
        <v>0</v>
      </c>
      <c r="P850" t="s">
        <v>162</v>
      </c>
      <c r="Q850" t="s">
        <v>105</v>
      </c>
    </row>
    <row r="851" spans="1:17">
      <c r="A851" t="s">
        <v>17</v>
      </c>
      <c r="B851" t="s">
        <v>79</v>
      </c>
      <c r="C851" t="s">
        <v>176</v>
      </c>
      <c r="D851" t="s">
        <v>593</v>
      </c>
      <c r="E851" t="s">
        <v>275</v>
      </c>
      <c r="F851" t="s">
        <v>2026</v>
      </c>
      <c r="G851">
        <v>29150</v>
      </c>
      <c r="H851" t="s">
        <v>277</v>
      </c>
      <c r="I851" t="s">
        <v>2027</v>
      </c>
      <c r="J851" t="s">
        <v>1405</v>
      </c>
      <c r="K851">
        <v>29150</v>
      </c>
      <c r="L851">
        <v>1</v>
      </c>
      <c r="M851" t="s">
        <v>180</v>
      </c>
      <c r="N851" t="s">
        <v>190</v>
      </c>
      <c r="O851">
        <v>0</v>
      </c>
      <c r="P851" t="s">
        <v>162</v>
      </c>
      <c r="Q851" t="s">
        <v>64</v>
      </c>
    </row>
    <row r="852" spans="1:17">
      <c r="A852" t="s">
        <v>17</v>
      </c>
      <c r="B852" t="s">
        <v>18</v>
      </c>
      <c r="C852" t="s">
        <v>19</v>
      </c>
      <c r="D852" t="s">
        <v>20</v>
      </c>
      <c r="E852" t="s">
        <v>2028</v>
      </c>
      <c r="F852" t="s">
        <v>2029</v>
      </c>
      <c r="G852">
        <v>29119</v>
      </c>
      <c r="H852" t="s">
        <v>2030</v>
      </c>
      <c r="I852" t="s">
        <v>2031</v>
      </c>
      <c r="J852" t="s">
        <v>34</v>
      </c>
      <c r="K852">
        <v>27663</v>
      </c>
      <c r="L852">
        <v>0.94999828290806687</v>
      </c>
      <c r="M852" t="s">
        <v>19</v>
      </c>
      <c r="N852">
        <v>0</v>
      </c>
      <c r="O852">
        <v>0</v>
      </c>
      <c r="P852" t="s">
        <v>2032</v>
      </c>
      <c r="Q852" t="s">
        <v>35</v>
      </c>
    </row>
    <row r="853" spans="1:17">
      <c r="A853" t="s">
        <v>17</v>
      </c>
      <c r="B853" t="s">
        <v>18</v>
      </c>
      <c r="C853" t="s">
        <v>19</v>
      </c>
      <c r="D853" t="s">
        <v>101</v>
      </c>
      <c r="E853" t="s">
        <v>69</v>
      </c>
      <c r="F853" t="s">
        <v>2033</v>
      </c>
      <c r="G853">
        <v>28868.799999999999</v>
      </c>
      <c r="H853" t="s">
        <v>71</v>
      </c>
      <c r="I853" t="s">
        <v>2034</v>
      </c>
      <c r="J853" t="s">
        <v>128</v>
      </c>
      <c r="K853">
        <v>28868.799999999999</v>
      </c>
      <c r="L853">
        <v>1</v>
      </c>
      <c r="M853" t="s">
        <v>19</v>
      </c>
      <c r="N853" t="s">
        <v>26</v>
      </c>
      <c r="O853" t="s">
        <v>27</v>
      </c>
      <c r="P853" t="s">
        <v>18</v>
      </c>
      <c r="Q853" t="s">
        <v>101</v>
      </c>
    </row>
    <row r="854" spans="1:17">
      <c r="A854" t="s">
        <v>17</v>
      </c>
      <c r="B854" t="s">
        <v>36</v>
      </c>
      <c r="C854" t="s">
        <v>19</v>
      </c>
      <c r="D854" t="s">
        <v>638</v>
      </c>
      <c r="E854" t="s">
        <v>91</v>
      </c>
      <c r="F854" t="s">
        <v>2035</v>
      </c>
      <c r="G854">
        <v>28785</v>
      </c>
      <c r="H854" t="s">
        <v>93</v>
      </c>
      <c r="I854" t="s">
        <v>2036</v>
      </c>
      <c r="J854" t="s">
        <v>318</v>
      </c>
      <c r="K854">
        <v>28785</v>
      </c>
      <c r="L854">
        <v>1</v>
      </c>
      <c r="M854" t="s">
        <v>19</v>
      </c>
      <c r="N854" t="s">
        <v>26</v>
      </c>
      <c r="O854" t="s">
        <v>36</v>
      </c>
      <c r="P854" t="s">
        <v>36</v>
      </c>
      <c r="Q854" t="s">
        <v>105</v>
      </c>
    </row>
    <row r="855" spans="1:17">
      <c r="A855" t="s">
        <v>17</v>
      </c>
      <c r="B855" t="s">
        <v>18</v>
      </c>
      <c r="C855" t="s">
        <v>19</v>
      </c>
      <c r="D855" t="s">
        <v>101</v>
      </c>
      <c r="E855" t="s">
        <v>69</v>
      </c>
      <c r="F855" t="s">
        <v>2037</v>
      </c>
      <c r="G855">
        <v>28521</v>
      </c>
      <c r="H855" t="s">
        <v>71</v>
      </c>
      <c r="I855" t="s">
        <v>2038</v>
      </c>
      <c r="J855" t="s">
        <v>1336</v>
      </c>
      <c r="K855">
        <v>28521</v>
      </c>
      <c r="L855">
        <v>1</v>
      </c>
      <c r="M855" t="s">
        <v>19</v>
      </c>
      <c r="P855" t="s">
        <v>18</v>
      </c>
    </row>
    <row r="856" spans="1:17">
      <c r="A856" t="s">
        <v>17</v>
      </c>
      <c r="B856" t="s">
        <v>18</v>
      </c>
      <c r="C856" t="s">
        <v>19</v>
      </c>
      <c r="D856" t="s">
        <v>20</v>
      </c>
      <c r="E856" t="s">
        <v>21</v>
      </c>
      <c r="F856" t="s">
        <v>2039</v>
      </c>
      <c r="G856">
        <v>28251</v>
      </c>
      <c r="H856" t="s">
        <v>23</v>
      </c>
      <c r="I856" t="s">
        <v>2040</v>
      </c>
      <c r="J856" t="s">
        <v>108</v>
      </c>
      <c r="K856">
        <v>25044.75</v>
      </c>
      <c r="L856">
        <v>0.8865084421790379</v>
      </c>
      <c r="M856" t="s">
        <v>19</v>
      </c>
      <c r="N856" t="s">
        <v>26</v>
      </c>
      <c r="O856" t="s">
        <v>27</v>
      </c>
      <c r="P856" t="s">
        <v>18</v>
      </c>
      <c r="Q856" t="s">
        <v>116</v>
      </c>
    </row>
    <row r="857" spans="1:17">
      <c r="A857" t="s">
        <v>17</v>
      </c>
      <c r="B857" t="s">
        <v>18</v>
      </c>
      <c r="C857" t="s">
        <v>19</v>
      </c>
      <c r="D857" t="s">
        <v>101</v>
      </c>
      <c r="E857" t="s">
        <v>69</v>
      </c>
      <c r="F857" t="s">
        <v>2041</v>
      </c>
      <c r="G857">
        <v>28236.06</v>
      </c>
      <c r="H857" t="s">
        <v>71</v>
      </c>
      <c r="I857" t="s">
        <v>2042</v>
      </c>
      <c r="J857" t="s">
        <v>73</v>
      </c>
      <c r="K857">
        <v>0</v>
      </c>
      <c r="L857">
        <v>0</v>
      </c>
      <c r="M857" t="s">
        <v>19</v>
      </c>
      <c r="N857" t="s">
        <v>26</v>
      </c>
      <c r="O857" t="s">
        <v>27</v>
      </c>
      <c r="P857" t="s">
        <v>18</v>
      </c>
      <c r="Q857" t="s">
        <v>74</v>
      </c>
    </row>
    <row r="858" spans="1:17">
      <c r="A858" t="s">
        <v>17</v>
      </c>
      <c r="B858" t="s">
        <v>36</v>
      </c>
      <c r="C858" t="s">
        <v>19</v>
      </c>
      <c r="D858" t="s">
        <v>20</v>
      </c>
      <c r="E858" t="s">
        <v>37</v>
      </c>
      <c r="F858" t="s">
        <v>2043</v>
      </c>
      <c r="G858">
        <v>27906.25</v>
      </c>
      <c r="H858" t="s">
        <v>39</v>
      </c>
      <c r="I858" t="s">
        <v>2044</v>
      </c>
      <c r="J858" t="s">
        <v>590</v>
      </c>
      <c r="K858">
        <v>0</v>
      </c>
      <c r="L858">
        <v>0</v>
      </c>
      <c r="M858" t="s">
        <v>19</v>
      </c>
      <c r="P858" t="s">
        <v>36</v>
      </c>
    </row>
    <row r="859" spans="1:17">
      <c r="A859" t="s">
        <v>17</v>
      </c>
      <c r="B859" t="s">
        <v>36</v>
      </c>
      <c r="C859" t="s">
        <v>19</v>
      </c>
      <c r="D859" t="s">
        <v>101</v>
      </c>
      <c r="E859" t="s">
        <v>95</v>
      </c>
      <c r="F859" t="s">
        <v>2045</v>
      </c>
      <c r="G859">
        <v>27627.47</v>
      </c>
      <c r="H859" t="s">
        <v>97</v>
      </c>
      <c r="I859" t="s">
        <v>2046</v>
      </c>
      <c r="J859" t="s">
        <v>267</v>
      </c>
      <c r="K859">
        <v>0</v>
      </c>
      <c r="L859">
        <v>0</v>
      </c>
      <c r="M859" t="s">
        <v>19</v>
      </c>
      <c r="P859" t="s">
        <v>36</v>
      </c>
    </row>
    <row r="860" spans="1:17">
      <c r="A860" t="s">
        <v>17</v>
      </c>
      <c r="B860" t="s">
        <v>36</v>
      </c>
      <c r="C860" t="s">
        <v>19</v>
      </c>
      <c r="D860" t="s">
        <v>122</v>
      </c>
      <c r="E860" t="s">
        <v>143</v>
      </c>
      <c r="F860" t="s">
        <v>2047</v>
      </c>
      <c r="G860">
        <v>27616</v>
      </c>
      <c r="H860" t="s">
        <v>145</v>
      </c>
      <c r="I860" t="s">
        <v>2048</v>
      </c>
      <c r="J860" t="s">
        <v>108</v>
      </c>
      <c r="K860">
        <v>27616</v>
      </c>
      <c r="L860">
        <v>1</v>
      </c>
      <c r="M860" t="s">
        <v>19</v>
      </c>
      <c r="N860" t="s">
        <v>26</v>
      </c>
      <c r="O860" t="s">
        <v>36</v>
      </c>
      <c r="P860" t="s">
        <v>36</v>
      </c>
      <c r="Q860" t="s">
        <v>116</v>
      </c>
    </row>
    <row r="861" spans="1:17">
      <c r="A861" t="s">
        <v>17</v>
      </c>
      <c r="B861" t="s">
        <v>18</v>
      </c>
      <c r="C861" t="s">
        <v>19</v>
      </c>
      <c r="D861" t="s">
        <v>101</v>
      </c>
      <c r="E861" t="s">
        <v>21</v>
      </c>
      <c r="F861" t="s">
        <v>2049</v>
      </c>
      <c r="G861">
        <v>27588</v>
      </c>
      <c r="H861" t="s">
        <v>23</v>
      </c>
      <c r="I861" t="s">
        <v>2050</v>
      </c>
      <c r="J861" t="s">
        <v>833</v>
      </c>
      <c r="K861">
        <v>27588</v>
      </c>
      <c r="L861">
        <v>1</v>
      </c>
      <c r="M861" t="s">
        <v>19</v>
      </c>
      <c r="N861" t="s">
        <v>26</v>
      </c>
      <c r="O861" t="s">
        <v>27</v>
      </c>
      <c r="P861" t="s">
        <v>18</v>
      </c>
      <c r="Q861" t="s">
        <v>101</v>
      </c>
    </row>
    <row r="862" spans="1:17">
      <c r="A862" t="s">
        <v>17</v>
      </c>
      <c r="B862" t="s">
        <v>79</v>
      </c>
      <c r="C862" t="s">
        <v>43</v>
      </c>
      <c r="D862" t="s">
        <v>20</v>
      </c>
      <c r="E862" t="s">
        <v>204</v>
      </c>
      <c r="F862" t="s">
        <v>2051</v>
      </c>
      <c r="G862">
        <v>27500</v>
      </c>
      <c r="H862" t="s">
        <v>206</v>
      </c>
      <c r="I862" t="s">
        <v>2052</v>
      </c>
      <c r="J862" t="s">
        <v>208</v>
      </c>
      <c r="K862">
        <v>24750</v>
      </c>
      <c r="L862">
        <v>0.9</v>
      </c>
      <c r="M862" t="s">
        <v>43</v>
      </c>
      <c r="N862" t="s">
        <v>26</v>
      </c>
      <c r="O862" t="s">
        <v>79</v>
      </c>
      <c r="P862" t="s">
        <v>162</v>
      </c>
    </row>
    <row r="863" spans="1:17">
      <c r="A863" t="s">
        <v>17</v>
      </c>
      <c r="B863" t="s">
        <v>18</v>
      </c>
      <c r="C863" t="s">
        <v>19</v>
      </c>
      <c r="D863" t="s">
        <v>101</v>
      </c>
      <c r="E863" t="s">
        <v>2028</v>
      </c>
      <c r="F863" t="s">
        <v>2053</v>
      </c>
      <c r="G863">
        <v>27484.71</v>
      </c>
      <c r="H863" t="s">
        <v>2030</v>
      </c>
      <c r="I863" t="s">
        <v>2054</v>
      </c>
      <c r="J863" t="s">
        <v>1108</v>
      </c>
      <c r="K863">
        <v>27484.71</v>
      </c>
      <c r="L863">
        <v>1</v>
      </c>
      <c r="M863" t="s">
        <v>19</v>
      </c>
      <c r="N863">
        <v>0</v>
      </c>
      <c r="O863">
        <v>0</v>
      </c>
      <c r="P863" t="s">
        <v>2032</v>
      </c>
      <c r="Q863" t="s">
        <v>105</v>
      </c>
    </row>
    <row r="864" spans="1:17">
      <c r="A864" t="s">
        <v>17</v>
      </c>
      <c r="B864" t="s">
        <v>18</v>
      </c>
      <c r="C864" t="s">
        <v>19</v>
      </c>
      <c r="D864" t="s">
        <v>101</v>
      </c>
      <c r="E864" t="s">
        <v>69</v>
      </c>
      <c r="F864" t="s">
        <v>2055</v>
      </c>
      <c r="G864">
        <v>27420</v>
      </c>
      <c r="H864" t="s">
        <v>71</v>
      </c>
      <c r="I864" t="s">
        <v>2056</v>
      </c>
      <c r="J864" t="s">
        <v>321</v>
      </c>
      <c r="K864">
        <v>0</v>
      </c>
      <c r="L864">
        <v>0</v>
      </c>
      <c r="M864" t="s">
        <v>19</v>
      </c>
      <c r="N864" t="s">
        <v>26</v>
      </c>
      <c r="O864" t="s">
        <v>27</v>
      </c>
      <c r="P864" t="s">
        <v>18</v>
      </c>
    </row>
    <row r="865" spans="1:17">
      <c r="A865" t="s">
        <v>17</v>
      </c>
      <c r="B865" t="s">
        <v>18</v>
      </c>
      <c r="C865" t="s">
        <v>19</v>
      </c>
      <c r="D865" t="s">
        <v>20</v>
      </c>
      <c r="E865" t="s">
        <v>21</v>
      </c>
      <c r="F865" t="s">
        <v>2057</v>
      </c>
      <c r="G865">
        <v>27215.03</v>
      </c>
      <c r="H865" t="s">
        <v>23</v>
      </c>
      <c r="I865" t="s">
        <v>2058</v>
      </c>
      <c r="J865" t="s">
        <v>853</v>
      </c>
      <c r="K865">
        <v>27215.03</v>
      </c>
      <c r="L865">
        <v>1</v>
      </c>
      <c r="M865" t="s">
        <v>19</v>
      </c>
      <c r="N865" t="s">
        <v>26</v>
      </c>
      <c r="O865" t="s">
        <v>27</v>
      </c>
      <c r="P865" t="s">
        <v>17</v>
      </c>
      <c r="Q865" t="s">
        <v>64</v>
      </c>
    </row>
    <row r="866" spans="1:17">
      <c r="A866" t="s">
        <v>17</v>
      </c>
      <c r="B866" t="s">
        <v>18</v>
      </c>
      <c r="C866" t="s">
        <v>43</v>
      </c>
      <c r="D866" t="s">
        <v>101</v>
      </c>
      <c r="E866" t="s">
        <v>69</v>
      </c>
      <c r="F866" t="s">
        <v>2059</v>
      </c>
      <c r="G866">
        <v>27214.5</v>
      </c>
      <c r="H866" t="s">
        <v>71</v>
      </c>
      <c r="I866" t="s">
        <v>2060</v>
      </c>
      <c r="J866" t="s">
        <v>692</v>
      </c>
      <c r="K866">
        <v>8592.1</v>
      </c>
      <c r="L866">
        <v>0.31571772400742248</v>
      </c>
      <c r="M866" t="s">
        <v>43</v>
      </c>
      <c r="N866" t="s">
        <v>26</v>
      </c>
      <c r="O866" t="s">
        <v>27</v>
      </c>
      <c r="P866" t="s">
        <v>18</v>
      </c>
    </row>
    <row r="867" spans="1:17">
      <c r="A867" t="s">
        <v>17</v>
      </c>
      <c r="B867" t="s">
        <v>36</v>
      </c>
      <c r="C867" t="s">
        <v>19</v>
      </c>
      <c r="D867" t="s">
        <v>101</v>
      </c>
      <c r="E867" t="s">
        <v>37</v>
      </c>
      <c r="F867" t="s">
        <v>2061</v>
      </c>
      <c r="G867">
        <v>27164.13</v>
      </c>
      <c r="H867" t="s">
        <v>39</v>
      </c>
      <c r="I867" t="s">
        <v>2062</v>
      </c>
      <c r="J867" t="s">
        <v>128</v>
      </c>
      <c r="K867">
        <v>27164.13</v>
      </c>
      <c r="L867">
        <v>1</v>
      </c>
      <c r="M867" t="s">
        <v>19</v>
      </c>
      <c r="N867" t="s">
        <v>26</v>
      </c>
      <c r="O867" t="s">
        <v>36</v>
      </c>
      <c r="P867" t="s">
        <v>36</v>
      </c>
      <c r="Q867" t="s">
        <v>101</v>
      </c>
    </row>
    <row r="868" spans="1:17">
      <c r="A868" t="s">
        <v>17</v>
      </c>
      <c r="B868" t="s">
        <v>36</v>
      </c>
      <c r="C868" t="s">
        <v>86</v>
      </c>
      <c r="D868" t="s">
        <v>20</v>
      </c>
      <c r="E868" t="s">
        <v>37</v>
      </c>
      <c r="F868" t="s">
        <v>2063</v>
      </c>
      <c r="G868">
        <v>27061</v>
      </c>
      <c r="H868" t="s">
        <v>39</v>
      </c>
      <c r="I868" t="s">
        <v>2064</v>
      </c>
      <c r="J868" t="s">
        <v>108</v>
      </c>
      <c r="K868">
        <v>27061</v>
      </c>
      <c r="L868">
        <v>1</v>
      </c>
      <c r="M868" t="s">
        <v>86</v>
      </c>
      <c r="N868" t="s">
        <v>26</v>
      </c>
      <c r="O868" t="s">
        <v>36</v>
      </c>
      <c r="P868" t="s">
        <v>36</v>
      </c>
      <c r="Q868" t="s">
        <v>116</v>
      </c>
    </row>
    <row r="869" spans="1:17">
      <c r="A869" t="s">
        <v>17</v>
      </c>
      <c r="B869" t="s">
        <v>18</v>
      </c>
      <c r="C869" t="s">
        <v>86</v>
      </c>
      <c r="D869" t="s">
        <v>101</v>
      </c>
      <c r="E869" t="s">
        <v>69</v>
      </c>
      <c r="F869" t="s">
        <v>2065</v>
      </c>
      <c r="G869">
        <v>26940</v>
      </c>
      <c r="H869" t="s">
        <v>71</v>
      </c>
      <c r="I869" t="s">
        <v>2066</v>
      </c>
      <c r="J869" t="s">
        <v>321</v>
      </c>
      <c r="K869">
        <v>26940</v>
      </c>
      <c r="L869">
        <v>1</v>
      </c>
      <c r="M869" t="s">
        <v>86</v>
      </c>
      <c r="P869" t="s">
        <v>18</v>
      </c>
    </row>
    <row r="870" spans="1:17">
      <c r="A870" t="s">
        <v>17</v>
      </c>
      <c r="B870" t="s">
        <v>36</v>
      </c>
      <c r="C870" t="s">
        <v>19</v>
      </c>
      <c r="D870" t="s">
        <v>101</v>
      </c>
      <c r="E870" t="s">
        <v>37</v>
      </c>
      <c r="F870" t="s">
        <v>2067</v>
      </c>
      <c r="G870">
        <v>26884.38</v>
      </c>
      <c r="H870" t="s">
        <v>39</v>
      </c>
      <c r="I870" t="s">
        <v>2068</v>
      </c>
      <c r="J870" t="s">
        <v>128</v>
      </c>
      <c r="K870">
        <v>25162.11</v>
      </c>
      <c r="L870">
        <v>0.93593789404851457</v>
      </c>
      <c r="M870" t="s">
        <v>19</v>
      </c>
      <c r="N870" t="s">
        <v>26</v>
      </c>
      <c r="O870" t="s">
        <v>36</v>
      </c>
      <c r="P870" t="s">
        <v>36</v>
      </c>
      <c r="Q870" t="s">
        <v>101</v>
      </c>
    </row>
    <row r="871" spans="1:17">
      <c r="A871" t="s">
        <v>17</v>
      </c>
      <c r="B871" t="s">
        <v>17</v>
      </c>
      <c r="C871" t="s">
        <v>176</v>
      </c>
      <c r="D871" t="s">
        <v>186</v>
      </c>
      <c r="E871" t="s">
        <v>30</v>
      </c>
      <c r="F871" t="s">
        <v>2069</v>
      </c>
      <c r="G871">
        <v>26856.34</v>
      </c>
      <c r="H871" t="s">
        <v>32</v>
      </c>
      <c r="I871" t="s">
        <v>2070</v>
      </c>
      <c r="J871" t="s">
        <v>1360</v>
      </c>
      <c r="K871">
        <v>26856.34</v>
      </c>
      <c r="L871">
        <v>1</v>
      </c>
      <c r="M871" t="s">
        <v>180</v>
      </c>
      <c r="N871" t="s">
        <v>190</v>
      </c>
      <c r="O871" t="s">
        <v>241</v>
      </c>
      <c r="P871" t="s">
        <v>17</v>
      </c>
      <c r="Q871" t="s">
        <v>105</v>
      </c>
    </row>
    <row r="872" spans="1:17">
      <c r="A872" t="s">
        <v>17</v>
      </c>
      <c r="B872" t="s">
        <v>18</v>
      </c>
      <c r="C872" t="s">
        <v>19</v>
      </c>
      <c r="D872" t="s">
        <v>64</v>
      </c>
      <c r="E872" t="s">
        <v>21</v>
      </c>
      <c r="F872" t="s">
        <v>2071</v>
      </c>
      <c r="G872">
        <v>26733</v>
      </c>
      <c r="H872" t="s">
        <v>23</v>
      </c>
      <c r="I872" t="s">
        <v>2072</v>
      </c>
      <c r="J872" t="s">
        <v>2073</v>
      </c>
      <c r="K872">
        <v>26733</v>
      </c>
      <c r="L872">
        <v>1</v>
      </c>
      <c r="M872" t="s">
        <v>19</v>
      </c>
      <c r="N872" t="s">
        <v>26</v>
      </c>
      <c r="O872" t="s">
        <v>27</v>
      </c>
      <c r="P872" t="s">
        <v>18</v>
      </c>
      <c r="Q872" t="s">
        <v>105</v>
      </c>
    </row>
    <row r="873" spans="1:17">
      <c r="A873" t="s">
        <v>17</v>
      </c>
      <c r="B873" t="s">
        <v>18</v>
      </c>
      <c r="C873" t="s">
        <v>19</v>
      </c>
      <c r="D873" t="s">
        <v>20</v>
      </c>
      <c r="E873" t="s">
        <v>977</v>
      </c>
      <c r="F873" t="s">
        <v>2074</v>
      </c>
      <c r="G873">
        <v>26560</v>
      </c>
      <c r="H873" t="s">
        <v>979</v>
      </c>
      <c r="I873" t="s">
        <v>2075</v>
      </c>
      <c r="J873" t="s">
        <v>108</v>
      </c>
      <c r="K873">
        <v>26560</v>
      </c>
      <c r="L873">
        <v>1</v>
      </c>
      <c r="M873" t="s">
        <v>19</v>
      </c>
      <c r="N873" t="s">
        <v>190</v>
      </c>
      <c r="O873" t="s">
        <v>1162</v>
      </c>
      <c r="P873" t="s">
        <v>1162</v>
      </c>
      <c r="Q873" t="s">
        <v>116</v>
      </c>
    </row>
    <row r="874" spans="1:17">
      <c r="A874" t="s">
        <v>17</v>
      </c>
      <c r="B874" t="s">
        <v>79</v>
      </c>
      <c r="C874" t="s">
        <v>43</v>
      </c>
      <c r="D874" t="s">
        <v>64</v>
      </c>
      <c r="E874" t="s">
        <v>242</v>
      </c>
      <c r="F874" t="s">
        <v>2076</v>
      </c>
      <c r="G874">
        <v>26549.599999999999</v>
      </c>
      <c r="H874" t="s">
        <v>244</v>
      </c>
      <c r="I874" t="s">
        <v>2077</v>
      </c>
      <c r="J874" t="s">
        <v>208</v>
      </c>
      <c r="K874">
        <v>0</v>
      </c>
      <c r="L874">
        <v>0</v>
      </c>
      <c r="M874" t="s">
        <v>43</v>
      </c>
      <c r="N874" t="s">
        <v>190</v>
      </c>
      <c r="O874" t="s">
        <v>162</v>
      </c>
      <c r="P874" t="s">
        <v>162</v>
      </c>
      <c r="Q874" t="s">
        <v>209</v>
      </c>
    </row>
    <row r="875" spans="1:17">
      <c r="A875" t="s">
        <v>17</v>
      </c>
      <c r="B875" t="s">
        <v>18</v>
      </c>
      <c r="C875" t="s">
        <v>19</v>
      </c>
      <c r="D875" t="s">
        <v>638</v>
      </c>
      <c r="E875" t="s">
        <v>21</v>
      </c>
      <c r="F875" t="s">
        <v>2078</v>
      </c>
      <c r="G875">
        <v>26304.18</v>
      </c>
      <c r="H875" t="s">
        <v>23</v>
      </c>
      <c r="I875" t="s">
        <v>2079</v>
      </c>
      <c r="J875" t="s">
        <v>2080</v>
      </c>
      <c r="K875">
        <v>26304.18</v>
      </c>
      <c r="L875">
        <v>1</v>
      </c>
      <c r="M875" t="s">
        <v>19</v>
      </c>
      <c r="N875" t="s">
        <v>26</v>
      </c>
      <c r="O875" t="s">
        <v>27</v>
      </c>
      <c r="P875" t="s">
        <v>18</v>
      </c>
      <c r="Q875" t="s">
        <v>105</v>
      </c>
    </row>
    <row r="876" spans="1:17">
      <c r="A876" t="s">
        <v>17</v>
      </c>
      <c r="B876" t="s">
        <v>17</v>
      </c>
      <c r="C876" t="s">
        <v>176</v>
      </c>
      <c r="D876" t="s">
        <v>633</v>
      </c>
      <c r="E876" t="s">
        <v>80</v>
      </c>
      <c r="F876" t="s">
        <v>2081</v>
      </c>
      <c r="G876">
        <v>26070.880000000001</v>
      </c>
      <c r="H876" t="s">
        <v>82</v>
      </c>
      <c r="I876" t="s">
        <v>2082</v>
      </c>
      <c r="J876" t="s">
        <v>807</v>
      </c>
      <c r="K876">
        <v>26070.880000000001</v>
      </c>
      <c r="L876">
        <v>1</v>
      </c>
      <c r="M876" t="s">
        <v>180</v>
      </c>
      <c r="N876" t="s">
        <v>190</v>
      </c>
      <c r="O876" t="s">
        <v>241</v>
      </c>
      <c r="P876" t="s">
        <v>17</v>
      </c>
      <c r="Q876" t="s">
        <v>633</v>
      </c>
    </row>
    <row r="877" spans="1:17">
      <c r="A877" t="s">
        <v>17</v>
      </c>
      <c r="B877" t="s">
        <v>36</v>
      </c>
      <c r="C877" t="s">
        <v>19</v>
      </c>
      <c r="D877" t="s">
        <v>101</v>
      </c>
      <c r="E877" t="s">
        <v>37</v>
      </c>
      <c r="F877" t="s">
        <v>2083</v>
      </c>
      <c r="G877">
        <v>26056.92</v>
      </c>
      <c r="H877" t="s">
        <v>39</v>
      </c>
      <c r="I877" t="s">
        <v>2084</v>
      </c>
      <c r="J877" t="s">
        <v>256</v>
      </c>
      <c r="K877">
        <v>21255.49</v>
      </c>
      <c r="L877">
        <v>0.81573301833063938</v>
      </c>
      <c r="M877" t="s">
        <v>19</v>
      </c>
      <c r="N877" t="s">
        <v>26</v>
      </c>
      <c r="O877" t="s">
        <v>36</v>
      </c>
      <c r="P877" t="s">
        <v>36</v>
      </c>
      <c r="Q877" t="s">
        <v>101</v>
      </c>
    </row>
    <row r="878" spans="1:17">
      <c r="A878" t="s">
        <v>17</v>
      </c>
      <c r="B878" t="s">
        <v>36</v>
      </c>
      <c r="C878" t="s">
        <v>19</v>
      </c>
      <c r="D878" t="s">
        <v>101</v>
      </c>
      <c r="E878" t="s">
        <v>37</v>
      </c>
      <c r="F878" t="s">
        <v>2085</v>
      </c>
      <c r="G878">
        <v>26000</v>
      </c>
      <c r="H878" t="s">
        <v>39</v>
      </c>
      <c r="I878" t="s">
        <v>2086</v>
      </c>
      <c r="J878" t="s">
        <v>2087</v>
      </c>
      <c r="K878">
        <v>26000</v>
      </c>
      <c r="L878">
        <v>1</v>
      </c>
      <c r="M878" t="s">
        <v>19</v>
      </c>
      <c r="N878" t="s">
        <v>26</v>
      </c>
      <c r="O878" t="s">
        <v>36</v>
      </c>
      <c r="P878" t="s">
        <v>36</v>
      </c>
      <c r="Q878" t="s">
        <v>101</v>
      </c>
    </row>
    <row r="879" spans="1:17">
      <c r="A879" t="s">
        <v>17</v>
      </c>
      <c r="B879" t="s">
        <v>18</v>
      </c>
      <c r="C879" t="s">
        <v>19</v>
      </c>
      <c r="D879" t="s">
        <v>101</v>
      </c>
      <c r="E879" t="s">
        <v>21</v>
      </c>
      <c r="F879" t="s">
        <v>2088</v>
      </c>
      <c r="G879">
        <v>26000</v>
      </c>
      <c r="H879" t="s">
        <v>23</v>
      </c>
      <c r="I879" t="s">
        <v>2089</v>
      </c>
      <c r="J879" t="s">
        <v>249</v>
      </c>
      <c r="K879">
        <v>26000</v>
      </c>
      <c r="L879">
        <v>1</v>
      </c>
      <c r="M879" t="s">
        <v>19</v>
      </c>
      <c r="N879" t="s">
        <v>84</v>
      </c>
      <c r="O879" t="s">
        <v>27</v>
      </c>
      <c r="P879" t="s">
        <v>18</v>
      </c>
      <c r="Q879" t="s">
        <v>105</v>
      </c>
    </row>
    <row r="880" spans="1:17">
      <c r="A880" t="s">
        <v>17</v>
      </c>
      <c r="B880" t="s">
        <v>36</v>
      </c>
      <c r="C880" t="s">
        <v>19</v>
      </c>
      <c r="D880" t="s">
        <v>101</v>
      </c>
      <c r="E880" t="s">
        <v>143</v>
      </c>
      <c r="F880" t="s">
        <v>2090</v>
      </c>
      <c r="G880">
        <v>25945.360000000001</v>
      </c>
      <c r="H880" t="s">
        <v>145</v>
      </c>
      <c r="I880" t="s">
        <v>2091</v>
      </c>
      <c r="J880" t="s">
        <v>128</v>
      </c>
      <c r="K880">
        <v>25945.360000000001</v>
      </c>
      <c r="L880">
        <v>1</v>
      </c>
      <c r="M880" t="s">
        <v>19</v>
      </c>
      <c r="N880" t="s">
        <v>26</v>
      </c>
      <c r="O880" t="s">
        <v>36</v>
      </c>
      <c r="P880" t="s">
        <v>352</v>
      </c>
      <c r="Q880" t="s">
        <v>101</v>
      </c>
    </row>
    <row r="881" spans="1:17">
      <c r="A881" t="s">
        <v>17</v>
      </c>
      <c r="B881" t="s">
        <v>36</v>
      </c>
      <c r="C881" t="s">
        <v>19</v>
      </c>
      <c r="D881" t="s">
        <v>101</v>
      </c>
      <c r="E881" t="s">
        <v>330</v>
      </c>
      <c r="F881" t="s">
        <v>2092</v>
      </c>
      <c r="G881">
        <v>25937.61</v>
      </c>
      <c r="H881" t="s">
        <v>332</v>
      </c>
      <c r="I881" t="s">
        <v>2093</v>
      </c>
      <c r="J881" t="s">
        <v>128</v>
      </c>
      <c r="K881">
        <v>25937.61</v>
      </c>
      <c r="L881">
        <v>1</v>
      </c>
      <c r="M881" t="s">
        <v>19</v>
      </c>
      <c r="N881" t="s">
        <v>26</v>
      </c>
      <c r="O881" t="s">
        <v>36</v>
      </c>
      <c r="P881" t="s">
        <v>335</v>
      </c>
      <c r="Q881" t="s">
        <v>101</v>
      </c>
    </row>
    <row r="882" spans="1:17">
      <c r="A882" t="s">
        <v>17</v>
      </c>
      <c r="B882" t="s">
        <v>36</v>
      </c>
      <c r="C882" t="s">
        <v>19</v>
      </c>
      <c r="D882" t="s">
        <v>101</v>
      </c>
      <c r="E882" t="s">
        <v>95</v>
      </c>
      <c r="F882" t="s">
        <v>2094</v>
      </c>
      <c r="G882">
        <v>25818.75</v>
      </c>
      <c r="H882" t="s">
        <v>97</v>
      </c>
      <c r="I882" t="s">
        <v>2095</v>
      </c>
      <c r="J882" t="s">
        <v>1310</v>
      </c>
      <c r="K882">
        <v>25818.75</v>
      </c>
      <c r="L882">
        <v>1</v>
      </c>
      <c r="M882" t="s">
        <v>19</v>
      </c>
      <c r="N882" t="s">
        <v>26</v>
      </c>
      <c r="O882" t="s">
        <v>36</v>
      </c>
      <c r="P882" t="s">
        <v>36</v>
      </c>
      <c r="Q882" t="s">
        <v>101</v>
      </c>
    </row>
    <row r="883" spans="1:17">
      <c r="A883" t="s">
        <v>17</v>
      </c>
      <c r="B883" t="s">
        <v>17</v>
      </c>
      <c r="C883" t="s">
        <v>176</v>
      </c>
      <c r="D883" t="s">
        <v>186</v>
      </c>
      <c r="E883" t="s">
        <v>30</v>
      </c>
      <c r="F883" t="s">
        <v>2096</v>
      </c>
      <c r="G883">
        <v>25719.01</v>
      </c>
      <c r="H883" t="s">
        <v>32</v>
      </c>
      <c r="I883" t="s">
        <v>2097</v>
      </c>
      <c r="J883" t="s">
        <v>1360</v>
      </c>
      <c r="K883">
        <v>0</v>
      </c>
      <c r="L883">
        <v>0</v>
      </c>
      <c r="M883" t="s">
        <v>180</v>
      </c>
      <c r="N883" t="s">
        <v>190</v>
      </c>
      <c r="O883" t="s">
        <v>241</v>
      </c>
      <c r="P883" t="s">
        <v>17</v>
      </c>
      <c r="Q883" t="s">
        <v>105</v>
      </c>
    </row>
    <row r="884" spans="1:17">
      <c r="A884" t="s">
        <v>17</v>
      </c>
      <c r="B884" t="s">
        <v>79</v>
      </c>
      <c r="C884" t="s">
        <v>43</v>
      </c>
      <c r="D884" t="s">
        <v>20</v>
      </c>
      <c r="E884" t="s">
        <v>275</v>
      </c>
      <c r="F884" t="s">
        <v>2098</v>
      </c>
      <c r="G884">
        <v>25656.57</v>
      </c>
      <c r="H884" t="s">
        <v>277</v>
      </c>
      <c r="I884" t="s">
        <v>2099</v>
      </c>
      <c r="J884" t="s">
        <v>131</v>
      </c>
      <c r="K884">
        <v>25656.57</v>
      </c>
      <c r="L884">
        <v>1</v>
      </c>
      <c r="M884" t="s">
        <v>43</v>
      </c>
      <c r="P884" t="s">
        <v>162</v>
      </c>
    </row>
    <row r="885" spans="1:17">
      <c r="A885" t="s">
        <v>17</v>
      </c>
      <c r="B885" t="s">
        <v>29</v>
      </c>
      <c r="C885" t="s">
        <v>86</v>
      </c>
      <c r="D885" t="s">
        <v>20</v>
      </c>
      <c r="E885" t="s">
        <v>21</v>
      </c>
      <c r="F885" t="s">
        <v>2100</v>
      </c>
      <c r="G885">
        <v>25630</v>
      </c>
      <c r="H885" t="s">
        <v>23</v>
      </c>
      <c r="I885" t="s">
        <v>2101</v>
      </c>
      <c r="J885" t="s">
        <v>108</v>
      </c>
      <c r="K885">
        <v>25630</v>
      </c>
      <c r="L885">
        <v>1</v>
      </c>
      <c r="M885" t="s">
        <v>86</v>
      </c>
      <c r="N885" t="s">
        <v>26</v>
      </c>
      <c r="O885" t="s">
        <v>29</v>
      </c>
      <c r="P885" t="s">
        <v>29</v>
      </c>
      <c r="Q885" t="s">
        <v>116</v>
      </c>
    </row>
    <row r="886" spans="1:17">
      <c r="A886" t="s">
        <v>17</v>
      </c>
      <c r="B886" t="s">
        <v>18</v>
      </c>
      <c r="C886" t="s">
        <v>19</v>
      </c>
      <c r="D886" t="s">
        <v>101</v>
      </c>
      <c r="E886" t="s">
        <v>21</v>
      </c>
      <c r="F886" t="s">
        <v>2102</v>
      </c>
      <c r="G886">
        <v>25628.6</v>
      </c>
      <c r="H886" t="s">
        <v>23</v>
      </c>
      <c r="I886" t="s">
        <v>2103</v>
      </c>
      <c r="J886" t="s">
        <v>1419</v>
      </c>
      <c r="K886">
        <v>25626.6</v>
      </c>
      <c r="L886">
        <v>0.99992196218287399</v>
      </c>
      <c r="M886" t="s">
        <v>19</v>
      </c>
      <c r="N886" t="s">
        <v>26</v>
      </c>
      <c r="O886" t="s">
        <v>27</v>
      </c>
      <c r="P886" t="s">
        <v>18</v>
      </c>
      <c r="Q886" t="s">
        <v>101</v>
      </c>
    </row>
    <row r="887" spans="1:17">
      <c r="A887" t="s">
        <v>17</v>
      </c>
      <c r="B887" t="s">
        <v>18</v>
      </c>
      <c r="C887" t="s">
        <v>19</v>
      </c>
      <c r="D887" t="s">
        <v>64</v>
      </c>
      <c r="E887" t="s">
        <v>21</v>
      </c>
      <c r="F887" t="s">
        <v>2104</v>
      </c>
      <c r="G887">
        <v>25626</v>
      </c>
      <c r="H887" t="s">
        <v>23</v>
      </c>
      <c r="I887" t="s">
        <v>2105</v>
      </c>
      <c r="J887" t="s">
        <v>108</v>
      </c>
      <c r="K887">
        <v>25626</v>
      </c>
      <c r="L887">
        <v>1</v>
      </c>
      <c r="M887" t="s">
        <v>19</v>
      </c>
      <c r="N887" t="s">
        <v>140</v>
      </c>
      <c r="O887" t="s">
        <v>27</v>
      </c>
      <c r="P887" t="s">
        <v>18</v>
      </c>
      <c r="Q887" t="s">
        <v>116</v>
      </c>
    </row>
    <row r="888" spans="1:17">
      <c r="A888" t="s">
        <v>17</v>
      </c>
      <c r="B888" t="s">
        <v>36</v>
      </c>
      <c r="C888" t="s">
        <v>19</v>
      </c>
      <c r="D888" t="s">
        <v>101</v>
      </c>
      <c r="E888" t="s">
        <v>37</v>
      </c>
      <c r="F888" t="s">
        <v>2106</v>
      </c>
      <c r="G888">
        <v>25364.67</v>
      </c>
      <c r="H888" t="s">
        <v>39</v>
      </c>
      <c r="I888" t="s">
        <v>2107</v>
      </c>
      <c r="J888" t="s">
        <v>128</v>
      </c>
      <c r="K888">
        <v>25364.67</v>
      </c>
      <c r="L888">
        <v>1</v>
      </c>
      <c r="M888" t="s">
        <v>19</v>
      </c>
      <c r="N888" t="s">
        <v>26</v>
      </c>
      <c r="O888" t="s">
        <v>36</v>
      </c>
      <c r="P888" t="s">
        <v>36</v>
      </c>
      <c r="Q888" t="s">
        <v>101</v>
      </c>
    </row>
    <row r="889" spans="1:17">
      <c r="A889" t="s">
        <v>17</v>
      </c>
      <c r="B889" t="s">
        <v>36</v>
      </c>
      <c r="C889" t="s">
        <v>213</v>
      </c>
      <c r="D889" t="s">
        <v>20</v>
      </c>
      <c r="E889" t="s">
        <v>91</v>
      </c>
      <c r="F889" t="s">
        <v>2108</v>
      </c>
      <c r="G889">
        <v>25247.39</v>
      </c>
      <c r="H889" t="s">
        <v>93</v>
      </c>
      <c r="I889" t="s">
        <v>2109</v>
      </c>
      <c r="J889" t="s">
        <v>853</v>
      </c>
      <c r="K889">
        <v>25247.39</v>
      </c>
      <c r="L889">
        <v>1</v>
      </c>
      <c r="M889" t="s">
        <v>213</v>
      </c>
      <c r="N889" t="s">
        <v>26</v>
      </c>
      <c r="O889" t="s">
        <v>36</v>
      </c>
      <c r="P889" t="s">
        <v>36</v>
      </c>
      <c r="Q889" t="s">
        <v>64</v>
      </c>
    </row>
    <row r="890" spans="1:17">
      <c r="A890" t="s">
        <v>17</v>
      </c>
      <c r="B890" t="s">
        <v>36</v>
      </c>
      <c r="C890" t="s">
        <v>19</v>
      </c>
      <c r="D890" t="s">
        <v>101</v>
      </c>
      <c r="E890" t="s">
        <v>95</v>
      </c>
      <c r="F890" t="s">
        <v>2110</v>
      </c>
      <c r="G890">
        <v>25213.35</v>
      </c>
      <c r="H890" t="s">
        <v>97</v>
      </c>
      <c r="I890" t="s">
        <v>2111</v>
      </c>
      <c r="J890" t="s">
        <v>128</v>
      </c>
      <c r="K890">
        <v>25213.35</v>
      </c>
      <c r="L890">
        <v>1</v>
      </c>
      <c r="M890" t="s">
        <v>19</v>
      </c>
      <c r="N890" t="s">
        <v>26</v>
      </c>
      <c r="O890" t="s">
        <v>36</v>
      </c>
      <c r="P890" t="s">
        <v>36</v>
      </c>
      <c r="Q890" t="s">
        <v>101</v>
      </c>
    </row>
    <row r="891" spans="1:17">
      <c r="A891" t="s">
        <v>17</v>
      </c>
      <c r="B891" t="s">
        <v>29</v>
      </c>
      <c r="C891" t="s">
        <v>43</v>
      </c>
      <c r="D891" t="s">
        <v>101</v>
      </c>
      <c r="E891" t="s">
        <v>30</v>
      </c>
      <c r="F891" t="s">
        <v>2112</v>
      </c>
      <c r="G891">
        <v>25074.45</v>
      </c>
      <c r="H891" t="s">
        <v>32</v>
      </c>
      <c r="I891" t="s">
        <v>2113</v>
      </c>
      <c r="J891" t="s">
        <v>2114</v>
      </c>
      <c r="K891">
        <v>25074.45</v>
      </c>
      <c r="L891">
        <v>1</v>
      </c>
      <c r="M891" t="s">
        <v>43</v>
      </c>
      <c r="N891" t="s">
        <v>26</v>
      </c>
      <c r="O891" t="s">
        <v>29</v>
      </c>
      <c r="P891" t="s">
        <v>29</v>
      </c>
      <c r="Q891" t="s">
        <v>105</v>
      </c>
    </row>
    <row r="892" spans="1:17">
      <c r="A892" t="s">
        <v>17</v>
      </c>
      <c r="B892" t="s">
        <v>36</v>
      </c>
      <c r="C892" t="s">
        <v>19</v>
      </c>
      <c r="D892" t="s">
        <v>64</v>
      </c>
      <c r="E892" t="s">
        <v>91</v>
      </c>
      <c r="F892" t="s">
        <v>2115</v>
      </c>
      <c r="G892">
        <v>25009</v>
      </c>
      <c r="H892" t="s">
        <v>93</v>
      </c>
      <c r="I892" t="s">
        <v>2116</v>
      </c>
      <c r="J892" t="s">
        <v>34</v>
      </c>
      <c r="K892">
        <v>25009</v>
      </c>
      <c r="L892">
        <v>1</v>
      </c>
      <c r="M892" t="s">
        <v>19</v>
      </c>
      <c r="N892" t="s">
        <v>26</v>
      </c>
      <c r="O892" t="s">
        <v>36</v>
      </c>
      <c r="P892" t="s">
        <v>36</v>
      </c>
      <c r="Q892" t="s">
        <v>35</v>
      </c>
    </row>
    <row r="893" spans="1:17">
      <c r="A893" t="s">
        <v>17</v>
      </c>
      <c r="B893" t="s">
        <v>18</v>
      </c>
      <c r="C893" t="s">
        <v>19</v>
      </c>
      <c r="D893" t="s">
        <v>64</v>
      </c>
      <c r="E893" t="s">
        <v>2117</v>
      </c>
      <c r="F893" t="s">
        <v>2118</v>
      </c>
      <c r="G893">
        <v>25007</v>
      </c>
      <c r="H893" t="s">
        <v>2119</v>
      </c>
      <c r="I893" t="s">
        <v>2120</v>
      </c>
      <c r="J893" t="s">
        <v>108</v>
      </c>
      <c r="K893">
        <v>25007</v>
      </c>
      <c r="L893">
        <v>1</v>
      </c>
      <c r="M893" t="s">
        <v>19</v>
      </c>
      <c r="N893" t="s">
        <v>26</v>
      </c>
      <c r="O893" t="s">
        <v>1162</v>
      </c>
      <c r="P893" t="s">
        <v>2121</v>
      </c>
      <c r="Q893" t="s">
        <v>109</v>
      </c>
    </row>
    <row r="894" spans="1:17">
      <c r="A894" t="s">
        <v>17</v>
      </c>
      <c r="B894" t="s">
        <v>18</v>
      </c>
      <c r="C894" t="s">
        <v>19</v>
      </c>
      <c r="D894" t="s">
        <v>20</v>
      </c>
      <c r="E894" t="s">
        <v>21</v>
      </c>
      <c r="F894" t="s">
        <v>2122</v>
      </c>
      <c r="G894">
        <v>24859</v>
      </c>
      <c r="H894" t="s">
        <v>23</v>
      </c>
      <c r="I894" t="s">
        <v>2123</v>
      </c>
      <c r="J894" t="s">
        <v>34</v>
      </c>
      <c r="K894">
        <v>24859</v>
      </c>
      <c r="L894">
        <v>1</v>
      </c>
      <c r="M894" t="s">
        <v>19</v>
      </c>
      <c r="N894" t="s">
        <v>26</v>
      </c>
      <c r="O894" t="s">
        <v>27</v>
      </c>
      <c r="P894" t="s">
        <v>18</v>
      </c>
      <c r="Q894" t="s">
        <v>35</v>
      </c>
    </row>
    <row r="895" spans="1:17">
      <c r="A895" t="s">
        <v>17</v>
      </c>
      <c r="B895" t="s">
        <v>17</v>
      </c>
      <c r="C895" t="s">
        <v>176</v>
      </c>
      <c r="D895" t="s">
        <v>186</v>
      </c>
      <c r="E895" t="s">
        <v>330</v>
      </c>
      <c r="F895" t="s">
        <v>2124</v>
      </c>
      <c r="G895">
        <v>24830</v>
      </c>
      <c r="H895" t="s">
        <v>332</v>
      </c>
      <c r="I895" t="s">
        <v>2125</v>
      </c>
      <c r="J895" t="s">
        <v>1400</v>
      </c>
      <c r="K895">
        <v>24830</v>
      </c>
      <c r="L895">
        <v>1</v>
      </c>
      <c r="M895" t="s">
        <v>180</v>
      </c>
      <c r="N895" t="s">
        <v>190</v>
      </c>
      <c r="O895" t="s">
        <v>241</v>
      </c>
      <c r="P895" t="s">
        <v>17</v>
      </c>
      <c r="Q895" t="s">
        <v>343</v>
      </c>
    </row>
    <row r="896" spans="1:17">
      <c r="A896" t="s">
        <v>17</v>
      </c>
      <c r="B896" t="s">
        <v>79</v>
      </c>
      <c r="C896" t="s">
        <v>43</v>
      </c>
      <c r="D896" t="s">
        <v>20</v>
      </c>
      <c r="E896" t="s">
        <v>204</v>
      </c>
      <c r="F896" t="s">
        <v>2126</v>
      </c>
      <c r="G896">
        <v>24728</v>
      </c>
      <c r="H896" t="s">
        <v>206</v>
      </c>
      <c r="I896" t="s">
        <v>2127</v>
      </c>
      <c r="J896" t="s">
        <v>131</v>
      </c>
      <c r="K896">
        <v>24728</v>
      </c>
      <c r="L896">
        <v>1</v>
      </c>
      <c r="M896" t="s">
        <v>43</v>
      </c>
      <c r="P896" t="s">
        <v>85</v>
      </c>
    </row>
    <row r="897" spans="1:17">
      <c r="A897" t="s">
        <v>17</v>
      </c>
      <c r="B897" t="s">
        <v>18</v>
      </c>
      <c r="C897" t="s">
        <v>19</v>
      </c>
      <c r="D897" t="s">
        <v>64</v>
      </c>
      <c r="E897" t="s">
        <v>21</v>
      </c>
      <c r="F897" t="s">
        <v>2128</v>
      </c>
      <c r="G897">
        <v>24635</v>
      </c>
      <c r="H897" t="s">
        <v>23</v>
      </c>
      <c r="I897" t="s">
        <v>2129</v>
      </c>
      <c r="J897" t="s">
        <v>108</v>
      </c>
      <c r="K897">
        <v>24635</v>
      </c>
      <c r="L897">
        <v>1</v>
      </c>
      <c r="M897" t="s">
        <v>19</v>
      </c>
      <c r="N897" t="s">
        <v>140</v>
      </c>
      <c r="O897" t="s">
        <v>27</v>
      </c>
      <c r="P897" t="s">
        <v>18</v>
      </c>
      <c r="Q897" t="s">
        <v>109</v>
      </c>
    </row>
    <row r="898" spans="1:17">
      <c r="A898" t="s">
        <v>17</v>
      </c>
      <c r="B898" t="s">
        <v>18</v>
      </c>
      <c r="C898" t="s">
        <v>43</v>
      </c>
      <c r="D898" t="s">
        <v>101</v>
      </c>
      <c r="E898" t="s">
        <v>21</v>
      </c>
      <c r="F898" t="s">
        <v>2130</v>
      </c>
      <c r="G898">
        <v>24616</v>
      </c>
      <c r="H898" t="s">
        <v>23</v>
      </c>
      <c r="I898" t="s">
        <v>2131</v>
      </c>
      <c r="J898" t="s">
        <v>2132</v>
      </c>
      <c r="K898">
        <v>24616</v>
      </c>
      <c r="L898">
        <v>1</v>
      </c>
      <c r="M898" t="s">
        <v>43</v>
      </c>
      <c r="N898" t="s">
        <v>26</v>
      </c>
      <c r="O898" t="s">
        <v>27</v>
      </c>
      <c r="P898" t="s">
        <v>18</v>
      </c>
      <c r="Q898" t="s">
        <v>105</v>
      </c>
    </row>
    <row r="899" spans="1:17">
      <c r="A899" t="s">
        <v>17</v>
      </c>
      <c r="B899" t="s">
        <v>18</v>
      </c>
      <c r="C899" t="s">
        <v>176</v>
      </c>
      <c r="D899" t="s">
        <v>64</v>
      </c>
      <c r="E899" t="s">
        <v>69</v>
      </c>
      <c r="F899" t="s">
        <v>2133</v>
      </c>
      <c r="G899">
        <v>24562.5</v>
      </c>
      <c r="H899" t="s">
        <v>71</v>
      </c>
      <c r="I899" t="s">
        <v>2134</v>
      </c>
      <c r="J899" t="s">
        <v>617</v>
      </c>
      <c r="K899">
        <v>18740</v>
      </c>
      <c r="L899">
        <v>0.76295165394402031</v>
      </c>
      <c r="M899" t="s">
        <v>180</v>
      </c>
      <c r="N899" t="s">
        <v>26</v>
      </c>
      <c r="O899" t="s">
        <v>27</v>
      </c>
      <c r="P899" t="s">
        <v>18</v>
      </c>
      <c r="Q899" t="s">
        <v>64</v>
      </c>
    </row>
    <row r="900" spans="1:17">
      <c r="A900" t="s">
        <v>17</v>
      </c>
      <c r="B900" t="s">
        <v>36</v>
      </c>
      <c r="C900" t="s">
        <v>19</v>
      </c>
      <c r="D900" t="s">
        <v>101</v>
      </c>
      <c r="E900" t="s">
        <v>95</v>
      </c>
      <c r="F900" t="s">
        <v>2135</v>
      </c>
      <c r="G900">
        <v>24493.17</v>
      </c>
      <c r="H900" t="s">
        <v>97</v>
      </c>
      <c r="I900" t="s">
        <v>2136</v>
      </c>
      <c r="J900" t="s">
        <v>2137</v>
      </c>
      <c r="K900">
        <v>24493.17</v>
      </c>
      <c r="L900">
        <v>1</v>
      </c>
      <c r="M900" t="s">
        <v>19</v>
      </c>
      <c r="N900" t="s">
        <v>26</v>
      </c>
      <c r="O900" t="s">
        <v>36</v>
      </c>
      <c r="P900" t="s">
        <v>36</v>
      </c>
      <c r="Q900" t="s">
        <v>101</v>
      </c>
    </row>
    <row r="901" spans="1:17">
      <c r="A901" t="s">
        <v>17</v>
      </c>
      <c r="B901" t="s">
        <v>36</v>
      </c>
      <c r="C901" t="s">
        <v>19</v>
      </c>
      <c r="D901" t="s">
        <v>122</v>
      </c>
      <c r="E901" t="s">
        <v>37</v>
      </c>
      <c r="F901" t="s">
        <v>2138</v>
      </c>
      <c r="G901">
        <v>24435</v>
      </c>
      <c r="H901" t="s">
        <v>39</v>
      </c>
      <c r="I901" t="s">
        <v>2139</v>
      </c>
      <c r="J901" t="s">
        <v>128</v>
      </c>
      <c r="K901">
        <v>24435</v>
      </c>
      <c r="L901">
        <v>1</v>
      </c>
      <c r="M901" t="s">
        <v>19</v>
      </c>
      <c r="N901" t="s">
        <v>26</v>
      </c>
      <c r="O901" t="s">
        <v>36</v>
      </c>
      <c r="P901" t="s">
        <v>36</v>
      </c>
      <c r="Q901" t="s">
        <v>105</v>
      </c>
    </row>
    <row r="902" spans="1:17">
      <c r="A902" t="s">
        <v>17</v>
      </c>
      <c r="B902" t="s">
        <v>36</v>
      </c>
      <c r="C902" t="s">
        <v>19</v>
      </c>
      <c r="D902" t="s">
        <v>101</v>
      </c>
      <c r="E902" t="s">
        <v>95</v>
      </c>
      <c r="F902" t="s">
        <v>2140</v>
      </c>
      <c r="G902">
        <v>24411</v>
      </c>
      <c r="H902" t="s">
        <v>97</v>
      </c>
      <c r="I902" t="s">
        <v>2141</v>
      </c>
      <c r="J902" t="s">
        <v>267</v>
      </c>
      <c r="K902">
        <v>0</v>
      </c>
      <c r="L902">
        <v>0</v>
      </c>
      <c r="M902" t="s">
        <v>19</v>
      </c>
      <c r="N902" t="s">
        <v>26</v>
      </c>
      <c r="O902" t="s">
        <v>36</v>
      </c>
      <c r="P902" t="s">
        <v>36</v>
      </c>
      <c r="Q902" t="s">
        <v>101</v>
      </c>
    </row>
    <row r="903" spans="1:17">
      <c r="A903" t="s">
        <v>17</v>
      </c>
      <c r="B903" t="s">
        <v>36</v>
      </c>
      <c r="C903" t="s">
        <v>176</v>
      </c>
      <c r="D903" t="s">
        <v>593</v>
      </c>
      <c r="E903" t="s">
        <v>37</v>
      </c>
      <c r="F903" t="s">
        <v>2142</v>
      </c>
      <c r="G903">
        <v>24306</v>
      </c>
      <c r="H903" t="s">
        <v>39</v>
      </c>
      <c r="I903" t="s">
        <v>2143</v>
      </c>
      <c r="J903" t="s">
        <v>628</v>
      </c>
      <c r="K903">
        <v>24306</v>
      </c>
      <c r="L903">
        <v>1</v>
      </c>
      <c r="M903" t="s">
        <v>180</v>
      </c>
      <c r="N903" t="s">
        <v>26</v>
      </c>
      <c r="O903" t="s">
        <v>36</v>
      </c>
      <c r="P903" t="s">
        <v>36</v>
      </c>
      <c r="Q903" t="s">
        <v>105</v>
      </c>
    </row>
    <row r="904" spans="1:17">
      <c r="A904" t="s">
        <v>17</v>
      </c>
      <c r="B904" t="s">
        <v>79</v>
      </c>
      <c r="C904" t="s">
        <v>43</v>
      </c>
      <c r="D904" t="s">
        <v>122</v>
      </c>
      <c r="E904" t="s">
        <v>2144</v>
      </c>
      <c r="F904" t="s">
        <v>2145</v>
      </c>
      <c r="G904">
        <v>24299</v>
      </c>
      <c r="H904" t="s">
        <v>2146</v>
      </c>
      <c r="I904" t="s">
        <v>2147</v>
      </c>
      <c r="J904" t="s">
        <v>212</v>
      </c>
      <c r="K904">
        <v>24299</v>
      </c>
      <c r="L904">
        <v>1</v>
      </c>
      <c r="M904" t="s">
        <v>43</v>
      </c>
      <c r="N904" t="s">
        <v>26</v>
      </c>
      <c r="O904" t="s">
        <v>79</v>
      </c>
      <c r="P904" t="s">
        <v>1386</v>
      </c>
      <c r="Q904" t="s">
        <v>101</v>
      </c>
    </row>
    <row r="905" spans="1:17">
      <c r="A905" t="s">
        <v>17</v>
      </c>
      <c r="B905" t="s">
        <v>79</v>
      </c>
      <c r="C905" t="s">
        <v>176</v>
      </c>
      <c r="D905" t="s">
        <v>593</v>
      </c>
      <c r="E905" t="s">
        <v>192</v>
      </c>
      <c r="F905" t="s">
        <v>2148</v>
      </c>
      <c r="G905">
        <v>24195</v>
      </c>
      <c r="H905" t="s">
        <v>194</v>
      </c>
      <c r="I905" t="s">
        <v>2149</v>
      </c>
      <c r="J905" t="s">
        <v>617</v>
      </c>
      <c r="K905">
        <v>5718</v>
      </c>
      <c r="L905">
        <v>0.23632982021078741</v>
      </c>
      <c r="M905" t="s">
        <v>180</v>
      </c>
      <c r="N905" t="s">
        <v>84</v>
      </c>
      <c r="O905" t="s">
        <v>79</v>
      </c>
      <c r="P905" t="s">
        <v>85</v>
      </c>
      <c r="Q905" t="s">
        <v>64</v>
      </c>
    </row>
    <row r="906" spans="1:17">
      <c r="A906" t="s">
        <v>17</v>
      </c>
      <c r="B906" t="s">
        <v>17</v>
      </c>
      <c r="C906" t="s">
        <v>176</v>
      </c>
      <c r="D906" t="s">
        <v>186</v>
      </c>
      <c r="E906" t="s">
        <v>1200</v>
      </c>
      <c r="F906" t="s">
        <v>2150</v>
      </c>
      <c r="G906">
        <v>23981.119999999999</v>
      </c>
      <c r="H906" t="s">
        <v>1202</v>
      </c>
      <c r="I906" t="s">
        <v>2151</v>
      </c>
      <c r="J906" t="s">
        <v>636</v>
      </c>
      <c r="K906">
        <v>23981.119999999999</v>
      </c>
      <c r="L906">
        <v>1</v>
      </c>
      <c r="M906" t="s">
        <v>180</v>
      </c>
      <c r="P906" t="s">
        <v>17</v>
      </c>
      <c r="Q906" t="s">
        <v>343</v>
      </c>
    </row>
    <row r="907" spans="1:17">
      <c r="A907" t="s">
        <v>17</v>
      </c>
      <c r="B907" t="s">
        <v>36</v>
      </c>
      <c r="C907" t="s">
        <v>19</v>
      </c>
      <c r="D907" t="s">
        <v>101</v>
      </c>
      <c r="E907" t="s">
        <v>95</v>
      </c>
      <c r="F907" t="s">
        <v>2152</v>
      </c>
      <c r="G907">
        <v>23942.3</v>
      </c>
      <c r="H907" t="s">
        <v>97</v>
      </c>
      <c r="I907" t="s">
        <v>2153</v>
      </c>
      <c r="J907" t="s">
        <v>267</v>
      </c>
      <c r="K907">
        <v>0</v>
      </c>
      <c r="L907">
        <v>0</v>
      </c>
      <c r="M907" t="s">
        <v>19</v>
      </c>
      <c r="N907" t="s">
        <v>26</v>
      </c>
      <c r="O907" t="s">
        <v>36</v>
      </c>
      <c r="P907" t="s">
        <v>36</v>
      </c>
    </row>
    <row r="908" spans="1:17">
      <c r="A908" t="s">
        <v>17</v>
      </c>
      <c r="B908" t="s">
        <v>18</v>
      </c>
      <c r="C908" t="s">
        <v>19</v>
      </c>
      <c r="D908" t="s">
        <v>64</v>
      </c>
      <c r="E908" t="s">
        <v>58</v>
      </c>
      <c r="F908" t="s">
        <v>2154</v>
      </c>
      <c r="G908">
        <v>23928</v>
      </c>
      <c r="H908" t="s">
        <v>60</v>
      </c>
      <c r="I908" t="s">
        <v>2155</v>
      </c>
      <c r="J908" t="s">
        <v>108</v>
      </c>
      <c r="K908">
        <v>23928</v>
      </c>
      <c r="L908">
        <v>1</v>
      </c>
      <c r="M908" t="s">
        <v>19</v>
      </c>
      <c r="N908" t="s">
        <v>26</v>
      </c>
      <c r="O908" t="s">
        <v>62</v>
      </c>
      <c r="P908" t="s">
        <v>63</v>
      </c>
      <c r="Q908" t="s">
        <v>116</v>
      </c>
    </row>
    <row r="909" spans="1:17">
      <c r="A909" t="s">
        <v>17</v>
      </c>
      <c r="B909" t="s">
        <v>36</v>
      </c>
      <c r="C909" t="s">
        <v>176</v>
      </c>
      <c r="D909" t="s">
        <v>593</v>
      </c>
      <c r="E909" t="s">
        <v>37</v>
      </c>
      <c r="F909" t="s">
        <v>2156</v>
      </c>
      <c r="G909">
        <v>23901</v>
      </c>
      <c r="H909" t="s">
        <v>39</v>
      </c>
      <c r="I909" t="s">
        <v>2157</v>
      </c>
      <c r="J909" t="s">
        <v>2158</v>
      </c>
      <c r="K909">
        <v>23764.38</v>
      </c>
      <c r="L909">
        <v>0.99428392117484632</v>
      </c>
      <c r="M909" t="s">
        <v>180</v>
      </c>
      <c r="N909" t="s">
        <v>84</v>
      </c>
      <c r="O909" t="s">
        <v>36</v>
      </c>
      <c r="P909" t="s">
        <v>17</v>
      </c>
      <c r="Q909" t="s">
        <v>105</v>
      </c>
    </row>
    <row r="910" spans="1:17">
      <c r="A910" t="s">
        <v>17</v>
      </c>
      <c r="B910" t="s">
        <v>18</v>
      </c>
      <c r="C910" t="s">
        <v>19</v>
      </c>
      <c r="D910" t="s">
        <v>101</v>
      </c>
      <c r="E910" t="s">
        <v>21</v>
      </c>
      <c r="F910" t="s">
        <v>2159</v>
      </c>
      <c r="G910">
        <v>23872.51</v>
      </c>
      <c r="H910" t="s">
        <v>23</v>
      </c>
      <c r="I910" t="s">
        <v>1981</v>
      </c>
      <c r="J910" t="s">
        <v>578</v>
      </c>
      <c r="K910">
        <v>23872.52</v>
      </c>
      <c r="L910">
        <v>1.000000418891855</v>
      </c>
      <c r="M910" t="s">
        <v>19</v>
      </c>
      <c r="N910" t="s">
        <v>26</v>
      </c>
      <c r="O910" t="s">
        <v>27</v>
      </c>
      <c r="P910" t="s">
        <v>18</v>
      </c>
      <c r="Q910" t="s">
        <v>101</v>
      </c>
    </row>
    <row r="911" spans="1:17">
      <c r="A911" t="s">
        <v>17</v>
      </c>
      <c r="B911" t="s">
        <v>79</v>
      </c>
      <c r="C911" t="s">
        <v>43</v>
      </c>
      <c r="D911" t="s">
        <v>122</v>
      </c>
      <c r="E911" t="s">
        <v>1381</v>
      </c>
      <c r="F911" t="s">
        <v>2160</v>
      </c>
      <c r="G911">
        <v>23843</v>
      </c>
      <c r="H911" t="s">
        <v>1383</v>
      </c>
      <c r="I911" t="s">
        <v>2161</v>
      </c>
      <c r="J911" t="s">
        <v>212</v>
      </c>
      <c r="K911">
        <v>23843</v>
      </c>
      <c r="L911">
        <v>1</v>
      </c>
      <c r="M911" t="s">
        <v>43</v>
      </c>
      <c r="N911" t="s">
        <v>26</v>
      </c>
      <c r="O911" t="s">
        <v>79</v>
      </c>
      <c r="P911" t="s">
        <v>1386</v>
      </c>
      <c r="Q911" t="s">
        <v>105</v>
      </c>
    </row>
    <row r="912" spans="1:17">
      <c r="A912" t="s">
        <v>17</v>
      </c>
      <c r="B912" t="s">
        <v>36</v>
      </c>
      <c r="C912" t="s">
        <v>19</v>
      </c>
      <c r="D912" t="s">
        <v>122</v>
      </c>
      <c r="E912" t="s">
        <v>143</v>
      </c>
      <c r="F912" t="s">
        <v>2162</v>
      </c>
      <c r="G912">
        <v>23810</v>
      </c>
      <c r="H912" t="s">
        <v>145</v>
      </c>
      <c r="I912" t="s">
        <v>2163</v>
      </c>
      <c r="J912" t="s">
        <v>108</v>
      </c>
      <c r="K912">
        <v>23810</v>
      </c>
      <c r="L912">
        <v>1</v>
      </c>
      <c r="M912" t="s">
        <v>19</v>
      </c>
      <c r="N912" t="s">
        <v>26</v>
      </c>
      <c r="O912" t="s">
        <v>36</v>
      </c>
      <c r="P912" t="s">
        <v>352</v>
      </c>
      <c r="Q912" t="s">
        <v>116</v>
      </c>
    </row>
    <row r="913" spans="1:17">
      <c r="A913" t="s">
        <v>17</v>
      </c>
      <c r="B913" t="s">
        <v>29</v>
      </c>
      <c r="C913" t="s">
        <v>43</v>
      </c>
      <c r="D913" t="s">
        <v>101</v>
      </c>
      <c r="E913" t="s">
        <v>30</v>
      </c>
      <c r="F913" t="s">
        <v>2164</v>
      </c>
      <c r="G913">
        <v>23801.52</v>
      </c>
      <c r="H913" t="s">
        <v>32</v>
      </c>
      <c r="I913" t="s">
        <v>2165</v>
      </c>
      <c r="J913" t="s">
        <v>2166</v>
      </c>
      <c r="K913">
        <v>23701.52</v>
      </c>
      <c r="L913">
        <v>0.99579858765322549</v>
      </c>
      <c r="M913" t="s">
        <v>43</v>
      </c>
      <c r="N913" t="s">
        <v>26</v>
      </c>
      <c r="O913" t="s">
        <v>29</v>
      </c>
      <c r="P913" t="s">
        <v>29</v>
      </c>
      <c r="Q913" t="s">
        <v>105</v>
      </c>
    </row>
    <row r="914" spans="1:17">
      <c r="A914" t="s">
        <v>17</v>
      </c>
      <c r="B914" t="s">
        <v>36</v>
      </c>
      <c r="C914" t="s">
        <v>176</v>
      </c>
      <c r="D914" t="s">
        <v>122</v>
      </c>
      <c r="E914" t="s">
        <v>95</v>
      </c>
      <c r="F914" t="s">
        <v>2167</v>
      </c>
      <c r="G914">
        <v>23750</v>
      </c>
      <c r="H914" t="s">
        <v>97</v>
      </c>
      <c r="I914" t="s">
        <v>2168</v>
      </c>
      <c r="J914" t="s">
        <v>89</v>
      </c>
      <c r="K914">
        <v>23750</v>
      </c>
      <c r="L914">
        <v>1</v>
      </c>
      <c r="M914" t="s">
        <v>180</v>
      </c>
      <c r="N914" t="s">
        <v>26</v>
      </c>
      <c r="O914" t="s">
        <v>36</v>
      </c>
      <c r="P914" t="s">
        <v>36</v>
      </c>
      <c r="Q914" t="s">
        <v>109</v>
      </c>
    </row>
    <row r="915" spans="1:17">
      <c r="A915" t="s">
        <v>17</v>
      </c>
      <c r="B915" t="s">
        <v>18</v>
      </c>
      <c r="C915" t="s">
        <v>43</v>
      </c>
      <c r="D915" t="s">
        <v>101</v>
      </c>
      <c r="E915" t="s">
        <v>69</v>
      </c>
      <c r="F915" t="s">
        <v>2169</v>
      </c>
      <c r="G915">
        <v>23743.52</v>
      </c>
      <c r="H915" t="s">
        <v>71</v>
      </c>
      <c r="I915" t="s">
        <v>2170</v>
      </c>
      <c r="J915" t="s">
        <v>692</v>
      </c>
      <c r="K915">
        <v>0</v>
      </c>
      <c r="L915">
        <v>0</v>
      </c>
      <c r="M915" t="s">
        <v>43</v>
      </c>
      <c r="P915" t="s">
        <v>18</v>
      </c>
    </row>
    <row r="916" spans="1:17">
      <c r="A916" t="s">
        <v>17</v>
      </c>
      <c r="B916" t="s">
        <v>36</v>
      </c>
      <c r="C916" t="s">
        <v>19</v>
      </c>
      <c r="D916" t="s">
        <v>101</v>
      </c>
      <c r="E916" t="s">
        <v>91</v>
      </c>
      <c r="F916" t="s">
        <v>2171</v>
      </c>
      <c r="G916">
        <v>23550.84</v>
      </c>
      <c r="H916" t="s">
        <v>93</v>
      </c>
      <c r="I916" t="s">
        <v>2172</v>
      </c>
      <c r="J916" t="s">
        <v>1310</v>
      </c>
      <c r="K916">
        <v>13848.24</v>
      </c>
      <c r="L916">
        <v>0.58801469501724779</v>
      </c>
      <c r="M916" t="s">
        <v>19</v>
      </c>
      <c r="N916" t="s">
        <v>26</v>
      </c>
      <c r="O916" t="s">
        <v>36</v>
      </c>
      <c r="P916" t="s">
        <v>36</v>
      </c>
      <c r="Q916" t="s">
        <v>101</v>
      </c>
    </row>
    <row r="917" spans="1:17">
      <c r="A917" t="s">
        <v>17</v>
      </c>
      <c r="B917" t="s">
        <v>36</v>
      </c>
      <c r="C917" t="s">
        <v>19</v>
      </c>
      <c r="D917" t="s">
        <v>101</v>
      </c>
      <c r="E917" t="s">
        <v>143</v>
      </c>
      <c r="F917" t="s">
        <v>2173</v>
      </c>
      <c r="G917">
        <v>23500</v>
      </c>
      <c r="H917" t="s">
        <v>145</v>
      </c>
      <c r="I917" t="s">
        <v>2174</v>
      </c>
      <c r="J917" t="s">
        <v>267</v>
      </c>
      <c r="K917">
        <v>23500</v>
      </c>
      <c r="L917">
        <v>1</v>
      </c>
      <c r="M917" t="s">
        <v>19</v>
      </c>
      <c r="N917" t="s">
        <v>26</v>
      </c>
      <c r="O917" t="s">
        <v>36</v>
      </c>
      <c r="P917" t="s">
        <v>352</v>
      </c>
      <c r="Q917" t="s">
        <v>101</v>
      </c>
    </row>
    <row r="918" spans="1:17">
      <c r="A918" t="s">
        <v>17</v>
      </c>
      <c r="B918" t="s">
        <v>36</v>
      </c>
      <c r="C918" t="s">
        <v>86</v>
      </c>
      <c r="D918" t="s">
        <v>64</v>
      </c>
      <c r="E918" t="s">
        <v>552</v>
      </c>
      <c r="F918" t="s">
        <v>2175</v>
      </c>
      <c r="G918">
        <v>23225</v>
      </c>
      <c r="H918" t="s">
        <v>554</v>
      </c>
      <c r="I918" t="s">
        <v>2176</v>
      </c>
      <c r="J918" t="s">
        <v>89</v>
      </c>
      <c r="K918">
        <v>0</v>
      </c>
      <c r="L918">
        <v>0</v>
      </c>
      <c r="M918" t="s">
        <v>86</v>
      </c>
      <c r="P918" t="s">
        <v>36</v>
      </c>
      <c r="Q918" t="s">
        <v>90</v>
      </c>
    </row>
    <row r="919" spans="1:17">
      <c r="A919" t="s">
        <v>17</v>
      </c>
      <c r="B919" t="s">
        <v>29</v>
      </c>
      <c r="C919" t="s">
        <v>19</v>
      </c>
      <c r="D919" t="s">
        <v>20</v>
      </c>
      <c r="E919" t="s">
        <v>30</v>
      </c>
      <c r="F919" t="s">
        <v>2177</v>
      </c>
      <c r="G919">
        <v>23172</v>
      </c>
      <c r="H919" t="s">
        <v>32</v>
      </c>
      <c r="I919" t="s">
        <v>2178</v>
      </c>
      <c r="J919" t="s">
        <v>34</v>
      </c>
      <c r="K919">
        <v>0</v>
      </c>
      <c r="L919">
        <v>0</v>
      </c>
      <c r="M919" t="s">
        <v>19</v>
      </c>
      <c r="N919" t="s">
        <v>84</v>
      </c>
      <c r="O919" t="s">
        <v>29</v>
      </c>
      <c r="P919" t="s">
        <v>29</v>
      </c>
      <c r="Q919" t="s">
        <v>35</v>
      </c>
    </row>
    <row r="920" spans="1:17">
      <c r="A920" t="s">
        <v>17</v>
      </c>
      <c r="B920" t="s">
        <v>36</v>
      </c>
      <c r="C920" t="s">
        <v>19</v>
      </c>
      <c r="D920" t="s">
        <v>101</v>
      </c>
      <c r="E920" t="s">
        <v>143</v>
      </c>
      <c r="F920" t="s">
        <v>2179</v>
      </c>
      <c r="G920">
        <v>23119.22</v>
      </c>
      <c r="H920" t="s">
        <v>145</v>
      </c>
      <c r="I920" t="s">
        <v>2180</v>
      </c>
      <c r="J920" t="s">
        <v>1021</v>
      </c>
      <c r="K920">
        <v>23119.22</v>
      </c>
      <c r="L920">
        <v>1</v>
      </c>
      <c r="M920" t="s">
        <v>19</v>
      </c>
      <c r="N920" t="s">
        <v>26</v>
      </c>
      <c r="O920" t="s">
        <v>36</v>
      </c>
      <c r="P920" t="s">
        <v>352</v>
      </c>
      <c r="Q920" t="s">
        <v>101</v>
      </c>
    </row>
    <row r="921" spans="1:17">
      <c r="A921" t="s">
        <v>17</v>
      </c>
      <c r="B921" t="s">
        <v>36</v>
      </c>
      <c r="C921" t="s">
        <v>19</v>
      </c>
      <c r="D921" t="s">
        <v>101</v>
      </c>
      <c r="E921" t="s">
        <v>37</v>
      </c>
      <c r="F921" t="s">
        <v>2181</v>
      </c>
      <c r="G921">
        <v>22575.43</v>
      </c>
      <c r="H921" t="s">
        <v>39</v>
      </c>
      <c r="I921" t="s">
        <v>2182</v>
      </c>
      <c r="J921" t="s">
        <v>2183</v>
      </c>
      <c r="K921">
        <v>22575.43</v>
      </c>
      <c r="L921">
        <v>1</v>
      </c>
      <c r="M921" t="s">
        <v>19</v>
      </c>
      <c r="N921" t="s">
        <v>26</v>
      </c>
      <c r="O921" t="s">
        <v>36</v>
      </c>
      <c r="P921" t="s">
        <v>36</v>
      </c>
      <c r="Q921" t="s">
        <v>101</v>
      </c>
    </row>
    <row r="922" spans="1:17">
      <c r="A922" t="s">
        <v>17</v>
      </c>
      <c r="B922" t="s">
        <v>79</v>
      </c>
      <c r="C922" t="s">
        <v>19</v>
      </c>
      <c r="D922" t="s">
        <v>101</v>
      </c>
      <c r="E922" t="s">
        <v>192</v>
      </c>
      <c r="F922" t="s">
        <v>2184</v>
      </c>
      <c r="G922">
        <v>22552.6</v>
      </c>
      <c r="H922" t="s">
        <v>194</v>
      </c>
      <c r="I922" t="s">
        <v>2185</v>
      </c>
      <c r="J922" t="s">
        <v>2186</v>
      </c>
      <c r="K922">
        <v>22552.6</v>
      </c>
      <c r="L922">
        <v>1</v>
      </c>
      <c r="M922" t="s">
        <v>19</v>
      </c>
      <c r="N922" t="s">
        <v>26</v>
      </c>
      <c r="O922" t="s">
        <v>79</v>
      </c>
      <c r="P922" t="s">
        <v>197</v>
      </c>
      <c r="Q922" t="s">
        <v>105</v>
      </c>
    </row>
    <row r="923" spans="1:17">
      <c r="A923" t="s">
        <v>17</v>
      </c>
      <c r="B923" t="s">
        <v>79</v>
      </c>
      <c r="C923" t="s">
        <v>43</v>
      </c>
      <c r="D923" t="s">
        <v>64</v>
      </c>
      <c r="E923" t="s">
        <v>157</v>
      </c>
      <c r="F923" t="s">
        <v>2187</v>
      </c>
      <c r="G923">
        <v>22499.56</v>
      </c>
      <c r="H923" t="s">
        <v>159</v>
      </c>
      <c r="I923" t="s">
        <v>2188</v>
      </c>
      <c r="J923" t="s">
        <v>161</v>
      </c>
      <c r="K923">
        <v>22499.56</v>
      </c>
      <c r="L923">
        <v>1</v>
      </c>
      <c r="M923" t="s">
        <v>43</v>
      </c>
      <c r="N923" t="s">
        <v>190</v>
      </c>
      <c r="O923">
        <v>0</v>
      </c>
      <c r="P923" t="s">
        <v>162</v>
      </c>
      <c r="Q923" t="s">
        <v>64</v>
      </c>
    </row>
    <row r="924" spans="1:17">
      <c r="A924" t="s">
        <v>17</v>
      </c>
      <c r="B924" t="s">
        <v>36</v>
      </c>
      <c r="C924" t="s">
        <v>43</v>
      </c>
      <c r="D924" t="s">
        <v>638</v>
      </c>
      <c r="E924" t="s">
        <v>271</v>
      </c>
      <c r="F924" t="s">
        <v>2189</v>
      </c>
      <c r="G924">
        <v>22178.07</v>
      </c>
      <c r="H924" t="s">
        <v>273</v>
      </c>
      <c r="I924" t="s">
        <v>2190</v>
      </c>
      <c r="J924" t="s">
        <v>903</v>
      </c>
      <c r="K924">
        <v>22178.07</v>
      </c>
      <c r="L924">
        <v>1</v>
      </c>
      <c r="M924" t="s">
        <v>43</v>
      </c>
      <c r="N924" t="s">
        <v>26</v>
      </c>
      <c r="O924" t="s">
        <v>36</v>
      </c>
      <c r="P924" t="s">
        <v>36</v>
      </c>
      <c r="Q924" t="s">
        <v>105</v>
      </c>
    </row>
    <row r="925" spans="1:17">
      <c r="A925" t="s">
        <v>17</v>
      </c>
      <c r="B925" t="s">
        <v>36</v>
      </c>
      <c r="C925" t="s">
        <v>19</v>
      </c>
      <c r="D925" t="s">
        <v>101</v>
      </c>
      <c r="E925" t="s">
        <v>91</v>
      </c>
      <c r="F925" t="s">
        <v>2191</v>
      </c>
      <c r="G925">
        <v>22098</v>
      </c>
      <c r="H925" t="s">
        <v>93</v>
      </c>
      <c r="I925" t="s">
        <v>2192</v>
      </c>
      <c r="J925" t="s">
        <v>1467</v>
      </c>
      <c r="K925">
        <v>22098</v>
      </c>
      <c r="L925">
        <v>1</v>
      </c>
      <c r="M925" t="s">
        <v>19</v>
      </c>
      <c r="N925" t="s">
        <v>26</v>
      </c>
      <c r="O925" t="s">
        <v>36</v>
      </c>
      <c r="P925" t="s">
        <v>36</v>
      </c>
      <c r="Q925" t="s">
        <v>101</v>
      </c>
    </row>
    <row r="926" spans="1:17">
      <c r="A926" t="s">
        <v>17</v>
      </c>
      <c r="B926" t="s">
        <v>18</v>
      </c>
      <c r="C926" t="s">
        <v>19</v>
      </c>
      <c r="D926" t="s">
        <v>122</v>
      </c>
      <c r="E926" t="s">
        <v>21</v>
      </c>
      <c r="F926" t="s">
        <v>2193</v>
      </c>
      <c r="G926">
        <v>22070.94</v>
      </c>
      <c r="H926" t="s">
        <v>23</v>
      </c>
      <c r="I926" t="s">
        <v>2194</v>
      </c>
      <c r="J926" t="s">
        <v>318</v>
      </c>
      <c r="K926">
        <v>22070.94</v>
      </c>
      <c r="L926">
        <v>1</v>
      </c>
      <c r="M926" t="s">
        <v>19</v>
      </c>
      <c r="N926" t="s">
        <v>140</v>
      </c>
      <c r="O926" t="s">
        <v>27</v>
      </c>
      <c r="P926" t="s">
        <v>18</v>
      </c>
      <c r="Q926" t="s">
        <v>105</v>
      </c>
    </row>
    <row r="927" spans="1:17">
      <c r="A927" t="s">
        <v>17</v>
      </c>
      <c r="B927" t="s">
        <v>17</v>
      </c>
      <c r="C927" t="s">
        <v>176</v>
      </c>
      <c r="D927" t="s">
        <v>177</v>
      </c>
      <c r="E927" t="s">
        <v>37</v>
      </c>
      <c r="F927" t="s">
        <v>2195</v>
      </c>
      <c r="G927">
        <v>22016</v>
      </c>
      <c r="H927" t="s">
        <v>39</v>
      </c>
      <c r="I927" t="s">
        <v>2196</v>
      </c>
      <c r="J927" t="s">
        <v>397</v>
      </c>
      <c r="K927">
        <v>21764.47</v>
      </c>
      <c r="L927">
        <v>0.98857512718023266</v>
      </c>
      <c r="M927" t="s">
        <v>180</v>
      </c>
      <c r="N927" t="s">
        <v>190</v>
      </c>
      <c r="O927" t="s">
        <v>241</v>
      </c>
      <c r="P927" t="s">
        <v>17</v>
      </c>
      <c r="Q927" t="s">
        <v>398</v>
      </c>
    </row>
    <row r="928" spans="1:17">
      <c r="A928" t="s">
        <v>17</v>
      </c>
      <c r="B928" t="s">
        <v>29</v>
      </c>
      <c r="C928" t="s">
        <v>43</v>
      </c>
      <c r="D928" t="s">
        <v>64</v>
      </c>
      <c r="E928" t="s">
        <v>30</v>
      </c>
      <c r="F928" t="s">
        <v>2197</v>
      </c>
      <c r="G928">
        <v>22000</v>
      </c>
      <c r="H928" t="s">
        <v>32</v>
      </c>
      <c r="I928" t="s">
        <v>2198</v>
      </c>
      <c r="J928" t="s">
        <v>1516</v>
      </c>
      <c r="K928">
        <v>22000</v>
      </c>
      <c r="L928">
        <v>1</v>
      </c>
      <c r="M928" t="s">
        <v>43</v>
      </c>
      <c r="N928" t="s">
        <v>84</v>
      </c>
      <c r="O928" t="s">
        <v>29</v>
      </c>
      <c r="P928" t="s">
        <v>29</v>
      </c>
      <c r="Q928" t="s">
        <v>105</v>
      </c>
    </row>
    <row r="929" spans="1:17">
      <c r="A929" t="s">
        <v>17</v>
      </c>
      <c r="B929" t="s">
        <v>36</v>
      </c>
      <c r="C929" t="s">
        <v>19</v>
      </c>
      <c r="D929" t="s">
        <v>122</v>
      </c>
      <c r="E929" t="s">
        <v>143</v>
      </c>
      <c r="F929" t="s">
        <v>2199</v>
      </c>
      <c r="G929">
        <v>21922</v>
      </c>
      <c r="H929" t="s">
        <v>145</v>
      </c>
      <c r="I929" t="s">
        <v>2200</v>
      </c>
      <c r="J929" t="s">
        <v>108</v>
      </c>
      <c r="K929">
        <v>21922</v>
      </c>
      <c r="L929">
        <v>0.99999999999999989</v>
      </c>
      <c r="M929" t="s">
        <v>19</v>
      </c>
      <c r="N929" t="s">
        <v>26</v>
      </c>
      <c r="O929" t="s">
        <v>36</v>
      </c>
      <c r="P929" t="s">
        <v>352</v>
      </c>
      <c r="Q929" t="s">
        <v>109</v>
      </c>
    </row>
    <row r="930" spans="1:17">
      <c r="A930" t="s">
        <v>17</v>
      </c>
      <c r="B930" t="s">
        <v>36</v>
      </c>
      <c r="C930" t="s">
        <v>19</v>
      </c>
      <c r="D930" t="s">
        <v>20</v>
      </c>
      <c r="E930" t="s">
        <v>95</v>
      </c>
      <c r="F930" t="s">
        <v>2201</v>
      </c>
      <c r="G930">
        <v>21911.91</v>
      </c>
      <c r="H930" t="s">
        <v>97</v>
      </c>
      <c r="I930" t="s">
        <v>2202</v>
      </c>
      <c r="J930" t="s">
        <v>119</v>
      </c>
      <c r="K930">
        <v>0</v>
      </c>
      <c r="L930">
        <v>0</v>
      </c>
      <c r="M930" t="s">
        <v>19</v>
      </c>
      <c r="P930" t="s">
        <v>36</v>
      </c>
    </row>
    <row r="931" spans="1:17">
      <c r="A931" t="s">
        <v>17</v>
      </c>
      <c r="B931" t="s">
        <v>17</v>
      </c>
      <c r="C931" t="s">
        <v>176</v>
      </c>
      <c r="D931" t="s">
        <v>186</v>
      </c>
      <c r="E931" t="s">
        <v>157</v>
      </c>
      <c r="F931" t="s">
        <v>2203</v>
      </c>
      <c r="G931">
        <v>21616</v>
      </c>
      <c r="H931" t="s">
        <v>159</v>
      </c>
      <c r="I931" t="s">
        <v>2204</v>
      </c>
      <c r="J931" t="s">
        <v>1368</v>
      </c>
      <c r="K931">
        <v>21616</v>
      </c>
      <c r="L931">
        <v>1</v>
      </c>
      <c r="M931" t="s">
        <v>180</v>
      </c>
      <c r="N931" t="s">
        <v>190</v>
      </c>
      <c r="O931">
        <v>0</v>
      </c>
      <c r="P931" t="s">
        <v>17</v>
      </c>
      <c r="Q931" t="s">
        <v>1369</v>
      </c>
    </row>
    <row r="932" spans="1:17">
      <c r="A932" t="s">
        <v>17</v>
      </c>
      <c r="B932" t="s">
        <v>18</v>
      </c>
      <c r="C932" t="s">
        <v>19</v>
      </c>
      <c r="D932" t="s">
        <v>101</v>
      </c>
      <c r="E932" t="s">
        <v>21</v>
      </c>
      <c r="F932" t="s">
        <v>2205</v>
      </c>
      <c r="G932">
        <v>21551.14</v>
      </c>
      <c r="H932" t="s">
        <v>23</v>
      </c>
      <c r="I932" t="s">
        <v>2206</v>
      </c>
      <c r="J932" t="s">
        <v>318</v>
      </c>
      <c r="K932">
        <v>15085.8</v>
      </c>
      <c r="L932">
        <v>0.70000009280251529</v>
      </c>
      <c r="M932" t="s">
        <v>19</v>
      </c>
      <c r="P932" t="s">
        <v>18</v>
      </c>
    </row>
    <row r="933" spans="1:17">
      <c r="A933" t="s">
        <v>17</v>
      </c>
      <c r="B933" t="s">
        <v>36</v>
      </c>
      <c r="C933" t="s">
        <v>19</v>
      </c>
      <c r="D933" t="s">
        <v>64</v>
      </c>
      <c r="E933" t="s">
        <v>91</v>
      </c>
      <c r="F933" t="s">
        <v>2207</v>
      </c>
      <c r="G933">
        <v>21528.400000000001</v>
      </c>
      <c r="H933" t="s">
        <v>93</v>
      </c>
      <c r="I933" t="s">
        <v>2208</v>
      </c>
      <c r="J933" t="s">
        <v>267</v>
      </c>
      <c r="K933">
        <v>0</v>
      </c>
      <c r="L933">
        <v>0</v>
      </c>
      <c r="M933" t="s">
        <v>19</v>
      </c>
      <c r="N933" t="s">
        <v>26</v>
      </c>
      <c r="O933" t="s">
        <v>36</v>
      </c>
      <c r="P933" t="s">
        <v>36</v>
      </c>
      <c r="Q933" t="s">
        <v>105</v>
      </c>
    </row>
    <row r="934" spans="1:17">
      <c r="A934" t="s">
        <v>17</v>
      </c>
      <c r="B934" t="s">
        <v>18</v>
      </c>
      <c r="C934" t="s">
        <v>19</v>
      </c>
      <c r="D934" t="s">
        <v>101</v>
      </c>
      <c r="E934" t="s">
        <v>21</v>
      </c>
      <c r="F934" t="s">
        <v>2209</v>
      </c>
      <c r="G934">
        <v>21400</v>
      </c>
      <c r="H934" t="s">
        <v>23</v>
      </c>
      <c r="I934" t="s">
        <v>2210</v>
      </c>
      <c r="J934" t="s">
        <v>108</v>
      </c>
      <c r="K934">
        <v>21400</v>
      </c>
      <c r="L934">
        <v>1</v>
      </c>
      <c r="M934" t="s">
        <v>19</v>
      </c>
      <c r="N934" t="s">
        <v>26</v>
      </c>
      <c r="O934" t="s">
        <v>27</v>
      </c>
      <c r="P934" t="s">
        <v>18</v>
      </c>
      <c r="Q934" t="s">
        <v>116</v>
      </c>
    </row>
    <row r="935" spans="1:17">
      <c r="A935" t="s">
        <v>17</v>
      </c>
      <c r="B935" t="s">
        <v>18</v>
      </c>
      <c r="C935" t="s">
        <v>19</v>
      </c>
      <c r="D935" t="s">
        <v>20</v>
      </c>
      <c r="E935" t="s">
        <v>977</v>
      </c>
      <c r="F935" t="s">
        <v>2211</v>
      </c>
      <c r="G935">
        <v>21374</v>
      </c>
      <c r="H935" t="s">
        <v>979</v>
      </c>
      <c r="I935" t="s">
        <v>2212</v>
      </c>
      <c r="J935" t="s">
        <v>34</v>
      </c>
      <c r="K935">
        <v>20306</v>
      </c>
      <c r="L935">
        <v>0.95003275007017873</v>
      </c>
      <c r="M935" t="s">
        <v>19</v>
      </c>
      <c r="N935" t="s">
        <v>190</v>
      </c>
      <c r="O935" t="s">
        <v>1162</v>
      </c>
      <c r="P935" t="s">
        <v>1162</v>
      </c>
      <c r="Q935" t="s">
        <v>35</v>
      </c>
    </row>
    <row r="936" spans="1:17">
      <c r="A936" t="s">
        <v>17</v>
      </c>
      <c r="B936" t="s">
        <v>18</v>
      </c>
      <c r="C936" t="s">
        <v>19</v>
      </c>
      <c r="D936" t="s">
        <v>101</v>
      </c>
      <c r="E936" t="s">
        <v>21</v>
      </c>
      <c r="F936" t="s">
        <v>2213</v>
      </c>
      <c r="G936">
        <v>21369.16</v>
      </c>
      <c r="H936" t="s">
        <v>23</v>
      </c>
      <c r="I936" t="s">
        <v>2214</v>
      </c>
      <c r="J936" t="s">
        <v>1419</v>
      </c>
      <c r="K936">
        <v>21369.16</v>
      </c>
      <c r="L936">
        <v>1</v>
      </c>
      <c r="M936" t="s">
        <v>19</v>
      </c>
      <c r="N936" t="s">
        <v>26</v>
      </c>
      <c r="O936" t="s">
        <v>27</v>
      </c>
      <c r="P936" t="s">
        <v>18</v>
      </c>
      <c r="Q936" t="s">
        <v>101</v>
      </c>
    </row>
    <row r="937" spans="1:17">
      <c r="A937" t="s">
        <v>17</v>
      </c>
      <c r="B937" t="s">
        <v>79</v>
      </c>
      <c r="C937" t="s">
        <v>43</v>
      </c>
      <c r="D937" t="s">
        <v>64</v>
      </c>
      <c r="E937" t="s">
        <v>2144</v>
      </c>
      <c r="F937" t="s">
        <v>2215</v>
      </c>
      <c r="G937">
        <v>21171</v>
      </c>
      <c r="H937" t="s">
        <v>2146</v>
      </c>
      <c r="I937" t="s">
        <v>2216</v>
      </c>
      <c r="J937" t="s">
        <v>1385</v>
      </c>
      <c r="K937">
        <v>0</v>
      </c>
      <c r="L937">
        <v>0</v>
      </c>
      <c r="M937" t="s">
        <v>43</v>
      </c>
      <c r="N937" t="s">
        <v>26</v>
      </c>
      <c r="O937" t="s">
        <v>79</v>
      </c>
      <c r="P937" t="s">
        <v>162</v>
      </c>
    </row>
    <row r="938" spans="1:17">
      <c r="A938" t="s">
        <v>17</v>
      </c>
      <c r="B938" t="s">
        <v>18</v>
      </c>
      <c r="C938" t="s">
        <v>43</v>
      </c>
      <c r="D938" t="s">
        <v>122</v>
      </c>
      <c r="E938" t="s">
        <v>21</v>
      </c>
      <c r="F938" t="s">
        <v>2217</v>
      </c>
      <c r="G938">
        <v>21112</v>
      </c>
      <c r="H938" t="s">
        <v>23</v>
      </c>
      <c r="I938" t="s">
        <v>2218</v>
      </c>
      <c r="J938" t="s">
        <v>1318</v>
      </c>
      <c r="K938">
        <v>21112</v>
      </c>
      <c r="L938">
        <v>1</v>
      </c>
      <c r="M938" t="s">
        <v>43</v>
      </c>
      <c r="N938" t="s">
        <v>26</v>
      </c>
      <c r="O938" t="s">
        <v>27</v>
      </c>
      <c r="P938" t="s">
        <v>18</v>
      </c>
      <c r="Q938" t="s">
        <v>105</v>
      </c>
    </row>
    <row r="939" spans="1:17">
      <c r="A939" t="s">
        <v>17</v>
      </c>
      <c r="B939" t="s">
        <v>36</v>
      </c>
      <c r="C939" t="s">
        <v>176</v>
      </c>
      <c r="D939" t="s">
        <v>122</v>
      </c>
      <c r="E939" t="s">
        <v>37</v>
      </c>
      <c r="F939" t="s">
        <v>2219</v>
      </c>
      <c r="G939">
        <v>21074.6</v>
      </c>
      <c r="H939" t="s">
        <v>39</v>
      </c>
      <c r="I939" t="s">
        <v>2220</v>
      </c>
      <c r="J939" t="s">
        <v>2221</v>
      </c>
      <c r="K939">
        <v>21074.6</v>
      </c>
      <c r="L939">
        <v>1</v>
      </c>
      <c r="M939" t="s">
        <v>180</v>
      </c>
      <c r="N939" t="s">
        <v>26</v>
      </c>
      <c r="O939" t="s">
        <v>36</v>
      </c>
      <c r="P939" t="s">
        <v>36</v>
      </c>
      <c r="Q939" t="s">
        <v>105</v>
      </c>
    </row>
    <row r="940" spans="1:17">
      <c r="A940" t="s">
        <v>17</v>
      </c>
      <c r="B940" t="s">
        <v>17</v>
      </c>
      <c r="C940" t="s">
        <v>176</v>
      </c>
      <c r="D940" t="s">
        <v>186</v>
      </c>
      <c r="E940" t="s">
        <v>30</v>
      </c>
      <c r="F940" t="s">
        <v>2222</v>
      </c>
      <c r="G940">
        <v>21031.43</v>
      </c>
      <c r="H940" t="s">
        <v>32</v>
      </c>
      <c r="I940" t="s">
        <v>2223</v>
      </c>
      <c r="J940" t="s">
        <v>2224</v>
      </c>
      <c r="K940">
        <v>0</v>
      </c>
      <c r="L940">
        <v>0</v>
      </c>
      <c r="M940" t="s">
        <v>180</v>
      </c>
      <c r="N940" t="s">
        <v>190</v>
      </c>
      <c r="O940" t="s">
        <v>241</v>
      </c>
      <c r="P940" t="s">
        <v>17</v>
      </c>
      <c r="Q940" t="s">
        <v>105</v>
      </c>
    </row>
    <row r="941" spans="1:17">
      <c r="A941" t="s">
        <v>17</v>
      </c>
      <c r="B941" t="s">
        <v>36</v>
      </c>
      <c r="C941" t="s">
        <v>19</v>
      </c>
      <c r="D941" t="s">
        <v>101</v>
      </c>
      <c r="E941" t="s">
        <v>91</v>
      </c>
      <c r="F941" t="s">
        <v>2225</v>
      </c>
      <c r="G941">
        <v>20990.400000000001</v>
      </c>
      <c r="H941" t="s">
        <v>93</v>
      </c>
      <c r="I941" t="s">
        <v>2226</v>
      </c>
      <c r="J941" t="s">
        <v>267</v>
      </c>
      <c r="K941">
        <v>20990.400000000001</v>
      </c>
      <c r="L941">
        <v>1</v>
      </c>
      <c r="M941" t="s">
        <v>19</v>
      </c>
      <c r="N941" t="s">
        <v>26</v>
      </c>
      <c r="O941" t="s">
        <v>36</v>
      </c>
      <c r="P941" t="s">
        <v>36</v>
      </c>
      <c r="Q941" t="s">
        <v>101</v>
      </c>
    </row>
    <row r="942" spans="1:17">
      <c r="A942" t="s">
        <v>17</v>
      </c>
      <c r="B942" t="s">
        <v>36</v>
      </c>
      <c r="C942" t="s">
        <v>86</v>
      </c>
      <c r="D942" t="s">
        <v>64</v>
      </c>
      <c r="E942" t="s">
        <v>37</v>
      </c>
      <c r="F942" t="s">
        <v>2227</v>
      </c>
      <c r="G942">
        <v>20700</v>
      </c>
      <c r="H942" t="s">
        <v>39</v>
      </c>
      <c r="I942" t="s">
        <v>2228</v>
      </c>
      <c r="J942" t="s">
        <v>1105</v>
      </c>
      <c r="K942">
        <v>20700</v>
      </c>
      <c r="L942">
        <v>1</v>
      </c>
      <c r="M942" t="s">
        <v>86</v>
      </c>
      <c r="N942" t="s">
        <v>26</v>
      </c>
      <c r="O942" t="s">
        <v>36</v>
      </c>
      <c r="P942" t="s">
        <v>36</v>
      </c>
      <c r="Q942" t="s">
        <v>64</v>
      </c>
    </row>
    <row r="943" spans="1:17">
      <c r="A943" t="s">
        <v>17</v>
      </c>
      <c r="B943" t="s">
        <v>18</v>
      </c>
      <c r="C943" t="s">
        <v>43</v>
      </c>
      <c r="D943" t="s">
        <v>64</v>
      </c>
      <c r="E943" t="s">
        <v>69</v>
      </c>
      <c r="F943" t="s">
        <v>2229</v>
      </c>
      <c r="G943">
        <v>20590</v>
      </c>
      <c r="H943" t="s">
        <v>71</v>
      </c>
      <c r="I943" t="s">
        <v>2230</v>
      </c>
      <c r="J943" t="s">
        <v>290</v>
      </c>
      <c r="K943">
        <v>0</v>
      </c>
      <c r="L943">
        <v>0</v>
      </c>
      <c r="M943" t="s">
        <v>43</v>
      </c>
      <c r="N943" t="s">
        <v>140</v>
      </c>
      <c r="O943" t="s">
        <v>27</v>
      </c>
      <c r="P943" t="s">
        <v>18</v>
      </c>
    </row>
    <row r="944" spans="1:17">
      <c r="A944" t="s">
        <v>17</v>
      </c>
      <c r="B944" t="s">
        <v>36</v>
      </c>
      <c r="C944" t="s">
        <v>19</v>
      </c>
      <c r="D944" t="s">
        <v>101</v>
      </c>
      <c r="E944" t="s">
        <v>37</v>
      </c>
      <c r="F944" t="s">
        <v>2231</v>
      </c>
      <c r="G944">
        <v>20160.61</v>
      </c>
      <c r="H944" t="s">
        <v>39</v>
      </c>
      <c r="I944" t="s">
        <v>2232</v>
      </c>
      <c r="J944" t="s">
        <v>128</v>
      </c>
      <c r="K944">
        <v>20160.61</v>
      </c>
      <c r="L944">
        <v>1</v>
      </c>
      <c r="M944" t="s">
        <v>19</v>
      </c>
      <c r="N944" t="s">
        <v>26</v>
      </c>
      <c r="O944" t="s">
        <v>36</v>
      </c>
      <c r="P944" t="s">
        <v>36</v>
      </c>
      <c r="Q944" t="s">
        <v>101</v>
      </c>
    </row>
    <row r="945" spans="1:17">
      <c r="A945" t="s">
        <v>17</v>
      </c>
      <c r="B945" t="s">
        <v>36</v>
      </c>
      <c r="C945" t="s">
        <v>19</v>
      </c>
      <c r="D945" t="s">
        <v>101</v>
      </c>
      <c r="E945" t="s">
        <v>95</v>
      </c>
      <c r="F945" t="s">
        <v>2233</v>
      </c>
      <c r="G945">
        <v>20109.599999999999</v>
      </c>
      <c r="H945" t="s">
        <v>97</v>
      </c>
      <c r="I945" t="s">
        <v>2234</v>
      </c>
      <c r="J945" t="s">
        <v>267</v>
      </c>
      <c r="K945">
        <v>0</v>
      </c>
      <c r="L945">
        <v>0</v>
      </c>
      <c r="M945" t="s">
        <v>19</v>
      </c>
      <c r="P945" t="s">
        <v>36</v>
      </c>
    </row>
    <row r="946" spans="1:17">
      <c r="A946" t="s">
        <v>17</v>
      </c>
      <c r="B946" t="s">
        <v>17</v>
      </c>
      <c r="C946" t="s">
        <v>176</v>
      </c>
      <c r="D946" t="s">
        <v>186</v>
      </c>
      <c r="E946" t="s">
        <v>30</v>
      </c>
      <c r="F946" t="s">
        <v>2235</v>
      </c>
      <c r="G946">
        <v>20000</v>
      </c>
      <c r="H946" t="s">
        <v>32</v>
      </c>
      <c r="I946" t="s">
        <v>2236</v>
      </c>
      <c r="J946" t="s">
        <v>752</v>
      </c>
      <c r="K946">
        <v>20000</v>
      </c>
      <c r="L946">
        <v>1</v>
      </c>
      <c r="M946" t="s">
        <v>180</v>
      </c>
      <c r="N946" t="s">
        <v>190</v>
      </c>
      <c r="O946" t="s">
        <v>241</v>
      </c>
      <c r="P946" t="s">
        <v>17</v>
      </c>
      <c r="Q946" t="s">
        <v>343</v>
      </c>
    </row>
    <row r="947" spans="1:17">
      <c r="A947" t="s">
        <v>17</v>
      </c>
      <c r="B947" t="s">
        <v>29</v>
      </c>
      <c r="C947" t="s">
        <v>86</v>
      </c>
      <c r="D947" t="s">
        <v>20</v>
      </c>
      <c r="E947" t="s">
        <v>30</v>
      </c>
      <c r="F947" t="s">
        <v>2237</v>
      </c>
      <c r="G947">
        <v>20000</v>
      </c>
      <c r="H947" t="s">
        <v>32</v>
      </c>
      <c r="I947" t="s">
        <v>2238</v>
      </c>
      <c r="J947" t="s">
        <v>108</v>
      </c>
      <c r="K947">
        <v>20000</v>
      </c>
      <c r="L947">
        <v>1</v>
      </c>
      <c r="M947" t="s">
        <v>86</v>
      </c>
      <c r="N947" t="s">
        <v>26</v>
      </c>
      <c r="O947" t="s">
        <v>29</v>
      </c>
      <c r="P947" t="s">
        <v>29</v>
      </c>
      <c r="Q947" t="s">
        <v>116</v>
      </c>
    </row>
    <row r="948" spans="1:17">
      <c r="A948" t="s">
        <v>17</v>
      </c>
      <c r="B948" t="s">
        <v>36</v>
      </c>
      <c r="C948" t="s">
        <v>176</v>
      </c>
      <c r="D948" t="s">
        <v>593</v>
      </c>
      <c r="E948" t="s">
        <v>37</v>
      </c>
      <c r="F948" t="s">
        <v>2239</v>
      </c>
      <c r="G948">
        <v>20000</v>
      </c>
      <c r="H948" t="s">
        <v>39</v>
      </c>
      <c r="I948" t="s">
        <v>2240</v>
      </c>
      <c r="J948" t="s">
        <v>1405</v>
      </c>
      <c r="K948">
        <v>18895</v>
      </c>
      <c r="L948">
        <v>0.94474999999999998</v>
      </c>
      <c r="M948" t="s">
        <v>180</v>
      </c>
      <c r="N948" t="s">
        <v>26</v>
      </c>
      <c r="O948" t="s">
        <v>36</v>
      </c>
      <c r="P948" t="s">
        <v>17</v>
      </c>
      <c r="Q948" t="s">
        <v>64</v>
      </c>
    </row>
    <row r="949" spans="1:17">
      <c r="A949" t="s">
        <v>17</v>
      </c>
      <c r="B949" t="s">
        <v>18</v>
      </c>
      <c r="C949" t="s">
        <v>19</v>
      </c>
      <c r="D949" t="s">
        <v>20</v>
      </c>
      <c r="E949" t="s">
        <v>21</v>
      </c>
      <c r="F949" t="s">
        <v>2241</v>
      </c>
      <c r="G949">
        <v>19961</v>
      </c>
      <c r="H949" t="s">
        <v>23</v>
      </c>
      <c r="I949" t="s">
        <v>2242</v>
      </c>
      <c r="J949" t="s">
        <v>108</v>
      </c>
      <c r="K949">
        <v>19961</v>
      </c>
      <c r="L949">
        <v>1</v>
      </c>
      <c r="M949" t="s">
        <v>19</v>
      </c>
      <c r="N949" t="s">
        <v>26</v>
      </c>
      <c r="O949" t="s">
        <v>27</v>
      </c>
      <c r="P949" t="s">
        <v>18</v>
      </c>
      <c r="Q949" t="s">
        <v>116</v>
      </c>
    </row>
    <row r="950" spans="1:17">
      <c r="A950" t="s">
        <v>17</v>
      </c>
      <c r="B950" t="s">
        <v>36</v>
      </c>
      <c r="C950" t="s">
        <v>213</v>
      </c>
      <c r="D950" t="s">
        <v>20</v>
      </c>
      <c r="E950" t="s">
        <v>95</v>
      </c>
      <c r="F950" t="s">
        <v>2243</v>
      </c>
      <c r="G950">
        <v>19907.14</v>
      </c>
      <c r="H950" t="s">
        <v>97</v>
      </c>
      <c r="I950" t="s">
        <v>2244</v>
      </c>
      <c r="J950" t="s">
        <v>708</v>
      </c>
      <c r="K950">
        <v>0</v>
      </c>
      <c r="L950">
        <v>0</v>
      </c>
      <c r="M950" t="s">
        <v>213</v>
      </c>
      <c r="P950" t="s">
        <v>36</v>
      </c>
    </row>
    <row r="951" spans="1:17">
      <c r="A951" t="s">
        <v>17</v>
      </c>
      <c r="B951" t="s">
        <v>29</v>
      </c>
      <c r="C951" t="s">
        <v>176</v>
      </c>
      <c r="D951" t="s">
        <v>64</v>
      </c>
      <c r="E951" t="s">
        <v>30</v>
      </c>
      <c r="F951" t="s">
        <v>2245</v>
      </c>
      <c r="G951">
        <v>19800</v>
      </c>
      <c r="H951" t="s">
        <v>32</v>
      </c>
      <c r="I951" t="s">
        <v>2246</v>
      </c>
      <c r="J951" t="s">
        <v>477</v>
      </c>
      <c r="K951">
        <v>0</v>
      </c>
      <c r="L951">
        <v>0</v>
      </c>
      <c r="M951" t="s">
        <v>180</v>
      </c>
      <c r="N951" t="s">
        <v>84</v>
      </c>
      <c r="O951" t="s">
        <v>29</v>
      </c>
      <c r="P951" t="s">
        <v>29</v>
      </c>
      <c r="Q951" t="s">
        <v>64</v>
      </c>
    </row>
    <row r="952" spans="1:17">
      <c r="A952" t="s">
        <v>17</v>
      </c>
      <c r="B952" t="s">
        <v>79</v>
      </c>
      <c r="C952" t="s">
        <v>43</v>
      </c>
      <c r="D952" t="s">
        <v>20</v>
      </c>
      <c r="E952" t="s">
        <v>567</v>
      </c>
      <c r="F952" t="s">
        <v>2247</v>
      </c>
      <c r="G952">
        <v>19800</v>
      </c>
      <c r="H952" t="s">
        <v>569</v>
      </c>
      <c r="I952" t="s">
        <v>2248</v>
      </c>
      <c r="J952" t="s">
        <v>208</v>
      </c>
      <c r="K952">
        <v>17622.5</v>
      </c>
      <c r="L952">
        <v>0.89002525252525255</v>
      </c>
      <c r="M952" t="s">
        <v>43</v>
      </c>
      <c r="N952" t="s">
        <v>84</v>
      </c>
      <c r="O952" t="s">
        <v>79</v>
      </c>
      <c r="P952" t="s">
        <v>197</v>
      </c>
      <c r="Q952" t="s">
        <v>209</v>
      </c>
    </row>
    <row r="953" spans="1:17">
      <c r="A953" t="s">
        <v>17</v>
      </c>
      <c r="B953" t="s">
        <v>110</v>
      </c>
      <c r="C953" t="s">
        <v>213</v>
      </c>
      <c r="D953" t="s">
        <v>20</v>
      </c>
      <c r="E953" t="s">
        <v>111</v>
      </c>
      <c r="F953" t="s">
        <v>2249</v>
      </c>
      <c r="G953">
        <v>19674</v>
      </c>
      <c r="H953" t="s">
        <v>113</v>
      </c>
      <c r="I953" t="s">
        <v>2250</v>
      </c>
      <c r="J953" t="s">
        <v>249</v>
      </c>
      <c r="K953">
        <v>19674</v>
      </c>
      <c r="L953">
        <v>1</v>
      </c>
      <c r="M953" t="s">
        <v>213</v>
      </c>
      <c r="P953" t="s">
        <v>115</v>
      </c>
      <c r="Q953" t="s">
        <v>101</v>
      </c>
    </row>
    <row r="954" spans="1:17">
      <c r="A954" t="s">
        <v>17</v>
      </c>
      <c r="B954" t="s">
        <v>18</v>
      </c>
      <c r="C954" t="s">
        <v>176</v>
      </c>
      <c r="D954" t="s">
        <v>593</v>
      </c>
      <c r="E954" t="s">
        <v>69</v>
      </c>
      <c r="F954" t="s">
        <v>2251</v>
      </c>
      <c r="G954">
        <v>19650</v>
      </c>
      <c r="H954" t="s">
        <v>71</v>
      </c>
      <c r="I954" t="s">
        <v>2252</v>
      </c>
      <c r="J954" t="s">
        <v>617</v>
      </c>
      <c r="K954">
        <v>7962.5</v>
      </c>
      <c r="L954">
        <v>0.40521628498727741</v>
      </c>
      <c r="M954" t="s">
        <v>180</v>
      </c>
      <c r="N954" t="s">
        <v>140</v>
      </c>
      <c r="O954" t="s">
        <v>27</v>
      </c>
      <c r="P954" t="s">
        <v>18</v>
      </c>
    </row>
    <row r="955" spans="1:17">
      <c r="A955" t="s">
        <v>17</v>
      </c>
      <c r="B955" t="s">
        <v>29</v>
      </c>
      <c r="C955" t="s">
        <v>19</v>
      </c>
      <c r="D955" t="s">
        <v>64</v>
      </c>
      <c r="E955" t="s">
        <v>30</v>
      </c>
      <c r="F955" t="s">
        <v>2253</v>
      </c>
      <c r="G955">
        <v>19635</v>
      </c>
      <c r="H955" t="s">
        <v>32</v>
      </c>
      <c r="I955" t="s">
        <v>2254</v>
      </c>
      <c r="J955" t="s">
        <v>108</v>
      </c>
      <c r="K955">
        <v>19635</v>
      </c>
      <c r="L955">
        <v>1</v>
      </c>
      <c r="M955" t="s">
        <v>19</v>
      </c>
      <c r="N955" t="s">
        <v>84</v>
      </c>
      <c r="O955" t="s">
        <v>29</v>
      </c>
      <c r="P955" t="s">
        <v>29</v>
      </c>
      <c r="Q955" t="s">
        <v>109</v>
      </c>
    </row>
    <row r="956" spans="1:17">
      <c r="A956" t="s">
        <v>17</v>
      </c>
      <c r="B956" t="s">
        <v>18</v>
      </c>
      <c r="C956" t="s">
        <v>19</v>
      </c>
      <c r="D956" t="s">
        <v>20</v>
      </c>
      <c r="E956" t="s">
        <v>21</v>
      </c>
      <c r="F956" t="s">
        <v>2255</v>
      </c>
      <c r="G956">
        <v>19560</v>
      </c>
      <c r="H956" t="s">
        <v>23</v>
      </c>
      <c r="I956" t="s">
        <v>2256</v>
      </c>
      <c r="J956" t="s">
        <v>189</v>
      </c>
      <c r="K956">
        <v>19560</v>
      </c>
      <c r="L956">
        <v>1</v>
      </c>
      <c r="M956" t="s">
        <v>19</v>
      </c>
      <c r="N956" t="s">
        <v>84</v>
      </c>
      <c r="O956" t="s">
        <v>27</v>
      </c>
      <c r="P956" t="s">
        <v>18</v>
      </c>
    </row>
    <row r="957" spans="1:17">
      <c r="A957" t="s">
        <v>17</v>
      </c>
      <c r="B957" t="s">
        <v>17</v>
      </c>
      <c r="C957" t="s">
        <v>176</v>
      </c>
      <c r="D957" t="s">
        <v>186</v>
      </c>
      <c r="E957" t="s">
        <v>21</v>
      </c>
      <c r="F957" t="s">
        <v>2257</v>
      </c>
      <c r="G957">
        <v>19396.88</v>
      </c>
      <c r="H957" t="s">
        <v>23</v>
      </c>
      <c r="I957" t="s">
        <v>2258</v>
      </c>
      <c r="J957" t="s">
        <v>1414</v>
      </c>
      <c r="K957">
        <v>19396.88</v>
      </c>
      <c r="L957">
        <v>1</v>
      </c>
      <c r="M957" t="s">
        <v>180</v>
      </c>
      <c r="N957" t="s">
        <v>190</v>
      </c>
      <c r="O957" t="s">
        <v>1361</v>
      </c>
      <c r="P957" t="s">
        <v>17</v>
      </c>
      <c r="Q957" t="s">
        <v>1159</v>
      </c>
    </row>
    <row r="958" spans="1:17">
      <c r="A958" t="s">
        <v>17</v>
      </c>
      <c r="B958" t="s">
        <v>29</v>
      </c>
      <c r="C958" t="s">
        <v>43</v>
      </c>
      <c r="D958" t="s">
        <v>101</v>
      </c>
      <c r="E958" t="s">
        <v>30</v>
      </c>
      <c r="F958" t="s">
        <v>2259</v>
      </c>
      <c r="G958">
        <v>19391.150000000001</v>
      </c>
      <c r="H958" t="s">
        <v>32</v>
      </c>
      <c r="I958" t="s">
        <v>2260</v>
      </c>
      <c r="J958" t="s">
        <v>1732</v>
      </c>
      <c r="K958">
        <v>19391.150000000001</v>
      </c>
      <c r="L958">
        <v>1</v>
      </c>
      <c r="M958" t="s">
        <v>43</v>
      </c>
      <c r="N958" t="s">
        <v>26</v>
      </c>
      <c r="O958" t="s">
        <v>29</v>
      </c>
      <c r="P958" t="s">
        <v>29</v>
      </c>
      <c r="Q958" t="s">
        <v>105</v>
      </c>
    </row>
    <row r="959" spans="1:17">
      <c r="A959" t="s">
        <v>17</v>
      </c>
      <c r="B959" t="s">
        <v>79</v>
      </c>
      <c r="C959" t="s">
        <v>19</v>
      </c>
      <c r="D959" t="s">
        <v>101</v>
      </c>
      <c r="E959" t="s">
        <v>192</v>
      </c>
      <c r="F959" t="s">
        <v>2261</v>
      </c>
      <c r="G959">
        <v>19170</v>
      </c>
      <c r="H959" t="s">
        <v>194</v>
      </c>
      <c r="I959" t="s">
        <v>2262</v>
      </c>
      <c r="J959" t="s">
        <v>571</v>
      </c>
      <c r="K959">
        <v>19170</v>
      </c>
      <c r="L959">
        <v>1</v>
      </c>
      <c r="M959" t="s">
        <v>19</v>
      </c>
      <c r="N959" t="s">
        <v>26</v>
      </c>
      <c r="O959" t="s">
        <v>79</v>
      </c>
      <c r="P959" t="s">
        <v>197</v>
      </c>
      <c r="Q959" t="s">
        <v>105</v>
      </c>
    </row>
    <row r="960" spans="1:17">
      <c r="A960" t="s">
        <v>17</v>
      </c>
      <c r="B960" t="s">
        <v>36</v>
      </c>
      <c r="C960" t="s">
        <v>19</v>
      </c>
      <c r="D960" t="s">
        <v>101</v>
      </c>
      <c r="E960" t="s">
        <v>37</v>
      </c>
      <c r="F960" t="s">
        <v>2263</v>
      </c>
      <c r="G960">
        <v>19090.8</v>
      </c>
      <c r="H960" t="s">
        <v>39</v>
      </c>
      <c r="I960" t="s">
        <v>2264</v>
      </c>
      <c r="J960" t="s">
        <v>128</v>
      </c>
      <c r="K960">
        <v>16227.18</v>
      </c>
      <c r="L960">
        <v>0.85000000000000009</v>
      </c>
      <c r="M960" t="s">
        <v>19</v>
      </c>
      <c r="N960" t="s">
        <v>26</v>
      </c>
      <c r="O960" t="s">
        <v>36</v>
      </c>
      <c r="P960" t="s">
        <v>36</v>
      </c>
      <c r="Q960" t="s">
        <v>101</v>
      </c>
    </row>
    <row r="961" spans="1:17">
      <c r="A961" t="s">
        <v>17</v>
      </c>
      <c r="B961" t="s">
        <v>36</v>
      </c>
      <c r="C961" t="s">
        <v>213</v>
      </c>
      <c r="D961" t="s">
        <v>20</v>
      </c>
      <c r="E961" t="s">
        <v>37</v>
      </c>
      <c r="F961" t="s">
        <v>2265</v>
      </c>
      <c r="G961">
        <v>19000</v>
      </c>
      <c r="H961" t="s">
        <v>39</v>
      </c>
      <c r="I961" t="s">
        <v>2266</v>
      </c>
      <c r="J961" t="s">
        <v>249</v>
      </c>
      <c r="K961">
        <v>19000</v>
      </c>
      <c r="L961">
        <v>1</v>
      </c>
      <c r="M961" t="s">
        <v>213</v>
      </c>
      <c r="N961" t="s">
        <v>26</v>
      </c>
      <c r="O961" t="s">
        <v>36</v>
      </c>
      <c r="P961" t="s">
        <v>36</v>
      </c>
      <c r="Q961" t="s">
        <v>105</v>
      </c>
    </row>
    <row r="962" spans="1:17">
      <c r="A962" t="s">
        <v>17</v>
      </c>
      <c r="B962" t="s">
        <v>36</v>
      </c>
      <c r="C962" t="s">
        <v>19</v>
      </c>
      <c r="D962" t="s">
        <v>101</v>
      </c>
      <c r="E962" t="s">
        <v>143</v>
      </c>
      <c r="F962" t="s">
        <v>2267</v>
      </c>
      <c r="G962">
        <v>18948.560000000001</v>
      </c>
      <c r="H962" t="s">
        <v>145</v>
      </c>
      <c r="I962" t="s">
        <v>2268</v>
      </c>
      <c r="J962" t="s">
        <v>128</v>
      </c>
      <c r="K962">
        <v>18948.560000000001</v>
      </c>
      <c r="L962">
        <v>0.99999999999999978</v>
      </c>
      <c r="M962" t="s">
        <v>19</v>
      </c>
      <c r="N962" t="s">
        <v>26</v>
      </c>
      <c r="O962" t="s">
        <v>36</v>
      </c>
      <c r="P962" t="s">
        <v>36</v>
      </c>
      <c r="Q962" t="s">
        <v>101</v>
      </c>
    </row>
    <row r="963" spans="1:17">
      <c r="A963" t="s">
        <v>17</v>
      </c>
      <c r="B963" t="s">
        <v>36</v>
      </c>
      <c r="C963" t="s">
        <v>19</v>
      </c>
      <c r="D963" t="s">
        <v>101</v>
      </c>
      <c r="E963" t="s">
        <v>95</v>
      </c>
      <c r="F963" t="s">
        <v>2269</v>
      </c>
      <c r="G963">
        <v>18936</v>
      </c>
      <c r="H963" t="s">
        <v>97</v>
      </c>
      <c r="I963" t="s">
        <v>2270</v>
      </c>
      <c r="J963" t="s">
        <v>128</v>
      </c>
      <c r="K963">
        <v>18936</v>
      </c>
      <c r="L963">
        <v>1</v>
      </c>
      <c r="M963" t="s">
        <v>19</v>
      </c>
      <c r="P963" t="s">
        <v>36</v>
      </c>
    </row>
    <row r="964" spans="1:17">
      <c r="A964" t="s">
        <v>17</v>
      </c>
      <c r="B964" t="s">
        <v>36</v>
      </c>
      <c r="C964" t="s">
        <v>19</v>
      </c>
      <c r="D964" t="s">
        <v>101</v>
      </c>
      <c r="E964" t="s">
        <v>95</v>
      </c>
      <c r="F964" t="s">
        <v>2271</v>
      </c>
      <c r="G964">
        <v>18932.5</v>
      </c>
      <c r="H964" t="s">
        <v>97</v>
      </c>
      <c r="I964" t="s">
        <v>2272</v>
      </c>
      <c r="J964" t="s">
        <v>1021</v>
      </c>
      <c r="K964">
        <v>18932.5</v>
      </c>
      <c r="L964">
        <v>1</v>
      </c>
      <c r="M964" t="s">
        <v>19</v>
      </c>
      <c r="N964" t="s">
        <v>26</v>
      </c>
      <c r="O964" t="s">
        <v>36</v>
      </c>
      <c r="P964" t="s">
        <v>36</v>
      </c>
      <c r="Q964" t="s">
        <v>101</v>
      </c>
    </row>
    <row r="965" spans="1:17">
      <c r="A965" t="s">
        <v>17</v>
      </c>
      <c r="B965" t="s">
        <v>29</v>
      </c>
      <c r="C965" t="s">
        <v>43</v>
      </c>
      <c r="D965" t="s">
        <v>64</v>
      </c>
      <c r="E965" t="s">
        <v>30</v>
      </c>
      <c r="F965" t="s">
        <v>2273</v>
      </c>
      <c r="G965">
        <v>18929.75</v>
      </c>
      <c r="H965" t="s">
        <v>32</v>
      </c>
      <c r="I965" t="s">
        <v>2274</v>
      </c>
      <c r="J965" t="s">
        <v>692</v>
      </c>
      <c r="K965">
        <v>18929.75</v>
      </c>
      <c r="L965">
        <v>1</v>
      </c>
      <c r="M965" t="s">
        <v>43</v>
      </c>
      <c r="N965" t="s">
        <v>26</v>
      </c>
      <c r="O965" t="s">
        <v>29</v>
      </c>
      <c r="P965" t="s">
        <v>29</v>
      </c>
      <c r="Q965" t="s">
        <v>101</v>
      </c>
    </row>
    <row r="966" spans="1:17">
      <c r="A966" t="s">
        <v>17</v>
      </c>
      <c r="B966" t="s">
        <v>79</v>
      </c>
      <c r="C966" t="s">
        <v>43</v>
      </c>
      <c r="D966" t="s">
        <v>64</v>
      </c>
      <c r="E966" t="s">
        <v>80</v>
      </c>
      <c r="F966" t="s">
        <v>2275</v>
      </c>
      <c r="G966">
        <v>18856.599999999999</v>
      </c>
      <c r="H966" t="s">
        <v>82</v>
      </c>
      <c r="I966" t="s">
        <v>2276</v>
      </c>
      <c r="J966" t="s">
        <v>208</v>
      </c>
      <c r="K966">
        <v>0</v>
      </c>
      <c r="L966">
        <v>0</v>
      </c>
      <c r="M966" t="s">
        <v>43</v>
      </c>
      <c r="N966" t="s">
        <v>190</v>
      </c>
      <c r="O966" t="s">
        <v>162</v>
      </c>
      <c r="P966" t="s">
        <v>162</v>
      </c>
      <c r="Q966" t="s">
        <v>209</v>
      </c>
    </row>
    <row r="967" spans="1:17">
      <c r="A967" t="s">
        <v>17</v>
      </c>
      <c r="B967" t="s">
        <v>36</v>
      </c>
      <c r="C967" t="s">
        <v>19</v>
      </c>
      <c r="D967" t="s">
        <v>101</v>
      </c>
      <c r="E967" t="s">
        <v>91</v>
      </c>
      <c r="F967" t="s">
        <v>2277</v>
      </c>
      <c r="G967">
        <v>18840</v>
      </c>
      <c r="H967" t="s">
        <v>93</v>
      </c>
      <c r="I967" t="s">
        <v>2278</v>
      </c>
      <c r="J967" t="s">
        <v>128</v>
      </c>
      <c r="K967">
        <v>17064.919999999998</v>
      </c>
      <c r="L967">
        <v>0.90578131634819548</v>
      </c>
      <c r="M967" t="s">
        <v>19</v>
      </c>
      <c r="N967" t="s">
        <v>26</v>
      </c>
      <c r="O967" t="s">
        <v>36</v>
      </c>
      <c r="P967" t="s">
        <v>36</v>
      </c>
      <c r="Q967" t="s">
        <v>101</v>
      </c>
    </row>
    <row r="968" spans="1:17">
      <c r="A968" t="s">
        <v>17</v>
      </c>
      <c r="B968" t="s">
        <v>79</v>
      </c>
      <c r="C968" t="s">
        <v>19</v>
      </c>
      <c r="D968" t="s">
        <v>20</v>
      </c>
      <c r="E968" t="s">
        <v>192</v>
      </c>
      <c r="F968" t="s">
        <v>2279</v>
      </c>
      <c r="G968">
        <v>18831</v>
      </c>
      <c r="H968" t="s">
        <v>194</v>
      </c>
      <c r="I968" t="s">
        <v>2280</v>
      </c>
      <c r="J968" t="s">
        <v>357</v>
      </c>
      <c r="K968">
        <v>18831</v>
      </c>
      <c r="L968">
        <v>1</v>
      </c>
      <c r="M968" t="s">
        <v>19</v>
      </c>
      <c r="N968" t="s">
        <v>84</v>
      </c>
      <c r="O968" t="s">
        <v>79</v>
      </c>
      <c r="P968" t="s">
        <v>2281</v>
      </c>
      <c r="Q968" t="s">
        <v>101</v>
      </c>
    </row>
    <row r="969" spans="1:17">
      <c r="A969" t="s">
        <v>17</v>
      </c>
      <c r="B969" t="s">
        <v>18</v>
      </c>
      <c r="C969" t="s">
        <v>19</v>
      </c>
      <c r="D969" t="s">
        <v>64</v>
      </c>
      <c r="E969" t="s">
        <v>21</v>
      </c>
      <c r="F969" t="s">
        <v>2282</v>
      </c>
      <c r="G969">
        <v>18824</v>
      </c>
      <c r="H969" t="s">
        <v>23</v>
      </c>
      <c r="I969" t="s">
        <v>2283</v>
      </c>
      <c r="J969" t="s">
        <v>108</v>
      </c>
      <c r="K969">
        <v>18824</v>
      </c>
      <c r="L969">
        <v>1</v>
      </c>
      <c r="M969" t="s">
        <v>19</v>
      </c>
      <c r="N969" t="s">
        <v>140</v>
      </c>
      <c r="O969" t="s">
        <v>27</v>
      </c>
      <c r="P969" t="s">
        <v>18</v>
      </c>
      <c r="Q969" t="s">
        <v>116</v>
      </c>
    </row>
    <row r="970" spans="1:17">
      <c r="A970" t="s">
        <v>17</v>
      </c>
      <c r="B970" t="s">
        <v>18</v>
      </c>
      <c r="C970" t="s">
        <v>19</v>
      </c>
      <c r="D970" t="s">
        <v>101</v>
      </c>
      <c r="E970" t="s">
        <v>37</v>
      </c>
      <c r="F970" t="s">
        <v>2284</v>
      </c>
      <c r="G970">
        <v>18788.560000000001</v>
      </c>
      <c r="H970" t="s">
        <v>39</v>
      </c>
      <c r="I970" t="s">
        <v>2285</v>
      </c>
      <c r="J970" t="s">
        <v>833</v>
      </c>
      <c r="K970">
        <v>18788.560000000001</v>
      </c>
      <c r="L970">
        <v>1</v>
      </c>
      <c r="M970" t="s">
        <v>19</v>
      </c>
      <c r="N970" t="s">
        <v>26</v>
      </c>
      <c r="O970" t="s">
        <v>27</v>
      </c>
      <c r="P970" t="s">
        <v>18</v>
      </c>
      <c r="Q970" t="s">
        <v>101</v>
      </c>
    </row>
    <row r="971" spans="1:17">
      <c r="A971" t="s">
        <v>17</v>
      </c>
      <c r="B971" t="s">
        <v>36</v>
      </c>
      <c r="C971" t="s">
        <v>19</v>
      </c>
      <c r="D971" t="s">
        <v>101</v>
      </c>
      <c r="E971" t="s">
        <v>37</v>
      </c>
      <c r="F971" t="s">
        <v>2286</v>
      </c>
      <c r="G971">
        <v>18769.66</v>
      </c>
      <c r="H971" t="s">
        <v>39</v>
      </c>
      <c r="I971" t="s">
        <v>2287</v>
      </c>
      <c r="J971" t="s">
        <v>128</v>
      </c>
      <c r="K971">
        <v>18769.66</v>
      </c>
      <c r="L971">
        <v>1</v>
      </c>
      <c r="M971" t="s">
        <v>19</v>
      </c>
      <c r="N971" t="s">
        <v>26</v>
      </c>
      <c r="O971" t="s">
        <v>36</v>
      </c>
      <c r="P971" t="s">
        <v>36</v>
      </c>
      <c r="Q971" t="s">
        <v>101</v>
      </c>
    </row>
    <row r="972" spans="1:17">
      <c r="A972" t="s">
        <v>17</v>
      </c>
      <c r="B972" t="s">
        <v>18</v>
      </c>
      <c r="C972" t="s">
        <v>19</v>
      </c>
      <c r="D972" t="s">
        <v>101</v>
      </c>
      <c r="E972" t="s">
        <v>21</v>
      </c>
      <c r="F972" t="s">
        <v>2288</v>
      </c>
      <c r="G972">
        <v>18706.07</v>
      </c>
      <c r="H972" t="s">
        <v>23</v>
      </c>
      <c r="I972" t="s">
        <v>2289</v>
      </c>
      <c r="J972" t="s">
        <v>318</v>
      </c>
      <c r="K972">
        <v>18706.07</v>
      </c>
      <c r="L972">
        <v>1</v>
      </c>
      <c r="M972" t="s">
        <v>19</v>
      </c>
      <c r="N972" t="s">
        <v>26</v>
      </c>
      <c r="O972" t="s">
        <v>27</v>
      </c>
      <c r="P972" t="s">
        <v>18</v>
      </c>
      <c r="Q972" t="s">
        <v>105</v>
      </c>
    </row>
    <row r="973" spans="1:17">
      <c r="A973" t="s">
        <v>17</v>
      </c>
      <c r="B973" t="s">
        <v>18</v>
      </c>
      <c r="C973" t="s">
        <v>43</v>
      </c>
      <c r="D973" t="s">
        <v>101</v>
      </c>
      <c r="E973" t="s">
        <v>69</v>
      </c>
      <c r="F973" t="s">
        <v>2290</v>
      </c>
      <c r="G973">
        <v>18603.07</v>
      </c>
      <c r="H973" t="s">
        <v>71</v>
      </c>
      <c r="I973" t="s">
        <v>2291</v>
      </c>
      <c r="J973" t="s">
        <v>692</v>
      </c>
      <c r="K973">
        <v>13207.27</v>
      </c>
      <c r="L973">
        <v>0.7099510994690662</v>
      </c>
      <c r="M973" t="s">
        <v>43</v>
      </c>
      <c r="N973" t="s">
        <v>26</v>
      </c>
      <c r="O973" t="s">
        <v>27</v>
      </c>
      <c r="P973" t="s">
        <v>18</v>
      </c>
    </row>
    <row r="974" spans="1:17">
      <c r="A974" t="s">
        <v>17</v>
      </c>
      <c r="B974" t="s">
        <v>79</v>
      </c>
      <c r="C974" t="s">
        <v>43</v>
      </c>
      <c r="D974" t="s">
        <v>122</v>
      </c>
      <c r="E974" t="s">
        <v>419</v>
      </c>
      <c r="F974" t="s">
        <v>2292</v>
      </c>
      <c r="G974">
        <v>18599.900000000001</v>
      </c>
      <c r="H974" t="s">
        <v>421</v>
      </c>
      <c r="I974" t="s">
        <v>2293</v>
      </c>
      <c r="J974" t="s">
        <v>514</v>
      </c>
      <c r="K974">
        <v>0</v>
      </c>
      <c r="L974">
        <v>0</v>
      </c>
      <c r="M974" t="s">
        <v>43</v>
      </c>
      <c r="N974" t="s">
        <v>26</v>
      </c>
      <c r="O974" t="s">
        <v>79</v>
      </c>
      <c r="P974" t="s">
        <v>162</v>
      </c>
      <c r="Q974" t="s">
        <v>64</v>
      </c>
    </row>
    <row r="975" spans="1:17">
      <c r="A975" t="s">
        <v>17</v>
      </c>
      <c r="B975" t="s">
        <v>79</v>
      </c>
      <c r="C975" t="s">
        <v>19</v>
      </c>
      <c r="D975" t="s">
        <v>122</v>
      </c>
      <c r="E975" t="s">
        <v>192</v>
      </c>
      <c r="F975" t="s">
        <v>2294</v>
      </c>
      <c r="G975">
        <v>18531</v>
      </c>
      <c r="H975" t="s">
        <v>194</v>
      </c>
      <c r="I975" t="s">
        <v>2295</v>
      </c>
      <c r="J975" t="s">
        <v>571</v>
      </c>
      <c r="K975">
        <v>18531</v>
      </c>
      <c r="L975">
        <v>1</v>
      </c>
      <c r="M975" t="s">
        <v>19</v>
      </c>
      <c r="N975" t="s">
        <v>26</v>
      </c>
      <c r="O975" t="s">
        <v>79</v>
      </c>
      <c r="P975" t="s">
        <v>197</v>
      </c>
      <c r="Q975" t="s">
        <v>105</v>
      </c>
    </row>
    <row r="976" spans="1:17">
      <c r="A976" t="s">
        <v>17</v>
      </c>
      <c r="B976" t="s">
        <v>36</v>
      </c>
      <c r="C976" t="s">
        <v>176</v>
      </c>
      <c r="D976" t="s">
        <v>593</v>
      </c>
      <c r="E976" t="s">
        <v>37</v>
      </c>
      <c r="F976" t="s">
        <v>2296</v>
      </c>
      <c r="G976">
        <v>18500</v>
      </c>
      <c r="H976" t="s">
        <v>39</v>
      </c>
      <c r="I976" t="s">
        <v>2297</v>
      </c>
      <c r="J976" t="s">
        <v>108</v>
      </c>
      <c r="K976">
        <v>18500</v>
      </c>
      <c r="L976">
        <v>1</v>
      </c>
      <c r="M976" t="s">
        <v>180</v>
      </c>
      <c r="N976" t="s">
        <v>26</v>
      </c>
      <c r="O976" t="s">
        <v>36</v>
      </c>
      <c r="P976" t="s">
        <v>36</v>
      </c>
      <c r="Q976" t="s">
        <v>116</v>
      </c>
    </row>
    <row r="977" spans="1:17">
      <c r="A977" t="s">
        <v>17</v>
      </c>
      <c r="B977" t="s">
        <v>18</v>
      </c>
      <c r="C977" t="s">
        <v>19</v>
      </c>
      <c r="D977" t="s">
        <v>64</v>
      </c>
      <c r="E977" t="s">
        <v>977</v>
      </c>
      <c r="F977" t="s">
        <v>2298</v>
      </c>
      <c r="G977">
        <v>18220</v>
      </c>
      <c r="H977" t="s">
        <v>979</v>
      </c>
      <c r="I977" t="s">
        <v>2299</v>
      </c>
      <c r="J977" t="s">
        <v>108</v>
      </c>
      <c r="K977">
        <v>18220</v>
      </c>
      <c r="L977">
        <v>1</v>
      </c>
      <c r="M977" t="s">
        <v>19</v>
      </c>
      <c r="N977" t="s">
        <v>190</v>
      </c>
      <c r="O977" t="s">
        <v>1162</v>
      </c>
      <c r="P977" t="s">
        <v>1162</v>
      </c>
      <c r="Q977" t="s">
        <v>109</v>
      </c>
    </row>
    <row r="978" spans="1:17">
      <c r="A978" t="s">
        <v>17</v>
      </c>
      <c r="B978" t="s">
        <v>18</v>
      </c>
      <c r="C978" t="s">
        <v>43</v>
      </c>
      <c r="D978" t="s">
        <v>101</v>
      </c>
      <c r="E978" t="s">
        <v>37</v>
      </c>
      <c r="F978" t="s">
        <v>2300</v>
      </c>
      <c r="G978">
        <v>18142.080000000002</v>
      </c>
      <c r="H978" t="s">
        <v>39</v>
      </c>
      <c r="I978" t="s">
        <v>2301</v>
      </c>
      <c r="J978" t="s">
        <v>2302</v>
      </c>
      <c r="K978">
        <v>18142.080000000002</v>
      </c>
      <c r="L978">
        <v>1</v>
      </c>
      <c r="M978" t="s">
        <v>43</v>
      </c>
      <c r="N978">
        <v>0</v>
      </c>
      <c r="O978">
        <v>0</v>
      </c>
      <c r="P978" t="s">
        <v>63</v>
      </c>
      <c r="Q978" t="s">
        <v>105</v>
      </c>
    </row>
    <row r="979" spans="1:17">
      <c r="A979" t="s">
        <v>17</v>
      </c>
      <c r="B979" t="s">
        <v>36</v>
      </c>
      <c r="C979" t="s">
        <v>19</v>
      </c>
      <c r="D979" t="s">
        <v>101</v>
      </c>
      <c r="E979" t="s">
        <v>95</v>
      </c>
      <c r="F979" t="s">
        <v>2303</v>
      </c>
      <c r="G979">
        <v>18097.34</v>
      </c>
      <c r="H979" t="s">
        <v>97</v>
      </c>
      <c r="I979" t="s">
        <v>2304</v>
      </c>
      <c r="J979" t="s">
        <v>128</v>
      </c>
      <c r="K979">
        <v>18097.34</v>
      </c>
      <c r="L979">
        <v>1</v>
      </c>
      <c r="M979" t="s">
        <v>19</v>
      </c>
      <c r="N979" t="s">
        <v>26</v>
      </c>
      <c r="O979" t="s">
        <v>36</v>
      </c>
      <c r="P979" t="s">
        <v>36</v>
      </c>
      <c r="Q979" t="s">
        <v>101</v>
      </c>
    </row>
    <row r="980" spans="1:17">
      <c r="A980" t="s">
        <v>17</v>
      </c>
      <c r="B980" t="s">
        <v>36</v>
      </c>
      <c r="C980" t="s">
        <v>19</v>
      </c>
      <c r="D980" t="s">
        <v>101</v>
      </c>
      <c r="E980" t="s">
        <v>37</v>
      </c>
      <c r="F980" t="s">
        <v>2305</v>
      </c>
      <c r="G980">
        <v>18068.39</v>
      </c>
      <c r="H980" t="s">
        <v>39</v>
      </c>
      <c r="I980" t="s">
        <v>2306</v>
      </c>
      <c r="J980" t="s">
        <v>1021</v>
      </c>
      <c r="K980">
        <v>16095.52</v>
      </c>
      <c r="L980">
        <v>0.89081096876921528</v>
      </c>
      <c r="M980" t="s">
        <v>19</v>
      </c>
      <c r="N980" t="s">
        <v>26</v>
      </c>
      <c r="O980" t="s">
        <v>36</v>
      </c>
      <c r="P980" t="s">
        <v>36</v>
      </c>
      <c r="Q980" t="s">
        <v>101</v>
      </c>
    </row>
    <row r="981" spans="1:17">
      <c r="A981" t="s">
        <v>17</v>
      </c>
      <c r="B981" t="s">
        <v>79</v>
      </c>
      <c r="C981" t="s">
        <v>43</v>
      </c>
      <c r="D981" t="s">
        <v>20</v>
      </c>
      <c r="E981" t="s">
        <v>567</v>
      </c>
      <c r="F981" t="s">
        <v>2307</v>
      </c>
      <c r="G981">
        <v>17971.39</v>
      </c>
      <c r="H981" t="s">
        <v>569</v>
      </c>
      <c r="I981" t="s">
        <v>2308</v>
      </c>
      <c r="J981" t="s">
        <v>131</v>
      </c>
      <c r="K981">
        <v>17971.39</v>
      </c>
      <c r="L981">
        <v>1</v>
      </c>
      <c r="M981" t="s">
        <v>43</v>
      </c>
      <c r="P981" t="s">
        <v>85</v>
      </c>
    </row>
    <row r="982" spans="1:17">
      <c r="A982" t="s">
        <v>17</v>
      </c>
      <c r="B982" t="s">
        <v>36</v>
      </c>
      <c r="C982" t="s">
        <v>19</v>
      </c>
      <c r="D982" t="s">
        <v>20</v>
      </c>
      <c r="E982" t="s">
        <v>91</v>
      </c>
      <c r="F982" t="s">
        <v>2309</v>
      </c>
      <c r="G982">
        <v>17961</v>
      </c>
      <c r="H982" t="s">
        <v>93</v>
      </c>
      <c r="I982" t="s">
        <v>2310</v>
      </c>
      <c r="J982" t="s">
        <v>34</v>
      </c>
      <c r="K982">
        <v>17961</v>
      </c>
      <c r="L982">
        <v>1</v>
      </c>
      <c r="M982" t="s">
        <v>19</v>
      </c>
      <c r="N982" t="s">
        <v>26</v>
      </c>
      <c r="O982" t="s">
        <v>36</v>
      </c>
      <c r="P982" t="s">
        <v>36</v>
      </c>
      <c r="Q982" t="s">
        <v>35</v>
      </c>
    </row>
    <row r="983" spans="1:17">
      <c r="A983" t="s">
        <v>17</v>
      </c>
      <c r="B983" t="s">
        <v>36</v>
      </c>
      <c r="C983" t="s">
        <v>19</v>
      </c>
      <c r="D983" t="s">
        <v>101</v>
      </c>
      <c r="E983" t="s">
        <v>263</v>
      </c>
      <c r="F983" t="s">
        <v>2311</v>
      </c>
      <c r="G983">
        <v>17944</v>
      </c>
      <c r="H983" t="s">
        <v>265</v>
      </c>
      <c r="I983" t="s">
        <v>2312</v>
      </c>
      <c r="K983">
        <v>0</v>
      </c>
      <c r="L983">
        <v>0</v>
      </c>
      <c r="M983" t="s">
        <v>19</v>
      </c>
      <c r="N983" t="s">
        <v>26</v>
      </c>
      <c r="O983" t="s">
        <v>36</v>
      </c>
      <c r="P983" t="s">
        <v>268</v>
      </c>
      <c r="Q983" t="s">
        <v>101</v>
      </c>
    </row>
    <row r="984" spans="1:17">
      <c r="A984" t="s">
        <v>17</v>
      </c>
      <c r="B984" t="s">
        <v>17</v>
      </c>
      <c r="C984" t="s">
        <v>176</v>
      </c>
      <c r="D984" t="s">
        <v>186</v>
      </c>
      <c r="E984" t="s">
        <v>21</v>
      </c>
      <c r="F984" t="s">
        <v>2313</v>
      </c>
      <c r="G984">
        <v>17880.48</v>
      </c>
      <c r="H984" t="s">
        <v>23</v>
      </c>
      <c r="I984" t="s">
        <v>2314</v>
      </c>
      <c r="J984" t="s">
        <v>2315</v>
      </c>
      <c r="K984">
        <v>17880.48</v>
      </c>
      <c r="L984">
        <v>1</v>
      </c>
      <c r="M984" t="s">
        <v>180</v>
      </c>
      <c r="N984" t="s">
        <v>190</v>
      </c>
      <c r="O984" t="s">
        <v>1361</v>
      </c>
      <c r="P984" t="s">
        <v>17</v>
      </c>
      <c r="Q984" t="s">
        <v>343</v>
      </c>
    </row>
    <row r="985" spans="1:17">
      <c r="A985" t="s">
        <v>17</v>
      </c>
      <c r="B985" t="s">
        <v>29</v>
      </c>
      <c r="C985" t="s">
        <v>43</v>
      </c>
      <c r="D985" t="s">
        <v>101</v>
      </c>
      <c r="E985" t="s">
        <v>30</v>
      </c>
      <c r="F985" t="s">
        <v>2316</v>
      </c>
      <c r="G985">
        <v>17850</v>
      </c>
      <c r="H985" t="s">
        <v>32</v>
      </c>
      <c r="I985" t="s">
        <v>2317</v>
      </c>
      <c r="J985" t="s">
        <v>1732</v>
      </c>
      <c r="K985">
        <v>17850</v>
      </c>
      <c r="L985">
        <v>1</v>
      </c>
      <c r="M985" t="s">
        <v>43</v>
      </c>
      <c r="N985" t="s">
        <v>26</v>
      </c>
      <c r="O985" t="s">
        <v>29</v>
      </c>
      <c r="P985" t="s">
        <v>29</v>
      </c>
      <c r="Q985" t="s">
        <v>105</v>
      </c>
    </row>
    <row r="986" spans="1:17">
      <c r="A986" t="s">
        <v>17</v>
      </c>
      <c r="B986" t="s">
        <v>79</v>
      </c>
      <c r="C986" t="s">
        <v>176</v>
      </c>
      <c r="D986" t="s">
        <v>593</v>
      </c>
      <c r="E986" t="s">
        <v>192</v>
      </c>
      <c r="F986" t="s">
        <v>2318</v>
      </c>
      <c r="G986">
        <v>17710</v>
      </c>
      <c r="H986" t="s">
        <v>194</v>
      </c>
      <c r="I986" t="s">
        <v>2319</v>
      </c>
      <c r="J986" t="s">
        <v>617</v>
      </c>
      <c r="K986">
        <v>6722</v>
      </c>
      <c r="L986">
        <v>0.37955957086391873</v>
      </c>
      <c r="M986" t="s">
        <v>180</v>
      </c>
      <c r="N986" t="s">
        <v>84</v>
      </c>
      <c r="O986" t="s">
        <v>79</v>
      </c>
      <c r="P986" t="s">
        <v>197</v>
      </c>
      <c r="Q986" t="s">
        <v>64</v>
      </c>
    </row>
    <row r="987" spans="1:17">
      <c r="A987" t="s">
        <v>17</v>
      </c>
      <c r="B987" t="s">
        <v>36</v>
      </c>
      <c r="C987" t="s">
        <v>19</v>
      </c>
      <c r="D987" t="s">
        <v>64</v>
      </c>
      <c r="E987" t="s">
        <v>91</v>
      </c>
      <c r="F987" t="s">
        <v>2320</v>
      </c>
      <c r="G987">
        <v>17619.400000000001</v>
      </c>
      <c r="H987" t="s">
        <v>93</v>
      </c>
      <c r="I987" t="s">
        <v>1071</v>
      </c>
      <c r="J987" t="s">
        <v>267</v>
      </c>
      <c r="K987">
        <v>0</v>
      </c>
      <c r="L987">
        <v>0</v>
      </c>
      <c r="M987" t="s">
        <v>19</v>
      </c>
      <c r="N987" t="s">
        <v>26</v>
      </c>
      <c r="O987" t="s">
        <v>36</v>
      </c>
      <c r="P987" t="s">
        <v>36</v>
      </c>
      <c r="Q987" t="s">
        <v>101</v>
      </c>
    </row>
    <row r="988" spans="1:17">
      <c r="A988" t="s">
        <v>17</v>
      </c>
      <c r="B988" t="s">
        <v>36</v>
      </c>
      <c r="C988" t="s">
        <v>176</v>
      </c>
      <c r="D988" t="s">
        <v>177</v>
      </c>
      <c r="E988" t="s">
        <v>37</v>
      </c>
      <c r="F988" t="s">
        <v>2321</v>
      </c>
      <c r="G988">
        <v>17494.8</v>
      </c>
      <c r="H988" t="s">
        <v>39</v>
      </c>
      <c r="I988" t="s">
        <v>2322</v>
      </c>
      <c r="J988" t="s">
        <v>1992</v>
      </c>
      <c r="K988">
        <v>17494.8</v>
      </c>
      <c r="L988">
        <v>1</v>
      </c>
      <c r="M988" t="s">
        <v>180</v>
      </c>
      <c r="N988" t="s">
        <v>26</v>
      </c>
      <c r="O988" t="s">
        <v>36</v>
      </c>
      <c r="P988" t="s">
        <v>17</v>
      </c>
      <c r="Q988" t="s">
        <v>64</v>
      </c>
    </row>
    <row r="989" spans="1:17">
      <c r="A989" t="s">
        <v>17</v>
      </c>
      <c r="B989" t="s">
        <v>36</v>
      </c>
      <c r="C989" t="s">
        <v>19</v>
      </c>
      <c r="D989" t="s">
        <v>101</v>
      </c>
      <c r="E989" t="s">
        <v>95</v>
      </c>
      <c r="F989" t="s">
        <v>2323</v>
      </c>
      <c r="G989">
        <v>17493.45</v>
      </c>
      <c r="H989" t="s">
        <v>97</v>
      </c>
      <c r="I989" t="s">
        <v>2324</v>
      </c>
      <c r="J989" t="s">
        <v>497</v>
      </c>
      <c r="K989">
        <v>0</v>
      </c>
      <c r="L989">
        <v>0</v>
      </c>
      <c r="M989" t="s">
        <v>19</v>
      </c>
      <c r="P989" t="s">
        <v>36</v>
      </c>
    </row>
    <row r="990" spans="1:17">
      <c r="A990" t="s">
        <v>17</v>
      </c>
      <c r="B990" t="s">
        <v>79</v>
      </c>
      <c r="C990" t="s">
        <v>19</v>
      </c>
      <c r="D990" t="s">
        <v>20</v>
      </c>
      <c r="E990" t="s">
        <v>242</v>
      </c>
      <c r="F990" t="s">
        <v>2325</v>
      </c>
      <c r="G990">
        <v>17329</v>
      </c>
      <c r="H990" t="s">
        <v>244</v>
      </c>
      <c r="I990" t="s">
        <v>2326</v>
      </c>
      <c r="J990" t="s">
        <v>108</v>
      </c>
      <c r="K990">
        <v>17329</v>
      </c>
      <c r="L990">
        <v>1</v>
      </c>
      <c r="M990" t="s">
        <v>19</v>
      </c>
      <c r="N990" t="s">
        <v>140</v>
      </c>
      <c r="O990" t="s">
        <v>79</v>
      </c>
      <c r="P990" t="s">
        <v>85</v>
      </c>
      <c r="Q990" t="s">
        <v>116</v>
      </c>
    </row>
    <row r="991" spans="1:17">
      <c r="A991" t="s">
        <v>17</v>
      </c>
      <c r="B991" t="s">
        <v>18</v>
      </c>
      <c r="C991" t="s">
        <v>19</v>
      </c>
      <c r="D991" t="s">
        <v>64</v>
      </c>
      <c r="E991" t="s">
        <v>21</v>
      </c>
      <c r="F991" t="s">
        <v>2327</v>
      </c>
      <c r="G991">
        <v>17300</v>
      </c>
      <c r="H991" t="s">
        <v>23</v>
      </c>
      <c r="I991" t="s">
        <v>2328</v>
      </c>
      <c r="J991" t="s">
        <v>108</v>
      </c>
      <c r="K991">
        <v>17300</v>
      </c>
      <c r="L991">
        <v>1</v>
      </c>
      <c r="M991" t="s">
        <v>19</v>
      </c>
      <c r="N991" t="s">
        <v>26</v>
      </c>
      <c r="O991" t="s">
        <v>27</v>
      </c>
      <c r="P991" t="s">
        <v>18</v>
      </c>
      <c r="Q991" t="s">
        <v>109</v>
      </c>
    </row>
    <row r="992" spans="1:17">
      <c r="A992" t="s">
        <v>17</v>
      </c>
      <c r="B992" t="s">
        <v>36</v>
      </c>
      <c r="C992" t="s">
        <v>213</v>
      </c>
      <c r="D992" t="s">
        <v>20</v>
      </c>
      <c r="E992" t="s">
        <v>37</v>
      </c>
      <c r="F992" t="s">
        <v>2329</v>
      </c>
      <c r="G992">
        <v>17280</v>
      </c>
      <c r="H992" t="s">
        <v>39</v>
      </c>
      <c r="I992" t="s">
        <v>2330</v>
      </c>
      <c r="J992" t="s">
        <v>249</v>
      </c>
      <c r="K992">
        <v>17280</v>
      </c>
      <c r="L992">
        <v>1</v>
      </c>
      <c r="M992" t="s">
        <v>213</v>
      </c>
      <c r="N992" t="s">
        <v>26</v>
      </c>
      <c r="O992" t="s">
        <v>36</v>
      </c>
      <c r="P992" t="s">
        <v>36</v>
      </c>
      <c r="Q992" t="s">
        <v>105</v>
      </c>
    </row>
    <row r="993" spans="1:17">
      <c r="A993" t="s">
        <v>17</v>
      </c>
      <c r="B993" t="s">
        <v>36</v>
      </c>
      <c r="C993" t="s">
        <v>43</v>
      </c>
      <c r="D993" t="s">
        <v>638</v>
      </c>
      <c r="E993" t="s">
        <v>30</v>
      </c>
      <c r="F993" t="s">
        <v>2331</v>
      </c>
      <c r="G993">
        <v>17250</v>
      </c>
      <c r="H993" t="s">
        <v>32</v>
      </c>
      <c r="I993" t="s">
        <v>2332</v>
      </c>
      <c r="J993" t="s">
        <v>1516</v>
      </c>
      <c r="K993">
        <v>17250</v>
      </c>
      <c r="L993">
        <v>1</v>
      </c>
      <c r="M993" t="s">
        <v>43</v>
      </c>
      <c r="N993" t="s">
        <v>84</v>
      </c>
      <c r="O993" t="s">
        <v>36</v>
      </c>
      <c r="P993" t="s">
        <v>36</v>
      </c>
      <c r="Q993" t="s">
        <v>64</v>
      </c>
    </row>
    <row r="994" spans="1:17">
      <c r="A994" t="s">
        <v>17</v>
      </c>
      <c r="B994" t="s">
        <v>29</v>
      </c>
      <c r="C994" t="s">
        <v>43</v>
      </c>
      <c r="D994" t="s">
        <v>101</v>
      </c>
      <c r="E994" t="s">
        <v>30</v>
      </c>
      <c r="F994" t="s">
        <v>2333</v>
      </c>
      <c r="G994">
        <v>17134.38</v>
      </c>
      <c r="H994" t="s">
        <v>32</v>
      </c>
      <c r="I994" t="s">
        <v>2334</v>
      </c>
      <c r="J994" t="s">
        <v>1808</v>
      </c>
      <c r="K994">
        <v>17134.38</v>
      </c>
      <c r="L994">
        <v>1</v>
      </c>
      <c r="M994" t="s">
        <v>43</v>
      </c>
      <c r="N994" t="s">
        <v>26</v>
      </c>
      <c r="O994" t="s">
        <v>29</v>
      </c>
      <c r="P994" t="s">
        <v>29</v>
      </c>
      <c r="Q994" t="s">
        <v>101</v>
      </c>
    </row>
    <row r="995" spans="1:17">
      <c r="A995" t="s">
        <v>17</v>
      </c>
      <c r="B995" t="s">
        <v>29</v>
      </c>
      <c r="C995" t="s">
        <v>19</v>
      </c>
      <c r="D995" t="s">
        <v>20</v>
      </c>
      <c r="E995" t="s">
        <v>30</v>
      </c>
      <c r="F995" t="s">
        <v>2335</v>
      </c>
      <c r="G995">
        <v>17008</v>
      </c>
      <c r="H995" t="s">
        <v>32</v>
      </c>
      <c r="I995" t="s">
        <v>2336</v>
      </c>
      <c r="J995" t="s">
        <v>34</v>
      </c>
      <c r="K995">
        <v>0</v>
      </c>
      <c r="L995">
        <v>0</v>
      </c>
      <c r="M995" t="s">
        <v>19</v>
      </c>
      <c r="N995" t="s">
        <v>84</v>
      </c>
      <c r="O995" t="s">
        <v>29</v>
      </c>
      <c r="P995" t="s">
        <v>29</v>
      </c>
      <c r="Q995" t="s">
        <v>35</v>
      </c>
    </row>
    <row r="996" spans="1:17">
      <c r="A996" t="s">
        <v>17</v>
      </c>
      <c r="B996" t="s">
        <v>18</v>
      </c>
      <c r="C996" t="s">
        <v>19</v>
      </c>
      <c r="D996" t="s">
        <v>64</v>
      </c>
      <c r="E996" t="s">
        <v>58</v>
      </c>
      <c r="F996" t="s">
        <v>2337</v>
      </c>
      <c r="G996">
        <v>16900</v>
      </c>
      <c r="H996" t="s">
        <v>60</v>
      </c>
      <c r="I996" t="s">
        <v>2338</v>
      </c>
      <c r="J996" t="s">
        <v>108</v>
      </c>
      <c r="K996">
        <v>8450</v>
      </c>
      <c r="L996">
        <v>0.5</v>
      </c>
      <c r="M996" t="s">
        <v>19</v>
      </c>
      <c r="N996" t="s">
        <v>140</v>
      </c>
      <c r="O996" t="s">
        <v>27</v>
      </c>
      <c r="P996" t="s">
        <v>18</v>
      </c>
      <c r="Q996" t="s">
        <v>64</v>
      </c>
    </row>
    <row r="997" spans="1:17">
      <c r="A997" t="s">
        <v>17</v>
      </c>
      <c r="B997" t="s">
        <v>36</v>
      </c>
      <c r="C997" t="s">
        <v>19</v>
      </c>
      <c r="D997" t="s">
        <v>101</v>
      </c>
      <c r="E997" t="s">
        <v>37</v>
      </c>
      <c r="F997" t="s">
        <v>2339</v>
      </c>
      <c r="G997">
        <v>16794.97</v>
      </c>
      <c r="H997" t="s">
        <v>39</v>
      </c>
      <c r="I997" t="s">
        <v>2340</v>
      </c>
      <c r="J997" t="s">
        <v>1787</v>
      </c>
      <c r="K997">
        <v>16767.03</v>
      </c>
      <c r="L997">
        <v>0.99833640667414103</v>
      </c>
      <c r="M997" t="s">
        <v>19</v>
      </c>
      <c r="N997" t="s">
        <v>26</v>
      </c>
      <c r="O997" t="s">
        <v>36</v>
      </c>
      <c r="P997" t="s">
        <v>36</v>
      </c>
      <c r="Q997" t="s">
        <v>101</v>
      </c>
    </row>
    <row r="998" spans="1:17">
      <c r="A998" t="s">
        <v>17</v>
      </c>
      <c r="B998" t="s">
        <v>18</v>
      </c>
      <c r="C998" t="s">
        <v>43</v>
      </c>
      <c r="D998" t="s">
        <v>101</v>
      </c>
      <c r="E998" t="s">
        <v>69</v>
      </c>
      <c r="F998" t="s">
        <v>2341</v>
      </c>
      <c r="G998">
        <v>16608.23</v>
      </c>
      <c r="H998" t="s">
        <v>71</v>
      </c>
      <c r="I998" t="s">
        <v>2342</v>
      </c>
      <c r="J998" t="s">
        <v>1487</v>
      </c>
      <c r="K998">
        <v>16608.23</v>
      </c>
      <c r="L998">
        <v>1</v>
      </c>
      <c r="M998" t="s">
        <v>43</v>
      </c>
      <c r="P998" t="s">
        <v>18</v>
      </c>
    </row>
    <row r="999" spans="1:17">
      <c r="A999" t="s">
        <v>17</v>
      </c>
      <c r="B999" t="s">
        <v>18</v>
      </c>
      <c r="C999" t="s">
        <v>19</v>
      </c>
      <c r="D999" t="s">
        <v>101</v>
      </c>
      <c r="E999" t="s">
        <v>21</v>
      </c>
      <c r="F999" t="s">
        <v>2343</v>
      </c>
      <c r="G999">
        <v>16574.849999999999</v>
      </c>
      <c r="H999" t="s">
        <v>23</v>
      </c>
      <c r="I999" t="s">
        <v>2344</v>
      </c>
      <c r="J999" t="s">
        <v>1336</v>
      </c>
      <c r="K999">
        <v>16256.48</v>
      </c>
      <c r="L999">
        <v>0.9807919830345373</v>
      </c>
      <c r="M999" t="s">
        <v>19</v>
      </c>
      <c r="N999" t="s">
        <v>26</v>
      </c>
      <c r="O999" t="s">
        <v>27</v>
      </c>
      <c r="P999" t="s">
        <v>18</v>
      </c>
      <c r="Q999" t="s">
        <v>101</v>
      </c>
    </row>
    <row r="1000" spans="1:17">
      <c r="A1000" t="s">
        <v>17</v>
      </c>
      <c r="B1000" t="s">
        <v>79</v>
      </c>
      <c r="C1000" t="s">
        <v>43</v>
      </c>
      <c r="D1000" t="s">
        <v>20</v>
      </c>
      <c r="E1000" t="s">
        <v>80</v>
      </c>
      <c r="F1000" t="s">
        <v>2345</v>
      </c>
      <c r="G1000">
        <v>16567.599999999999</v>
      </c>
      <c r="H1000" t="s">
        <v>82</v>
      </c>
      <c r="I1000" t="s">
        <v>2346</v>
      </c>
      <c r="J1000" t="s">
        <v>131</v>
      </c>
      <c r="K1000">
        <v>16567.599999999999</v>
      </c>
      <c r="L1000">
        <v>1</v>
      </c>
      <c r="M1000" t="s">
        <v>43</v>
      </c>
      <c r="P1000" t="s">
        <v>85</v>
      </c>
    </row>
    <row r="1001" spans="1:17">
      <c r="A1001" t="s">
        <v>17</v>
      </c>
      <c r="B1001" t="s">
        <v>36</v>
      </c>
      <c r="C1001" t="s">
        <v>19</v>
      </c>
      <c r="D1001" t="s">
        <v>101</v>
      </c>
      <c r="E1001" t="s">
        <v>37</v>
      </c>
      <c r="F1001" t="s">
        <v>2347</v>
      </c>
      <c r="G1001">
        <v>16496.16</v>
      </c>
      <c r="H1001" t="s">
        <v>39</v>
      </c>
      <c r="I1001" t="s">
        <v>2348</v>
      </c>
      <c r="J1001" t="s">
        <v>1467</v>
      </c>
      <c r="K1001">
        <v>16496.16</v>
      </c>
      <c r="L1001">
        <v>1</v>
      </c>
      <c r="M1001" t="s">
        <v>19</v>
      </c>
      <c r="N1001" t="s">
        <v>26</v>
      </c>
      <c r="O1001" t="s">
        <v>36</v>
      </c>
      <c r="P1001" t="s">
        <v>36</v>
      </c>
      <c r="Q1001" t="s">
        <v>101</v>
      </c>
    </row>
    <row r="1002" spans="1:17">
      <c r="A1002" t="s">
        <v>17</v>
      </c>
      <c r="B1002" t="s">
        <v>36</v>
      </c>
      <c r="C1002" t="s">
        <v>19</v>
      </c>
      <c r="D1002" t="s">
        <v>101</v>
      </c>
      <c r="E1002" t="s">
        <v>95</v>
      </c>
      <c r="F1002" t="s">
        <v>2349</v>
      </c>
      <c r="G1002">
        <v>16465.8</v>
      </c>
      <c r="H1002" t="s">
        <v>97</v>
      </c>
      <c r="I1002" t="s">
        <v>2350</v>
      </c>
      <c r="J1002" t="s">
        <v>2351</v>
      </c>
      <c r="K1002">
        <v>16423.900000000001</v>
      </c>
      <c r="L1002">
        <v>0.99745533165713163</v>
      </c>
      <c r="M1002" t="s">
        <v>19</v>
      </c>
      <c r="P1002" t="s">
        <v>36</v>
      </c>
    </row>
    <row r="1003" spans="1:17">
      <c r="A1003" t="s">
        <v>17</v>
      </c>
      <c r="B1003" t="s">
        <v>36</v>
      </c>
      <c r="C1003" t="s">
        <v>19</v>
      </c>
      <c r="D1003" t="s">
        <v>101</v>
      </c>
      <c r="E1003" t="s">
        <v>91</v>
      </c>
      <c r="F1003" t="s">
        <v>2352</v>
      </c>
      <c r="G1003">
        <v>16456.080000000002</v>
      </c>
      <c r="H1003" t="s">
        <v>93</v>
      </c>
      <c r="I1003" t="s">
        <v>2353</v>
      </c>
      <c r="J1003" t="s">
        <v>1021</v>
      </c>
      <c r="K1003">
        <v>16456.080000000002</v>
      </c>
      <c r="L1003">
        <v>1</v>
      </c>
      <c r="M1003" t="s">
        <v>19</v>
      </c>
      <c r="N1003" t="s">
        <v>26</v>
      </c>
      <c r="O1003" t="s">
        <v>36</v>
      </c>
      <c r="P1003" t="s">
        <v>36</v>
      </c>
      <c r="Q1003" t="s">
        <v>101</v>
      </c>
    </row>
    <row r="1004" spans="1:17">
      <c r="A1004" t="s">
        <v>17</v>
      </c>
      <c r="B1004" t="s">
        <v>36</v>
      </c>
      <c r="C1004" t="s">
        <v>19</v>
      </c>
      <c r="D1004" t="s">
        <v>101</v>
      </c>
      <c r="E1004" t="s">
        <v>37</v>
      </c>
      <c r="F1004" t="s">
        <v>2354</v>
      </c>
      <c r="G1004">
        <v>16297.34</v>
      </c>
      <c r="H1004" t="s">
        <v>39</v>
      </c>
      <c r="I1004" t="s">
        <v>2355</v>
      </c>
      <c r="J1004" t="s">
        <v>256</v>
      </c>
      <c r="K1004">
        <v>16297.34</v>
      </c>
      <c r="L1004">
        <v>1</v>
      </c>
      <c r="M1004" t="s">
        <v>19</v>
      </c>
      <c r="N1004" t="s">
        <v>84</v>
      </c>
      <c r="O1004" t="s">
        <v>36</v>
      </c>
      <c r="P1004" t="s">
        <v>36</v>
      </c>
      <c r="Q1004" t="s">
        <v>105</v>
      </c>
    </row>
    <row r="1005" spans="1:17">
      <c r="A1005" t="s">
        <v>17</v>
      </c>
      <c r="B1005" t="s">
        <v>36</v>
      </c>
      <c r="C1005" t="s">
        <v>213</v>
      </c>
      <c r="D1005" t="s">
        <v>20</v>
      </c>
      <c r="E1005" t="s">
        <v>37</v>
      </c>
      <c r="F1005" t="s">
        <v>2356</v>
      </c>
      <c r="G1005">
        <v>16264</v>
      </c>
      <c r="H1005" t="s">
        <v>39</v>
      </c>
      <c r="I1005" t="s">
        <v>2357</v>
      </c>
      <c r="J1005" t="s">
        <v>217</v>
      </c>
      <c r="K1005">
        <v>15428</v>
      </c>
      <c r="L1005">
        <v>0.94859813084112155</v>
      </c>
      <c r="M1005" t="s">
        <v>213</v>
      </c>
      <c r="N1005" t="s">
        <v>84</v>
      </c>
      <c r="O1005" t="s">
        <v>36</v>
      </c>
      <c r="P1005" t="s">
        <v>36</v>
      </c>
      <c r="Q1005" t="s">
        <v>64</v>
      </c>
    </row>
    <row r="1006" spans="1:17">
      <c r="A1006" t="s">
        <v>17</v>
      </c>
      <c r="B1006" t="s">
        <v>36</v>
      </c>
      <c r="C1006" t="s">
        <v>176</v>
      </c>
      <c r="D1006" t="s">
        <v>177</v>
      </c>
      <c r="E1006" t="s">
        <v>37</v>
      </c>
      <c r="F1006" t="s">
        <v>2358</v>
      </c>
      <c r="G1006">
        <v>16203.5</v>
      </c>
      <c r="H1006" t="s">
        <v>39</v>
      </c>
      <c r="I1006" t="s">
        <v>2359</v>
      </c>
      <c r="J1006" t="s">
        <v>397</v>
      </c>
      <c r="K1006">
        <v>0</v>
      </c>
      <c r="L1006">
        <v>0</v>
      </c>
      <c r="M1006" t="s">
        <v>180</v>
      </c>
      <c r="N1006" t="s">
        <v>190</v>
      </c>
      <c r="O1006" t="s">
        <v>241</v>
      </c>
      <c r="P1006" t="s">
        <v>36</v>
      </c>
      <c r="Q1006" t="s">
        <v>64</v>
      </c>
    </row>
    <row r="1007" spans="1:17">
      <c r="A1007" t="s">
        <v>17</v>
      </c>
      <c r="B1007" t="s">
        <v>18</v>
      </c>
      <c r="C1007" t="s">
        <v>19</v>
      </c>
      <c r="D1007" t="s">
        <v>64</v>
      </c>
      <c r="E1007" t="s">
        <v>21</v>
      </c>
      <c r="F1007" t="s">
        <v>2360</v>
      </c>
      <c r="G1007">
        <v>16203</v>
      </c>
      <c r="H1007" t="s">
        <v>23</v>
      </c>
      <c r="I1007" t="s">
        <v>2361</v>
      </c>
      <c r="J1007" t="s">
        <v>108</v>
      </c>
      <c r="K1007">
        <v>16203</v>
      </c>
      <c r="L1007">
        <v>1</v>
      </c>
      <c r="M1007" t="s">
        <v>19</v>
      </c>
      <c r="N1007" t="s">
        <v>26</v>
      </c>
      <c r="O1007" t="s">
        <v>27</v>
      </c>
      <c r="P1007" t="s">
        <v>18</v>
      </c>
      <c r="Q1007" t="s">
        <v>109</v>
      </c>
    </row>
    <row r="1008" spans="1:17">
      <c r="A1008" t="s">
        <v>17</v>
      </c>
      <c r="B1008" t="s">
        <v>36</v>
      </c>
      <c r="C1008" t="s">
        <v>213</v>
      </c>
      <c r="D1008" t="s">
        <v>20</v>
      </c>
      <c r="E1008" t="s">
        <v>37</v>
      </c>
      <c r="F1008" t="s">
        <v>2362</v>
      </c>
      <c r="G1008">
        <v>16201</v>
      </c>
      <c r="H1008" t="s">
        <v>39</v>
      </c>
      <c r="I1008" t="s">
        <v>2363</v>
      </c>
      <c r="J1008" t="s">
        <v>217</v>
      </c>
      <c r="K1008">
        <v>16201</v>
      </c>
      <c r="L1008">
        <v>1</v>
      </c>
      <c r="M1008" t="s">
        <v>213</v>
      </c>
      <c r="N1008" t="s">
        <v>26</v>
      </c>
      <c r="O1008" t="s">
        <v>36</v>
      </c>
      <c r="P1008" t="s">
        <v>36</v>
      </c>
      <c r="Q1008" t="s">
        <v>64</v>
      </c>
    </row>
    <row r="1009" spans="1:17">
      <c r="A1009" t="s">
        <v>17</v>
      </c>
      <c r="B1009" t="s">
        <v>18</v>
      </c>
      <c r="C1009" t="s">
        <v>19</v>
      </c>
      <c r="D1009" t="s">
        <v>638</v>
      </c>
      <c r="E1009" t="s">
        <v>21</v>
      </c>
      <c r="F1009" t="s">
        <v>2364</v>
      </c>
      <c r="G1009">
        <v>16181</v>
      </c>
      <c r="H1009" t="s">
        <v>23</v>
      </c>
      <c r="I1009" t="s">
        <v>2365</v>
      </c>
      <c r="J1009" t="s">
        <v>2366</v>
      </c>
      <c r="K1009">
        <v>0</v>
      </c>
      <c r="L1009">
        <v>0</v>
      </c>
      <c r="M1009" t="s">
        <v>19</v>
      </c>
      <c r="N1009" t="s">
        <v>26</v>
      </c>
      <c r="O1009" t="s">
        <v>27</v>
      </c>
      <c r="P1009" t="s">
        <v>18</v>
      </c>
      <c r="Q1009" t="s">
        <v>105</v>
      </c>
    </row>
    <row r="1010" spans="1:17">
      <c r="A1010" t="s">
        <v>17</v>
      </c>
      <c r="B1010" t="s">
        <v>79</v>
      </c>
      <c r="C1010" t="s">
        <v>19</v>
      </c>
      <c r="D1010" t="s">
        <v>20</v>
      </c>
      <c r="E1010" t="s">
        <v>242</v>
      </c>
      <c r="F1010" t="s">
        <v>2367</v>
      </c>
      <c r="G1010">
        <v>16000</v>
      </c>
      <c r="H1010" t="s">
        <v>244</v>
      </c>
      <c r="I1010" t="s">
        <v>2368</v>
      </c>
      <c r="J1010" t="s">
        <v>502</v>
      </c>
      <c r="K1010">
        <v>16000</v>
      </c>
      <c r="L1010">
        <v>1</v>
      </c>
      <c r="M1010" t="s">
        <v>19</v>
      </c>
      <c r="N1010" t="s">
        <v>26</v>
      </c>
      <c r="O1010" t="s">
        <v>79</v>
      </c>
      <c r="P1010" t="s">
        <v>85</v>
      </c>
      <c r="Q1010" t="s">
        <v>101</v>
      </c>
    </row>
    <row r="1011" spans="1:17">
      <c r="A1011" t="s">
        <v>17</v>
      </c>
      <c r="B1011" t="s">
        <v>18</v>
      </c>
      <c r="C1011" t="s">
        <v>19</v>
      </c>
      <c r="D1011" t="s">
        <v>101</v>
      </c>
      <c r="E1011" t="s">
        <v>21</v>
      </c>
      <c r="F1011" t="s">
        <v>2369</v>
      </c>
      <c r="G1011">
        <v>15992</v>
      </c>
      <c r="H1011" t="s">
        <v>23</v>
      </c>
      <c r="I1011" t="s">
        <v>2370</v>
      </c>
      <c r="J1011" t="s">
        <v>833</v>
      </c>
      <c r="K1011">
        <v>15992</v>
      </c>
      <c r="L1011">
        <v>1</v>
      </c>
      <c r="M1011" t="s">
        <v>19</v>
      </c>
      <c r="N1011" t="s">
        <v>26</v>
      </c>
      <c r="O1011" t="s">
        <v>27</v>
      </c>
      <c r="P1011" t="s">
        <v>18</v>
      </c>
      <c r="Q1011" t="s">
        <v>101</v>
      </c>
    </row>
    <row r="1012" spans="1:17">
      <c r="A1012" t="s">
        <v>17</v>
      </c>
      <c r="B1012" t="s">
        <v>17</v>
      </c>
      <c r="C1012" t="s">
        <v>176</v>
      </c>
      <c r="D1012" t="s">
        <v>186</v>
      </c>
      <c r="E1012" t="s">
        <v>30</v>
      </c>
      <c r="F1012" t="s">
        <v>2371</v>
      </c>
      <c r="G1012">
        <v>15956.13</v>
      </c>
      <c r="H1012" t="s">
        <v>32</v>
      </c>
      <c r="I1012" t="s">
        <v>2372</v>
      </c>
      <c r="J1012" t="s">
        <v>752</v>
      </c>
      <c r="K1012">
        <v>15956.13</v>
      </c>
      <c r="L1012">
        <v>1</v>
      </c>
      <c r="M1012" t="s">
        <v>180</v>
      </c>
      <c r="N1012" t="s">
        <v>190</v>
      </c>
      <c r="O1012" t="s">
        <v>241</v>
      </c>
      <c r="P1012" t="s">
        <v>17</v>
      </c>
      <c r="Q1012" t="s">
        <v>343</v>
      </c>
    </row>
    <row r="1013" spans="1:17">
      <c r="A1013" t="s">
        <v>17</v>
      </c>
      <c r="B1013" t="s">
        <v>36</v>
      </c>
      <c r="C1013" t="s">
        <v>19</v>
      </c>
      <c r="D1013" t="s">
        <v>101</v>
      </c>
      <c r="E1013" t="s">
        <v>91</v>
      </c>
      <c r="F1013" t="s">
        <v>2373</v>
      </c>
      <c r="G1013">
        <v>15916.8</v>
      </c>
      <c r="H1013" t="s">
        <v>93</v>
      </c>
      <c r="I1013" t="s">
        <v>2374</v>
      </c>
      <c r="J1013" t="s">
        <v>267</v>
      </c>
      <c r="K1013">
        <v>15916.8</v>
      </c>
      <c r="L1013">
        <v>1</v>
      </c>
      <c r="M1013" t="s">
        <v>19</v>
      </c>
      <c r="N1013" t="s">
        <v>26</v>
      </c>
      <c r="O1013" t="s">
        <v>36</v>
      </c>
      <c r="P1013" t="s">
        <v>36</v>
      </c>
      <c r="Q1013" t="s">
        <v>101</v>
      </c>
    </row>
    <row r="1014" spans="1:17">
      <c r="A1014" t="s">
        <v>17</v>
      </c>
      <c r="B1014" t="s">
        <v>36</v>
      </c>
      <c r="C1014" t="s">
        <v>86</v>
      </c>
      <c r="D1014" t="s">
        <v>122</v>
      </c>
      <c r="E1014" t="s">
        <v>37</v>
      </c>
      <c r="F1014" t="s">
        <v>2375</v>
      </c>
      <c r="G1014">
        <v>15912</v>
      </c>
      <c r="H1014" t="s">
        <v>39</v>
      </c>
      <c r="I1014" t="s">
        <v>2376</v>
      </c>
      <c r="J1014" t="s">
        <v>108</v>
      </c>
      <c r="K1014">
        <v>15912</v>
      </c>
      <c r="L1014">
        <v>1</v>
      </c>
      <c r="M1014" t="s">
        <v>86</v>
      </c>
      <c r="N1014" t="s">
        <v>26</v>
      </c>
      <c r="O1014" t="s">
        <v>36</v>
      </c>
      <c r="P1014" t="s">
        <v>352</v>
      </c>
      <c r="Q1014" t="s">
        <v>105</v>
      </c>
    </row>
    <row r="1015" spans="1:17">
      <c r="A1015" t="s">
        <v>17</v>
      </c>
      <c r="B1015" t="s">
        <v>36</v>
      </c>
      <c r="C1015" t="s">
        <v>19</v>
      </c>
      <c r="D1015" t="s">
        <v>20</v>
      </c>
      <c r="E1015" t="s">
        <v>91</v>
      </c>
      <c r="F1015" t="s">
        <v>2377</v>
      </c>
      <c r="G1015">
        <v>15886</v>
      </c>
      <c r="H1015" t="s">
        <v>93</v>
      </c>
      <c r="I1015" t="s">
        <v>2378</v>
      </c>
      <c r="J1015" t="s">
        <v>108</v>
      </c>
      <c r="K1015">
        <v>15886</v>
      </c>
      <c r="L1015">
        <v>1</v>
      </c>
      <c r="M1015" t="s">
        <v>19</v>
      </c>
      <c r="N1015" t="s">
        <v>26</v>
      </c>
      <c r="O1015" t="s">
        <v>36</v>
      </c>
      <c r="P1015" t="s">
        <v>36</v>
      </c>
      <c r="Q1015" t="s">
        <v>116</v>
      </c>
    </row>
    <row r="1016" spans="1:17">
      <c r="A1016" t="s">
        <v>17</v>
      </c>
      <c r="B1016" t="s">
        <v>36</v>
      </c>
      <c r="C1016" t="s">
        <v>213</v>
      </c>
      <c r="D1016" t="s">
        <v>20</v>
      </c>
      <c r="E1016" t="s">
        <v>91</v>
      </c>
      <c r="F1016" t="s">
        <v>2379</v>
      </c>
      <c r="G1016">
        <v>15749</v>
      </c>
      <c r="H1016" t="s">
        <v>93</v>
      </c>
      <c r="I1016" t="s">
        <v>2380</v>
      </c>
      <c r="J1016" t="s">
        <v>227</v>
      </c>
      <c r="K1016">
        <v>15749</v>
      </c>
      <c r="L1016">
        <v>1</v>
      </c>
      <c r="M1016" t="s">
        <v>213</v>
      </c>
      <c r="N1016" t="s">
        <v>26</v>
      </c>
      <c r="O1016" t="s">
        <v>36</v>
      </c>
      <c r="P1016" t="s">
        <v>36</v>
      </c>
      <c r="Q1016" t="s">
        <v>64</v>
      </c>
    </row>
    <row r="1017" spans="1:17">
      <c r="A1017" t="s">
        <v>17</v>
      </c>
      <c r="B1017" t="s">
        <v>29</v>
      </c>
      <c r="C1017" t="s">
        <v>213</v>
      </c>
      <c r="D1017" t="s">
        <v>20</v>
      </c>
      <c r="E1017" t="s">
        <v>30</v>
      </c>
      <c r="F1017" t="s">
        <v>2381</v>
      </c>
      <c r="G1017">
        <v>15718.13</v>
      </c>
      <c r="H1017" t="s">
        <v>32</v>
      </c>
      <c r="I1017" t="s">
        <v>2382</v>
      </c>
      <c r="J1017" t="s">
        <v>853</v>
      </c>
      <c r="K1017">
        <v>15718.13</v>
      </c>
      <c r="L1017">
        <v>1</v>
      </c>
      <c r="M1017" t="s">
        <v>213</v>
      </c>
      <c r="N1017" t="s">
        <v>26</v>
      </c>
      <c r="O1017" t="s">
        <v>29</v>
      </c>
      <c r="P1017" t="s">
        <v>29</v>
      </c>
      <c r="Q1017" t="s">
        <v>64</v>
      </c>
    </row>
    <row r="1018" spans="1:17">
      <c r="A1018" t="s">
        <v>17</v>
      </c>
      <c r="B1018" t="s">
        <v>18</v>
      </c>
      <c r="C1018" t="s">
        <v>19</v>
      </c>
      <c r="D1018" t="s">
        <v>101</v>
      </c>
      <c r="E1018" t="s">
        <v>69</v>
      </c>
      <c r="F1018" t="s">
        <v>2383</v>
      </c>
      <c r="G1018">
        <v>15686.9</v>
      </c>
      <c r="H1018" t="s">
        <v>71</v>
      </c>
      <c r="I1018" t="s">
        <v>2384</v>
      </c>
      <c r="J1018" t="s">
        <v>1255</v>
      </c>
      <c r="K1018">
        <v>15536.12</v>
      </c>
      <c r="L1018">
        <v>0.99038815827218885</v>
      </c>
      <c r="M1018" t="s">
        <v>19</v>
      </c>
      <c r="N1018" t="s">
        <v>26</v>
      </c>
      <c r="O1018" t="s">
        <v>27</v>
      </c>
      <c r="P1018" t="s">
        <v>18</v>
      </c>
      <c r="Q1018" t="s">
        <v>105</v>
      </c>
    </row>
    <row r="1019" spans="1:17">
      <c r="A1019" t="s">
        <v>17</v>
      </c>
      <c r="B1019" t="s">
        <v>18</v>
      </c>
      <c r="C1019" t="s">
        <v>19</v>
      </c>
      <c r="D1019" t="s">
        <v>20</v>
      </c>
      <c r="E1019" t="s">
        <v>21</v>
      </c>
      <c r="F1019" t="s">
        <v>2385</v>
      </c>
      <c r="G1019">
        <v>15659</v>
      </c>
      <c r="H1019" t="s">
        <v>23</v>
      </c>
      <c r="I1019" t="s">
        <v>2386</v>
      </c>
      <c r="J1019" t="s">
        <v>34</v>
      </c>
      <c r="K1019">
        <v>15659</v>
      </c>
      <c r="L1019">
        <v>1</v>
      </c>
      <c r="M1019" t="s">
        <v>19</v>
      </c>
      <c r="N1019" t="s">
        <v>190</v>
      </c>
      <c r="O1019" t="s">
        <v>18</v>
      </c>
      <c r="P1019" t="s">
        <v>2387</v>
      </c>
      <c r="Q1019" t="s">
        <v>35</v>
      </c>
    </row>
    <row r="1020" spans="1:17">
      <c r="A1020" t="s">
        <v>17</v>
      </c>
      <c r="B1020" t="s">
        <v>36</v>
      </c>
      <c r="C1020" t="s">
        <v>19</v>
      </c>
      <c r="D1020" t="s">
        <v>101</v>
      </c>
      <c r="E1020" t="s">
        <v>37</v>
      </c>
      <c r="F1020" t="s">
        <v>2388</v>
      </c>
      <c r="G1020">
        <v>15633.2</v>
      </c>
      <c r="H1020" t="s">
        <v>39</v>
      </c>
      <c r="I1020" t="s">
        <v>2389</v>
      </c>
      <c r="J1020" t="s">
        <v>128</v>
      </c>
      <c r="K1020">
        <v>15633.2</v>
      </c>
      <c r="L1020">
        <v>1</v>
      </c>
      <c r="M1020" t="s">
        <v>19</v>
      </c>
      <c r="N1020" t="s">
        <v>26</v>
      </c>
      <c r="O1020" t="s">
        <v>36</v>
      </c>
      <c r="P1020" t="s">
        <v>36</v>
      </c>
      <c r="Q1020" t="s">
        <v>101</v>
      </c>
    </row>
    <row r="1021" spans="1:17">
      <c r="A1021" t="s">
        <v>17</v>
      </c>
      <c r="B1021" t="s">
        <v>18</v>
      </c>
      <c r="C1021" t="s">
        <v>86</v>
      </c>
      <c r="D1021" t="s">
        <v>101</v>
      </c>
      <c r="E1021" t="s">
        <v>37</v>
      </c>
      <c r="F1021" t="s">
        <v>2390</v>
      </c>
      <c r="G1021">
        <v>15598</v>
      </c>
      <c r="H1021" t="s">
        <v>39</v>
      </c>
      <c r="I1021" t="s">
        <v>2391</v>
      </c>
      <c r="J1021" t="s">
        <v>321</v>
      </c>
      <c r="K1021">
        <v>15598</v>
      </c>
      <c r="L1021">
        <v>1</v>
      </c>
      <c r="M1021" t="s">
        <v>86</v>
      </c>
      <c r="N1021">
        <v>0</v>
      </c>
      <c r="O1021">
        <v>0</v>
      </c>
      <c r="P1021" t="s">
        <v>18</v>
      </c>
      <c r="Q1021" t="s">
        <v>101</v>
      </c>
    </row>
    <row r="1022" spans="1:17">
      <c r="A1022" t="s">
        <v>17</v>
      </c>
      <c r="B1022" t="s">
        <v>36</v>
      </c>
      <c r="C1022" t="s">
        <v>19</v>
      </c>
      <c r="D1022" t="s">
        <v>101</v>
      </c>
      <c r="E1022" t="s">
        <v>37</v>
      </c>
      <c r="F1022" t="s">
        <v>2392</v>
      </c>
      <c r="G1022">
        <v>15545.13</v>
      </c>
      <c r="H1022" t="s">
        <v>39</v>
      </c>
      <c r="I1022" t="s">
        <v>2393</v>
      </c>
      <c r="J1022" t="s">
        <v>128</v>
      </c>
      <c r="K1022">
        <v>15520.28</v>
      </c>
      <c r="L1022">
        <v>0.99840142861462089</v>
      </c>
      <c r="M1022" t="s">
        <v>19</v>
      </c>
      <c r="N1022" t="s">
        <v>26</v>
      </c>
      <c r="O1022" t="s">
        <v>36</v>
      </c>
      <c r="P1022" t="s">
        <v>36</v>
      </c>
      <c r="Q1022" t="s">
        <v>101</v>
      </c>
    </row>
    <row r="1023" spans="1:17">
      <c r="A1023" t="s">
        <v>17</v>
      </c>
      <c r="B1023" t="s">
        <v>36</v>
      </c>
      <c r="C1023" t="s">
        <v>86</v>
      </c>
      <c r="D1023" t="s">
        <v>20</v>
      </c>
      <c r="E1023" t="s">
        <v>143</v>
      </c>
      <c r="F1023" t="s">
        <v>2394</v>
      </c>
      <c r="G1023">
        <v>15526</v>
      </c>
      <c r="H1023" t="s">
        <v>145</v>
      </c>
      <c r="I1023" t="s">
        <v>2395</v>
      </c>
      <c r="J1023" t="s">
        <v>108</v>
      </c>
      <c r="K1023">
        <v>15526</v>
      </c>
      <c r="L1023">
        <v>1</v>
      </c>
      <c r="M1023" t="s">
        <v>86</v>
      </c>
      <c r="N1023" t="s">
        <v>26</v>
      </c>
      <c r="O1023" t="s">
        <v>36</v>
      </c>
      <c r="P1023" t="s">
        <v>36</v>
      </c>
      <c r="Q1023" t="s">
        <v>116</v>
      </c>
    </row>
    <row r="1024" spans="1:17">
      <c r="A1024" t="s">
        <v>17</v>
      </c>
      <c r="B1024" t="s">
        <v>18</v>
      </c>
      <c r="C1024" t="s">
        <v>19</v>
      </c>
      <c r="D1024" t="s">
        <v>20</v>
      </c>
      <c r="E1024" t="s">
        <v>69</v>
      </c>
      <c r="F1024" t="s">
        <v>2396</v>
      </c>
      <c r="G1024">
        <v>15500</v>
      </c>
      <c r="H1024" t="s">
        <v>71</v>
      </c>
      <c r="I1024" t="s">
        <v>2397</v>
      </c>
      <c r="J1024" t="s">
        <v>729</v>
      </c>
      <c r="K1024">
        <v>15500</v>
      </c>
      <c r="L1024">
        <v>1</v>
      </c>
      <c r="M1024" t="s">
        <v>19</v>
      </c>
      <c r="N1024" t="s">
        <v>26</v>
      </c>
      <c r="O1024" t="s">
        <v>27</v>
      </c>
      <c r="P1024" t="s">
        <v>18</v>
      </c>
    </row>
    <row r="1025" spans="1:17">
      <c r="A1025" t="s">
        <v>17</v>
      </c>
      <c r="B1025" t="s">
        <v>18</v>
      </c>
      <c r="C1025" t="s">
        <v>19</v>
      </c>
      <c r="D1025" t="s">
        <v>101</v>
      </c>
      <c r="E1025" t="s">
        <v>21</v>
      </c>
      <c r="F1025" t="s">
        <v>2398</v>
      </c>
      <c r="G1025">
        <v>15490.8</v>
      </c>
      <c r="H1025" t="s">
        <v>23</v>
      </c>
      <c r="I1025" t="s">
        <v>2399</v>
      </c>
      <c r="J1025" t="s">
        <v>718</v>
      </c>
      <c r="K1025">
        <v>15490.8</v>
      </c>
      <c r="L1025">
        <v>1</v>
      </c>
      <c r="M1025" t="s">
        <v>19</v>
      </c>
      <c r="N1025" t="s">
        <v>26</v>
      </c>
      <c r="O1025" t="s">
        <v>27</v>
      </c>
      <c r="P1025" t="s">
        <v>18</v>
      </c>
      <c r="Q1025" t="s">
        <v>101</v>
      </c>
    </row>
    <row r="1026" spans="1:17">
      <c r="A1026" t="s">
        <v>17</v>
      </c>
      <c r="B1026" t="s">
        <v>36</v>
      </c>
      <c r="C1026" t="s">
        <v>213</v>
      </c>
      <c r="D1026" t="s">
        <v>20</v>
      </c>
      <c r="E1026" t="s">
        <v>95</v>
      </c>
      <c r="F1026" t="s">
        <v>2400</v>
      </c>
      <c r="G1026">
        <v>15472</v>
      </c>
      <c r="H1026" t="s">
        <v>97</v>
      </c>
      <c r="I1026" t="s">
        <v>2401</v>
      </c>
      <c r="J1026" t="s">
        <v>708</v>
      </c>
      <c r="K1026">
        <v>0</v>
      </c>
      <c r="L1026">
        <v>0</v>
      </c>
      <c r="M1026" t="s">
        <v>213</v>
      </c>
      <c r="P1026" t="s">
        <v>36</v>
      </c>
    </row>
    <row r="1027" spans="1:17">
      <c r="A1027" t="s">
        <v>17</v>
      </c>
      <c r="B1027" t="s">
        <v>18</v>
      </c>
      <c r="C1027" t="s">
        <v>19</v>
      </c>
      <c r="D1027" t="s">
        <v>101</v>
      </c>
      <c r="E1027" t="s">
        <v>21</v>
      </c>
      <c r="F1027" t="s">
        <v>2402</v>
      </c>
      <c r="G1027">
        <v>15421.2</v>
      </c>
      <c r="H1027" t="s">
        <v>23</v>
      </c>
      <c r="I1027" t="s">
        <v>2403</v>
      </c>
      <c r="J1027" t="s">
        <v>128</v>
      </c>
      <c r="K1027">
        <v>15421.2</v>
      </c>
      <c r="L1027">
        <v>1</v>
      </c>
      <c r="M1027" t="s">
        <v>19</v>
      </c>
      <c r="N1027" t="s">
        <v>26</v>
      </c>
      <c r="O1027" t="s">
        <v>27</v>
      </c>
      <c r="P1027" t="s">
        <v>18</v>
      </c>
      <c r="Q1027" t="s">
        <v>101</v>
      </c>
    </row>
    <row r="1028" spans="1:17">
      <c r="A1028" t="s">
        <v>17</v>
      </c>
      <c r="B1028" t="s">
        <v>36</v>
      </c>
      <c r="C1028" t="s">
        <v>19</v>
      </c>
      <c r="D1028" t="s">
        <v>122</v>
      </c>
      <c r="E1028" t="s">
        <v>37</v>
      </c>
      <c r="F1028" t="s">
        <v>2404</v>
      </c>
      <c r="G1028">
        <v>15402.62</v>
      </c>
      <c r="H1028" t="s">
        <v>39</v>
      </c>
      <c r="I1028" t="s">
        <v>2405</v>
      </c>
      <c r="J1028" t="s">
        <v>67</v>
      </c>
      <c r="K1028">
        <v>14632.49</v>
      </c>
      <c r="L1028">
        <v>0.95000006492401934</v>
      </c>
      <c r="M1028" t="s">
        <v>19</v>
      </c>
      <c r="N1028" t="s">
        <v>26</v>
      </c>
      <c r="O1028" t="s">
        <v>36</v>
      </c>
      <c r="P1028" t="s">
        <v>36</v>
      </c>
      <c r="Q1028" t="s">
        <v>68</v>
      </c>
    </row>
    <row r="1029" spans="1:17">
      <c r="A1029" t="s">
        <v>17</v>
      </c>
      <c r="B1029" t="s">
        <v>79</v>
      </c>
      <c r="C1029" t="s">
        <v>43</v>
      </c>
      <c r="D1029" t="s">
        <v>122</v>
      </c>
      <c r="E1029" t="s">
        <v>419</v>
      </c>
      <c r="F1029" t="s">
        <v>2406</v>
      </c>
      <c r="G1029">
        <v>15393.94</v>
      </c>
      <c r="H1029" t="s">
        <v>421</v>
      </c>
      <c r="I1029" t="s">
        <v>2407</v>
      </c>
      <c r="J1029" t="s">
        <v>514</v>
      </c>
      <c r="K1029">
        <v>0</v>
      </c>
      <c r="L1029">
        <v>0</v>
      </c>
      <c r="M1029" t="s">
        <v>43</v>
      </c>
      <c r="N1029" t="s">
        <v>26</v>
      </c>
      <c r="O1029" t="s">
        <v>79</v>
      </c>
      <c r="P1029" t="s">
        <v>162</v>
      </c>
      <c r="Q1029" t="s">
        <v>105</v>
      </c>
    </row>
    <row r="1030" spans="1:17">
      <c r="A1030" t="s">
        <v>17</v>
      </c>
      <c r="B1030" t="s">
        <v>79</v>
      </c>
      <c r="C1030" t="s">
        <v>43</v>
      </c>
      <c r="D1030" t="s">
        <v>64</v>
      </c>
      <c r="E1030" t="s">
        <v>2144</v>
      </c>
      <c r="F1030" t="s">
        <v>2408</v>
      </c>
      <c r="G1030">
        <v>15248</v>
      </c>
      <c r="H1030" t="s">
        <v>2146</v>
      </c>
      <c r="I1030" t="s">
        <v>2409</v>
      </c>
      <c r="J1030" t="s">
        <v>1385</v>
      </c>
      <c r="K1030">
        <v>0</v>
      </c>
      <c r="L1030">
        <v>0</v>
      </c>
      <c r="M1030" t="s">
        <v>43</v>
      </c>
      <c r="N1030" t="s">
        <v>26</v>
      </c>
      <c r="O1030" t="s">
        <v>79</v>
      </c>
      <c r="P1030" t="s">
        <v>162</v>
      </c>
    </row>
    <row r="1031" spans="1:17">
      <c r="A1031" t="s">
        <v>17</v>
      </c>
      <c r="B1031" t="s">
        <v>29</v>
      </c>
      <c r="C1031" t="s">
        <v>43</v>
      </c>
      <c r="D1031" t="s">
        <v>64</v>
      </c>
      <c r="E1031" t="s">
        <v>30</v>
      </c>
      <c r="F1031" t="s">
        <v>2410</v>
      </c>
      <c r="G1031">
        <v>15105</v>
      </c>
      <c r="H1031" t="s">
        <v>32</v>
      </c>
      <c r="I1031" t="s">
        <v>2411</v>
      </c>
      <c r="J1031" t="s">
        <v>692</v>
      </c>
      <c r="K1031">
        <v>15105</v>
      </c>
      <c r="L1031">
        <v>1</v>
      </c>
      <c r="M1031" t="s">
        <v>43</v>
      </c>
      <c r="N1031" t="s">
        <v>26</v>
      </c>
      <c r="O1031" t="s">
        <v>29</v>
      </c>
      <c r="P1031" t="s">
        <v>29</v>
      </c>
      <c r="Q1031" t="s">
        <v>101</v>
      </c>
    </row>
    <row r="1032" spans="1:17">
      <c r="A1032" t="s">
        <v>17</v>
      </c>
      <c r="B1032" t="s">
        <v>18</v>
      </c>
      <c r="C1032" t="s">
        <v>176</v>
      </c>
      <c r="D1032" t="s">
        <v>593</v>
      </c>
      <c r="E1032" t="s">
        <v>21</v>
      </c>
      <c r="F1032" t="s">
        <v>2412</v>
      </c>
      <c r="G1032">
        <v>15000</v>
      </c>
      <c r="H1032" t="s">
        <v>23</v>
      </c>
      <c r="I1032" t="s">
        <v>2413</v>
      </c>
      <c r="J1032" t="s">
        <v>477</v>
      </c>
      <c r="K1032">
        <v>15000</v>
      </c>
      <c r="L1032">
        <v>1</v>
      </c>
      <c r="M1032" t="s">
        <v>180</v>
      </c>
      <c r="N1032" t="s">
        <v>140</v>
      </c>
      <c r="O1032" t="s">
        <v>27</v>
      </c>
      <c r="P1032" t="s">
        <v>17</v>
      </c>
      <c r="Q1032" t="s">
        <v>64</v>
      </c>
    </row>
    <row r="1033" spans="1:17">
      <c r="A1033" t="s">
        <v>17</v>
      </c>
      <c r="B1033" t="s">
        <v>18</v>
      </c>
      <c r="C1033" t="s">
        <v>176</v>
      </c>
      <c r="D1033" t="s">
        <v>593</v>
      </c>
      <c r="E1033" t="s">
        <v>21</v>
      </c>
      <c r="F1033" t="s">
        <v>2414</v>
      </c>
      <c r="G1033">
        <v>15000</v>
      </c>
      <c r="H1033" t="s">
        <v>23</v>
      </c>
      <c r="I1033" t="s">
        <v>2415</v>
      </c>
      <c r="J1033" t="s">
        <v>477</v>
      </c>
      <c r="K1033">
        <v>15000</v>
      </c>
      <c r="L1033">
        <v>1</v>
      </c>
      <c r="M1033" t="s">
        <v>180</v>
      </c>
      <c r="N1033" t="s">
        <v>140</v>
      </c>
      <c r="O1033" t="s">
        <v>27</v>
      </c>
      <c r="P1033" t="s">
        <v>17</v>
      </c>
      <c r="Q1033" t="s">
        <v>64</v>
      </c>
    </row>
    <row r="1034" spans="1:17">
      <c r="A1034" t="s">
        <v>17</v>
      </c>
      <c r="B1034" t="s">
        <v>36</v>
      </c>
      <c r="C1034" t="s">
        <v>176</v>
      </c>
      <c r="D1034" t="s">
        <v>122</v>
      </c>
      <c r="E1034" t="s">
        <v>37</v>
      </c>
      <c r="F1034" t="s">
        <v>2416</v>
      </c>
      <c r="G1034">
        <v>14878.3</v>
      </c>
      <c r="H1034" t="s">
        <v>39</v>
      </c>
      <c r="I1034" t="s">
        <v>2417</v>
      </c>
      <c r="J1034" t="s">
        <v>2418</v>
      </c>
      <c r="K1034">
        <v>11361.32</v>
      </c>
      <c r="L1034">
        <v>0.76361681106040358</v>
      </c>
      <c r="M1034" t="s">
        <v>180</v>
      </c>
      <c r="N1034" t="s">
        <v>26</v>
      </c>
      <c r="O1034" t="s">
        <v>36</v>
      </c>
      <c r="P1034" t="s">
        <v>36</v>
      </c>
      <c r="Q1034" t="s">
        <v>105</v>
      </c>
    </row>
    <row r="1035" spans="1:17">
      <c r="A1035" t="s">
        <v>17</v>
      </c>
      <c r="B1035" t="s">
        <v>36</v>
      </c>
      <c r="C1035" t="s">
        <v>176</v>
      </c>
      <c r="D1035" t="s">
        <v>186</v>
      </c>
      <c r="E1035" t="s">
        <v>37</v>
      </c>
      <c r="F1035" t="s">
        <v>2419</v>
      </c>
      <c r="G1035">
        <v>14770</v>
      </c>
      <c r="H1035" t="s">
        <v>39</v>
      </c>
      <c r="I1035" t="s">
        <v>2420</v>
      </c>
      <c r="J1035" t="s">
        <v>1400</v>
      </c>
      <c r="K1035">
        <v>0</v>
      </c>
      <c r="L1035">
        <v>0</v>
      </c>
      <c r="M1035" t="s">
        <v>180</v>
      </c>
      <c r="N1035" t="s">
        <v>190</v>
      </c>
      <c r="O1035" t="s">
        <v>241</v>
      </c>
      <c r="P1035" t="s">
        <v>36</v>
      </c>
      <c r="Q1035" t="s">
        <v>186</v>
      </c>
    </row>
    <row r="1036" spans="1:17">
      <c r="A1036" t="s">
        <v>17</v>
      </c>
      <c r="B1036" t="s">
        <v>36</v>
      </c>
      <c r="C1036" t="s">
        <v>86</v>
      </c>
      <c r="D1036" t="s">
        <v>20</v>
      </c>
      <c r="E1036" t="s">
        <v>95</v>
      </c>
      <c r="F1036" t="s">
        <v>2421</v>
      </c>
      <c r="G1036">
        <v>14700</v>
      </c>
      <c r="H1036" t="s">
        <v>97</v>
      </c>
      <c r="I1036" t="s">
        <v>2422</v>
      </c>
      <c r="J1036" t="s">
        <v>89</v>
      </c>
      <c r="K1036">
        <v>0</v>
      </c>
      <c r="L1036">
        <v>0</v>
      </c>
      <c r="M1036" t="s">
        <v>86</v>
      </c>
      <c r="P1036" t="s">
        <v>36</v>
      </c>
    </row>
    <row r="1037" spans="1:17">
      <c r="A1037" t="s">
        <v>17</v>
      </c>
      <c r="B1037" t="s">
        <v>18</v>
      </c>
      <c r="C1037" t="s">
        <v>19</v>
      </c>
      <c r="D1037" t="s">
        <v>101</v>
      </c>
      <c r="E1037" t="s">
        <v>69</v>
      </c>
      <c r="F1037" t="s">
        <v>2423</v>
      </c>
      <c r="G1037">
        <v>14662.5</v>
      </c>
      <c r="H1037" t="s">
        <v>71</v>
      </c>
      <c r="I1037" t="s">
        <v>2424</v>
      </c>
      <c r="J1037" t="s">
        <v>2425</v>
      </c>
      <c r="K1037">
        <v>14662.5</v>
      </c>
      <c r="L1037">
        <v>1</v>
      </c>
      <c r="M1037" t="s">
        <v>19</v>
      </c>
      <c r="N1037" t="s">
        <v>26</v>
      </c>
      <c r="O1037" t="s">
        <v>27</v>
      </c>
      <c r="P1037" t="s">
        <v>18</v>
      </c>
      <c r="Q1037" t="s">
        <v>101</v>
      </c>
    </row>
    <row r="1038" spans="1:17">
      <c r="A1038" t="s">
        <v>17</v>
      </c>
      <c r="B1038" t="s">
        <v>36</v>
      </c>
      <c r="C1038" t="s">
        <v>19</v>
      </c>
      <c r="D1038" t="s">
        <v>101</v>
      </c>
      <c r="E1038" t="s">
        <v>95</v>
      </c>
      <c r="F1038" t="s">
        <v>2426</v>
      </c>
      <c r="G1038">
        <v>14641.06</v>
      </c>
      <c r="H1038" t="s">
        <v>97</v>
      </c>
      <c r="I1038" t="s">
        <v>2427</v>
      </c>
      <c r="J1038" t="s">
        <v>267</v>
      </c>
      <c r="K1038">
        <v>0</v>
      </c>
      <c r="L1038">
        <v>0</v>
      </c>
      <c r="M1038" t="s">
        <v>19</v>
      </c>
      <c r="P1038" t="s">
        <v>36</v>
      </c>
    </row>
    <row r="1039" spans="1:17">
      <c r="A1039" t="s">
        <v>17</v>
      </c>
      <c r="B1039" t="s">
        <v>36</v>
      </c>
      <c r="C1039" t="s">
        <v>213</v>
      </c>
      <c r="D1039" t="s">
        <v>20</v>
      </c>
      <c r="E1039" t="s">
        <v>95</v>
      </c>
      <c r="F1039" t="s">
        <v>2428</v>
      </c>
      <c r="G1039">
        <v>14474.5</v>
      </c>
      <c r="H1039" t="s">
        <v>97</v>
      </c>
      <c r="I1039" t="s">
        <v>2429</v>
      </c>
      <c r="J1039" t="s">
        <v>708</v>
      </c>
      <c r="K1039">
        <v>0</v>
      </c>
      <c r="L1039">
        <v>0</v>
      </c>
      <c r="M1039" t="s">
        <v>213</v>
      </c>
      <c r="P1039" t="s">
        <v>36</v>
      </c>
    </row>
    <row r="1040" spans="1:17">
      <c r="A1040" t="s">
        <v>17</v>
      </c>
      <c r="B1040" t="s">
        <v>29</v>
      </c>
      <c r="C1040" t="s">
        <v>19</v>
      </c>
      <c r="D1040" t="s">
        <v>20</v>
      </c>
      <c r="E1040" t="s">
        <v>30</v>
      </c>
      <c r="F1040" t="s">
        <v>2430</v>
      </c>
      <c r="G1040">
        <v>14472</v>
      </c>
      <c r="H1040" t="s">
        <v>32</v>
      </c>
      <c r="I1040" t="s">
        <v>2431</v>
      </c>
      <c r="J1040" t="s">
        <v>108</v>
      </c>
      <c r="K1040">
        <v>14472</v>
      </c>
      <c r="L1040">
        <v>1</v>
      </c>
      <c r="M1040" t="s">
        <v>19</v>
      </c>
      <c r="N1040" t="s">
        <v>84</v>
      </c>
      <c r="O1040" t="s">
        <v>29</v>
      </c>
      <c r="P1040" t="s">
        <v>29</v>
      </c>
      <c r="Q1040" t="s">
        <v>116</v>
      </c>
    </row>
    <row r="1041" spans="1:17">
      <c r="A1041" t="s">
        <v>17</v>
      </c>
      <c r="B1041" t="s">
        <v>18</v>
      </c>
      <c r="C1041" t="s">
        <v>19</v>
      </c>
      <c r="D1041" t="s">
        <v>101</v>
      </c>
      <c r="E1041" t="s">
        <v>21</v>
      </c>
      <c r="F1041" t="s">
        <v>2432</v>
      </c>
      <c r="G1041">
        <v>14238</v>
      </c>
      <c r="H1041" t="s">
        <v>23</v>
      </c>
      <c r="I1041" t="s">
        <v>2433</v>
      </c>
      <c r="J1041" t="s">
        <v>128</v>
      </c>
      <c r="K1041">
        <v>14238</v>
      </c>
      <c r="L1041">
        <v>1</v>
      </c>
      <c r="M1041" t="s">
        <v>19</v>
      </c>
      <c r="N1041" t="s">
        <v>26</v>
      </c>
      <c r="O1041" t="s">
        <v>27</v>
      </c>
      <c r="P1041" t="s">
        <v>18</v>
      </c>
      <c r="Q1041" t="s">
        <v>101</v>
      </c>
    </row>
    <row r="1042" spans="1:17">
      <c r="A1042" t="s">
        <v>17</v>
      </c>
      <c r="B1042" t="s">
        <v>29</v>
      </c>
      <c r="C1042" t="s">
        <v>19</v>
      </c>
      <c r="D1042" t="s">
        <v>20</v>
      </c>
      <c r="E1042" t="s">
        <v>30</v>
      </c>
      <c r="F1042" t="s">
        <v>2434</v>
      </c>
      <c r="G1042">
        <v>14216</v>
      </c>
      <c r="H1042" t="s">
        <v>32</v>
      </c>
      <c r="I1042" t="s">
        <v>2435</v>
      </c>
      <c r="J1042" t="s">
        <v>34</v>
      </c>
      <c r="K1042">
        <v>0</v>
      </c>
      <c r="L1042">
        <v>0</v>
      </c>
      <c r="M1042" t="s">
        <v>19</v>
      </c>
      <c r="N1042" t="s">
        <v>26</v>
      </c>
      <c r="O1042" t="s">
        <v>29</v>
      </c>
      <c r="P1042" t="s">
        <v>29</v>
      </c>
      <c r="Q1042" t="s">
        <v>35</v>
      </c>
    </row>
    <row r="1043" spans="1:17">
      <c r="A1043" t="s">
        <v>17</v>
      </c>
      <c r="B1043" t="s">
        <v>36</v>
      </c>
      <c r="C1043" t="s">
        <v>19</v>
      </c>
      <c r="D1043" t="s">
        <v>122</v>
      </c>
      <c r="E1043" t="s">
        <v>271</v>
      </c>
      <c r="F1043" t="s">
        <v>2436</v>
      </c>
      <c r="G1043">
        <v>14189.19</v>
      </c>
      <c r="H1043" t="s">
        <v>273</v>
      </c>
      <c r="I1043" t="s">
        <v>2437</v>
      </c>
      <c r="J1043" t="s">
        <v>128</v>
      </c>
      <c r="K1043">
        <v>14189.19</v>
      </c>
      <c r="L1043">
        <v>1</v>
      </c>
      <c r="M1043" t="s">
        <v>19</v>
      </c>
      <c r="N1043" t="s">
        <v>26</v>
      </c>
      <c r="O1043" t="s">
        <v>36</v>
      </c>
      <c r="P1043" t="s">
        <v>36</v>
      </c>
      <c r="Q1043" t="s">
        <v>101</v>
      </c>
    </row>
    <row r="1044" spans="1:17">
      <c r="A1044" t="s">
        <v>17</v>
      </c>
      <c r="B1044" t="s">
        <v>18</v>
      </c>
      <c r="C1044" t="s">
        <v>19</v>
      </c>
      <c r="D1044" t="s">
        <v>101</v>
      </c>
      <c r="E1044" t="s">
        <v>69</v>
      </c>
      <c r="F1044" t="s">
        <v>2438</v>
      </c>
      <c r="G1044">
        <v>14175</v>
      </c>
      <c r="H1044" t="s">
        <v>71</v>
      </c>
      <c r="I1044" t="s">
        <v>2439</v>
      </c>
      <c r="J1044" t="s">
        <v>1787</v>
      </c>
      <c r="K1044">
        <v>14175</v>
      </c>
      <c r="L1044">
        <v>1</v>
      </c>
      <c r="M1044" t="s">
        <v>19</v>
      </c>
      <c r="N1044" t="s">
        <v>26</v>
      </c>
      <c r="O1044" t="s">
        <v>27</v>
      </c>
      <c r="P1044" t="s">
        <v>18</v>
      </c>
      <c r="Q1044" t="s">
        <v>101</v>
      </c>
    </row>
    <row r="1045" spans="1:17">
      <c r="A1045" t="s">
        <v>17</v>
      </c>
      <c r="B1045" t="s">
        <v>79</v>
      </c>
      <c r="C1045" t="s">
        <v>176</v>
      </c>
      <c r="D1045" t="s">
        <v>593</v>
      </c>
      <c r="E1045" t="s">
        <v>192</v>
      </c>
      <c r="F1045" t="s">
        <v>2440</v>
      </c>
      <c r="G1045">
        <v>14160</v>
      </c>
      <c r="H1045" t="s">
        <v>194</v>
      </c>
      <c r="I1045" t="s">
        <v>2441</v>
      </c>
      <c r="J1045" t="s">
        <v>617</v>
      </c>
      <c r="K1045">
        <v>0</v>
      </c>
      <c r="L1045">
        <v>0</v>
      </c>
      <c r="M1045" t="s">
        <v>180</v>
      </c>
      <c r="N1045" t="s">
        <v>84</v>
      </c>
      <c r="O1045" t="s">
        <v>79</v>
      </c>
      <c r="P1045" t="s">
        <v>2281</v>
      </c>
      <c r="Q1045" t="s">
        <v>64</v>
      </c>
    </row>
    <row r="1046" spans="1:17">
      <c r="A1046" t="s">
        <v>17</v>
      </c>
      <c r="B1046" t="s">
        <v>18</v>
      </c>
      <c r="C1046" t="s">
        <v>19</v>
      </c>
      <c r="D1046" t="s">
        <v>101</v>
      </c>
      <c r="E1046" t="s">
        <v>21</v>
      </c>
      <c r="F1046" t="s">
        <v>2442</v>
      </c>
      <c r="G1046">
        <v>14128.04</v>
      </c>
      <c r="H1046" t="s">
        <v>23</v>
      </c>
      <c r="I1046" t="s">
        <v>2443</v>
      </c>
      <c r="J1046" t="s">
        <v>1336</v>
      </c>
      <c r="K1046">
        <v>14077.5</v>
      </c>
      <c r="L1046">
        <v>0.99642271680997496</v>
      </c>
      <c r="M1046" t="s">
        <v>19</v>
      </c>
      <c r="N1046" t="s">
        <v>26</v>
      </c>
      <c r="O1046" t="s">
        <v>27</v>
      </c>
      <c r="P1046" t="s">
        <v>18</v>
      </c>
      <c r="Q1046" t="s">
        <v>101</v>
      </c>
    </row>
    <row r="1047" spans="1:17">
      <c r="A1047" t="s">
        <v>17</v>
      </c>
      <c r="B1047" t="s">
        <v>18</v>
      </c>
      <c r="C1047" t="s">
        <v>43</v>
      </c>
      <c r="D1047" t="s">
        <v>593</v>
      </c>
      <c r="E1047" t="s">
        <v>21</v>
      </c>
      <c r="F1047" t="s">
        <v>2444</v>
      </c>
      <c r="G1047">
        <v>14100</v>
      </c>
      <c r="H1047" t="s">
        <v>23</v>
      </c>
      <c r="I1047" t="s">
        <v>2445</v>
      </c>
      <c r="J1047" t="s">
        <v>2446</v>
      </c>
      <c r="K1047">
        <v>14100</v>
      </c>
      <c r="L1047">
        <v>1</v>
      </c>
      <c r="M1047" t="s">
        <v>43</v>
      </c>
      <c r="N1047" t="s">
        <v>140</v>
      </c>
      <c r="O1047" t="s">
        <v>27</v>
      </c>
      <c r="P1047" t="s">
        <v>18</v>
      </c>
      <c r="Q1047" t="s">
        <v>64</v>
      </c>
    </row>
    <row r="1048" spans="1:17">
      <c r="A1048" t="s">
        <v>17</v>
      </c>
      <c r="B1048" t="s">
        <v>18</v>
      </c>
      <c r="C1048" t="s">
        <v>19</v>
      </c>
      <c r="D1048" t="s">
        <v>20</v>
      </c>
      <c r="E1048" t="s">
        <v>21</v>
      </c>
      <c r="F1048" t="s">
        <v>2447</v>
      </c>
      <c r="G1048">
        <v>14090</v>
      </c>
      <c r="H1048" t="s">
        <v>23</v>
      </c>
      <c r="I1048" t="s">
        <v>2448</v>
      </c>
      <c r="J1048" t="s">
        <v>108</v>
      </c>
      <c r="K1048">
        <v>14090</v>
      </c>
      <c r="L1048">
        <v>1</v>
      </c>
      <c r="M1048" t="s">
        <v>19</v>
      </c>
      <c r="N1048" t="s">
        <v>26</v>
      </c>
      <c r="O1048" t="s">
        <v>27</v>
      </c>
      <c r="P1048" t="s">
        <v>18</v>
      </c>
      <c r="Q1048" t="s">
        <v>116</v>
      </c>
    </row>
    <row r="1049" spans="1:17">
      <c r="A1049" t="s">
        <v>17</v>
      </c>
      <c r="B1049" t="s">
        <v>18</v>
      </c>
      <c r="C1049" t="s">
        <v>19</v>
      </c>
      <c r="D1049" t="s">
        <v>101</v>
      </c>
      <c r="E1049" t="s">
        <v>21</v>
      </c>
      <c r="F1049" t="s">
        <v>2449</v>
      </c>
      <c r="G1049">
        <v>14045.1</v>
      </c>
      <c r="H1049" t="s">
        <v>23</v>
      </c>
      <c r="I1049" t="s">
        <v>2450</v>
      </c>
      <c r="J1049" t="s">
        <v>718</v>
      </c>
      <c r="K1049">
        <v>14045.1</v>
      </c>
      <c r="L1049">
        <v>0.99999999999999989</v>
      </c>
      <c r="M1049" t="s">
        <v>19</v>
      </c>
      <c r="N1049" t="s">
        <v>26</v>
      </c>
      <c r="O1049" t="s">
        <v>27</v>
      </c>
      <c r="P1049" t="s">
        <v>18</v>
      </c>
      <c r="Q1049" t="s">
        <v>101</v>
      </c>
    </row>
    <row r="1050" spans="1:17">
      <c r="A1050" t="s">
        <v>17</v>
      </c>
      <c r="B1050" t="s">
        <v>36</v>
      </c>
      <c r="C1050" t="s">
        <v>19</v>
      </c>
      <c r="D1050" t="s">
        <v>101</v>
      </c>
      <c r="E1050" t="s">
        <v>95</v>
      </c>
      <c r="F1050" t="s">
        <v>2451</v>
      </c>
      <c r="G1050">
        <v>13977.68</v>
      </c>
      <c r="H1050" t="s">
        <v>97</v>
      </c>
      <c r="I1050" t="s">
        <v>2452</v>
      </c>
      <c r="J1050" t="s">
        <v>128</v>
      </c>
      <c r="K1050">
        <v>150.36000000000001</v>
      </c>
      <c r="L1050">
        <v>1.0757149970524439E-2</v>
      </c>
      <c r="M1050" t="s">
        <v>19</v>
      </c>
      <c r="P1050" t="s">
        <v>36</v>
      </c>
    </row>
    <row r="1051" spans="1:17">
      <c r="A1051" t="s">
        <v>17</v>
      </c>
      <c r="B1051" t="s">
        <v>79</v>
      </c>
      <c r="C1051" t="s">
        <v>43</v>
      </c>
      <c r="D1051" t="s">
        <v>20</v>
      </c>
      <c r="E1051" t="s">
        <v>157</v>
      </c>
      <c r="F1051" t="s">
        <v>2453</v>
      </c>
      <c r="G1051">
        <v>13954</v>
      </c>
      <c r="H1051" t="s">
        <v>159</v>
      </c>
      <c r="I1051" t="s">
        <v>2454</v>
      </c>
      <c r="J1051" t="s">
        <v>131</v>
      </c>
      <c r="K1051">
        <v>13954</v>
      </c>
      <c r="L1051">
        <v>1</v>
      </c>
      <c r="M1051" t="s">
        <v>43</v>
      </c>
      <c r="N1051" t="s">
        <v>84</v>
      </c>
      <c r="O1051" t="s">
        <v>79</v>
      </c>
      <c r="P1051" t="s">
        <v>85</v>
      </c>
      <c r="Q1051" t="s">
        <v>64</v>
      </c>
    </row>
    <row r="1052" spans="1:17">
      <c r="A1052" t="s">
        <v>17</v>
      </c>
      <c r="B1052" t="s">
        <v>18</v>
      </c>
      <c r="C1052" t="s">
        <v>19</v>
      </c>
      <c r="D1052" t="s">
        <v>64</v>
      </c>
      <c r="E1052" t="s">
        <v>2117</v>
      </c>
      <c r="F1052" t="s">
        <v>2455</v>
      </c>
      <c r="G1052">
        <v>13811.04</v>
      </c>
      <c r="H1052" t="s">
        <v>2119</v>
      </c>
      <c r="I1052" t="s">
        <v>2456</v>
      </c>
      <c r="J1052" t="s">
        <v>108</v>
      </c>
      <c r="K1052">
        <v>13811.04</v>
      </c>
      <c r="L1052">
        <v>1</v>
      </c>
      <c r="M1052" t="s">
        <v>19</v>
      </c>
      <c r="N1052" t="s">
        <v>26</v>
      </c>
      <c r="O1052" t="s">
        <v>1162</v>
      </c>
      <c r="P1052" t="s">
        <v>2121</v>
      </c>
      <c r="Q1052" t="s">
        <v>116</v>
      </c>
    </row>
    <row r="1053" spans="1:17">
      <c r="A1053" t="s">
        <v>17</v>
      </c>
      <c r="B1053" t="s">
        <v>18</v>
      </c>
      <c r="C1053" t="s">
        <v>43</v>
      </c>
      <c r="D1053" t="s">
        <v>101</v>
      </c>
      <c r="E1053" t="s">
        <v>21</v>
      </c>
      <c r="F1053" t="s">
        <v>2457</v>
      </c>
      <c r="G1053">
        <v>13736.09</v>
      </c>
      <c r="H1053" t="s">
        <v>23</v>
      </c>
      <c r="I1053" t="s">
        <v>2458</v>
      </c>
      <c r="J1053" t="s">
        <v>692</v>
      </c>
      <c r="K1053">
        <v>13736.09</v>
      </c>
      <c r="L1053">
        <v>1</v>
      </c>
      <c r="M1053" t="s">
        <v>43</v>
      </c>
      <c r="N1053" t="s">
        <v>26</v>
      </c>
      <c r="O1053" t="s">
        <v>27</v>
      </c>
      <c r="P1053" t="s">
        <v>18</v>
      </c>
      <c r="Q1053" t="s">
        <v>101</v>
      </c>
    </row>
    <row r="1054" spans="1:17">
      <c r="A1054" t="s">
        <v>17</v>
      </c>
      <c r="B1054" t="s">
        <v>36</v>
      </c>
      <c r="C1054" t="s">
        <v>86</v>
      </c>
      <c r="D1054" t="s">
        <v>20</v>
      </c>
      <c r="E1054" t="s">
        <v>95</v>
      </c>
      <c r="F1054" t="s">
        <v>2459</v>
      </c>
      <c r="G1054">
        <v>13684.48</v>
      </c>
      <c r="H1054" t="s">
        <v>97</v>
      </c>
      <c r="I1054" t="s">
        <v>2460</v>
      </c>
      <c r="J1054" t="s">
        <v>89</v>
      </c>
      <c r="K1054">
        <v>0</v>
      </c>
      <c r="L1054">
        <v>0</v>
      </c>
      <c r="M1054" t="s">
        <v>86</v>
      </c>
      <c r="P1054" t="s">
        <v>36</v>
      </c>
    </row>
    <row r="1055" spans="1:17">
      <c r="A1055" t="s">
        <v>17</v>
      </c>
      <c r="B1055" t="s">
        <v>29</v>
      </c>
      <c r="C1055" t="s">
        <v>19</v>
      </c>
      <c r="D1055" t="s">
        <v>20</v>
      </c>
      <c r="E1055" t="s">
        <v>432</v>
      </c>
      <c r="F1055" t="s">
        <v>2461</v>
      </c>
      <c r="G1055">
        <v>13675</v>
      </c>
      <c r="H1055" t="s">
        <v>434</v>
      </c>
      <c r="I1055" t="s">
        <v>2462</v>
      </c>
      <c r="J1055" t="s">
        <v>34</v>
      </c>
      <c r="K1055">
        <v>0</v>
      </c>
      <c r="L1055">
        <v>0</v>
      </c>
      <c r="M1055" t="s">
        <v>19</v>
      </c>
      <c r="P1055" t="s">
        <v>29</v>
      </c>
    </row>
    <row r="1056" spans="1:17">
      <c r="A1056" t="s">
        <v>17</v>
      </c>
      <c r="B1056" t="s">
        <v>36</v>
      </c>
      <c r="C1056" t="s">
        <v>86</v>
      </c>
      <c r="D1056" t="s">
        <v>20</v>
      </c>
      <c r="E1056" t="s">
        <v>37</v>
      </c>
      <c r="F1056" t="s">
        <v>2463</v>
      </c>
      <c r="G1056">
        <v>13654.97</v>
      </c>
      <c r="H1056" t="s">
        <v>39</v>
      </c>
      <c r="I1056" t="s">
        <v>2464</v>
      </c>
      <c r="J1056" t="s">
        <v>89</v>
      </c>
      <c r="K1056">
        <v>12972.22</v>
      </c>
      <c r="L1056">
        <v>0.94999989014988684</v>
      </c>
      <c r="M1056" t="s">
        <v>86</v>
      </c>
      <c r="N1056" t="s">
        <v>140</v>
      </c>
      <c r="O1056" t="s">
        <v>36</v>
      </c>
      <c r="P1056" t="s">
        <v>36</v>
      </c>
      <c r="Q1056" t="s">
        <v>64</v>
      </c>
    </row>
    <row r="1057" spans="1:17">
      <c r="A1057" t="s">
        <v>17</v>
      </c>
      <c r="B1057" t="s">
        <v>36</v>
      </c>
      <c r="C1057" t="s">
        <v>19</v>
      </c>
      <c r="D1057" t="s">
        <v>122</v>
      </c>
      <c r="E1057" t="s">
        <v>91</v>
      </c>
      <c r="F1057" t="s">
        <v>2465</v>
      </c>
      <c r="G1057">
        <v>13626.15</v>
      </c>
      <c r="H1057" t="s">
        <v>93</v>
      </c>
      <c r="I1057" t="s">
        <v>2466</v>
      </c>
      <c r="J1057" t="s">
        <v>590</v>
      </c>
      <c r="K1057">
        <v>13626.15</v>
      </c>
      <c r="L1057">
        <v>1</v>
      </c>
      <c r="M1057" t="s">
        <v>19</v>
      </c>
      <c r="N1057" t="s">
        <v>26</v>
      </c>
      <c r="O1057" t="s">
        <v>36</v>
      </c>
      <c r="P1057" t="s">
        <v>36</v>
      </c>
      <c r="Q1057" t="s">
        <v>64</v>
      </c>
    </row>
    <row r="1058" spans="1:17">
      <c r="A1058" t="s">
        <v>17</v>
      </c>
      <c r="B1058" t="s">
        <v>36</v>
      </c>
      <c r="C1058" t="s">
        <v>19</v>
      </c>
      <c r="D1058" t="s">
        <v>186</v>
      </c>
      <c r="E1058" t="s">
        <v>91</v>
      </c>
      <c r="F1058" t="s">
        <v>2467</v>
      </c>
      <c r="G1058">
        <v>13585</v>
      </c>
      <c r="H1058" t="s">
        <v>93</v>
      </c>
      <c r="I1058" t="s">
        <v>2468</v>
      </c>
      <c r="J1058" t="s">
        <v>2469</v>
      </c>
      <c r="K1058">
        <v>12350</v>
      </c>
      <c r="L1058">
        <v>0.90909090909090906</v>
      </c>
      <c r="M1058" t="s">
        <v>19</v>
      </c>
      <c r="N1058" t="s">
        <v>26</v>
      </c>
      <c r="O1058" t="s">
        <v>36</v>
      </c>
      <c r="P1058" t="s">
        <v>36</v>
      </c>
      <c r="Q1058" t="s">
        <v>105</v>
      </c>
    </row>
    <row r="1059" spans="1:17">
      <c r="A1059" t="s">
        <v>17</v>
      </c>
      <c r="B1059" t="s">
        <v>79</v>
      </c>
      <c r="C1059" t="s">
        <v>43</v>
      </c>
      <c r="D1059" t="s">
        <v>101</v>
      </c>
      <c r="E1059" t="s">
        <v>157</v>
      </c>
      <c r="F1059" t="s">
        <v>2470</v>
      </c>
      <c r="G1059">
        <v>13536</v>
      </c>
      <c r="H1059" t="s">
        <v>159</v>
      </c>
      <c r="I1059" t="s">
        <v>2471</v>
      </c>
      <c r="J1059" t="s">
        <v>1697</v>
      </c>
      <c r="K1059">
        <v>13536</v>
      </c>
      <c r="L1059">
        <v>1</v>
      </c>
      <c r="M1059" t="s">
        <v>43</v>
      </c>
      <c r="N1059" t="s">
        <v>190</v>
      </c>
      <c r="O1059">
        <v>0</v>
      </c>
      <c r="P1059" t="s">
        <v>162</v>
      </c>
      <c r="Q1059" t="s">
        <v>105</v>
      </c>
    </row>
    <row r="1060" spans="1:17">
      <c r="A1060" t="s">
        <v>17</v>
      </c>
      <c r="B1060" t="s">
        <v>36</v>
      </c>
      <c r="C1060" t="s">
        <v>19</v>
      </c>
      <c r="D1060" t="s">
        <v>101</v>
      </c>
      <c r="E1060" t="s">
        <v>95</v>
      </c>
      <c r="F1060" t="s">
        <v>2472</v>
      </c>
      <c r="G1060">
        <v>13446.8</v>
      </c>
      <c r="H1060" t="s">
        <v>97</v>
      </c>
      <c r="I1060" t="s">
        <v>2473</v>
      </c>
      <c r="J1060" t="s">
        <v>1336</v>
      </c>
      <c r="K1060">
        <v>1450.43</v>
      </c>
      <c r="L1060">
        <v>0.1078643245976738</v>
      </c>
      <c r="M1060" t="s">
        <v>19</v>
      </c>
      <c r="P1060" t="s">
        <v>36</v>
      </c>
    </row>
    <row r="1061" spans="1:17">
      <c r="A1061" t="s">
        <v>17</v>
      </c>
      <c r="B1061" t="s">
        <v>36</v>
      </c>
      <c r="C1061" t="s">
        <v>86</v>
      </c>
      <c r="D1061" t="s">
        <v>20</v>
      </c>
      <c r="E1061" t="s">
        <v>95</v>
      </c>
      <c r="F1061" t="s">
        <v>2474</v>
      </c>
      <c r="G1061">
        <v>13355.75</v>
      </c>
      <c r="H1061" t="s">
        <v>97</v>
      </c>
      <c r="I1061" t="s">
        <v>2475</v>
      </c>
      <c r="J1061" t="s">
        <v>89</v>
      </c>
      <c r="K1061">
        <v>0</v>
      </c>
      <c r="L1061">
        <v>0</v>
      </c>
      <c r="M1061" t="s">
        <v>86</v>
      </c>
      <c r="P1061" t="s">
        <v>36</v>
      </c>
    </row>
    <row r="1062" spans="1:17">
      <c r="A1062" t="s">
        <v>17</v>
      </c>
      <c r="B1062" t="s">
        <v>36</v>
      </c>
      <c r="C1062" t="s">
        <v>86</v>
      </c>
      <c r="D1062" t="s">
        <v>20</v>
      </c>
      <c r="E1062" t="s">
        <v>91</v>
      </c>
      <c r="F1062" t="s">
        <v>2476</v>
      </c>
      <c r="G1062">
        <v>13345</v>
      </c>
      <c r="H1062" t="s">
        <v>93</v>
      </c>
      <c r="I1062" t="s">
        <v>2477</v>
      </c>
      <c r="J1062" t="s">
        <v>89</v>
      </c>
      <c r="K1062">
        <v>12677.75</v>
      </c>
      <c r="L1062">
        <v>0.95</v>
      </c>
      <c r="M1062" t="s">
        <v>86</v>
      </c>
      <c r="N1062" t="s">
        <v>140</v>
      </c>
      <c r="O1062" t="s">
        <v>36</v>
      </c>
      <c r="P1062" t="s">
        <v>36</v>
      </c>
      <c r="Q1062" t="s">
        <v>90</v>
      </c>
    </row>
    <row r="1063" spans="1:17">
      <c r="A1063" t="s">
        <v>17</v>
      </c>
      <c r="B1063" t="s">
        <v>36</v>
      </c>
      <c r="C1063" t="s">
        <v>19</v>
      </c>
      <c r="D1063" t="s">
        <v>101</v>
      </c>
      <c r="E1063" t="s">
        <v>91</v>
      </c>
      <c r="F1063" t="s">
        <v>2478</v>
      </c>
      <c r="G1063">
        <v>13343.35</v>
      </c>
      <c r="H1063" t="s">
        <v>93</v>
      </c>
      <c r="I1063" t="s">
        <v>2479</v>
      </c>
      <c r="J1063" t="s">
        <v>1310</v>
      </c>
      <c r="K1063">
        <v>13343.35</v>
      </c>
      <c r="L1063">
        <v>1</v>
      </c>
      <c r="M1063" t="s">
        <v>19</v>
      </c>
      <c r="N1063" t="s">
        <v>26</v>
      </c>
      <c r="O1063" t="s">
        <v>36</v>
      </c>
      <c r="P1063" t="s">
        <v>36</v>
      </c>
      <c r="Q1063" t="s">
        <v>101</v>
      </c>
    </row>
    <row r="1064" spans="1:17">
      <c r="A1064" t="s">
        <v>17</v>
      </c>
      <c r="B1064" t="s">
        <v>29</v>
      </c>
      <c r="C1064" t="s">
        <v>19</v>
      </c>
      <c r="D1064" t="s">
        <v>20</v>
      </c>
      <c r="E1064" t="s">
        <v>30</v>
      </c>
      <c r="F1064" t="s">
        <v>2480</v>
      </c>
      <c r="G1064">
        <v>13300</v>
      </c>
      <c r="H1064" t="s">
        <v>32</v>
      </c>
      <c r="I1064" t="s">
        <v>2481</v>
      </c>
      <c r="J1064" t="s">
        <v>249</v>
      </c>
      <c r="K1064">
        <v>13300</v>
      </c>
      <c r="L1064">
        <v>1</v>
      </c>
      <c r="M1064" t="s">
        <v>19</v>
      </c>
      <c r="N1064" t="s">
        <v>84</v>
      </c>
      <c r="O1064" t="s">
        <v>29</v>
      </c>
      <c r="P1064" t="s">
        <v>29</v>
      </c>
      <c r="Q1064" t="s">
        <v>101</v>
      </c>
    </row>
    <row r="1065" spans="1:17">
      <c r="A1065" t="s">
        <v>17</v>
      </c>
      <c r="B1065" t="s">
        <v>36</v>
      </c>
      <c r="C1065" t="s">
        <v>19</v>
      </c>
      <c r="D1065" t="s">
        <v>64</v>
      </c>
      <c r="E1065" t="s">
        <v>896</v>
      </c>
      <c r="F1065" t="s">
        <v>2482</v>
      </c>
      <c r="G1065">
        <v>13281.46</v>
      </c>
      <c r="H1065" t="s">
        <v>898</v>
      </c>
      <c r="I1065" t="s">
        <v>2483</v>
      </c>
      <c r="J1065" t="s">
        <v>67</v>
      </c>
      <c r="K1065">
        <v>0</v>
      </c>
      <c r="L1065">
        <v>0</v>
      </c>
      <c r="M1065" t="s">
        <v>19</v>
      </c>
      <c r="N1065" t="s">
        <v>26</v>
      </c>
      <c r="O1065" t="s">
        <v>36</v>
      </c>
      <c r="P1065" t="s">
        <v>900</v>
      </c>
      <c r="Q1065" t="s">
        <v>68</v>
      </c>
    </row>
    <row r="1066" spans="1:17">
      <c r="A1066" t="s">
        <v>17</v>
      </c>
      <c r="B1066" t="s">
        <v>29</v>
      </c>
      <c r="C1066" t="s">
        <v>19</v>
      </c>
      <c r="D1066" t="s">
        <v>20</v>
      </c>
      <c r="E1066" t="s">
        <v>946</v>
      </c>
      <c r="F1066" t="s">
        <v>2484</v>
      </c>
      <c r="G1066">
        <v>13236</v>
      </c>
      <c r="H1066" t="s">
        <v>948</v>
      </c>
      <c r="I1066" t="s">
        <v>2485</v>
      </c>
      <c r="J1066" t="s">
        <v>34</v>
      </c>
      <c r="K1066">
        <v>12574</v>
      </c>
      <c r="L1066">
        <v>0.94998488969477179</v>
      </c>
      <c r="M1066" t="s">
        <v>19</v>
      </c>
      <c r="N1066" t="s">
        <v>26</v>
      </c>
      <c r="O1066" t="s">
        <v>29</v>
      </c>
      <c r="P1066" t="s">
        <v>29</v>
      </c>
      <c r="Q1066" t="s">
        <v>35</v>
      </c>
    </row>
    <row r="1067" spans="1:17">
      <c r="A1067" t="s">
        <v>17</v>
      </c>
      <c r="B1067" t="s">
        <v>18</v>
      </c>
      <c r="C1067" t="s">
        <v>43</v>
      </c>
      <c r="D1067" t="s">
        <v>101</v>
      </c>
      <c r="E1067" t="s">
        <v>69</v>
      </c>
      <c r="F1067" t="s">
        <v>2486</v>
      </c>
      <c r="G1067">
        <v>13230</v>
      </c>
      <c r="H1067" t="s">
        <v>71</v>
      </c>
      <c r="I1067" t="s">
        <v>2487</v>
      </c>
      <c r="J1067" t="s">
        <v>692</v>
      </c>
      <c r="K1067">
        <v>0</v>
      </c>
      <c r="L1067">
        <v>0</v>
      </c>
      <c r="M1067" t="s">
        <v>43</v>
      </c>
      <c r="P1067" t="s">
        <v>18</v>
      </c>
    </row>
    <row r="1068" spans="1:17">
      <c r="A1068" t="s">
        <v>17</v>
      </c>
      <c r="B1068" t="s">
        <v>36</v>
      </c>
      <c r="C1068" t="s">
        <v>19</v>
      </c>
      <c r="D1068" t="s">
        <v>101</v>
      </c>
      <c r="E1068" t="s">
        <v>143</v>
      </c>
      <c r="F1068" t="s">
        <v>2488</v>
      </c>
      <c r="G1068">
        <v>13168.2</v>
      </c>
      <c r="H1068" t="s">
        <v>145</v>
      </c>
      <c r="I1068" t="s">
        <v>2489</v>
      </c>
      <c r="J1068" t="s">
        <v>128</v>
      </c>
      <c r="K1068">
        <v>10754.03</v>
      </c>
      <c r="L1068">
        <v>0.81666666666666654</v>
      </c>
      <c r="M1068" t="s">
        <v>19</v>
      </c>
      <c r="N1068" t="s">
        <v>26</v>
      </c>
      <c r="O1068" t="s">
        <v>36</v>
      </c>
      <c r="P1068" t="s">
        <v>36</v>
      </c>
      <c r="Q1068" t="s">
        <v>105</v>
      </c>
    </row>
    <row r="1069" spans="1:17">
      <c r="A1069" t="s">
        <v>17</v>
      </c>
      <c r="B1069" t="s">
        <v>17</v>
      </c>
      <c r="C1069" t="s">
        <v>176</v>
      </c>
      <c r="D1069" t="s">
        <v>177</v>
      </c>
      <c r="E1069" t="s">
        <v>111</v>
      </c>
      <c r="F1069" t="s">
        <v>2490</v>
      </c>
      <c r="G1069">
        <v>13158</v>
      </c>
      <c r="H1069" t="s">
        <v>113</v>
      </c>
      <c r="I1069" t="s">
        <v>1896</v>
      </c>
      <c r="J1069" t="s">
        <v>397</v>
      </c>
      <c r="K1069">
        <v>0</v>
      </c>
      <c r="L1069">
        <v>0</v>
      </c>
      <c r="M1069" t="s">
        <v>180</v>
      </c>
      <c r="P1069" t="s">
        <v>17</v>
      </c>
      <c r="Q1069" t="s">
        <v>398</v>
      </c>
    </row>
    <row r="1070" spans="1:17">
      <c r="A1070" t="s">
        <v>17</v>
      </c>
      <c r="B1070" t="s">
        <v>29</v>
      </c>
      <c r="C1070" t="s">
        <v>19</v>
      </c>
      <c r="D1070" t="s">
        <v>101</v>
      </c>
      <c r="E1070" t="s">
        <v>30</v>
      </c>
      <c r="F1070" t="s">
        <v>2491</v>
      </c>
      <c r="G1070">
        <v>13115.52</v>
      </c>
      <c r="H1070" t="s">
        <v>32</v>
      </c>
      <c r="I1070" t="s">
        <v>2492</v>
      </c>
      <c r="J1070" t="s">
        <v>1482</v>
      </c>
      <c r="K1070">
        <v>13115.52</v>
      </c>
      <c r="L1070">
        <v>1</v>
      </c>
      <c r="M1070" t="s">
        <v>19</v>
      </c>
      <c r="N1070" t="s">
        <v>84</v>
      </c>
      <c r="O1070" t="s">
        <v>29</v>
      </c>
      <c r="P1070" t="s">
        <v>29</v>
      </c>
      <c r="Q1070" t="s">
        <v>101</v>
      </c>
    </row>
    <row r="1071" spans="1:17">
      <c r="A1071" t="s">
        <v>17</v>
      </c>
      <c r="B1071" t="s">
        <v>36</v>
      </c>
      <c r="C1071" t="s">
        <v>176</v>
      </c>
      <c r="D1071" t="s">
        <v>122</v>
      </c>
      <c r="E1071" t="s">
        <v>143</v>
      </c>
      <c r="F1071" t="s">
        <v>2493</v>
      </c>
      <c r="G1071">
        <v>13050</v>
      </c>
      <c r="H1071" t="s">
        <v>145</v>
      </c>
      <c r="I1071" t="s">
        <v>2494</v>
      </c>
      <c r="J1071" t="s">
        <v>89</v>
      </c>
      <c r="K1071">
        <v>12397.5</v>
      </c>
      <c r="L1071">
        <v>0.95</v>
      </c>
      <c r="M1071" t="s">
        <v>180</v>
      </c>
      <c r="N1071" t="s">
        <v>140</v>
      </c>
      <c r="O1071" t="s">
        <v>36</v>
      </c>
      <c r="P1071" t="s">
        <v>352</v>
      </c>
      <c r="Q1071" t="s">
        <v>109</v>
      </c>
    </row>
    <row r="1072" spans="1:17">
      <c r="A1072" t="s">
        <v>17</v>
      </c>
      <c r="B1072" t="s">
        <v>36</v>
      </c>
      <c r="C1072" t="s">
        <v>19</v>
      </c>
      <c r="D1072" t="s">
        <v>64</v>
      </c>
      <c r="E1072" t="s">
        <v>263</v>
      </c>
      <c r="F1072" t="s">
        <v>2495</v>
      </c>
      <c r="G1072">
        <v>12999</v>
      </c>
      <c r="H1072" t="s">
        <v>265</v>
      </c>
      <c r="I1072" t="s">
        <v>2496</v>
      </c>
      <c r="J1072" t="s">
        <v>34</v>
      </c>
      <c r="K1072">
        <v>12999</v>
      </c>
      <c r="L1072">
        <v>1</v>
      </c>
      <c r="M1072" t="s">
        <v>19</v>
      </c>
      <c r="N1072" t="s">
        <v>26</v>
      </c>
      <c r="O1072" t="s">
        <v>36</v>
      </c>
      <c r="P1072" t="s">
        <v>268</v>
      </c>
      <c r="Q1072" t="s">
        <v>35</v>
      </c>
    </row>
    <row r="1073" spans="1:17">
      <c r="A1073" t="s">
        <v>17</v>
      </c>
      <c r="B1073" t="s">
        <v>18</v>
      </c>
      <c r="C1073" t="s">
        <v>19</v>
      </c>
      <c r="D1073" t="s">
        <v>101</v>
      </c>
      <c r="E1073" t="s">
        <v>21</v>
      </c>
      <c r="F1073" t="s">
        <v>2497</v>
      </c>
      <c r="G1073">
        <v>12959.18</v>
      </c>
      <c r="H1073" t="s">
        <v>23</v>
      </c>
      <c r="I1073" t="s">
        <v>2498</v>
      </c>
      <c r="J1073" t="s">
        <v>1419</v>
      </c>
      <c r="K1073">
        <v>12586.95</v>
      </c>
      <c r="L1073">
        <v>0.97127673201545162</v>
      </c>
      <c r="M1073" t="s">
        <v>19</v>
      </c>
      <c r="N1073" t="s">
        <v>26</v>
      </c>
      <c r="O1073" t="s">
        <v>27</v>
      </c>
      <c r="P1073" t="s">
        <v>18</v>
      </c>
      <c r="Q1073" t="s">
        <v>101</v>
      </c>
    </row>
    <row r="1074" spans="1:17">
      <c r="A1074" t="s">
        <v>17</v>
      </c>
      <c r="B1074" t="s">
        <v>29</v>
      </c>
      <c r="C1074" t="s">
        <v>43</v>
      </c>
      <c r="D1074" t="s">
        <v>64</v>
      </c>
      <c r="E1074" t="s">
        <v>30</v>
      </c>
      <c r="F1074" t="s">
        <v>2499</v>
      </c>
      <c r="G1074">
        <v>12950</v>
      </c>
      <c r="H1074" t="s">
        <v>32</v>
      </c>
      <c r="I1074" t="s">
        <v>2500</v>
      </c>
      <c r="J1074" t="s">
        <v>477</v>
      </c>
      <c r="K1074">
        <v>12900</v>
      </c>
      <c r="L1074">
        <v>0.99613899613899615</v>
      </c>
      <c r="M1074" t="s">
        <v>43</v>
      </c>
      <c r="N1074" t="s">
        <v>84</v>
      </c>
      <c r="O1074" t="s">
        <v>29</v>
      </c>
      <c r="P1074" t="s">
        <v>29</v>
      </c>
      <c r="Q1074" t="s">
        <v>64</v>
      </c>
    </row>
    <row r="1075" spans="1:17">
      <c r="A1075" t="s">
        <v>17</v>
      </c>
      <c r="B1075" t="s">
        <v>29</v>
      </c>
      <c r="C1075" t="s">
        <v>43</v>
      </c>
      <c r="D1075" t="s">
        <v>101</v>
      </c>
      <c r="E1075" t="s">
        <v>30</v>
      </c>
      <c r="F1075" t="s">
        <v>2501</v>
      </c>
      <c r="G1075">
        <v>12903.68</v>
      </c>
      <c r="H1075" t="s">
        <v>32</v>
      </c>
      <c r="I1075" t="s">
        <v>2502</v>
      </c>
      <c r="J1075" t="s">
        <v>2166</v>
      </c>
      <c r="K1075">
        <v>12903.68</v>
      </c>
      <c r="L1075">
        <v>1</v>
      </c>
      <c r="M1075" t="s">
        <v>43</v>
      </c>
      <c r="N1075" t="s">
        <v>26</v>
      </c>
      <c r="O1075" t="s">
        <v>29</v>
      </c>
      <c r="P1075" t="s">
        <v>29</v>
      </c>
      <c r="Q1075" t="s">
        <v>105</v>
      </c>
    </row>
    <row r="1076" spans="1:17">
      <c r="A1076" t="s">
        <v>17</v>
      </c>
      <c r="B1076" t="s">
        <v>36</v>
      </c>
      <c r="C1076" t="s">
        <v>43</v>
      </c>
      <c r="D1076" t="s">
        <v>638</v>
      </c>
      <c r="E1076" t="s">
        <v>37</v>
      </c>
      <c r="F1076" t="s">
        <v>2503</v>
      </c>
      <c r="G1076">
        <v>12854.23</v>
      </c>
      <c r="H1076" t="s">
        <v>39</v>
      </c>
      <c r="I1076" t="s">
        <v>2504</v>
      </c>
      <c r="J1076" t="s">
        <v>2505</v>
      </c>
      <c r="K1076">
        <v>12854.23</v>
      </c>
      <c r="L1076">
        <v>1</v>
      </c>
      <c r="M1076" t="s">
        <v>43</v>
      </c>
      <c r="N1076" t="s">
        <v>84</v>
      </c>
      <c r="O1076" t="s">
        <v>36</v>
      </c>
      <c r="P1076" t="s">
        <v>36</v>
      </c>
      <c r="Q1076" t="s">
        <v>105</v>
      </c>
    </row>
    <row r="1077" spans="1:17">
      <c r="A1077" t="s">
        <v>17</v>
      </c>
      <c r="B1077" t="s">
        <v>18</v>
      </c>
      <c r="C1077" t="s">
        <v>19</v>
      </c>
      <c r="D1077" t="s">
        <v>101</v>
      </c>
      <c r="E1077" t="s">
        <v>69</v>
      </c>
      <c r="F1077" t="s">
        <v>2506</v>
      </c>
      <c r="G1077">
        <v>12824.48</v>
      </c>
      <c r="H1077" t="s">
        <v>71</v>
      </c>
      <c r="I1077" t="s">
        <v>2507</v>
      </c>
      <c r="J1077" t="s">
        <v>2508</v>
      </c>
      <c r="K1077">
        <v>12824.48</v>
      </c>
      <c r="L1077">
        <v>1</v>
      </c>
      <c r="M1077" t="s">
        <v>19</v>
      </c>
      <c r="N1077" t="s">
        <v>26</v>
      </c>
      <c r="O1077" t="s">
        <v>27</v>
      </c>
      <c r="P1077" t="s">
        <v>18</v>
      </c>
      <c r="Q1077" t="s">
        <v>101</v>
      </c>
    </row>
    <row r="1078" spans="1:17">
      <c r="A1078" t="s">
        <v>17</v>
      </c>
      <c r="B1078" t="s">
        <v>29</v>
      </c>
      <c r="C1078" t="s">
        <v>43</v>
      </c>
      <c r="D1078" t="s">
        <v>101</v>
      </c>
      <c r="E1078" t="s">
        <v>30</v>
      </c>
      <c r="F1078" t="s">
        <v>2509</v>
      </c>
      <c r="G1078">
        <v>12682.26</v>
      </c>
      <c r="H1078" t="s">
        <v>32</v>
      </c>
      <c r="I1078" t="s">
        <v>1630</v>
      </c>
      <c r="J1078" t="s">
        <v>2302</v>
      </c>
      <c r="K1078">
        <v>12682.07</v>
      </c>
      <c r="L1078">
        <v>0.99998501844308507</v>
      </c>
      <c r="M1078" t="s">
        <v>43</v>
      </c>
      <c r="N1078" t="s">
        <v>84</v>
      </c>
      <c r="O1078" t="s">
        <v>29</v>
      </c>
      <c r="P1078" t="s">
        <v>29</v>
      </c>
      <c r="Q1078" t="s">
        <v>101</v>
      </c>
    </row>
    <row r="1079" spans="1:17">
      <c r="A1079" t="s">
        <v>17</v>
      </c>
      <c r="B1079" t="s">
        <v>36</v>
      </c>
      <c r="C1079" t="s">
        <v>176</v>
      </c>
      <c r="D1079" t="s">
        <v>593</v>
      </c>
      <c r="E1079" t="s">
        <v>143</v>
      </c>
      <c r="F1079" t="s">
        <v>2510</v>
      </c>
      <c r="G1079">
        <v>12650.88</v>
      </c>
      <c r="H1079" t="s">
        <v>145</v>
      </c>
      <c r="I1079" t="s">
        <v>2511</v>
      </c>
      <c r="J1079" t="s">
        <v>628</v>
      </c>
      <c r="K1079">
        <v>12650.88</v>
      </c>
      <c r="L1079">
        <v>1</v>
      </c>
      <c r="M1079" t="s">
        <v>180</v>
      </c>
      <c r="N1079" t="s">
        <v>26</v>
      </c>
      <c r="O1079" t="s">
        <v>36</v>
      </c>
      <c r="P1079" t="s">
        <v>17</v>
      </c>
      <c r="Q1079" t="s">
        <v>64</v>
      </c>
    </row>
    <row r="1080" spans="1:17">
      <c r="A1080" t="s">
        <v>17</v>
      </c>
      <c r="B1080" t="s">
        <v>36</v>
      </c>
      <c r="C1080" t="s">
        <v>19</v>
      </c>
      <c r="D1080" t="s">
        <v>101</v>
      </c>
      <c r="E1080" t="s">
        <v>95</v>
      </c>
      <c r="F1080" t="s">
        <v>2512</v>
      </c>
      <c r="G1080">
        <v>12603.4</v>
      </c>
      <c r="H1080" t="s">
        <v>97</v>
      </c>
      <c r="I1080" t="s">
        <v>2513</v>
      </c>
      <c r="J1080" t="s">
        <v>128</v>
      </c>
      <c r="K1080">
        <v>6798.02</v>
      </c>
      <c r="L1080">
        <v>0.53937984988177801</v>
      </c>
      <c r="M1080" t="s">
        <v>19</v>
      </c>
      <c r="N1080" t="s">
        <v>26</v>
      </c>
      <c r="O1080" t="s">
        <v>36</v>
      </c>
      <c r="P1080" t="s">
        <v>36</v>
      </c>
      <c r="Q1080" t="s">
        <v>101</v>
      </c>
    </row>
    <row r="1081" spans="1:17">
      <c r="A1081" t="s">
        <v>17</v>
      </c>
      <c r="B1081" t="s">
        <v>36</v>
      </c>
      <c r="C1081" t="s">
        <v>19</v>
      </c>
      <c r="D1081" t="s">
        <v>64</v>
      </c>
      <c r="E1081" t="s">
        <v>330</v>
      </c>
      <c r="F1081" t="s">
        <v>2514</v>
      </c>
      <c r="G1081">
        <v>12590</v>
      </c>
      <c r="H1081" t="s">
        <v>332</v>
      </c>
      <c r="I1081" t="s">
        <v>2515</v>
      </c>
      <c r="J1081" t="s">
        <v>334</v>
      </c>
      <c r="K1081">
        <v>0</v>
      </c>
      <c r="L1081">
        <v>0</v>
      </c>
      <c r="M1081" t="s">
        <v>19</v>
      </c>
      <c r="N1081" t="s">
        <v>26</v>
      </c>
      <c r="O1081" t="s">
        <v>36</v>
      </c>
      <c r="P1081" t="s">
        <v>335</v>
      </c>
      <c r="Q1081" t="s">
        <v>336</v>
      </c>
    </row>
    <row r="1082" spans="1:17">
      <c r="A1082" t="s">
        <v>17</v>
      </c>
      <c r="B1082" t="s">
        <v>18</v>
      </c>
      <c r="C1082" t="s">
        <v>19</v>
      </c>
      <c r="D1082" t="s">
        <v>101</v>
      </c>
      <c r="E1082" t="s">
        <v>21</v>
      </c>
      <c r="F1082" t="s">
        <v>2516</v>
      </c>
      <c r="G1082">
        <v>12581.2</v>
      </c>
      <c r="H1082" t="s">
        <v>23</v>
      </c>
      <c r="I1082" t="s">
        <v>2517</v>
      </c>
      <c r="J1082" t="s">
        <v>1419</v>
      </c>
      <c r="K1082">
        <v>11365.23</v>
      </c>
      <c r="L1082">
        <v>0.90335023686134874</v>
      </c>
      <c r="M1082" t="s">
        <v>19</v>
      </c>
      <c r="N1082" t="s">
        <v>26</v>
      </c>
      <c r="O1082" t="s">
        <v>27</v>
      </c>
      <c r="P1082" t="s">
        <v>18</v>
      </c>
      <c r="Q1082" t="s">
        <v>101</v>
      </c>
    </row>
    <row r="1083" spans="1:17">
      <c r="A1083" t="s">
        <v>17</v>
      </c>
      <c r="B1083" t="s">
        <v>36</v>
      </c>
      <c r="C1083" t="s">
        <v>19</v>
      </c>
      <c r="D1083" t="s">
        <v>101</v>
      </c>
      <c r="E1083" t="s">
        <v>95</v>
      </c>
      <c r="F1083" t="s">
        <v>2518</v>
      </c>
      <c r="G1083">
        <v>12563</v>
      </c>
      <c r="H1083" t="s">
        <v>97</v>
      </c>
      <c r="I1083" t="s">
        <v>2519</v>
      </c>
      <c r="J1083" t="s">
        <v>128</v>
      </c>
      <c r="K1083">
        <v>12563</v>
      </c>
      <c r="L1083">
        <v>1</v>
      </c>
      <c r="M1083" t="s">
        <v>19</v>
      </c>
      <c r="N1083" t="s">
        <v>26</v>
      </c>
      <c r="O1083" t="s">
        <v>36</v>
      </c>
      <c r="P1083" t="s">
        <v>36</v>
      </c>
      <c r="Q1083" t="s">
        <v>101</v>
      </c>
    </row>
    <row r="1084" spans="1:17">
      <c r="A1084" t="s">
        <v>17</v>
      </c>
      <c r="B1084" t="s">
        <v>36</v>
      </c>
      <c r="C1084" t="s">
        <v>43</v>
      </c>
      <c r="D1084" t="s">
        <v>638</v>
      </c>
      <c r="E1084" t="s">
        <v>95</v>
      </c>
      <c r="F1084" t="s">
        <v>2520</v>
      </c>
      <c r="G1084">
        <v>12555.53</v>
      </c>
      <c r="H1084" t="s">
        <v>97</v>
      </c>
      <c r="I1084" t="s">
        <v>2521</v>
      </c>
      <c r="J1084" t="s">
        <v>2522</v>
      </c>
      <c r="K1084">
        <v>12555.53</v>
      </c>
      <c r="L1084">
        <v>1</v>
      </c>
      <c r="M1084" t="s">
        <v>43</v>
      </c>
      <c r="N1084" t="s">
        <v>26</v>
      </c>
      <c r="O1084" t="s">
        <v>36</v>
      </c>
      <c r="P1084" t="s">
        <v>36</v>
      </c>
      <c r="Q1084" t="s">
        <v>101</v>
      </c>
    </row>
    <row r="1085" spans="1:17">
      <c r="A1085" t="s">
        <v>17</v>
      </c>
      <c r="B1085" t="s">
        <v>36</v>
      </c>
      <c r="C1085" t="s">
        <v>19</v>
      </c>
      <c r="D1085" t="s">
        <v>101</v>
      </c>
      <c r="E1085" t="s">
        <v>37</v>
      </c>
      <c r="F1085" t="s">
        <v>2523</v>
      </c>
      <c r="G1085">
        <v>12549</v>
      </c>
      <c r="H1085" t="s">
        <v>39</v>
      </c>
      <c r="I1085" t="s">
        <v>2524</v>
      </c>
      <c r="J1085" t="s">
        <v>108</v>
      </c>
      <c r="K1085">
        <v>12549</v>
      </c>
      <c r="L1085">
        <v>1</v>
      </c>
      <c r="M1085" t="s">
        <v>19</v>
      </c>
      <c r="N1085" t="s">
        <v>26</v>
      </c>
      <c r="O1085" t="s">
        <v>36</v>
      </c>
      <c r="P1085" t="s">
        <v>36</v>
      </c>
      <c r="Q1085" t="s">
        <v>116</v>
      </c>
    </row>
    <row r="1086" spans="1:17">
      <c r="A1086" t="s">
        <v>17</v>
      </c>
      <c r="B1086" t="s">
        <v>18</v>
      </c>
      <c r="C1086" t="s">
        <v>19</v>
      </c>
      <c r="D1086" t="s">
        <v>101</v>
      </c>
      <c r="E1086" t="s">
        <v>21</v>
      </c>
      <c r="F1086" t="s">
        <v>2525</v>
      </c>
      <c r="G1086">
        <v>12546.18</v>
      </c>
      <c r="H1086" t="s">
        <v>23</v>
      </c>
      <c r="I1086" t="s">
        <v>2526</v>
      </c>
      <c r="J1086" t="s">
        <v>2221</v>
      </c>
      <c r="K1086">
        <v>10758.98</v>
      </c>
      <c r="L1086">
        <v>0.85755026629619524</v>
      </c>
      <c r="M1086" t="s">
        <v>19</v>
      </c>
      <c r="N1086" t="s">
        <v>84</v>
      </c>
      <c r="O1086" t="s">
        <v>27</v>
      </c>
      <c r="P1086" t="s">
        <v>18</v>
      </c>
      <c r="Q1086" t="s">
        <v>101</v>
      </c>
    </row>
    <row r="1087" spans="1:17">
      <c r="A1087" t="s">
        <v>17</v>
      </c>
      <c r="B1087" t="s">
        <v>36</v>
      </c>
      <c r="C1087" t="s">
        <v>19</v>
      </c>
      <c r="D1087" t="s">
        <v>101</v>
      </c>
      <c r="E1087" t="s">
        <v>37</v>
      </c>
      <c r="F1087" t="s">
        <v>2527</v>
      </c>
      <c r="G1087">
        <v>12542.98</v>
      </c>
      <c r="H1087" t="s">
        <v>39</v>
      </c>
      <c r="I1087" t="s">
        <v>2528</v>
      </c>
      <c r="J1087" t="s">
        <v>1310</v>
      </c>
      <c r="K1087">
        <v>12542.98</v>
      </c>
      <c r="L1087">
        <v>1</v>
      </c>
      <c r="M1087" t="s">
        <v>19</v>
      </c>
      <c r="N1087" t="s">
        <v>26</v>
      </c>
      <c r="O1087" t="s">
        <v>36</v>
      </c>
      <c r="P1087" t="s">
        <v>36</v>
      </c>
      <c r="Q1087" t="s">
        <v>101</v>
      </c>
    </row>
    <row r="1088" spans="1:17">
      <c r="A1088" t="s">
        <v>17</v>
      </c>
      <c r="B1088" t="s">
        <v>36</v>
      </c>
      <c r="C1088" t="s">
        <v>19</v>
      </c>
      <c r="D1088" t="s">
        <v>122</v>
      </c>
      <c r="E1088" t="s">
        <v>91</v>
      </c>
      <c r="F1088" t="s">
        <v>2529</v>
      </c>
      <c r="G1088">
        <v>12518.62</v>
      </c>
      <c r="H1088" t="s">
        <v>93</v>
      </c>
      <c r="I1088" t="s">
        <v>2530</v>
      </c>
      <c r="J1088" t="s">
        <v>2531</v>
      </c>
      <c r="K1088">
        <v>12518.62</v>
      </c>
      <c r="L1088">
        <v>1</v>
      </c>
      <c r="M1088" t="s">
        <v>19</v>
      </c>
      <c r="N1088" t="s">
        <v>26</v>
      </c>
      <c r="O1088" t="s">
        <v>36</v>
      </c>
      <c r="P1088" t="s">
        <v>36</v>
      </c>
      <c r="Q1088" t="s">
        <v>105</v>
      </c>
    </row>
    <row r="1089" spans="1:17">
      <c r="A1089" t="s">
        <v>17</v>
      </c>
      <c r="B1089" t="s">
        <v>29</v>
      </c>
      <c r="C1089" t="s">
        <v>19</v>
      </c>
      <c r="D1089" t="s">
        <v>101</v>
      </c>
      <c r="E1089" t="s">
        <v>30</v>
      </c>
      <c r="F1089" t="s">
        <v>2532</v>
      </c>
      <c r="G1089">
        <v>12401.41</v>
      </c>
      <c r="H1089" t="s">
        <v>32</v>
      </c>
      <c r="I1089" t="s">
        <v>2533</v>
      </c>
      <c r="J1089" t="s">
        <v>128</v>
      </c>
      <c r="K1089">
        <v>12401.41</v>
      </c>
      <c r="L1089">
        <v>1</v>
      </c>
      <c r="M1089" t="s">
        <v>19</v>
      </c>
      <c r="N1089" t="s">
        <v>84</v>
      </c>
      <c r="O1089" t="s">
        <v>29</v>
      </c>
      <c r="P1089" t="s">
        <v>29</v>
      </c>
      <c r="Q1089" t="s">
        <v>101</v>
      </c>
    </row>
    <row r="1090" spans="1:17">
      <c r="A1090" t="s">
        <v>17</v>
      </c>
      <c r="B1090" t="s">
        <v>36</v>
      </c>
      <c r="C1090" t="s">
        <v>19</v>
      </c>
      <c r="D1090" t="s">
        <v>101</v>
      </c>
      <c r="E1090" t="s">
        <v>37</v>
      </c>
      <c r="F1090" t="s">
        <v>2534</v>
      </c>
      <c r="G1090">
        <v>12365</v>
      </c>
      <c r="H1090" t="s">
        <v>39</v>
      </c>
      <c r="I1090" t="s">
        <v>2535</v>
      </c>
      <c r="J1090" t="s">
        <v>2536</v>
      </c>
      <c r="K1090">
        <v>12365</v>
      </c>
      <c r="L1090">
        <v>1</v>
      </c>
      <c r="M1090" t="s">
        <v>19</v>
      </c>
      <c r="N1090" t="s">
        <v>26</v>
      </c>
      <c r="O1090" t="s">
        <v>36</v>
      </c>
      <c r="P1090" t="s">
        <v>36</v>
      </c>
      <c r="Q1090" t="s">
        <v>101</v>
      </c>
    </row>
    <row r="1091" spans="1:17">
      <c r="A1091" t="s">
        <v>17</v>
      </c>
      <c r="B1091" t="s">
        <v>79</v>
      </c>
      <c r="C1091" t="s">
        <v>43</v>
      </c>
      <c r="D1091" t="s">
        <v>20</v>
      </c>
      <c r="E1091" t="s">
        <v>192</v>
      </c>
      <c r="F1091" t="s">
        <v>2537</v>
      </c>
      <c r="G1091">
        <v>12271.61</v>
      </c>
      <c r="H1091" t="s">
        <v>194</v>
      </c>
      <c r="I1091" t="s">
        <v>2538</v>
      </c>
      <c r="J1091" t="s">
        <v>131</v>
      </c>
      <c r="K1091">
        <v>12271.61</v>
      </c>
      <c r="L1091">
        <v>1</v>
      </c>
      <c r="M1091" t="s">
        <v>43</v>
      </c>
      <c r="P1091" t="s">
        <v>85</v>
      </c>
    </row>
    <row r="1092" spans="1:17">
      <c r="A1092" t="s">
        <v>17</v>
      </c>
      <c r="B1092" t="s">
        <v>29</v>
      </c>
      <c r="C1092" t="s">
        <v>43</v>
      </c>
      <c r="D1092" t="s">
        <v>64</v>
      </c>
      <c r="E1092" t="s">
        <v>30</v>
      </c>
      <c r="F1092" t="s">
        <v>2539</v>
      </c>
      <c r="G1092">
        <v>12216</v>
      </c>
      <c r="H1092" t="s">
        <v>32</v>
      </c>
      <c r="I1092" t="s">
        <v>2540</v>
      </c>
      <c r="J1092" t="s">
        <v>903</v>
      </c>
      <c r="K1092">
        <v>12216</v>
      </c>
      <c r="L1092">
        <v>1</v>
      </c>
      <c r="M1092" t="s">
        <v>43</v>
      </c>
      <c r="N1092" t="s">
        <v>26</v>
      </c>
      <c r="O1092" t="s">
        <v>29</v>
      </c>
      <c r="P1092" t="s">
        <v>29</v>
      </c>
      <c r="Q1092" t="s">
        <v>105</v>
      </c>
    </row>
    <row r="1093" spans="1:17">
      <c r="A1093" t="s">
        <v>17</v>
      </c>
      <c r="B1093" t="s">
        <v>36</v>
      </c>
      <c r="C1093" t="s">
        <v>19</v>
      </c>
      <c r="D1093" t="s">
        <v>101</v>
      </c>
      <c r="E1093" t="s">
        <v>263</v>
      </c>
      <c r="F1093" t="s">
        <v>2541</v>
      </c>
      <c r="G1093">
        <v>12154.62</v>
      </c>
      <c r="H1093" t="s">
        <v>265</v>
      </c>
      <c r="I1093" t="s">
        <v>2542</v>
      </c>
      <c r="J1093" t="s">
        <v>1310</v>
      </c>
      <c r="K1093">
        <v>12154.62</v>
      </c>
      <c r="L1093">
        <v>1</v>
      </c>
      <c r="M1093" t="s">
        <v>19</v>
      </c>
      <c r="N1093" t="s">
        <v>26</v>
      </c>
      <c r="O1093" t="s">
        <v>36</v>
      </c>
      <c r="P1093" t="s">
        <v>268</v>
      </c>
      <c r="Q1093" t="s">
        <v>101</v>
      </c>
    </row>
    <row r="1094" spans="1:17">
      <c r="A1094" t="s">
        <v>17</v>
      </c>
      <c r="B1094" t="s">
        <v>36</v>
      </c>
      <c r="C1094" t="s">
        <v>86</v>
      </c>
      <c r="D1094" t="s">
        <v>20</v>
      </c>
      <c r="E1094" t="s">
        <v>143</v>
      </c>
      <c r="F1094" t="s">
        <v>2543</v>
      </c>
      <c r="G1094">
        <v>12152.2</v>
      </c>
      <c r="H1094" t="s">
        <v>145</v>
      </c>
      <c r="I1094" t="s">
        <v>2544</v>
      </c>
      <c r="J1094" t="s">
        <v>89</v>
      </c>
      <c r="K1094">
        <v>11544.59</v>
      </c>
      <c r="L1094">
        <v>0.95</v>
      </c>
      <c r="M1094" t="s">
        <v>86</v>
      </c>
      <c r="N1094" t="s">
        <v>140</v>
      </c>
      <c r="O1094" t="s">
        <v>36</v>
      </c>
      <c r="P1094" t="s">
        <v>36</v>
      </c>
      <c r="Q1094" t="s">
        <v>64</v>
      </c>
    </row>
    <row r="1095" spans="1:17">
      <c r="A1095" t="s">
        <v>17</v>
      </c>
      <c r="B1095" t="s">
        <v>17</v>
      </c>
      <c r="C1095" t="s">
        <v>176</v>
      </c>
      <c r="D1095" t="s">
        <v>186</v>
      </c>
      <c r="E1095" t="s">
        <v>30</v>
      </c>
      <c r="F1095" t="s">
        <v>2545</v>
      </c>
      <c r="G1095">
        <v>12122.25</v>
      </c>
      <c r="H1095" t="s">
        <v>32</v>
      </c>
      <c r="I1095" t="s">
        <v>2546</v>
      </c>
      <c r="J1095" t="s">
        <v>2547</v>
      </c>
      <c r="K1095">
        <v>12122.25</v>
      </c>
      <c r="L1095">
        <v>1</v>
      </c>
      <c r="M1095" t="s">
        <v>180</v>
      </c>
      <c r="N1095" t="s">
        <v>190</v>
      </c>
      <c r="O1095" t="s">
        <v>241</v>
      </c>
      <c r="P1095" t="s">
        <v>17</v>
      </c>
      <c r="Q1095" t="s">
        <v>343</v>
      </c>
    </row>
    <row r="1096" spans="1:17">
      <c r="A1096" t="s">
        <v>17</v>
      </c>
      <c r="B1096" t="s">
        <v>17</v>
      </c>
      <c r="C1096" t="s">
        <v>176</v>
      </c>
      <c r="D1096" t="s">
        <v>186</v>
      </c>
      <c r="E1096" t="s">
        <v>21</v>
      </c>
      <c r="F1096" t="s">
        <v>2548</v>
      </c>
      <c r="G1096">
        <v>12074.01</v>
      </c>
      <c r="H1096" t="s">
        <v>23</v>
      </c>
      <c r="I1096" t="s">
        <v>2549</v>
      </c>
      <c r="J1096" t="s">
        <v>1414</v>
      </c>
      <c r="K1096">
        <v>12074.01</v>
      </c>
      <c r="L1096">
        <v>1</v>
      </c>
      <c r="M1096" t="s">
        <v>180</v>
      </c>
      <c r="N1096" t="s">
        <v>190</v>
      </c>
      <c r="O1096" t="s">
        <v>1361</v>
      </c>
      <c r="P1096" t="s">
        <v>17</v>
      </c>
      <c r="Q1096" t="s">
        <v>1159</v>
      </c>
    </row>
    <row r="1097" spans="1:17">
      <c r="A1097" t="s">
        <v>17</v>
      </c>
      <c r="B1097" t="s">
        <v>36</v>
      </c>
      <c r="C1097" t="s">
        <v>176</v>
      </c>
      <c r="D1097" t="s">
        <v>593</v>
      </c>
      <c r="E1097" t="s">
        <v>37</v>
      </c>
      <c r="F1097" t="s">
        <v>2550</v>
      </c>
      <c r="G1097">
        <v>12000</v>
      </c>
      <c r="H1097" t="s">
        <v>39</v>
      </c>
      <c r="I1097" t="s">
        <v>2551</v>
      </c>
      <c r="J1097" t="s">
        <v>2158</v>
      </c>
      <c r="K1097">
        <v>9496.5</v>
      </c>
      <c r="L1097">
        <v>0.79137500000000005</v>
      </c>
      <c r="M1097" t="s">
        <v>180</v>
      </c>
      <c r="N1097" t="s">
        <v>84</v>
      </c>
      <c r="O1097" t="s">
        <v>36</v>
      </c>
      <c r="P1097" t="s">
        <v>36</v>
      </c>
      <c r="Q1097" t="s">
        <v>64</v>
      </c>
    </row>
    <row r="1098" spans="1:17">
      <c r="A1098" t="s">
        <v>17</v>
      </c>
      <c r="B1098" t="s">
        <v>79</v>
      </c>
      <c r="C1098" t="s">
        <v>19</v>
      </c>
      <c r="D1098" t="s">
        <v>20</v>
      </c>
      <c r="E1098" t="s">
        <v>419</v>
      </c>
      <c r="F1098" t="s">
        <v>2552</v>
      </c>
      <c r="G1098">
        <v>12000</v>
      </c>
      <c r="H1098" t="s">
        <v>421</v>
      </c>
      <c r="I1098" t="s">
        <v>2553</v>
      </c>
      <c r="J1098" t="s">
        <v>89</v>
      </c>
      <c r="K1098">
        <v>8687.6200000000008</v>
      </c>
      <c r="L1098">
        <v>0.72396833333333344</v>
      </c>
      <c r="M1098" t="s">
        <v>19</v>
      </c>
      <c r="N1098" t="s">
        <v>190</v>
      </c>
      <c r="O1098" t="s">
        <v>85</v>
      </c>
      <c r="P1098" t="s">
        <v>85</v>
      </c>
    </row>
    <row r="1099" spans="1:17">
      <c r="A1099" t="s">
        <v>17</v>
      </c>
      <c r="B1099" t="s">
        <v>18</v>
      </c>
      <c r="C1099" t="s">
        <v>19</v>
      </c>
      <c r="D1099" t="s">
        <v>101</v>
      </c>
      <c r="E1099" t="s">
        <v>21</v>
      </c>
      <c r="F1099" t="s">
        <v>2554</v>
      </c>
      <c r="G1099">
        <v>11994</v>
      </c>
      <c r="H1099" t="s">
        <v>23</v>
      </c>
      <c r="I1099" t="s">
        <v>2555</v>
      </c>
      <c r="J1099" t="s">
        <v>833</v>
      </c>
      <c r="K1099">
        <v>11994</v>
      </c>
      <c r="L1099">
        <v>1</v>
      </c>
      <c r="M1099" t="s">
        <v>19</v>
      </c>
      <c r="N1099" t="s">
        <v>26</v>
      </c>
      <c r="O1099" t="s">
        <v>27</v>
      </c>
      <c r="P1099" t="s">
        <v>18</v>
      </c>
      <c r="Q1099" t="s">
        <v>101</v>
      </c>
    </row>
    <row r="1100" spans="1:17">
      <c r="A1100" t="s">
        <v>17</v>
      </c>
      <c r="B1100" t="s">
        <v>36</v>
      </c>
      <c r="C1100" t="s">
        <v>86</v>
      </c>
      <c r="D1100" t="s">
        <v>122</v>
      </c>
      <c r="E1100" t="s">
        <v>263</v>
      </c>
      <c r="F1100" t="s">
        <v>2556</v>
      </c>
      <c r="G1100">
        <v>11968</v>
      </c>
      <c r="H1100" t="s">
        <v>265</v>
      </c>
      <c r="I1100" t="s">
        <v>2557</v>
      </c>
      <c r="J1100" t="s">
        <v>108</v>
      </c>
      <c r="K1100">
        <v>11968</v>
      </c>
      <c r="L1100">
        <v>1</v>
      </c>
      <c r="M1100" t="s">
        <v>86</v>
      </c>
      <c r="N1100" t="s">
        <v>26</v>
      </c>
      <c r="O1100" t="s">
        <v>36</v>
      </c>
      <c r="P1100" t="s">
        <v>36</v>
      </c>
      <c r="Q1100" t="s">
        <v>105</v>
      </c>
    </row>
    <row r="1101" spans="1:17">
      <c r="A1101" t="s">
        <v>17</v>
      </c>
      <c r="B1101" t="s">
        <v>36</v>
      </c>
      <c r="C1101" t="s">
        <v>19</v>
      </c>
      <c r="D1101" t="s">
        <v>101</v>
      </c>
      <c r="E1101" t="s">
        <v>37</v>
      </c>
      <c r="F1101" t="s">
        <v>2558</v>
      </c>
      <c r="G1101">
        <v>11932.16</v>
      </c>
      <c r="H1101" t="s">
        <v>39</v>
      </c>
      <c r="I1101" t="s">
        <v>2559</v>
      </c>
      <c r="J1101" t="s">
        <v>128</v>
      </c>
      <c r="K1101">
        <v>11932.16</v>
      </c>
      <c r="L1101">
        <v>1</v>
      </c>
      <c r="M1101" t="s">
        <v>19</v>
      </c>
      <c r="N1101" t="s">
        <v>26</v>
      </c>
      <c r="O1101" t="s">
        <v>36</v>
      </c>
      <c r="P1101" t="s">
        <v>36</v>
      </c>
      <c r="Q1101" t="s">
        <v>101</v>
      </c>
    </row>
    <row r="1102" spans="1:17">
      <c r="A1102" t="s">
        <v>17</v>
      </c>
      <c r="B1102" t="s">
        <v>79</v>
      </c>
      <c r="C1102" t="s">
        <v>86</v>
      </c>
      <c r="D1102" t="s">
        <v>20</v>
      </c>
      <c r="E1102" t="s">
        <v>80</v>
      </c>
      <c r="F1102" t="s">
        <v>2560</v>
      </c>
      <c r="G1102">
        <v>11912</v>
      </c>
      <c r="H1102" t="s">
        <v>82</v>
      </c>
      <c r="I1102" t="s">
        <v>2561</v>
      </c>
      <c r="J1102" t="s">
        <v>108</v>
      </c>
      <c r="K1102">
        <v>11912</v>
      </c>
      <c r="L1102">
        <v>1</v>
      </c>
      <c r="M1102" t="s">
        <v>86</v>
      </c>
      <c r="N1102" t="s">
        <v>84</v>
      </c>
      <c r="O1102" t="s">
        <v>79</v>
      </c>
      <c r="P1102" t="s">
        <v>85</v>
      </c>
      <c r="Q1102" t="s">
        <v>116</v>
      </c>
    </row>
    <row r="1103" spans="1:17">
      <c r="A1103" t="s">
        <v>17</v>
      </c>
      <c r="B1103" t="s">
        <v>36</v>
      </c>
      <c r="C1103" t="s">
        <v>43</v>
      </c>
      <c r="D1103" t="s">
        <v>20</v>
      </c>
      <c r="E1103" t="s">
        <v>143</v>
      </c>
      <c r="F1103" t="s">
        <v>2562</v>
      </c>
      <c r="G1103">
        <v>11900</v>
      </c>
      <c r="H1103" t="s">
        <v>145</v>
      </c>
      <c r="I1103" t="s">
        <v>2563</v>
      </c>
      <c r="J1103" t="s">
        <v>804</v>
      </c>
      <c r="K1103">
        <v>11900</v>
      </c>
      <c r="L1103">
        <v>1</v>
      </c>
      <c r="M1103" t="s">
        <v>43</v>
      </c>
      <c r="N1103" t="s">
        <v>26</v>
      </c>
      <c r="O1103" t="s">
        <v>36</v>
      </c>
      <c r="P1103" t="s">
        <v>36</v>
      </c>
      <c r="Q1103" t="s">
        <v>64</v>
      </c>
    </row>
    <row r="1104" spans="1:17">
      <c r="A1104" t="s">
        <v>17</v>
      </c>
      <c r="B1104" t="s">
        <v>29</v>
      </c>
      <c r="C1104" t="s">
        <v>19</v>
      </c>
      <c r="D1104" t="s">
        <v>101</v>
      </c>
      <c r="E1104" t="s">
        <v>30</v>
      </c>
      <c r="F1104" t="s">
        <v>2564</v>
      </c>
      <c r="G1104">
        <v>11900</v>
      </c>
      <c r="H1104" t="s">
        <v>32</v>
      </c>
      <c r="I1104" t="s">
        <v>2565</v>
      </c>
      <c r="J1104" t="s">
        <v>249</v>
      </c>
      <c r="K1104">
        <v>11900</v>
      </c>
      <c r="L1104">
        <v>1</v>
      </c>
      <c r="M1104" t="s">
        <v>19</v>
      </c>
      <c r="N1104" t="s">
        <v>26</v>
      </c>
      <c r="O1104" t="s">
        <v>29</v>
      </c>
      <c r="P1104" t="s">
        <v>29</v>
      </c>
      <c r="Q1104" t="s">
        <v>105</v>
      </c>
    </row>
    <row r="1105" spans="1:17">
      <c r="A1105" t="s">
        <v>17</v>
      </c>
      <c r="B1105" t="s">
        <v>18</v>
      </c>
      <c r="C1105" t="s">
        <v>19</v>
      </c>
      <c r="D1105" t="s">
        <v>20</v>
      </c>
      <c r="E1105" t="s">
        <v>58</v>
      </c>
      <c r="F1105" t="s">
        <v>2566</v>
      </c>
      <c r="G1105">
        <v>11857.9</v>
      </c>
      <c r="H1105" t="s">
        <v>60</v>
      </c>
      <c r="I1105" t="s">
        <v>2567</v>
      </c>
      <c r="J1105" t="s">
        <v>56</v>
      </c>
      <c r="K1105">
        <v>0</v>
      </c>
      <c r="L1105">
        <v>0</v>
      </c>
      <c r="M1105" t="s">
        <v>19</v>
      </c>
      <c r="N1105" t="s">
        <v>140</v>
      </c>
      <c r="O1105" t="s">
        <v>62</v>
      </c>
      <c r="P1105" t="s">
        <v>63</v>
      </c>
      <c r="Q1105" t="s">
        <v>57</v>
      </c>
    </row>
    <row r="1106" spans="1:17">
      <c r="A1106" t="s">
        <v>17</v>
      </c>
      <c r="B1106" t="s">
        <v>18</v>
      </c>
      <c r="C1106" t="s">
        <v>43</v>
      </c>
      <c r="D1106" t="s">
        <v>122</v>
      </c>
      <c r="E1106" t="s">
        <v>21</v>
      </c>
      <c r="F1106" t="s">
        <v>2568</v>
      </c>
      <c r="G1106">
        <v>11803.71</v>
      </c>
      <c r="H1106" t="s">
        <v>23</v>
      </c>
      <c r="I1106" t="s">
        <v>2569</v>
      </c>
      <c r="J1106" t="s">
        <v>1108</v>
      </c>
      <c r="K1106">
        <v>11803.71</v>
      </c>
      <c r="L1106">
        <v>1</v>
      </c>
      <c r="M1106" t="s">
        <v>43</v>
      </c>
      <c r="N1106" t="s">
        <v>26</v>
      </c>
      <c r="O1106" t="s">
        <v>27</v>
      </c>
      <c r="P1106" t="s">
        <v>18</v>
      </c>
      <c r="Q1106" t="s">
        <v>105</v>
      </c>
    </row>
    <row r="1107" spans="1:17">
      <c r="A1107" t="s">
        <v>17</v>
      </c>
      <c r="B1107" t="s">
        <v>36</v>
      </c>
      <c r="C1107" t="s">
        <v>19</v>
      </c>
      <c r="D1107" t="s">
        <v>101</v>
      </c>
      <c r="E1107" t="s">
        <v>91</v>
      </c>
      <c r="F1107" t="s">
        <v>2570</v>
      </c>
      <c r="G1107">
        <v>11648.26</v>
      </c>
      <c r="H1107" t="s">
        <v>93</v>
      </c>
      <c r="I1107" t="s">
        <v>2571</v>
      </c>
      <c r="J1107" t="s">
        <v>128</v>
      </c>
      <c r="K1107">
        <v>11648.26</v>
      </c>
      <c r="L1107">
        <v>1</v>
      </c>
      <c r="M1107" t="s">
        <v>19</v>
      </c>
      <c r="N1107" t="s">
        <v>26</v>
      </c>
      <c r="O1107" t="s">
        <v>36</v>
      </c>
      <c r="P1107" t="s">
        <v>36</v>
      </c>
      <c r="Q1107" t="s">
        <v>101</v>
      </c>
    </row>
    <row r="1108" spans="1:17">
      <c r="A1108" t="s">
        <v>17</v>
      </c>
      <c r="B1108" t="s">
        <v>36</v>
      </c>
      <c r="C1108" t="s">
        <v>19</v>
      </c>
      <c r="D1108" t="s">
        <v>101</v>
      </c>
      <c r="E1108" t="s">
        <v>95</v>
      </c>
      <c r="F1108" t="s">
        <v>2572</v>
      </c>
      <c r="G1108">
        <v>11605.69</v>
      </c>
      <c r="H1108" t="s">
        <v>97</v>
      </c>
      <c r="I1108" t="s">
        <v>2573</v>
      </c>
      <c r="J1108" t="s">
        <v>1310</v>
      </c>
      <c r="K1108">
        <v>11605.69</v>
      </c>
      <c r="L1108">
        <v>1</v>
      </c>
      <c r="M1108" t="s">
        <v>19</v>
      </c>
      <c r="P1108" t="s">
        <v>36</v>
      </c>
    </row>
    <row r="1109" spans="1:17">
      <c r="A1109" t="s">
        <v>17</v>
      </c>
      <c r="B1109" t="s">
        <v>36</v>
      </c>
      <c r="C1109" t="s">
        <v>19</v>
      </c>
      <c r="D1109" t="s">
        <v>101</v>
      </c>
      <c r="E1109" t="s">
        <v>37</v>
      </c>
      <c r="F1109" t="s">
        <v>2574</v>
      </c>
      <c r="G1109">
        <v>11591.07</v>
      </c>
      <c r="H1109" t="s">
        <v>39</v>
      </c>
      <c r="I1109" t="s">
        <v>2575</v>
      </c>
      <c r="J1109" t="s">
        <v>128</v>
      </c>
      <c r="K1109">
        <v>11591.07</v>
      </c>
      <c r="L1109">
        <v>1</v>
      </c>
      <c r="M1109" t="s">
        <v>19</v>
      </c>
      <c r="N1109" t="s">
        <v>26</v>
      </c>
      <c r="O1109" t="s">
        <v>36</v>
      </c>
      <c r="P1109" t="s">
        <v>36</v>
      </c>
      <c r="Q1109" t="s">
        <v>101</v>
      </c>
    </row>
    <row r="1110" spans="1:17">
      <c r="A1110" t="s">
        <v>17</v>
      </c>
      <c r="B1110" t="s">
        <v>29</v>
      </c>
      <c r="C1110" t="s">
        <v>43</v>
      </c>
      <c r="D1110" t="s">
        <v>101</v>
      </c>
      <c r="E1110" t="s">
        <v>30</v>
      </c>
      <c r="F1110" t="s">
        <v>2576</v>
      </c>
      <c r="G1110">
        <v>11545.85</v>
      </c>
      <c r="H1110" t="s">
        <v>32</v>
      </c>
      <c r="I1110" t="s">
        <v>2577</v>
      </c>
      <c r="J1110" t="s">
        <v>1732</v>
      </c>
      <c r="K1110">
        <v>11545.85</v>
      </c>
      <c r="L1110">
        <v>1</v>
      </c>
      <c r="M1110" t="s">
        <v>43</v>
      </c>
      <c r="N1110" t="s">
        <v>26</v>
      </c>
      <c r="O1110" t="s">
        <v>29</v>
      </c>
      <c r="P1110" t="s">
        <v>29</v>
      </c>
      <c r="Q1110" t="s">
        <v>105</v>
      </c>
    </row>
    <row r="1111" spans="1:17">
      <c r="A1111" t="s">
        <v>17</v>
      </c>
      <c r="B1111" t="s">
        <v>36</v>
      </c>
      <c r="C1111" t="s">
        <v>19</v>
      </c>
      <c r="D1111" t="s">
        <v>101</v>
      </c>
      <c r="E1111" t="s">
        <v>91</v>
      </c>
      <c r="F1111" t="s">
        <v>2578</v>
      </c>
      <c r="G1111">
        <v>11530.68</v>
      </c>
      <c r="H1111" t="s">
        <v>93</v>
      </c>
      <c r="I1111" t="s">
        <v>2579</v>
      </c>
      <c r="J1111" t="s">
        <v>128</v>
      </c>
      <c r="K1111">
        <v>11530.68</v>
      </c>
      <c r="L1111">
        <v>0.99999999999999989</v>
      </c>
      <c r="M1111" t="s">
        <v>19</v>
      </c>
      <c r="N1111" t="s">
        <v>26</v>
      </c>
      <c r="O1111" t="s">
        <v>36</v>
      </c>
      <c r="P1111" t="s">
        <v>36</v>
      </c>
      <c r="Q1111" t="s">
        <v>101</v>
      </c>
    </row>
    <row r="1112" spans="1:17">
      <c r="A1112" t="s">
        <v>17</v>
      </c>
      <c r="B1112" t="s">
        <v>36</v>
      </c>
      <c r="C1112" t="s">
        <v>19</v>
      </c>
      <c r="D1112" t="s">
        <v>638</v>
      </c>
      <c r="E1112" t="s">
        <v>37</v>
      </c>
      <c r="F1112" t="s">
        <v>2580</v>
      </c>
      <c r="G1112">
        <v>11402.54</v>
      </c>
      <c r="H1112" t="s">
        <v>39</v>
      </c>
      <c r="I1112" t="s">
        <v>2581</v>
      </c>
      <c r="J1112" t="s">
        <v>318</v>
      </c>
      <c r="K1112">
        <v>11402.54</v>
      </c>
      <c r="L1112">
        <v>1</v>
      </c>
      <c r="M1112" t="s">
        <v>19</v>
      </c>
      <c r="N1112" t="s">
        <v>26</v>
      </c>
      <c r="O1112" t="s">
        <v>36</v>
      </c>
      <c r="P1112" t="s">
        <v>36</v>
      </c>
      <c r="Q1112" t="s">
        <v>105</v>
      </c>
    </row>
    <row r="1113" spans="1:17">
      <c r="A1113" t="s">
        <v>17</v>
      </c>
      <c r="B1113" t="s">
        <v>36</v>
      </c>
      <c r="C1113" t="s">
        <v>19</v>
      </c>
      <c r="D1113" t="s">
        <v>122</v>
      </c>
      <c r="E1113" t="s">
        <v>37</v>
      </c>
      <c r="F1113" t="s">
        <v>2582</v>
      </c>
      <c r="G1113">
        <v>11297</v>
      </c>
      <c r="H1113" t="s">
        <v>39</v>
      </c>
      <c r="I1113" t="s">
        <v>2583</v>
      </c>
      <c r="J1113" t="s">
        <v>128</v>
      </c>
      <c r="K1113">
        <v>11297</v>
      </c>
      <c r="L1113">
        <v>1</v>
      </c>
      <c r="M1113" t="s">
        <v>19</v>
      </c>
      <c r="N1113" t="s">
        <v>26</v>
      </c>
      <c r="O1113" t="s">
        <v>36</v>
      </c>
      <c r="P1113" t="s">
        <v>36</v>
      </c>
      <c r="Q1113" t="s">
        <v>101</v>
      </c>
    </row>
    <row r="1114" spans="1:17">
      <c r="A1114" t="s">
        <v>17</v>
      </c>
      <c r="B1114" t="s">
        <v>18</v>
      </c>
      <c r="C1114" t="s">
        <v>19</v>
      </c>
      <c r="D1114" t="s">
        <v>101</v>
      </c>
      <c r="E1114" t="s">
        <v>69</v>
      </c>
      <c r="F1114" t="s">
        <v>2584</v>
      </c>
      <c r="G1114">
        <v>11250</v>
      </c>
      <c r="H1114" t="s">
        <v>71</v>
      </c>
      <c r="I1114" t="s">
        <v>2585</v>
      </c>
      <c r="J1114" t="s">
        <v>2586</v>
      </c>
      <c r="K1114">
        <v>0</v>
      </c>
      <c r="L1114">
        <v>0</v>
      </c>
      <c r="M1114" t="s">
        <v>19</v>
      </c>
      <c r="N1114" t="s">
        <v>26</v>
      </c>
      <c r="O1114" t="s">
        <v>27</v>
      </c>
      <c r="P1114" t="s">
        <v>18</v>
      </c>
      <c r="Q1114" t="s">
        <v>101</v>
      </c>
    </row>
    <row r="1115" spans="1:17">
      <c r="A1115" t="s">
        <v>17</v>
      </c>
      <c r="B1115" t="s">
        <v>29</v>
      </c>
      <c r="C1115" t="s">
        <v>43</v>
      </c>
      <c r="D1115" t="s">
        <v>64</v>
      </c>
      <c r="E1115" t="s">
        <v>30</v>
      </c>
      <c r="F1115" t="s">
        <v>2587</v>
      </c>
      <c r="G1115">
        <v>11135</v>
      </c>
      <c r="H1115" t="s">
        <v>32</v>
      </c>
      <c r="I1115" t="s">
        <v>2588</v>
      </c>
      <c r="J1115" t="s">
        <v>2589</v>
      </c>
      <c r="K1115">
        <v>11135</v>
      </c>
      <c r="L1115">
        <v>1</v>
      </c>
      <c r="M1115" t="s">
        <v>43</v>
      </c>
      <c r="N1115" t="s">
        <v>26</v>
      </c>
      <c r="O1115" t="s">
        <v>29</v>
      </c>
      <c r="P1115" t="s">
        <v>29</v>
      </c>
      <c r="Q1115" t="s">
        <v>101</v>
      </c>
    </row>
    <row r="1116" spans="1:17">
      <c r="A1116" t="s">
        <v>17</v>
      </c>
      <c r="B1116" t="s">
        <v>79</v>
      </c>
      <c r="C1116" t="s">
        <v>43</v>
      </c>
      <c r="D1116" t="s">
        <v>20</v>
      </c>
      <c r="E1116" t="s">
        <v>157</v>
      </c>
      <c r="F1116" t="s">
        <v>2590</v>
      </c>
      <c r="G1116">
        <v>11099</v>
      </c>
      <c r="H1116" t="s">
        <v>159</v>
      </c>
      <c r="I1116" t="s">
        <v>2591</v>
      </c>
      <c r="J1116" t="s">
        <v>131</v>
      </c>
      <c r="K1116">
        <v>11099</v>
      </c>
      <c r="L1116">
        <v>1</v>
      </c>
      <c r="M1116" t="s">
        <v>43</v>
      </c>
      <c r="P1116" t="s">
        <v>162</v>
      </c>
    </row>
    <row r="1117" spans="1:17">
      <c r="A1117" t="s">
        <v>17</v>
      </c>
      <c r="B1117" t="s">
        <v>36</v>
      </c>
      <c r="C1117" t="s">
        <v>19</v>
      </c>
      <c r="D1117" t="s">
        <v>101</v>
      </c>
      <c r="E1117" t="s">
        <v>30</v>
      </c>
      <c r="F1117" t="s">
        <v>2592</v>
      </c>
      <c r="G1117">
        <v>11084.61</v>
      </c>
      <c r="H1117" t="s">
        <v>32</v>
      </c>
      <c r="I1117" t="s">
        <v>2593</v>
      </c>
      <c r="J1117" t="s">
        <v>128</v>
      </c>
      <c r="K1117">
        <v>11024.98</v>
      </c>
      <c r="L1117">
        <v>0.99462046928128289</v>
      </c>
      <c r="M1117" t="s">
        <v>19</v>
      </c>
      <c r="N1117" t="s">
        <v>26</v>
      </c>
      <c r="O1117" t="s">
        <v>36</v>
      </c>
      <c r="P1117" t="s">
        <v>36</v>
      </c>
      <c r="Q1117" t="s">
        <v>101</v>
      </c>
    </row>
    <row r="1118" spans="1:17">
      <c r="A1118" t="s">
        <v>17</v>
      </c>
      <c r="B1118" t="s">
        <v>18</v>
      </c>
      <c r="C1118" t="s">
        <v>19</v>
      </c>
      <c r="D1118" t="s">
        <v>64</v>
      </c>
      <c r="E1118" t="s">
        <v>977</v>
      </c>
      <c r="F1118" t="s">
        <v>2594</v>
      </c>
      <c r="G1118">
        <v>11081</v>
      </c>
      <c r="H1118" t="s">
        <v>979</v>
      </c>
      <c r="I1118" t="s">
        <v>2595</v>
      </c>
      <c r="J1118" t="s">
        <v>34</v>
      </c>
      <c r="K1118">
        <v>11081</v>
      </c>
      <c r="L1118">
        <v>1</v>
      </c>
      <c r="M1118" t="s">
        <v>19</v>
      </c>
      <c r="N1118" t="s">
        <v>190</v>
      </c>
      <c r="O1118" t="s">
        <v>1162</v>
      </c>
      <c r="P1118" t="s">
        <v>1162</v>
      </c>
      <c r="Q1118" t="s">
        <v>35</v>
      </c>
    </row>
    <row r="1119" spans="1:17">
      <c r="A1119" t="s">
        <v>17</v>
      </c>
      <c r="B1119" t="s">
        <v>18</v>
      </c>
      <c r="C1119" t="s">
        <v>43</v>
      </c>
      <c r="D1119" t="s">
        <v>101</v>
      </c>
      <c r="E1119" t="s">
        <v>58</v>
      </c>
      <c r="F1119" t="s">
        <v>2596</v>
      </c>
      <c r="G1119">
        <v>11057.3</v>
      </c>
      <c r="H1119" t="s">
        <v>60</v>
      </c>
      <c r="I1119" t="s">
        <v>2597</v>
      </c>
      <c r="J1119" t="s">
        <v>2598</v>
      </c>
      <c r="K1119">
        <v>11057.3</v>
      </c>
      <c r="L1119">
        <v>1</v>
      </c>
      <c r="M1119" t="s">
        <v>43</v>
      </c>
      <c r="N1119" t="s">
        <v>26</v>
      </c>
      <c r="O1119" t="s">
        <v>27</v>
      </c>
      <c r="P1119" t="s">
        <v>18</v>
      </c>
      <c r="Q1119" t="s">
        <v>105</v>
      </c>
    </row>
    <row r="1120" spans="1:17">
      <c r="A1120" t="s">
        <v>17</v>
      </c>
      <c r="B1120" t="s">
        <v>18</v>
      </c>
      <c r="C1120" t="s">
        <v>19</v>
      </c>
      <c r="D1120" t="s">
        <v>101</v>
      </c>
      <c r="E1120" t="s">
        <v>21</v>
      </c>
      <c r="F1120" t="s">
        <v>2599</v>
      </c>
      <c r="G1120">
        <v>11030.8</v>
      </c>
      <c r="H1120" t="s">
        <v>23</v>
      </c>
      <c r="I1120" t="s">
        <v>2600</v>
      </c>
      <c r="J1120" t="s">
        <v>1255</v>
      </c>
      <c r="K1120">
        <v>10862.89</v>
      </c>
      <c r="L1120">
        <v>0.98477807593284261</v>
      </c>
      <c r="M1120" t="s">
        <v>19</v>
      </c>
      <c r="N1120" t="s">
        <v>26</v>
      </c>
      <c r="O1120" t="s">
        <v>27</v>
      </c>
      <c r="P1120" t="s">
        <v>18</v>
      </c>
      <c r="Q1120" t="s">
        <v>105</v>
      </c>
    </row>
    <row r="1121" spans="1:17">
      <c r="A1121" t="s">
        <v>17</v>
      </c>
      <c r="B1121" t="s">
        <v>18</v>
      </c>
      <c r="C1121" t="s">
        <v>19</v>
      </c>
      <c r="D1121" t="s">
        <v>101</v>
      </c>
      <c r="E1121" t="s">
        <v>21</v>
      </c>
      <c r="F1121" t="s">
        <v>2601</v>
      </c>
      <c r="G1121">
        <v>11025.8</v>
      </c>
      <c r="H1121" t="s">
        <v>23</v>
      </c>
      <c r="I1121" t="s">
        <v>2602</v>
      </c>
      <c r="J1121" t="s">
        <v>1255</v>
      </c>
      <c r="K1121">
        <v>10925.64</v>
      </c>
      <c r="L1121">
        <v>0.99091585191097264</v>
      </c>
      <c r="M1121" t="s">
        <v>19</v>
      </c>
      <c r="N1121" t="s">
        <v>26</v>
      </c>
      <c r="O1121" t="s">
        <v>27</v>
      </c>
      <c r="P1121" t="s">
        <v>18</v>
      </c>
      <c r="Q1121" t="s">
        <v>105</v>
      </c>
    </row>
    <row r="1122" spans="1:17">
      <c r="A1122" t="s">
        <v>17</v>
      </c>
      <c r="B1122" t="s">
        <v>29</v>
      </c>
      <c r="C1122" t="s">
        <v>43</v>
      </c>
      <c r="D1122" t="s">
        <v>101</v>
      </c>
      <c r="E1122" t="s">
        <v>30</v>
      </c>
      <c r="F1122" t="s">
        <v>2603</v>
      </c>
      <c r="G1122">
        <v>11000</v>
      </c>
      <c r="H1122" t="s">
        <v>32</v>
      </c>
      <c r="I1122" t="s">
        <v>2604</v>
      </c>
      <c r="J1122" t="s">
        <v>1697</v>
      </c>
      <c r="K1122">
        <v>11000</v>
      </c>
      <c r="L1122">
        <v>1</v>
      </c>
      <c r="M1122" t="s">
        <v>43</v>
      </c>
      <c r="N1122" t="s">
        <v>26</v>
      </c>
      <c r="O1122" t="s">
        <v>29</v>
      </c>
      <c r="P1122" t="s">
        <v>29</v>
      </c>
      <c r="Q1122" t="s">
        <v>105</v>
      </c>
    </row>
    <row r="1123" spans="1:17">
      <c r="A1123" t="s">
        <v>17</v>
      </c>
      <c r="B1123" t="s">
        <v>36</v>
      </c>
      <c r="C1123" t="s">
        <v>43</v>
      </c>
      <c r="D1123" t="s">
        <v>638</v>
      </c>
      <c r="E1123" t="s">
        <v>330</v>
      </c>
      <c r="F1123" t="s">
        <v>2605</v>
      </c>
      <c r="G1123">
        <v>11000</v>
      </c>
      <c r="H1123" t="s">
        <v>332</v>
      </c>
      <c r="I1123" t="s">
        <v>2606</v>
      </c>
      <c r="J1123" t="s">
        <v>104</v>
      </c>
      <c r="K1123">
        <v>11000</v>
      </c>
      <c r="L1123">
        <v>1</v>
      </c>
      <c r="M1123" t="s">
        <v>43</v>
      </c>
      <c r="N1123" t="s">
        <v>26</v>
      </c>
      <c r="O1123" t="s">
        <v>36</v>
      </c>
      <c r="P1123" t="s">
        <v>335</v>
      </c>
      <c r="Q1123" t="s">
        <v>105</v>
      </c>
    </row>
    <row r="1124" spans="1:17">
      <c r="A1124" t="s">
        <v>17</v>
      </c>
      <c r="B1124" t="s">
        <v>36</v>
      </c>
      <c r="C1124" t="s">
        <v>176</v>
      </c>
      <c r="D1124" t="s">
        <v>177</v>
      </c>
      <c r="E1124" t="s">
        <v>37</v>
      </c>
      <c r="F1124" t="s">
        <v>2607</v>
      </c>
      <c r="G1124">
        <v>11000</v>
      </c>
      <c r="H1124" t="s">
        <v>39</v>
      </c>
      <c r="I1124" t="s">
        <v>2608</v>
      </c>
      <c r="J1124" t="s">
        <v>1992</v>
      </c>
      <c r="K1124">
        <v>11000</v>
      </c>
      <c r="L1124">
        <v>1</v>
      </c>
      <c r="M1124" t="s">
        <v>180</v>
      </c>
      <c r="N1124" t="s">
        <v>26</v>
      </c>
      <c r="O1124" t="s">
        <v>36</v>
      </c>
      <c r="P1124" t="s">
        <v>17</v>
      </c>
      <c r="Q1124" t="s">
        <v>64</v>
      </c>
    </row>
    <row r="1125" spans="1:17">
      <c r="A1125" t="s">
        <v>17</v>
      </c>
      <c r="B1125" t="s">
        <v>36</v>
      </c>
      <c r="C1125" t="s">
        <v>19</v>
      </c>
      <c r="D1125" t="s">
        <v>101</v>
      </c>
      <c r="E1125" t="s">
        <v>37</v>
      </c>
      <c r="F1125" t="s">
        <v>2609</v>
      </c>
      <c r="G1125">
        <v>10990</v>
      </c>
      <c r="H1125" t="s">
        <v>39</v>
      </c>
      <c r="I1125" t="s">
        <v>2610</v>
      </c>
      <c r="J1125" t="s">
        <v>128</v>
      </c>
      <c r="K1125">
        <v>10990</v>
      </c>
      <c r="L1125">
        <v>1</v>
      </c>
      <c r="M1125" t="s">
        <v>19</v>
      </c>
      <c r="N1125" t="s">
        <v>26</v>
      </c>
      <c r="O1125" t="s">
        <v>36</v>
      </c>
      <c r="P1125" t="s">
        <v>36</v>
      </c>
      <c r="Q1125" t="s">
        <v>101</v>
      </c>
    </row>
    <row r="1126" spans="1:17">
      <c r="A1126" t="s">
        <v>17</v>
      </c>
      <c r="B1126" t="s">
        <v>29</v>
      </c>
      <c r="C1126" t="s">
        <v>43</v>
      </c>
      <c r="D1126" t="s">
        <v>101</v>
      </c>
      <c r="E1126" t="s">
        <v>30</v>
      </c>
      <c r="F1126" t="s">
        <v>2611</v>
      </c>
      <c r="G1126">
        <v>10965</v>
      </c>
      <c r="H1126" t="s">
        <v>32</v>
      </c>
      <c r="I1126" t="s">
        <v>2612</v>
      </c>
      <c r="J1126" t="s">
        <v>517</v>
      </c>
      <c r="K1126">
        <v>10965</v>
      </c>
      <c r="L1126">
        <v>1</v>
      </c>
      <c r="M1126" t="s">
        <v>43</v>
      </c>
      <c r="N1126" t="s">
        <v>26</v>
      </c>
      <c r="O1126" t="s">
        <v>29</v>
      </c>
      <c r="P1126" t="s">
        <v>29</v>
      </c>
      <c r="Q1126" t="s">
        <v>105</v>
      </c>
    </row>
    <row r="1127" spans="1:17">
      <c r="A1127" t="s">
        <v>17</v>
      </c>
      <c r="B1127" t="s">
        <v>36</v>
      </c>
      <c r="C1127" t="s">
        <v>86</v>
      </c>
      <c r="D1127" t="s">
        <v>101</v>
      </c>
      <c r="E1127" t="s">
        <v>37</v>
      </c>
      <c r="F1127" t="s">
        <v>2613</v>
      </c>
      <c r="G1127">
        <v>10857.7</v>
      </c>
      <c r="H1127" t="s">
        <v>39</v>
      </c>
      <c r="I1127" t="s">
        <v>2614</v>
      </c>
      <c r="J1127" t="s">
        <v>2615</v>
      </c>
      <c r="K1127">
        <v>10857.7</v>
      </c>
      <c r="L1127">
        <v>1</v>
      </c>
      <c r="M1127" t="s">
        <v>86</v>
      </c>
      <c r="N1127" t="s">
        <v>26</v>
      </c>
      <c r="O1127" t="s">
        <v>36</v>
      </c>
      <c r="P1127" t="s">
        <v>36</v>
      </c>
      <c r="Q1127" t="s">
        <v>101</v>
      </c>
    </row>
    <row r="1128" spans="1:17">
      <c r="A1128" t="s">
        <v>17</v>
      </c>
      <c r="B1128" t="s">
        <v>36</v>
      </c>
      <c r="C1128" t="s">
        <v>19</v>
      </c>
      <c r="D1128" t="s">
        <v>101</v>
      </c>
      <c r="E1128" t="s">
        <v>37</v>
      </c>
      <c r="F1128" t="s">
        <v>2616</v>
      </c>
      <c r="G1128">
        <v>10855.74</v>
      </c>
      <c r="H1128" t="s">
        <v>39</v>
      </c>
      <c r="I1128" t="s">
        <v>2617</v>
      </c>
      <c r="J1128" t="s">
        <v>128</v>
      </c>
      <c r="K1128">
        <v>10855.74</v>
      </c>
      <c r="L1128">
        <v>1</v>
      </c>
      <c r="M1128" t="s">
        <v>19</v>
      </c>
      <c r="N1128" t="s">
        <v>26</v>
      </c>
      <c r="O1128" t="s">
        <v>36</v>
      </c>
      <c r="P1128" t="s">
        <v>36</v>
      </c>
      <c r="Q1128" t="s">
        <v>101</v>
      </c>
    </row>
    <row r="1129" spans="1:17">
      <c r="A1129" t="s">
        <v>17</v>
      </c>
      <c r="B1129" t="s">
        <v>36</v>
      </c>
      <c r="C1129" t="s">
        <v>19</v>
      </c>
      <c r="D1129" t="s">
        <v>122</v>
      </c>
      <c r="E1129" t="s">
        <v>37</v>
      </c>
      <c r="F1129" t="s">
        <v>2618</v>
      </c>
      <c r="G1129">
        <v>10841.82</v>
      </c>
      <c r="H1129" t="s">
        <v>39</v>
      </c>
      <c r="I1129" t="s">
        <v>2619</v>
      </c>
      <c r="J1129" t="s">
        <v>128</v>
      </c>
      <c r="K1129">
        <v>10841.82</v>
      </c>
      <c r="L1129">
        <v>1</v>
      </c>
      <c r="M1129" t="s">
        <v>19</v>
      </c>
      <c r="N1129" t="s">
        <v>26</v>
      </c>
      <c r="O1129" t="s">
        <v>36</v>
      </c>
      <c r="P1129" t="s">
        <v>36</v>
      </c>
      <c r="Q1129" t="s">
        <v>101</v>
      </c>
    </row>
    <row r="1130" spans="1:17">
      <c r="A1130" t="s">
        <v>17</v>
      </c>
      <c r="B1130" t="s">
        <v>36</v>
      </c>
      <c r="C1130" t="s">
        <v>19</v>
      </c>
      <c r="D1130" t="s">
        <v>101</v>
      </c>
      <c r="E1130" t="s">
        <v>91</v>
      </c>
      <c r="F1130" t="s">
        <v>2620</v>
      </c>
      <c r="G1130">
        <v>10800.18</v>
      </c>
      <c r="H1130" t="s">
        <v>93</v>
      </c>
      <c r="I1130" t="s">
        <v>2621</v>
      </c>
      <c r="J1130" t="s">
        <v>1021</v>
      </c>
      <c r="K1130">
        <v>10800.18</v>
      </c>
      <c r="L1130">
        <v>1</v>
      </c>
      <c r="M1130" t="s">
        <v>19</v>
      </c>
      <c r="N1130" t="s">
        <v>26</v>
      </c>
      <c r="O1130" t="s">
        <v>36</v>
      </c>
      <c r="P1130" t="s">
        <v>36</v>
      </c>
      <c r="Q1130" t="s">
        <v>101</v>
      </c>
    </row>
    <row r="1131" spans="1:17">
      <c r="A1131" t="s">
        <v>17</v>
      </c>
      <c r="B1131" t="s">
        <v>79</v>
      </c>
      <c r="C1131" t="s">
        <v>176</v>
      </c>
      <c r="D1131" t="s">
        <v>598</v>
      </c>
      <c r="E1131" t="s">
        <v>157</v>
      </c>
      <c r="F1131" t="s">
        <v>2622</v>
      </c>
      <c r="G1131">
        <v>10800</v>
      </c>
      <c r="H1131" t="s">
        <v>159</v>
      </c>
      <c r="I1131" t="s">
        <v>2623</v>
      </c>
      <c r="J1131" t="s">
        <v>2624</v>
      </c>
      <c r="K1131">
        <v>0</v>
      </c>
      <c r="L1131">
        <v>0</v>
      </c>
      <c r="M1131" t="s">
        <v>180</v>
      </c>
      <c r="N1131" t="s">
        <v>84</v>
      </c>
      <c r="O1131" t="s">
        <v>79</v>
      </c>
      <c r="P1131" t="s">
        <v>1386</v>
      </c>
      <c r="Q1131" t="s">
        <v>101</v>
      </c>
    </row>
    <row r="1132" spans="1:17">
      <c r="A1132" t="s">
        <v>17</v>
      </c>
      <c r="B1132" t="s">
        <v>36</v>
      </c>
      <c r="C1132" t="s">
        <v>86</v>
      </c>
      <c r="D1132" t="s">
        <v>64</v>
      </c>
      <c r="E1132" t="s">
        <v>91</v>
      </c>
      <c r="F1132" t="s">
        <v>2625</v>
      </c>
      <c r="G1132">
        <v>10775.2</v>
      </c>
      <c r="H1132" t="s">
        <v>93</v>
      </c>
      <c r="I1132" t="s">
        <v>2626</v>
      </c>
      <c r="J1132" t="s">
        <v>67</v>
      </c>
      <c r="K1132">
        <v>0</v>
      </c>
      <c r="L1132">
        <v>0</v>
      </c>
      <c r="M1132" t="s">
        <v>86</v>
      </c>
      <c r="N1132" t="s">
        <v>26</v>
      </c>
      <c r="O1132" t="s">
        <v>36</v>
      </c>
      <c r="P1132" t="s">
        <v>36</v>
      </c>
      <c r="Q1132" t="s">
        <v>68</v>
      </c>
    </row>
    <row r="1133" spans="1:17">
      <c r="A1133" t="s">
        <v>17</v>
      </c>
      <c r="B1133" t="s">
        <v>36</v>
      </c>
      <c r="C1133" t="s">
        <v>19</v>
      </c>
      <c r="D1133" t="s">
        <v>101</v>
      </c>
      <c r="E1133" t="s">
        <v>330</v>
      </c>
      <c r="F1133" t="s">
        <v>2627</v>
      </c>
      <c r="G1133">
        <v>10764.51</v>
      </c>
      <c r="H1133" t="s">
        <v>332</v>
      </c>
      <c r="I1133" t="s">
        <v>2628</v>
      </c>
      <c r="J1133" t="s">
        <v>128</v>
      </c>
      <c r="K1133">
        <v>10764.51</v>
      </c>
      <c r="L1133">
        <v>1</v>
      </c>
      <c r="M1133" t="s">
        <v>19</v>
      </c>
      <c r="N1133" t="s">
        <v>26</v>
      </c>
      <c r="O1133" t="s">
        <v>36</v>
      </c>
      <c r="P1133" t="s">
        <v>335</v>
      </c>
      <c r="Q1133" t="s">
        <v>101</v>
      </c>
    </row>
    <row r="1134" spans="1:17">
      <c r="A1134" t="s">
        <v>17</v>
      </c>
      <c r="B1134" t="s">
        <v>36</v>
      </c>
      <c r="C1134" t="s">
        <v>19</v>
      </c>
      <c r="D1134" t="s">
        <v>101</v>
      </c>
      <c r="E1134" t="s">
        <v>95</v>
      </c>
      <c r="F1134" t="s">
        <v>2629</v>
      </c>
      <c r="G1134">
        <v>10731.44</v>
      </c>
      <c r="H1134" t="s">
        <v>97</v>
      </c>
      <c r="I1134" t="s">
        <v>2630</v>
      </c>
      <c r="J1134" t="s">
        <v>1310</v>
      </c>
      <c r="K1134">
        <v>7799</v>
      </c>
      <c r="L1134">
        <v>0.72674310251000795</v>
      </c>
      <c r="M1134" t="s">
        <v>19</v>
      </c>
      <c r="P1134" t="s">
        <v>36</v>
      </c>
    </row>
    <row r="1135" spans="1:17">
      <c r="A1135" t="s">
        <v>17</v>
      </c>
      <c r="B1135" t="s">
        <v>29</v>
      </c>
      <c r="C1135" t="s">
        <v>19</v>
      </c>
      <c r="D1135" t="s">
        <v>101</v>
      </c>
      <c r="E1135" t="s">
        <v>432</v>
      </c>
      <c r="F1135" t="s">
        <v>2631</v>
      </c>
      <c r="G1135">
        <v>10699.88</v>
      </c>
      <c r="H1135" t="s">
        <v>434</v>
      </c>
      <c r="I1135" t="s">
        <v>2632</v>
      </c>
      <c r="J1135" t="s">
        <v>1482</v>
      </c>
      <c r="K1135">
        <v>10699.88</v>
      </c>
      <c r="L1135">
        <v>1</v>
      </c>
      <c r="M1135" t="s">
        <v>19</v>
      </c>
      <c r="N1135" t="s">
        <v>26</v>
      </c>
      <c r="O1135" t="s">
        <v>29</v>
      </c>
      <c r="P1135" t="s">
        <v>29</v>
      </c>
    </row>
    <row r="1136" spans="1:17">
      <c r="A1136" t="s">
        <v>17</v>
      </c>
      <c r="B1136" t="s">
        <v>29</v>
      </c>
      <c r="C1136" t="s">
        <v>19</v>
      </c>
      <c r="D1136" t="s">
        <v>64</v>
      </c>
      <c r="E1136" t="s">
        <v>30</v>
      </c>
      <c r="F1136" t="s">
        <v>2633</v>
      </c>
      <c r="G1136">
        <v>10691</v>
      </c>
      <c r="H1136" t="s">
        <v>32</v>
      </c>
      <c r="I1136" t="s">
        <v>2634</v>
      </c>
      <c r="J1136" t="s">
        <v>108</v>
      </c>
      <c r="K1136">
        <v>10691</v>
      </c>
      <c r="L1136">
        <v>1</v>
      </c>
      <c r="M1136" t="s">
        <v>19</v>
      </c>
      <c r="N1136" t="s">
        <v>84</v>
      </c>
      <c r="O1136" t="s">
        <v>29</v>
      </c>
      <c r="P1136" t="s">
        <v>29</v>
      </c>
      <c r="Q1136" t="s">
        <v>116</v>
      </c>
    </row>
    <row r="1137" spans="1:17">
      <c r="A1137" t="s">
        <v>17</v>
      </c>
      <c r="B1137" t="s">
        <v>79</v>
      </c>
      <c r="C1137" t="s">
        <v>43</v>
      </c>
      <c r="D1137" t="s">
        <v>64</v>
      </c>
      <c r="E1137" t="s">
        <v>2635</v>
      </c>
      <c r="F1137" t="s">
        <v>2636</v>
      </c>
      <c r="G1137">
        <v>10686.2</v>
      </c>
      <c r="H1137" t="s">
        <v>2637</v>
      </c>
      <c r="I1137" t="s">
        <v>2638</v>
      </c>
      <c r="J1137" t="s">
        <v>208</v>
      </c>
      <c r="K1137">
        <v>0</v>
      </c>
      <c r="L1137">
        <v>0</v>
      </c>
      <c r="M1137" t="s">
        <v>43</v>
      </c>
      <c r="N1137" t="s">
        <v>190</v>
      </c>
      <c r="O1137" t="s">
        <v>162</v>
      </c>
      <c r="P1137" t="s">
        <v>162</v>
      </c>
      <c r="Q1137" t="s">
        <v>209</v>
      </c>
    </row>
    <row r="1138" spans="1:17">
      <c r="A1138" t="s">
        <v>17</v>
      </c>
      <c r="B1138" t="s">
        <v>17</v>
      </c>
      <c r="C1138" t="s">
        <v>176</v>
      </c>
      <c r="D1138" t="s">
        <v>186</v>
      </c>
      <c r="E1138" t="s">
        <v>30</v>
      </c>
      <c r="F1138" t="s">
        <v>2639</v>
      </c>
      <c r="G1138">
        <v>10665.88</v>
      </c>
      <c r="H1138" t="s">
        <v>32</v>
      </c>
      <c r="I1138" t="s">
        <v>2640</v>
      </c>
      <c r="J1138" t="s">
        <v>752</v>
      </c>
      <c r="K1138">
        <v>10665.88</v>
      </c>
      <c r="L1138">
        <v>1</v>
      </c>
      <c r="M1138" t="s">
        <v>180</v>
      </c>
      <c r="N1138" t="s">
        <v>190</v>
      </c>
      <c r="O1138" t="s">
        <v>241</v>
      </c>
      <c r="P1138" t="s">
        <v>17</v>
      </c>
      <c r="Q1138" t="s">
        <v>343</v>
      </c>
    </row>
    <row r="1139" spans="1:17">
      <c r="A1139" t="s">
        <v>17</v>
      </c>
      <c r="B1139" t="s">
        <v>18</v>
      </c>
      <c r="C1139" t="s">
        <v>19</v>
      </c>
      <c r="D1139" t="s">
        <v>64</v>
      </c>
      <c r="E1139" t="s">
        <v>21</v>
      </c>
      <c r="F1139" t="s">
        <v>2641</v>
      </c>
      <c r="G1139">
        <v>10661.19</v>
      </c>
      <c r="H1139" t="s">
        <v>23</v>
      </c>
      <c r="I1139" t="s">
        <v>2642</v>
      </c>
      <c r="J1139" t="s">
        <v>73</v>
      </c>
      <c r="K1139">
        <v>7343.45</v>
      </c>
      <c r="L1139">
        <v>0.68880209432530515</v>
      </c>
      <c r="M1139" t="s">
        <v>19</v>
      </c>
      <c r="N1139" t="s">
        <v>84</v>
      </c>
      <c r="O1139" t="s">
        <v>27</v>
      </c>
      <c r="P1139" t="s">
        <v>18</v>
      </c>
      <c r="Q1139" t="s">
        <v>74</v>
      </c>
    </row>
    <row r="1140" spans="1:17">
      <c r="A1140" t="s">
        <v>17</v>
      </c>
      <c r="B1140" t="s">
        <v>36</v>
      </c>
      <c r="C1140" t="s">
        <v>19</v>
      </c>
      <c r="D1140" t="s">
        <v>64</v>
      </c>
      <c r="E1140" t="s">
        <v>91</v>
      </c>
      <c r="F1140" t="s">
        <v>2643</v>
      </c>
      <c r="G1140">
        <v>10654</v>
      </c>
      <c r="H1140" t="s">
        <v>93</v>
      </c>
      <c r="I1140" t="s">
        <v>2644</v>
      </c>
      <c r="J1140" t="s">
        <v>34</v>
      </c>
      <c r="K1140">
        <v>10121</v>
      </c>
      <c r="L1140">
        <v>0.94997184156185466</v>
      </c>
      <c r="M1140" t="s">
        <v>19</v>
      </c>
      <c r="N1140" t="s">
        <v>26</v>
      </c>
      <c r="O1140" t="s">
        <v>36</v>
      </c>
      <c r="P1140" t="s">
        <v>36</v>
      </c>
      <c r="Q1140" t="s">
        <v>35</v>
      </c>
    </row>
    <row r="1141" spans="1:17">
      <c r="A1141" t="s">
        <v>17</v>
      </c>
      <c r="B1141" t="s">
        <v>36</v>
      </c>
      <c r="C1141" t="s">
        <v>176</v>
      </c>
      <c r="D1141" t="s">
        <v>593</v>
      </c>
      <c r="E1141" t="s">
        <v>37</v>
      </c>
      <c r="F1141" t="s">
        <v>2645</v>
      </c>
      <c r="G1141">
        <v>10602</v>
      </c>
      <c r="H1141" t="s">
        <v>39</v>
      </c>
      <c r="I1141" t="s">
        <v>2646</v>
      </c>
      <c r="J1141" t="s">
        <v>890</v>
      </c>
      <c r="K1141">
        <v>0</v>
      </c>
      <c r="L1141">
        <v>0</v>
      </c>
      <c r="M1141" t="s">
        <v>180</v>
      </c>
      <c r="N1141" t="s">
        <v>84</v>
      </c>
      <c r="O1141" t="s">
        <v>36</v>
      </c>
      <c r="P1141" t="s">
        <v>36</v>
      </c>
      <c r="Q1141" t="s">
        <v>64</v>
      </c>
    </row>
    <row r="1142" spans="1:17">
      <c r="A1142" t="s">
        <v>17</v>
      </c>
      <c r="B1142" t="s">
        <v>18</v>
      </c>
      <c r="C1142" t="s">
        <v>43</v>
      </c>
      <c r="D1142" t="s">
        <v>101</v>
      </c>
      <c r="E1142" t="s">
        <v>69</v>
      </c>
      <c r="F1142" t="s">
        <v>2647</v>
      </c>
      <c r="G1142">
        <v>10566</v>
      </c>
      <c r="H1142" t="s">
        <v>71</v>
      </c>
      <c r="I1142" t="s">
        <v>2648</v>
      </c>
      <c r="J1142" t="s">
        <v>692</v>
      </c>
      <c r="K1142">
        <v>10566</v>
      </c>
      <c r="L1142">
        <v>1</v>
      </c>
      <c r="M1142" t="s">
        <v>43</v>
      </c>
      <c r="N1142" t="s">
        <v>26</v>
      </c>
      <c r="O1142" t="s">
        <v>27</v>
      </c>
      <c r="P1142" t="s">
        <v>18</v>
      </c>
    </row>
    <row r="1143" spans="1:17">
      <c r="A1143" t="s">
        <v>17</v>
      </c>
      <c r="B1143" t="s">
        <v>18</v>
      </c>
      <c r="C1143" t="s">
        <v>19</v>
      </c>
      <c r="D1143" t="s">
        <v>101</v>
      </c>
      <c r="E1143" t="s">
        <v>69</v>
      </c>
      <c r="F1143" t="s">
        <v>2649</v>
      </c>
      <c r="G1143">
        <v>10494.72</v>
      </c>
      <c r="H1143" t="s">
        <v>71</v>
      </c>
      <c r="I1143" t="s">
        <v>2650</v>
      </c>
      <c r="J1143" t="s">
        <v>578</v>
      </c>
      <c r="K1143">
        <v>10494.72</v>
      </c>
      <c r="L1143">
        <v>1</v>
      </c>
      <c r="M1143" t="s">
        <v>19</v>
      </c>
      <c r="N1143" t="s">
        <v>26</v>
      </c>
      <c r="O1143" t="s">
        <v>27</v>
      </c>
      <c r="P1143" t="s">
        <v>18</v>
      </c>
    </row>
    <row r="1144" spans="1:17">
      <c r="A1144" t="s">
        <v>17</v>
      </c>
      <c r="B1144" t="s">
        <v>36</v>
      </c>
      <c r="C1144" t="s">
        <v>19</v>
      </c>
      <c r="D1144" t="s">
        <v>101</v>
      </c>
      <c r="E1144" t="s">
        <v>91</v>
      </c>
      <c r="F1144" t="s">
        <v>2651</v>
      </c>
      <c r="G1144">
        <v>10434.99</v>
      </c>
      <c r="H1144" t="s">
        <v>93</v>
      </c>
      <c r="I1144" t="s">
        <v>2652</v>
      </c>
      <c r="J1144" t="s">
        <v>128</v>
      </c>
      <c r="K1144">
        <v>10234.99</v>
      </c>
      <c r="L1144">
        <v>0.98083371426326238</v>
      </c>
      <c r="M1144" t="s">
        <v>19</v>
      </c>
      <c r="N1144" t="s">
        <v>26</v>
      </c>
      <c r="O1144" t="s">
        <v>36</v>
      </c>
      <c r="P1144" t="s">
        <v>36</v>
      </c>
      <c r="Q1144" t="s">
        <v>101</v>
      </c>
    </row>
    <row r="1145" spans="1:17">
      <c r="A1145" t="s">
        <v>17</v>
      </c>
      <c r="B1145" t="s">
        <v>36</v>
      </c>
      <c r="C1145" t="s">
        <v>176</v>
      </c>
      <c r="D1145" t="s">
        <v>186</v>
      </c>
      <c r="E1145" t="s">
        <v>80</v>
      </c>
      <c r="F1145" t="s">
        <v>2653</v>
      </c>
      <c r="G1145">
        <v>10428</v>
      </c>
      <c r="H1145" t="s">
        <v>82</v>
      </c>
      <c r="I1145" t="s">
        <v>2654</v>
      </c>
      <c r="J1145" t="s">
        <v>2655</v>
      </c>
      <c r="K1145">
        <v>10428</v>
      </c>
      <c r="L1145">
        <v>1</v>
      </c>
      <c r="M1145" t="s">
        <v>180</v>
      </c>
      <c r="N1145" t="s">
        <v>26</v>
      </c>
      <c r="O1145" t="s">
        <v>36</v>
      </c>
      <c r="P1145" t="s">
        <v>36</v>
      </c>
      <c r="Q1145" t="s">
        <v>191</v>
      </c>
    </row>
    <row r="1146" spans="1:17">
      <c r="A1146" t="s">
        <v>17</v>
      </c>
      <c r="B1146" t="s">
        <v>17</v>
      </c>
      <c r="C1146" t="s">
        <v>176</v>
      </c>
      <c r="D1146" t="s">
        <v>186</v>
      </c>
      <c r="E1146" t="s">
        <v>30</v>
      </c>
      <c r="F1146" t="s">
        <v>2656</v>
      </c>
      <c r="G1146">
        <v>10396</v>
      </c>
      <c r="H1146" t="s">
        <v>32</v>
      </c>
      <c r="I1146" t="s">
        <v>2657</v>
      </c>
      <c r="J1146" t="s">
        <v>2658</v>
      </c>
      <c r="K1146">
        <v>10396</v>
      </c>
      <c r="L1146">
        <v>1</v>
      </c>
      <c r="M1146" t="s">
        <v>180</v>
      </c>
      <c r="N1146" t="s">
        <v>190</v>
      </c>
      <c r="O1146" t="s">
        <v>241</v>
      </c>
      <c r="P1146" t="s">
        <v>17</v>
      </c>
      <c r="Q1146" t="s">
        <v>105</v>
      </c>
    </row>
    <row r="1147" spans="1:17">
      <c r="A1147" t="s">
        <v>17</v>
      </c>
      <c r="B1147" t="s">
        <v>29</v>
      </c>
      <c r="C1147" t="s">
        <v>19</v>
      </c>
      <c r="D1147" t="s">
        <v>101</v>
      </c>
      <c r="E1147" t="s">
        <v>30</v>
      </c>
      <c r="F1147" t="s">
        <v>2659</v>
      </c>
      <c r="G1147">
        <v>10383</v>
      </c>
      <c r="H1147" t="s">
        <v>32</v>
      </c>
      <c r="I1147" t="s">
        <v>2660</v>
      </c>
      <c r="J1147" t="s">
        <v>1482</v>
      </c>
      <c r="K1147">
        <v>10383</v>
      </c>
      <c r="L1147">
        <v>1</v>
      </c>
      <c r="M1147" t="s">
        <v>19</v>
      </c>
      <c r="N1147" t="s">
        <v>26</v>
      </c>
      <c r="O1147" t="s">
        <v>29</v>
      </c>
      <c r="P1147" t="s">
        <v>29</v>
      </c>
      <c r="Q1147" t="s">
        <v>101</v>
      </c>
    </row>
    <row r="1148" spans="1:17">
      <c r="A1148" t="s">
        <v>17</v>
      </c>
      <c r="B1148" t="s">
        <v>36</v>
      </c>
      <c r="C1148" t="s">
        <v>86</v>
      </c>
      <c r="D1148" t="s">
        <v>122</v>
      </c>
      <c r="E1148" t="s">
        <v>37</v>
      </c>
      <c r="F1148" t="s">
        <v>2661</v>
      </c>
      <c r="G1148">
        <v>10355</v>
      </c>
      <c r="H1148" t="s">
        <v>39</v>
      </c>
      <c r="I1148" t="s">
        <v>2662</v>
      </c>
      <c r="J1148" t="s">
        <v>108</v>
      </c>
      <c r="K1148">
        <v>10355</v>
      </c>
      <c r="L1148">
        <v>1</v>
      </c>
      <c r="M1148" t="s">
        <v>86</v>
      </c>
      <c r="N1148" t="s">
        <v>26</v>
      </c>
      <c r="O1148" t="s">
        <v>36</v>
      </c>
      <c r="P1148" t="s">
        <v>36</v>
      </c>
      <c r="Q1148" t="s">
        <v>116</v>
      </c>
    </row>
    <row r="1149" spans="1:17">
      <c r="A1149" t="s">
        <v>17</v>
      </c>
      <c r="B1149" t="s">
        <v>36</v>
      </c>
      <c r="C1149" t="s">
        <v>19</v>
      </c>
      <c r="D1149" t="s">
        <v>101</v>
      </c>
      <c r="E1149" t="s">
        <v>95</v>
      </c>
      <c r="F1149" t="s">
        <v>2663</v>
      </c>
      <c r="G1149">
        <v>10318.9</v>
      </c>
      <c r="H1149" t="s">
        <v>97</v>
      </c>
      <c r="I1149" t="s">
        <v>2664</v>
      </c>
      <c r="J1149" t="s">
        <v>128</v>
      </c>
      <c r="K1149">
        <v>10318.9</v>
      </c>
      <c r="L1149">
        <v>1</v>
      </c>
      <c r="M1149" t="s">
        <v>19</v>
      </c>
      <c r="N1149" t="s">
        <v>26</v>
      </c>
      <c r="O1149" t="s">
        <v>36</v>
      </c>
      <c r="P1149" t="s">
        <v>36</v>
      </c>
      <c r="Q1149" t="s">
        <v>101</v>
      </c>
    </row>
    <row r="1150" spans="1:17">
      <c r="A1150" t="s">
        <v>17</v>
      </c>
      <c r="B1150" t="s">
        <v>18</v>
      </c>
      <c r="C1150" t="s">
        <v>19</v>
      </c>
      <c r="D1150" t="s">
        <v>101</v>
      </c>
      <c r="E1150" t="s">
        <v>21</v>
      </c>
      <c r="F1150" t="s">
        <v>2665</v>
      </c>
      <c r="G1150">
        <v>10252.19</v>
      </c>
      <c r="H1150" t="s">
        <v>23</v>
      </c>
      <c r="I1150" t="s">
        <v>1981</v>
      </c>
      <c r="J1150" t="s">
        <v>578</v>
      </c>
      <c r="K1150">
        <v>10252.19</v>
      </c>
      <c r="L1150">
        <v>1</v>
      </c>
      <c r="M1150" t="s">
        <v>19</v>
      </c>
      <c r="N1150" t="s">
        <v>26</v>
      </c>
      <c r="O1150" t="s">
        <v>27</v>
      </c>
      <c r="P1150" t="s">
        <v>18</v>
      </c>
      <c r="Q1150" t="s">
        <v>101</v>
      </c>
    </row>
    <row r="1151" spans="1:17">
      <c r="A1151" t="s">
        <v>17</v>
      </c>
      <c r="B1151" t="s">
        <v>18</v>
      </c>
      <c r="C1151" t="s">
        <v>19</v>
      </c>
      <c r="D1151" t="s">
        <v>122</v>
      </c>
      <c r="E1151" t="s">
        <v>21</v>
      </c>
      <c r="F1151" t="s">
        <v>2666</v>
      </c>
      <c r="G1151">
        <v>10246.5</v>
      </c>
      <c r="H1151" t="s">
        <v>23</v>
      </c>
      <c r="I1151" t="s">
        <v>2667</v>
      </c>
      <c r="J1151" t="s">
        <v>104</v>
      </c>
      <c r="K1151">
        <v>0</v>
      </c>
      <c r="L1151">
        <v>0</v>
      </c>
      <c r="M1151" t="s">
        <v>19</v>
      </c>
      <c r="N1151" t="s">
        <v>140</v>
      </c>
      <c r="O1151" t="s">
        <v>27</v>
      </c>
      <c r="P1151" t="s">
        <v>18</v>
      </c>
      <c r="Q1151" t="s">
        <v>105</v>
      </c>
    </row>
    <row r="1152" spans="1:17">
      <c r="A1152" t="s">
        <v>17</v>
      </c>
      <c r="B1152" t="s">
        <v>18</v>
      </c>
      <c r="C1152" t="s">
        <v>19</v>
      </c>
      <c r="D1152" t="s">
        <v>101</v>
      </c>
      <c r="E1152" t="s">
        <v>58</v>
      </c>
      <c r="F1152" t="s">
        <v>2668</v>
      </c>
      <c r="G1152">
        <v>10181</v>
      </c>
      <c r="H1152" t="s">
        <v>60</v>
      </c>
      <c r="I1152" t="s">
        <v>2669</v>
      </c>
      <c r="J1152" t="s">
        <v>104</v>
      </c>
      <c r="K1152">
        <v>0</v>
      </c>
      <c r="L1152">
        <v>0</v>
      </c>
      <c r="M1152" t="s">
        <v>19</v>
      </c>
      <c r="N1152" t="s">
        <v>26</v>
      </c>
      <c r="O1152" t="s">
        <v>62</v>
      </c>
      <c r="P1152" t="s">
        <v>63</v>
      </c>
      <c r="Q1152" t="s">
        <v>101</v>
      </c>
    </row>
    <row r="1153" spans="1:17">
      <c r="A1153" t="s">
        <v>17</v>
      </c>
      <c r="B1153" t="s">
        <v>18</v>
      </c>
      <c r="C1153" t="s">
        <v>19</v>
      </c>
      <c r="D1153" t="s">
        <v>101</v>
      </c>
      <c r="E1153" t="s">
        <v>21</v>
      </c>
      <c r="F1153" t="s">
        <v>2670</v>
      </c>
      <c r="G1153">
        <v>10135</v>
      </c>
      <c r="H1153" t="s">
        <v>23</v>
      </c>
      <c r="I1153" t="s">
        <v>2671</v>
      </c>
      <c r="J1153" t="s">
        <v>104</v>
      </c>
      <c r="K1153">
        <v>10135</v>
      </c>
      <c r="L1153">
        <v>1</v>
      </c>
      <c r="M1153" t="s">
        <v>19</v>
      </c>
      <c r="N1153" t="s">
        <v>26</v>
      </c>
      <c r="O1153" t="s">
        <v>27</v>
      </c>
      <c r="P1153" t="s">
        <v>18</v>
      </c>
      <c r="Q1153" t="s">
        <v>101</v>
      </c>
    </row>
    <row r="1154" spans="1:17">
      <c r="A1154" t="s">
        <v>17</v>
      </c>
      <c r="B1154" t="s">
        <v>29</v>
      </c>
      <c r="C1154" t="s">
        <v>43</v>
      </c>
      <c r="D1154" t="s">
        <v>101</v>
      </c>
      <c r="E1154" t="s">
        <v>30</v>
      </c>
      <c r="F1154" t="s">
        <v>2672</v>
      </c>
      <c r="G1154">
        <v>10119.459999999999</v>
      </c>
      <c r="H1154" t="s">
        <v>32</v>
      </c>
      <c r="I1154" t="s">
        <v>2673</v>
      </c>
      <c r="J1154" t="s">
        <v>1482</v>
      </c>
      <c r="K1154">
        <v>10119.459999999999</v>
      </c>
      <c r="L1154">
        <v>1</v>
      </c>
      <c r="M1154" t="s">
        <v>43</v>
      </c>
      <c r="N1154" t="s">
        <v>26</v>
      </c>
      <c r="O1154" t="s">
        <v>29</v>
      </c>
      <c r="P1154" t="s">
        <v>29</v>
      </c>
      <c r="Q1154" t="s">
        <v>101</v>
      </c>
    </row>
    <row r="1155" spans="1:17">
      <c r="A1155" t="s">
        <v>17</v>
      </c>
      <c r="B1155" t="s">
        <v>17</v>
      </c>
      <c r="C1155" t="s">
        <v>176</v>
      </c>
      <c r="D1155" t="s">
        <v>186</v>
      </c>
      <c r="E1155" t="s">
        <v>30</v>
      </c>
      <c r="F1155" t="s">
        <v>2674</v>
      </c>
      <c r="G1155">
        <v>10117.89</v>
      </c>
      <c r="H1155" t="s">
        <v>32</v>
      </c>
      <c r="I1155" t="s">
        <v>2675</v>
      </c>
      <c r="J1155" t="s">
        <v>1808</v>
      </c>
      <c r="K1155">
        <v>10117.89</v>
      </c>
      <c r="L1155">
        <v>1</v>
      </c>
      <c r="M1155" t="s">
        <v>180</v>
      </c>
      <c r="N1155" t="s">
        <v>190</v>
      </c>
      <c r="O1155" t="s">
        <v>241</v>
      </c>
      <c r="P1155" t="s">
        <v>17</v>
      </c>
      <c r="Q1155" t="s">
        <v>343</v>
      </c>
    </row>
    <row r="1156" spans="1:17">
      <c r="A1156" t="s">
        <v>17</v>
      </c>
      <c r="B1156" t="s">
        <v>36</v>
      </c>
      <c r="C1156" t="s">
        <v>19</v>
      </c>
      <c r="D1156" t="s">
        <v>101</v>
      </c>
      <c r="E1156" t="s">
        <v>37</v>
      </c>
      <c r="F1156" t="s">
        <v>2676</v>
      </c>
      <c r="G1156">
        <v>10075.75</v>
      </c>
      <c r="H1156" t="s">
        <v>39</v>
      </c>
      <c r="I1156" t="s">
        <v>2677</v>
      </c>
      <c r="J1156" t="s">
        <v>1310</v>
      </c>
      <c r="K1156">
        <v>8936.58</v>
      </c>
      <c r="L1156">
        <v>0.88693943378904794</v>
      </c>
      <c r="M1156" t="s">
        <v>19</v>
      </c>
      <c r="N1156" t="s">
        <v>26</v>
      </c>
      <c r="O1156" t="s">
        <v>36</v>
      </c>
      <c r="P1156" t="s">
        <v>36</v>
      </c>
      <c r="Q1156" t="s">
        <v>101</v>
      </c>
    </row>
    <row r="1157" spans="1:17">
      <c r="A1157" t="s">
        <v>17</v>
      </c>
      <c r="B1157" t="s">
        <v>29</v>
      </c>
      <c r="C1157" t="s">
        <v>176</v>
      </c>
      <c r="D1157" t="s">
        <v>64</v>
      </c>
      <c r="E1157" t="s">
        <v>977</v>
      </c>
      <c r="F1157" t="s">
        <v>2678</v>
      </c>
      <c r="G1157">
        <v>10000</v>
      </c>
      <c r="H1157" t="s">
        <v>979</v>
      </c>
      <c r="I1157" t="s">
        <v>2679</v>
      </c>
      <c r="J1157" t="s">
        <v>890</v>
      </c>
      <c r="K1157">
        <v>10000</v>
      </c>
      <c r="L1157">
        <v>1</v>
      </c>
      <c r="M1157" t="s">
        <v>180</v>
      </c>
      <c r="N1157" t="s">
        <v>26</v>
      </c>
      <c r="O1157" t="s">
        <v>29</v>
      </c>
      <c r="P1157" t="s">
        <v>29</v>
      </c>
      <c r="Q1157" t="s">
        <v>64</v>
      </c>
    </row>
    <row r="1158" spans="1:17">
      <c r="A1158" t="s">
        <v>17</v>
      </c>
      <c r="B1158" t="s">
        <v>29</v>
      </c>
      <c r="C1158" t="s">
        <v>176</v>
      </c>
      <c r="D1158" t="s">
        <v>64</v>
      </c>
      <c r="E1158" t="s">
        <v>30</v>
      </c>
      <c r="F1158" t="s">
        <v>2680</v>
      </c>
      <c r="G1158">
        <v>10000</v>
      </c>
      <c r="H1158" t="s">
        <v>32</v>
      </c>
      <c r="I1158" t="s">
        <v>2681</v>
      </c>
      <c r="J1158" t="s">
        <v>477</v>
      </c>
      <c r="K1158">
        <v>10000</v>
      </c>
      <c r="L1158">
        <v>1</v>
      </c>
      <c r="M1158" t="s">
        <v>180</v>
      </c>
      <c r="N1158" t="s">
        <v>84</v>
      </c>
      <c r="O1158" t="s">
        <v>29</v>
      </c>
      <c r="P1158" t="s">
        <v>17</v>
      </c>
      <c r="Q1158" t="s">
        <v>64</v>
      </c>
    </row>
    <row r="1159" spans="1:17">
      <c r="A1159" t="s">
        <v>17</v>
      </c>
      <c r="B1159" t="s">
        <v>18</v>
      </c>
      <c r="C1159" t="s">
        <v>176</v>
      </c>
      <c r="D1159" t="s">
        <v>593</v>
      </c>
      <c r="E1159" t="s">
        <v>21</v>
      </c>
      <c r="F1159" t="s">
        <v>2682</v>
      </c>
      <c r="G1159">
        <v>10000</v>
      </c>
      <c r="H1159" t="s">
        <v>23</v>
      </c>
      <c r="I1159" t="s">
        <v>2683</v>
      </c>
      <c r="J1159" t="s">
        <v>477</v>
      </c>
      <c r="K1159">
        <v>10000</v>
      </c>
      <c r="L1159">
        <v>1</v>
      </c>
      <c r="M1159" t="s">
        <v>180</v>
      </c>
      <c r="N1159" t="s">
        <v>140</v>
      </c>
      <c r="O1159" t="s">
        <v>27</v>
      </c>
      <c r="P1159" t="s">
        <v>17</v>
      </c>
      <c r="Q1159" t="s">
        <v>64</v>
      </c>
    </row>
    <row r="1160" spans="1:17">
      <c r="A1160" t="s">
        <v>17</v>
      </c>
      <c r="B1160" t="s">
        <v>36</v>
      </c>
      <c r="C1160" t="s">
        <v>19</v>
      </c>
      <c r="D1160" t="s">
        <v>122</v>
      </c>
      <c r="E1160" t="s">
        <v>37</v>
      </c>
      <c r="F1160" t="s">
        <v>2684</v>
      </c>
      <c r="G1160">
        <v>10000</v>
      </c>
      <c r="H1160" t="s">
        <v>39</v>
      </c>
      <c r="I1160" t="s">
        <v>2685</v>
      </c>
      <c r="J1160" t="s">
        <v>128</v>
      </c>
      <c r="K1160">
        <v>5647</v>
      </c>
      <c r="L1160">
        <v>0.56469999999999998</v>
      </c>
      <c r="M1160" t="s">
        <v>19</v>
      </c>
      <c r="N1160" t="s">
        <v>26</v>
      </c>
      <c r="O1160" t="s">
        <v>36</v>
      </c>
      <c r="P1160" t="s">
        <v>36</v>
      </c>
      <c r="Q1160" t="s">
        <v>105</v>
      </c>
    </row>
    <row r="1161" spans="1:17">
      <c r="A1161" t="s">
        <v>17</v>
      </c>
      <c r="B1161" t="s">
        <v>29</v>
      </c>
      <c r="C1161" t="s">
        <v>86</v>
      </c>
      <c r="D1161" t="s">
        <v>20</v>
      </c>
      <c r="E1161" t="s">
        <v>30</v>
      </c>
      <c r="F1161" t="s">
        <v>2686</v>
      </c>
      <c r="G1161">
        <v>9968</v>
      </c>
      <c r="H1161" t="s">
        <v>32</v>
      </c>
      <c r="I1161" t="s">
        <v>2687</v>
      </c>
      <c r="J1161" t="s">
        <v>108</v>
      </c>
      <c r="K1161">
        <v>9469.6</v>
      </c>
      <c r="L1161">
        <v>0.95000000000000007</v>
      </c>
      <c r="M1161" t="s">
        <v>86</v>
      </c>
      <c r="N1161" t="s">
        <v>26</v>
      </c>
      <c r="O1161" t="s">
        <v>29</v>
      </c>
      <c r="P1161" t="s">
        <v>29</v>
      </c>
      <c r="Q1161" t="s">
        <v>116</v>
      </c>
    </row>
    <row r="1162" spans="1:17">
      <c r="A1162" t="s">
        <v>17</v>
      </c>
      <c r="B1162" t="s">
        <v>36</v>
      </c>
      <c r="C1162" t="s">
        <v>19</v>
      </c>
      <c r="D1162" t="s">
        <v>101</v>
      </c>
      <c r="E1162" t="s">
        <v>95</v>
      </c>
      <c r="F1162" t="s">
        <v>2688</v>
      </c>
      <c r="G1162">
        <v>9954.41</v>
      </c>
      <c r="H1162" t="s">
        <v>97</v>
      </c>
      <c r="I1162" t="s">
        <v>2689</v>
      </c>
      <c r="J1162" t="s">
        <v>1310</v>
      </c>
      <c r="K1162">
        <v>9219.67</v>
      </c>
      <c r="L1162">
        <v>0.92618949792102201</v>
      </c>
      <c r="M1162" t="s">
        <v>19</v>
      </c>
      <c r="P1162" t="s">
        <v>36</v>
      </c>
    </row>
    <row r="1163" spans="1:17">
      <c r="A1163" t="s">
        <v>17</v>
      </c>
      <c r="B1163" t="s">
        <v>36</v>
      </c>
      <c r="C1163" t="s">
        <v>19</v>
      </c>
      <c r="D1163" t="s">
        <v>122</v>
      </c>
      <c r="E1163" t="s">
        <v>37</v>
      </c>
      <c r="F1163" t="s">
        <v>2690</v>
      </c>
      <c r="G1163">
        <v>9900</v>
      </c>
      <c r="H1163" t="s">
        <v>39</v>
      </c>
      <c r="I1163" t="s">
        <v>2691</v>
      </c>
      <c r="J1163" t="s">
        <v>357</v>
      </c>
      <c r="K1163">
        <v>9900</v>
      </c>
      <c r="L1163">
        <v>1</v>
      </c>
      <c r="M1163" t="s">
        <v>19</v>
      </c>
      <c r="N1163" t="s">
        <v>26</v>
      </c>
      <c r="O1163" t="s">
        <v>36</v>
      </c>
      <c r="P1163" t="s">
        <v>36</v>
      </c>
      <c r="Q1163" t="s">
        <v>105</v>
      </c>
    </row>
    <row r="1164" spans="1:17">
      <c r="A1164" t="s">
        <v>17</v>
      </c>
      <c r="B1164" t="s">
        <v>36</v>
      </c>
      <c r="C1164" t="s">
        <v>19</v>
      </c>
      <c r="D1164" t="s">
        <v>122</v>
      </c>
      <c r="E1164" t="s">
        <v>37</v>
      </c>
      <c r="F1164" t="s">
        <v>2692</v>
      </c>
      <c r="G1164">
        <v>9834.74</v>
      </c>
      <c r="H1164" t="s">
        <v>39</v>
      </c>
      <c r="I1164" t="s">
        <v>2693</v>
      </c>
      <c r="J1164" t="s">
        <v>128</v>
      </c>
      <c r="K1164">
        <v>4505.6899999999996</v>
      </c>
      <c r="L1164">
        <v>0.4581402253643716</v>
      </c>
      <c r="M1164" t="s">
        <v>19</v>
      </c>
      <c r="N1164" t="s">
        <v>26</v>
      </c>
      <c r="O1164" t="s">
        <v>36</v>
      </c>
      <c r="P1164" t="s">
        <v>36</v>
      </c>
      <c r="Q1164" t="s">
        <v>105</v>
      </c>
    </row>
    <row r="1165" spans="1:17">
      <c r="A1165" t="s">
        <v>17</v>
      </c>
      <c r="B1165" t="s">
        <v>36</v>
      </c>
      <c r="C1165" t="s">
        <v>19</v>
      </c>
      <c r="D1165" t="s">
        <v>101</v>
      </c>
      <c r="E1165" t="s">
        <v>95</v>
      </c>
      <c r="F1165" t="s">
        <v>2694</v>
      </c>
      <c r="G1165">
        <v>9806.9</v>
      </c>
      <c r="H1165" t="s">
        <v>97</v>
      </c>
      <c r="I1165" t="s">
        <v>2695</v>
      </c>
      <c r="J1165" t="s">
        <v>1310</v>
      </c>
      <c r="K1165">
        <v>9806.9</v>
      </c>
      <c r="L1165">
        <v>1</v>
      </c>
      <c r="M1165" t="s">
        <v>19</v>
      </c>
      <c r="P1165" t="s">
        <v>36</v>
      </c>
    </row>
    <row r="1166" spans="1:17">
      <c r="A1166" t="s">
        <v>17</v>
      </c>
      <c r="B1166" t="s">
        <v>18</v>
      </c>
      <c r="C1166" t="s">
        <v>19</v>
      </c>
      <c r="D1166" t="s">
        <v>101</v>
      </c>
      <c r="E1166" t="s">
        <v>69</v>
      </c>
      <c r="F1166" t="s">
        <v>2696</v>
      </c>
      <c r="G1166">
        <v>9775</v>
      </c>
      <c r="H1166" t="s">
        <v>71</v>
      </c>
      <c r="I1166" t="s">
        <v>2697</v>
      </c>
      <c r="J1166" t="s">
        <v>73</v>
      </c>
      <c r="K1166">
        <v>0</v>
      </c>
      <c r="L1166">
        <v>0</v>
      </c>
      <c r="M1166" t="s">
        <v>19</v>
      </c>
      <c r="N1166" t="s">
        <v>26</v>
      </c>
      <c r="O1166" t="s">
        <v>27</v>
      </c>
      <c r="P1166" t="s">
        <v>18</v>
      </c>
      <c r="Q1166" t="s">
        <v>74</v>
      </c>
    </row>
    <row r="1167" spans="1:17">
      <c r="A1167" t="s">
        <v>17</v>
      </c>
      <c r="B1167" t="s">
        <v>36</v>
      </c>
      <c r="C1167" t="s">
        <v>19</v>
      </c>
      <c r="D1167" t="s">
        <v>101</v>
      </c>
      <c r="E1167" t="s">
        <v>37</v>
      </c>
      <c r="F1167" t="s">
        <v>2698</v>
      </c>
      <c r="G1167">
        <v>9748</v>
      </c>
      <c r="H1167" t="s">
        <v>39</v>
      </c>
      <c r="I1167" t="s">
        <v>2699</v>
      </c>
      <c r="J1167" t="s">
        <v>267</v>
      </c>
      <c r="K1167">
        <v>0</v>
      </c>
      <c r="L1167">
        <v>0</v>
      </c>
      <c r="M1167" t="s">
        <v>19</v>
      </c>
      <c r="N1167" t="s">
        <v>26</v>
      </c>
      <c r="O1167" t="s">
        <v>36</v>
      </c>
      <c r="P1167" t="s">
        <v>36</v>
      </c>
      <c r="Q1167" t="s">
        <v>101</v>
      </c>
    </row>
    <row r="1168" spans="1:17">
      <c r="A1168" t="s">
        <v>17</v>
      </c>
      <c r="B1168" t="s">
        <v>17</v>
      </c>
      <c r="C1168" t="s">
        <v>176</v>
      </c>
      <c r="D1168" t="s">
        <v>186</v>
      </c>
      <c r="E1168" t="s">
        <v>21</v>
      </c>
      <c r="F1168" t="s">
        <v>2700</v>
      </c>
      <c r="G1168">
        <v>9643.39</v>
      </c>
      <c r="H1168" t="s">
        <v>23</v>
      </c>
      <c r="I1168" t="s">
        <v>1413</v>
      </c>
      <c r="J1168" t="s">
        <v>1414</v>
      </c>
      <c r="K1168">
        <v>9643.39</v>
      </c>
      <c r="L1168">
        <v>1</v>
      </c>
      <c r="M1168" t="s">
        <v>180</v>
      </c>
      <c r="N1168" t="s">
        <v>190</v>
      </c>
      <c r="O1168" t="s">
        <v>1361</v>
      </c>
      <c r="P1168" t="s">
        <v>17</v>
      </c>
      <c r="Q1168" t="s">
        <v>1159</v>
      </c>
    </row>
    <row r="1169" spans="1:17">
      <c r="A1169" t="s">
        <v>17</v>
      </c>
      <c r="B1169" t="s">
        <v>18</v>
      </c>
      <c r="C1169" t="s">
        <v>19</v>
      </c>
      <c r="D1169" t="s">
        <v>101</v>
      </c>
      <c r="E1169" t="s">
        <v>21</v>
      </c>
      <c r="F1169" t="s">
        <v>2701</v>
      </c>
      <c r="G1169">
        <v>9599.67</v>
      </c>
      <c r="H1169" t="s">
        <v>23</v>
      </c>
      <c r="I1169" t="s">
        <v>2702</v>
      </c>
      <c r="J1169" t="s">
        <v>587</v>
      </c>
      <c r="K1169">
        <v>9599.67</v>
      </c>
      <c r="L1169">
        <v>1</v>
      </c>
      <c r="M1169" t="s">
        <v>19</v>
      </c>
      <c r="N1169" t="s">
        <v>26</v>
      </c>
      <c r="O1169" t="s">
        <v>62</v>
      </c>
      <c r="P1169" t="s">
        <v>63</v>
      </c>
      <c r="Q1169" t="s">
        <v>101</v>
      </c>
    </row>
    <row r="1170" spans="1:17">
      <c r="A1170" t="s">
        <v>17</v>
      </c>
      <c r="B1170" t="s">
        <v>17</v>
      </c>
      <c r="C1170" t="s">
        <v>176</v>
      </c>
      <c r="D1170" t="s">
        <v>186</v>
      </c>
      <c r="E1170" t="s">
        <v>1540</v>
      </c>
      <c r="F1170" t="s">
        <v>2703</v>
      </c>
      <c r="G1170">
        <v>9591</v>
      </c>
      <c r="H1170" t="s">
        <v>1542</v>
      </c>
      <c r="I1170" t="s">
        <v>2704</v>
      </c>
      <c r="J1170" t="s">
        <v>189</v>
      </c>
      <c r="K1170">
        <v>0</v>
      </c>
      <c r="L1170">
        <v>0</v>
      </c>
      <c r="M1170" t="s">
        <v>180</v>
      </c>
      <c r="P1170" t="s">
        <v>17</v>
      </c>
      <c r="Q1170" t="s">
        <v>191</v>
      </c>
    </row>
    <row r="1171" spans="1:17">
      <c r="A1171" t="s">
        <v>17</v>
      </c>
      <c r="B1171" t="s">
        <v>36</v>
      </c>
      <c r="C1171" t="s">
        <v>86</v>
      </c>
      <c r="D1171" t="s">
        <v>122</v>
      </c>
      <c r="E1171" t="s">
        <v>37</v>
      </c>
      <c r="F1171" t="s">
        <v>2705</v>
      </c>
      <c r="G1171">
        <v>9588</v>
      </c>
      <c r="H1171" t="s">
        <v>39</v>
      </c>
      <c r="I1171" t="s">
        <v>2706</v>
      </c>
      <c r="J1171" t="s">
        <v>108</v>
      </c>
      <c r="K1171">
        <v>9588</v>
      </c>
      <c r="L1171">
        <v>1</v>
      </c>
      <c r="M1171" t="s">
        <v>86</v>
      </c>
      <c r="N1171" t="s">
        <v>26</v>
      </c>
      <c r="O1171" t="s">
        <v>36</v>
      </c>
      <c r="P1171" t="s">
        <v>36</v>
      </c>
      <c r="Q1171" t="s">
        <v>105</v>
      </c>
    </row>
    <row r="1172" spans="1:17">
      <c r="A1172" t="s">
        <v>17</v>
      </c>
      <c r="B1172" t="s">
        <v>36</v>
      </c>
      <c r="C1172" t="s">
        <v>19</v>
      </c>
      <c r="D1172" t="s">
        <v>122</v>
      </c>
      <c r="E1172" t="s">
        <v>95</v>
      </c>
      <c r="F1172" t="s">
        <v>2707</v>
      </c>
      <c r="G1172">
        <v>9483.94</v>
      </c>
      <c r="H1172" t="s">
        <v>97</v>
      </c>
      <c r="I1172" t="s">
        <v>2708</v>
      </c>
      <c r="J1172" t="s">
        <v>267</v>
      </c>
      <c r="K1172">
        <v>0</v>
      </c>
      <c r="L1172">
        <v>0</v>
      </c>
      <c r="M1172" t="s">
        <v>19</v>
      </c>
      <c r="P1172" t="s">
        <v>36</v>
      </c>
    </row>
    <row r="1173" spans="1:17">
      <c r="A1173" t="s">
        <v>17</v>
      </c>
      <c r="B1173" t="s">
        <v>36</v>
      </c>
      <c r="C1173" t="s">
        <v>19</v>
      </c>
      <c r="D1173" t="s">
        <v>101</v>
      </c>
      <c r="E1173" t="s">
        <v>95</v>
      </c>
      <c r="F1173" t="s">
        <v>2709</v>
      </c>
      <c r="G1173">
        <v>9478.26</v>
      </c>
      <c r="H1173" t="s">
        <v>97</v>
      </c>
      <c r="I1173" t="s">
        <v>2710</v>
      </c>
      <c r="J1173" t="s">
        <v>1021</v>
      </c>
      <c r="K1173">
        <v>9478.26</v>
      </c>
      <c r="L1173">
        <v>1</v>
      </c>
      <c r="M1173" t="s">
        <v>19</v>
      </c>
      <c r="N1173" t="s">
        <v>26</v>
      </c>
      <c r="O1173" t="s">
        <v>36</v>
      </c>
      <c r="P1173" t="s">
        <v>36</v>
      </c>
      <c r="Q1173" t="s">
        <v>101</v>
      </c>
    </row>
    <row r="1174" spans="1:17">
      <c r="A1174" t="s">
        <v>17</v>
      </c>
      <c r="B1174" t="s">
        <v>18</v>
      </c>
      <c r="C1174" t="s">
        <v>19</v>
      </c>
      <c r="D1174" t="s">
        <v>20</v>
      </c>
      <c r="E1174" t="s">
        <v>58</v>
      </c>
      <c r="F1174" t="s">
        <v>2711</v>
      </c>
      <c r="G1174">
        <v>9476</v>
      </c>
      <c r="H1174" t="s">
        <v>60</v>
      </c>
      <c r="I1174" t="s">
        <v>2712</v>
      </c>
      <c r="J1174" t="s">
        <v>840</v>
      </c>
      <c r="K1174">
        <v>9476</v>
      </c>
      <c r="L1174">
        <v>1</v>
      </c>
      <c r="M1174" t="s">
        <v>19</v>
      </c>
      <c r="N1174" t="s">
        <v>26</v>
      </c>
      <c r="O1174" t="s">
        <v>62</v>
      </c>
      <c r="P1174" t="s">
        <v>63</v>
      </c>
      <c r="Q1174" t="s">
        <v>101</v>
      </c>
    </row>
    <row r="1175" spans="1:17">
      <c r="A1175" t="s">
        <v>17</v>
      </c>
      <c r="B1175" t="s">
        <v>36</v>
      </c>
      <c r="C1175" t="s">
        <v>19</v>
      </c>
      <c r="D1175" t="s">
        <v>101</v>
      </c>
      <c r="E1175" t="s">
        <v>37</v>
      </c>
      <c r="F1175" t="s">
        <v>2713</v>
      </c>
      <c r="G1175">
        <v>9459</v>
      </c>
      <c r="H1175" t="s">
        <v>39</v>
      </c>
      <c r="I1175" t="s">
        <v>2714</v>
      </c>
      <c r="J1175" t="s">
        <v>1467</v>
      </c>
      <c r="K1175">
        <v>9459</v>
      </c>
      <c r="L1175">
        <v>1</v>
      </c>
      <c r="M1175" t="s">
        <v>19</v>
      </c>
      <c r="N1175" t="s">
        <v>26</v>
      </c>
      <c r="O1175" t="s">
        <v>36</v>
      </c>
      <c r="P1175" t="s">
        <v>36</v>
      </c>
      <c r="Q1175" t="s">
        <v>101</v>
      </c>
    </row>
    <row r="1176" spans="1:17">
      <c r="A1176" t="s">
        <v>17</v>
      </c>
      <c r="B1176" t="s">
        <v>29</v>
      </c>
      <c r="C1176" t="s">
        <v>43</v>
      </c>
      <c r="D1176" t="s">
        <v>101</v>
      </c>
      <c r="E1176" t="s">
        <v>30</v>
      </c>
      <c r="F1176" t="s">
        <v>2715</v>
      </c>
      <c r="G1176">
        <v>9449.0400000000009</v>
      </c>
      <c r="H1176" t="s">
        <v>32</v>
      </c>
      <c r="I1176" t="s">
        <v>2716</v>
      </c>
      <c r="J1176" t="s">
        <v>1313</v>
      </c>
      <c r="K1176">
        <v>9449.0400000000009</v>
      </c>
      <c r="L1176">
        <v>1</v>
      </c>
      <c r="M1176" t="s">
        <v>43</v>
      </c>
      <c r="N1176" t="s">
        <v>26</v>
      </c>
      <c r="O1176" t="s">
        <v>29</v>
      </c>
      <c r="P1176" t="s">
        <v>29</v>
      </c>
      <c r="Q1176" t="s">
        <v>105</v>
      </c>
    </row>
    <row r="1177" spans="1:17">
      <c r="A1177" t="s">
        <v>17</v>
      </c>
      <c r="B1177" t="s">
        <v>36</v>
      </c>
      <c r="C1177" t="s">
        <v>19</v>
      </c>
      <c r="D1177" t="s">
        <v>101</v>
      </c>
      <c r="E1177" t="s">
        <v>91</v>
      </c>
      <c r="F1177" t="s">
        <v>2717</v>
      </c>
      <c r="G1177">
        <v>9412.4500000000007</v>
      </c>
      <c r="H1177" t="s">
        <v>93</v>
      </c>
      <c r="I1177" t="s">
        <v>2718</v>
      </c>
      <c r="J1177" t="s">
        <v>1310</v>
      </c>
      <c r="K1177">
        <v>8196.3700000000008</v>
      </c>
      <c r="L1177">
        <v>0.87080090730893656</v>
      </c>
      <c r="M1177" t="s">
        <v>19</v>
      </c>
      <c r="N1177" t="s">
        <v>26</v>
      </c>
      <c r="O1177" t="s">
        <v>36</v>
      </c>
      <c r="P1177" t="s">
        <v>36</v>
      </c>
      <c r="Q1177" t="s">
        <v>101</v>
      </c>
    </row>
    <row r="1178" spans="1:17">
      <c r="A1178" t="s">
        <v>17</v>
      </c>
      <c r="B1178" t="s">
        <v>79</v>
      </c>
      <c r="C1178" t="s">
        <v>43</v>
      </c>
      <c r="D1178" t="s">
        <v>101</v>
      </c>
      <c r="E1178" t="s">
        <v>242</v>
      </c>
      <c r="F1178" t="s">
        <v>2719</v>
      </c>
      <c r="G1178">
        <v>9380.7999999999993</v>
      </c>
      <c r="H1178" t="s">
        <v>244</v>
      </c>
      <c r="I1178" t="s">
        <v>2720</v>
      </c>
      <c r="J1178" t="s">
        <v>2721</v>
      </c>
      <c r="K1178">
        <v>9380.7999999999993</v>
      </c>
      <c r="L1178">
        <v>1</v>
      </c>
      <c r="M1178" t="s">
        <v>43</v>
      </c>
      <c r="N1178" t="s">
        <v>26</v>
      </c>
      <c r="O1178" t="s">
        <v>79</v>
      </c>
      <c r="P1178" t="s">
        <v>246</v>
      </c>
      <c r="Q1178" t="s">
        <v>105</v>
      </c>
    </row>
    <row r="1179" spans="1:17">
      <c r="A1179" t="s">
        <v>17</v>
      </c>
      <c r="B1179" t="s">
        <v>36</v>
      </c>
      <c r="C1179" t="s">
        <v>19</v>
      </c>
      <c r="D1179" t="s">
        <v>101</v>
      </c>
      <c r="E1179" t="s">
        <v>143</v>
      </c>
      <c r="F1179" t="s">
        <v>2722</v>
      </c>
      <c r="G1179">
        <v>9375.2000000000007</v>
      </c>
      <c r="H1179" t="s">
        <v>145</v>
      </c>
      <c r="I1179" t="s">
        <v>2723</v>
      </c>
      <c r="J1179" t="s">
        <v>267</v>
      </c>
      <c r="K1179">
        <v>9375.2000000000007</v>
      </c>
      <c r="L1179">
        <v>1</v>
      </c>
      <c r="M1179" t="s">
        <v>19</v>
      </c>
      <c r="N1179" t="s">
        <v>26</v>
      </c>
      <c r="O1179" t="s">
        <v>36</v>
      </c>
      <c r="P1179" t="s">
        <v>352</v>
      </c>
      <c r="Q1179" t="s">
        <v>101</v>
      </c>
    </row>
    <row r="1180" spans="1:17">
      <c r="A1180" t="s">
        <v>17</v>
      </c>
      <c r="B1180" t="s">
        <v>36</v>
      </c>
      <c r="C1180" t="s">
        <v>86</v>
      </c>
      <c r="D1180" t="s">
        <v>20</v>
      </c>
      <c r="E1180" t="s">
        <v>95</v>
      </c>
      <c r="F1180" t="s">
        <v>2724</v>
      </c>
      <c r="G1180">
        <v>9365</v>
      </c>
      <c r="H1180" t="s">
        <v>97</v>
      </c>
      <c r="I1180" t="s">
        <v>2725</v>
      </c>
      <c r="J1180" t="s">
        <v>89</v>
      </c>
      <c r="K1180">
        <v>9365</v>
      </c>
      <c r="L1180">
        <v>1</v>
      </c>
      <c r="M1180" t="s">
        <v>86</v>
      </c>
      <c r="P1180" t="s">
        <v>36</v>
      </c>
    </row>
    <row r="1181" spans="1:17">
      <c r="A1181" t="s">
        <v>17</v>
      </c>
      <c r="B1181" t="s">
        <v>36</v>
      </c>
      <c r="C1181" t="s">
        <v>19</v>
      </c>
      <c r="D1181" t="s">
        <v>101</v>
      </c>
      <c r="E1181" t="s">
        <v>95</v>
      </c>
      <c r="F1181" t="s">
        <v>2726</v>
      </c>
      <c r="G1181">
        <v>9339.11</v>
      </c>
      <c r="H1181" t="s">
        <v>97</v>
      </c>
      <c r="I1181" t="s">
        <v>2727</v>
      </c>
      <c r="J1181" t="s">
        <v>128</v>
      </c>
      <c r="K1181">
        <v>9339.11</v>
      </c>
      <c r="L1181">
        <v>1</v>
      </c>
      <c r="M1181" t="s">
        <v>19</v>
      </c>
      <c r="N1181" t="s">
        <v>26</v>
      </c>
      <c r="O1181" t="s">
        <v>36</v>
      </c>
      <c r="P1181" t="s">
        <v>36</v>
      </c>
      <c r="Q1181" t="s">
        <v>101</v>
      </c>
    </row>
    <row r="1182" spans="1:17">
      <c r="A1182" t="s">
        <v>17</v>
      </c>
      <c r="B1182" t="s">
        <v>36</v>
      </c>
      <c r="C1182" t="s">
        <v>19</v>
      </c>
      <c r="D1182" t="s">
        <v>101</v>
      </c>
      <c r="E1182" t="s">
        <v>37</v>
      </c>
      <c r="F1182" t="s">
        <v>2728</v>
      </c>
      <c r="G1182">
        <v>9326</v>
      </c>
      <c r="H1182" t="s">
        <v>39</v>
      </c>
      <c r="I1182" t="s">
        <v>2729</v>
      </c>
      <c r="J1182" t="s">
        <v>256</v>
      </c>
      <c r="K1182">
        <v>9326</v>
      </c>
      <c r="L1182">
        <v>1</v>
      </c>
      <c r="M1182" t="s">
        <v>19</v>
      </c>
      <c r="N1182" t="s">
        <v>26</v>
      </c>
      <c r="O1182" t="s">
        <v>36</v>
      </c>
      <c r="P1182" t="s">
        <v>36</v>
      </c>
      <c r="Q1182" t="s">
        <v>101</v>
      </c>
    </row>
    <row r="1183" spans="1:17">
      <c r="A1183" t="s">
        <v>17</v>
      </c>
      <c r="B1183" t="s">
        <v>36</v>
      </c>
      <c r="C1183" t="s">
        <v>19</v>
      </c>
      <c r="D1183" t="s">
        <v>186</v>
      </c>
      <c r="E1183" t="s">
        <v>37</v>
      </c>
      <c r="F1183" t="s">
        <v>2730</v>
      </c>
      <c r="G1183">
        <v>9254.33</v>
      </c>
      <c r="H1183" t="s">
        <v>39</v>
      </c>
      <c r="I1183" t="s">
        <v>2731</v>
      </c>
      <c r="J1183" t="s">
        <v>2732</v>
      </c>
      <c r="K1183">
        <v>9206.4500000000007</v>
      </c>
      <c r="L1183">
        <v>0.99482620567885527</v>
      </c>
      <c r="M1183" t="s">
        <v>19</v>
      </c>
      <c r="N1183" t="s">
        <v>26</v>
      </c>
      <c r="O1183" t="s">
        <v>36</v>
      </c>
      <c r="P1183" t="s">
        <v>36</v>
      </c>
      <c r="Q1183" t="s">
        <v>105</v>
      </c>
    </row>
    <row r="1184" spans="1:17">
      <c r="A1184" t="s">
        <v>17</v>
      </c>
      <c r="B1184" t="s">
        <v>18</v>
      </c>
      <c r="C1184" t="s">
        <v>19</v>
      </c>
      <c r="D1184" t="s">
        <v>101</v>
      </c>
      <c r="E1184" t="s">
        <v>21</v>
      </c>
      <c r="F1184" t="s">
        <v>2733</v>
      </c>
      <c r="G1184">
        <v>9243.2099999999991</v>
      </c>
      <c r="H1184" t="s">
        <v>23</v>
      </c>
      <c r="I1184" t="s">
        <v>2734</v>
      </c>
      <c r="J1184" t="s">
        <v>724</v>
      </c>
      <c r="K1184">
        <v>9243.2099999999991</v>
      </c>
      <c r="L1184">
        <v>1</v>
      </c>
      <c r="M1184" t="s">
        <v>19</v>
      </c>
      <c r="N1184" t="s">
        <v>26</v>
      </c>
      <c r="O1184" t="s">
        <v>27</v>
      </c>
      <c r="P1184" t="s">
        <v>18</v>
      </c>
      <c r="Q1184" t="s">
        <v>101</v>
      </c>
    </row>
    <row r="1185" spans="1:17">
      <c r="A1185" t="s">
        <v>17</v>
      </c>
      <c r="B1185" t="s">
        <v>36</v>
      </c>
      <c r="C1185" t="s">
        <v>86</v>
      </c>
      <c r="D1185" t="s">
        <v>20</v>
      </c>
      <c r="E1185" t="s">
        <v>37</v>
      </c>
      <c r="F1185" t="s">
        <v>2735</v>
      </c>
      <c r="G1185">
        <v>9200</v>
      </c>
      <c r="H1185" t="s">
        <v>39</v>
      </c>
      <c r="I1185" t="s">
        <v>2736</v>
      </c>
      <c r="J1185" t="s">
        <v>89</v>
      </c>
      <c r="K1185">
        <v>0</v>
      </c>
      <c r="L1185">
        <v>0</v>
      </c>
      <c r="M1185" t="s">
        <v>86</v>
      </c>
      <c r="N1185" t="s">
        <v>140</v>
      </c>
      <c r="O1185" t="s">
        <v>36</v>
      </c>
      <c r="P1185" t="s">
        <v>36</v>
      </c>
      <c r="Q1185" t="s">
        <v>64</v>
      </c>
    </row>
    <row r="1186" spans="1:17">
      <c r="A1186" t="s">
        <v>17</v>
      </c>
      <c r="B1186" t="s">
        <v>36</v>
      </c>
      <c r="C1186" t="s">
        <v>86</v>
      </c>
      <c r="D1186" t="s">
        <v>20</v>
      </c>
      <c r="E1186" t="s">
        <v>91</v>
      </c>
      <c r="F1186" t="s">
        <v>2737</v>
      </c>
      <c r="G1186">
        <v>9125</v>
      </c>
      <c r="H1186" t="s">
        <v>93</v>
      </c>
      <c r="I1186" t="s">
        <v>2738</v>
      </c>
      <c r="J1186" t="s">
        <v>108</v>
      </c>
      <c r="K1186">
        <v>9125</v>
      </c>
      <c r="L1186">
        <v>1</v>
      </c>
      <c r="M1186" t="s">
        <v>86</v>
      </c>
      <c r="N1186" t="s">
        <v>26</v>
      </c>
      <c r="O1186" t="s">
        <v>36</v>
      </c>
      <c r="P1186" t="s">
        <v>17</v>
      </c>
      <c r="Q1186" t="s">
        <v>116</v>
      </c>
    </row>
    <row r="1187" spans="1:17">
      <c r="A1187" t="s">
        <v>17</v>
      </c>
      <c r="B1187" t="s">
        <v>36</v>
      </c>
      <c r="C1187" t="s">
        <v>19</v>
      </c>
      <c r="D1187" t="s">
        <v>101</v>
      </c>
      <c r="E1187" t="s">
        <v>37</v>
      </c>
      <c r="F1187" t="s">
        <v>2739</v>
      </c>
      <c r="G1187">
        <v>9108.0400000000009</v>
      </c>
      <c r="H1187" t="s">
        <v>39</v>
      </c>
      <c r="I1187" t="s">
        <v>2740</v>
      </c>
      <c r="J1187" t="s">
        <v>1310</v>
      </c>
      <c r="K1187">
        <v>9108.0399999999991</v>
      </c>
      <c r="L1187">
        <v>0.99999999999999978</v>
      </c>
      <c r="M1187" t="s">
        <v>19</v>
      </c>
      <c r="N1187" t="s">
        <v>26</v>
      </c>
      <c r="O1187" t="s">
        <v>36</v>
      </c>
      <c r="P1187" t="s">
        <v>36</v>
      </c>
      <c r="Q1187" t="s">
        <v>101</v>
      </c>
    </row>
    <row r="1188" spans="1:17">
      <c r="A1188" t="s">
        <v>17</v>
      </c>
      <c r="B1188" t="s">
        <v>36</v>
      </c>
      <c r="C1188" t="s">
        <v>19</v>
      </c>
      <c r="D1188" t="s">
        <v>101</v>
      </c>
      <c r="E1188" t="s">
        <v>37</v>
      </c>
      <c r="F1188" t="s">
        <v>2741</v>
      </c>
      <c r="G1188">
        <v>9099.81</v>
      </c>
      <c r="H1188" t="s">
        <v>39</v>
      </c>
      <c r="I1188" t="s">
        <v>2742</v>
      </c>
      <c r="J1188" t="s">
        <v>578</v>
      </c>
      <c r="K1188">
        <v>9099.81</v>
      </c>
      <c r="L1188">
        <v>1</v>
      </c>
      <c r="M1188" t="s">
        <v>19</v>
      </c>
      <c r="N1188" t="s">
        <v>26</v>
      </c>
      <c r="O1188" t="s">
        <v>36</v>
      </c>
      <c r="P1188" t="s">
        <v>36</v>
      </c>
      <c r="Q1188" t="s">
        <v>101</v>
      </c>
    </row>
    <row r="1189" spans="1:17">
      <c r="A1189" t="s">
        <v>17</v>
      </c>
      <c r="B1189" t="s">
        <v>36</v>
      </c>
      <c r="C1189" t="s">
        <v>19</v>
      </c>
      <c r="D1189" t="s">
        <v>101</v>
      </c>
      <c r="E1189" t="s">
        <v>37</v>
      </c>
      <c r="F1189" t="s">
        <v>2743</v>
      </c>
      <c r="G1189">
        <v>9088.5</v>
      </c>
      <c r="H1189" t="s">
        <v>39</v>
      </c>
      <c r="I1189" t="s">
        <v>2744</v>
      </c>
      <c r="J1189" t="s">
        <v>128</v>
      </c>
      <c r="K1189">
        <v>9088.5</v>
      </c>
      <c r="L1189">
        <v>1</v>
      </c>
      <c r="M1189" t="s">
        <v>19</v>
      </c>
      <c r="N1189" t="s">
        <v>26</v>
      </c>
      <c r="O1189" t="s">
        <v>36</v>
      </c>
      <c r="P1189" t="s">
        <v>36</v>
      </c>
      <c r="Q1189" t="s">
        <v>101</v>
      </c>
    </row>
    <row r="1190" spans="1:17">
      <c r="A1190" t="s">
        <v>17</v>
      </c>
      <c r="B1190" t="s">
        <v>36</v>
      </c>
      <c r="C1190" t="s">
        <v>19</v>
      </c>
      <c r="D1190" t="s">
        <v>101</v>
      </c>
      <c r="E1190" t="s">
        <v>143</v>
      </c>
      <c r="F1190" t="s">
        <v>2745</v>
      </c>
      <c r="G1190">
        <v>9066.6</v>
      </c>
      <c r="H1190" t="s">
        <v>145</v>
      </c>
      <c r="I1190" t="s">
        <v>1977</v>
      </c>
      <c r="J1190" t="s">
        <v>267</v>
      </c>
      <c r="K1190">
        <v>5855.1</v>
      </c>
      <c r="L1190">
        <v>0.64578783667526973</v>
      </c>
      <c r="M1190" t="s">
        <v>19</v>
      </c>
      <c r="N1190" t="s">
        <v>26</v>
      </c>
      <c r="O1190" t="s">
        <v>36</v>
      </c>
      <c r="P1190" t="s">
        <v>36</v>
      </c>
      <c r="Q1190" t="s">
        <v>101</v>
      </c>
    </row>
    <row r="1191" spans="1:17">
      <c r="A1191" t="s">
        <v>17</v>
      </c>
      <c r="B1191" t="s">
        <v>36</v>
      </c>
      <c r="C1191" t="s">
        <v>43</v>
      </c>
      <c r="D1191" t="s">
        <v>638</v>
      </c>
      <c r="E1191" t="s">
        <v>37</v>
      </c>
      <c r="F1191" t="s">
        <v>2746</v>
      </c>
      <c r="G1191">
        <v>9000</v>
      </c>
      <c r="H1191" t="s">
        <v>39</v>
      </c>
      <c r="I1191" t="s">
        <v>2747</v>
      </c>
      <c r="J1191" t="s">
        <v>1516</v>
      </c>
      <c r="K1191">
        <v>9000</v>
      </c>
      <c r="L1191">
        <v>1</v>
      </c>
      <c r="M1191" t="s">
        <v>43</v>
      </c>
      <c r="N1191" t="s">
        <v>84</v>
      </c>
      <c r="O1191" t="s">
        <v>36</v>
      </c>
      <c r="P1191" t="s">
        <v>36</v>
      </c>
      <c r="Q1191" t="s">
        <v>105</v>
      </c>
    </row>
    <row r="1192" spans="1:17">
      <c r="A1192" t="s">
        <v>17</v>
      </c>
      <c r="B1192" t="s">
        <v>36</v>
      </c>
      <c r="C1192" t="s">
        <v>19</v>
      </c>
      <c r="D1192" t="s">
        <v>122</v>
      </c>
      <c r="E1192" t="s">
        <v>37</v>
      </c>
      <c r="F1192" t="s">
        <v>2748</v>
      </c>
      <c r="G1192">
        <v>9000</v>
      </c>
      <c r="H1192" t="s">
        <v>39</v>
      </c>
      <c r="I1192" t="s">
        <v>2749</v>
      </c>
      <c r="J1192" t="s">
        <v>128</v>
      </c>
      <c r="K1192">
        <v>6000</v>
      </c>
      <c r="L1192">
        <v>0.66666666666666663</v>
      </c>
      <c r="M1192" t="s">
        <v>19</v>
      </c>
      <c r="N1192" t="s">
        <v>26</v>
      </c>
      <c r="O1192" t="s">
        <v>36</v>
      </c>
      <c r="P1192" t="s">
        <v>36</v>
      </c>
      <c r="Q1192" t="s">
        <v>105</v>
      </c>
    </row>
    <row r="1193" spans="1:17">
      <c r="A1193" t="s">
        <v>17</v>
      </c>
      <c r="B1193" t="s">
        <v>29</v>
      </c>
      <c r="C1193" t="s">
        <v>176</v>
      </c>
      <c r="D1193" t="s">
        <v>598</v>
      </c>
      <c r="E1193" t="s">
        <v>30</v>
      </c>
      <c r="F1193" t="s">
        <v>2750</v>
      </c>
      <c r="G1193">
        <v>9000</v>
      </c>
      <c r="H1193" t="s">
        <v>32</v>
      </c>
      <c r="I1193" t="s">
        <v>2751</v>
      </c>
      <c r="J1193" t="s">
        <v>249</v>
      </c>
      <c r="K1193">
        <v>9000</v>
      </c>
      <c r="L1193">
        <v>1</v>
      </c>
      <c r="M1193" t="s">
        <v>180</v>
      </c>
      <c r="N1193" t="s">
        <v>26</v>
      </c>
      <c r="O1193" t="s">
        <v>29</v>
      </c>
      <c r="P1193" t="s">
        <v>29</v>
      </c>
      <c r="Q1193" t="s">
        <v>105</v>
      </c>
    </row>
    <row r="1194" spans="1:17">
      <c r="A1194" t="s">
        <v>17</v>
      </c>
      <c r="B1194" t="s">
        <v>79</v>
      </c>
      <c r="C1194" t="s">
        <v>19</v>
      </c>
      <c r="D1194" t="s">
        <v>20</v>
      </c>
      <c r="E1194" t="s">
        <v>58</v>
      </c>
      <c r="F1194" t="s">
        <v>2752</v>
      </c>
      <c r="G1194">
        <v>8990.85</v>
      </c>
      <c r="H1194" t="s">
        <v>60</v>
      </c>
      <c r="I1194" t="s">
        <v>2753</v>
      </c>
      <c r="J1194" t="s">
        <v>56</v>
      </c>
      <c r="K1194">
        <v>8990.85</v>
      </c>
      <c r="L1194">
        <v>1</v>
      </c>
      <c r="M1194" t="s">
        <v>19</v>
      </c>
      <c r="N1194" t="s">
        <v>84</v>
      </c>
      <c r="O1194" t="s">
        <v>79</v>
      </c>
      <c r="P1194" t="s">
        <v>85</v>
      </c>
      <c r="Q1194" t="s">
        <v>57</v>
      </c>
    </row>
    <row r="1195" spans="1:17">
      <c r="A1195" t="s">
        <v>17</v>
      </c>
      <c r="B1195" t="s">
        <v>18</v>
      </c>
      <c r="C1195" t="s">
        <v>19</v>
      </c>
      <c r="D1195" t="s">
        <v>64</v>
      </c>
      <c r="E1195" t="s">
        <v>977</v>
      </c>
      <c r="F1195" t="s">
        <v>2754</v>
      </c>
      <c r="G1195">
        <v>8988</v>
      </c>
      <c r="H1195" t="s">
        <v>979</v>
      </c>
      <c r="I1195" t="s">
        <v>2299</v>
      </c>
      <c r="J1195" t="s">
        <v>89</v>
      </c>
      <c r="K1195">
        <v>8538.6</v>
      </c>
      <c r="L1195">
        <v>0.95000000000000007</v>
      </c>
      <c r="M1195" t="s">
        <v>19</v>
      </c>
      <c r="N1195" t="s">
        <v>190</v>
      </c>
      <c r="O1195" t="s">
        <v>1162</v>
      </c>
      <c r="P1195" t="s">
        <v>1162</v>
      </c>
      <c r="Q1195" t="s">
        <v>109</v>
      </c>
    </row>
    <row r="1196" spans="1:17">
      <c r="A1196" t="s">
        <v>17</v>
      </c>
      <c r="B1196" t="s">
        <v>18</v>
      </c>
      <c r="C1196" t="s">
        <v>43</v>
      </c>
      <c r="D1196" t="s">
        <v>122</v>
      </c>
      <c r="E1196" t="s">
        <v>21</v>
      </c>
      <c r="F1196" t="s">
        <v>2755</v>
      </c>
      <c r="G1196">
        <v>8977</v>
      </c>
      <c r="H1196" t="s">
        <v>23</v>
      </c>
      <c r="I1196" t="s">
        <v>2756</v>
      </c>
      <c r="J1196" t="s">
        <v>673</v>
      </c>
      <c r="K1196">
        <v>8977</v>
      </c>
      <c r="L1196">
        <v>1</v>
      </c>
      <c r="M1196" t="s">
        <v>43</v>
      </c>
      <c r="N1196" t="s">
        <v>26</v>
      </c>
      <c r="O1196" t="s">
        <v>27</v>
      </c>
      <c r="P1196" t="s">
        <v>18</v>
      </c>
      <c r="Q1196" t="s">
        <v>105</v>
      </c>
    </row>
    <row r="1197" spans="1:17">
      <c r="A1197" t="s">
        <v>17</v>
      </c>
      <c r="B1197" t="s">
        <v>36</v>
      </c>
      <c r="C1197" t="s">
        <v>176</v>
      </c>
      <c r="D1197" t="s">
        <v>101</v>
      </c>
      <c r="E1197" t="s">
        <v>143</v>
      </c>
      <c r="F1197" t="s">
        <v>2757</v>
      </c>
      <c r="G1197">
        <v>8949.4500000000007</v>
      </c>
      <c r="H1197" t="s">
        <v>145</v>
      </c>
      <c r="I1197" t="s">
        <v>2758</v>
      </c>
      <c r="J1197" t="s">
        <v>641</v>
      </c>
      <c r="K1197">
        <v>0</v>
      </c>
      <c r="L1197">
        <v>0</v>
      </c>
      <c r="M1197" t="s">
        <v>180</v>
      </c>
      <c r="N1197" t="s">
        <v>26</v>
      </c>
      <c r="O1197" t="s">
        <v>36</v>
      </c>
      <c r="P1197" t="s">
        <v>36</v>
      </c>
      <c r="Q1197" t="s">
        <v>101</v>
      </c>
    </row>
    <row r="1198" spans="1:17">
      <c r="A1198" t="s">
        <v>17</v>
      </c>
      <c r="B1198" t="s">
        <v>36</v>
      </c>
      <c r="C1198" t="s">
        <v>19</v>
      </c>
      <c r="D1198" t="s">
        <v>101</v>
      </c>
      <c r="E1198" t="s">
        <v>37</v>
      </c>
      <c r="F1198" t="s">
        <v>2759</v>
      </c>
      <c r="G1198">
        <v>8948</v>
      </c>
      <c r="H1198" t="s">
        <v>39</v>
      </c>
      <c r="I1198" t="s">
        <v>2760</v>
      </c>
      <c r="J1198" t="s">
        <v>1467</v>
      </c>
      <c r="K1198">
        <v>8762</v>
      </c>
      <c r="L1198">
        <v>0.97921323200715249</v>
      </c>
      <c r="M1198" t="s">
        <v>19</v>
      </c>
      <c r="N1198" t="s">
        <v>26</v>
      </c>
      <c r="O1198" t="s">
        <v>36</v>
      </c>
      <c r="P1198" t="s">
        <v>36</v>
      </c>
      <c r="Q1198" t="s">
        <v>101</v>
      </c>
    </row>
    <row r="1199" spans="1:17">
      <c r="A1199" t="s">
        <v>17</v>
      </c>
      <c r="B1199" t="s">
        <v>29</v>
      </c>
      <c r="C1199" t="s">
        <v>43</v>
      </c>
      <c r="D1199" t="s">
        <v>64</v>
      </c>
      <c r="E1199" t="s">
        <v>30</v>
      </c>
      <c r="F1199" t="s">
        <v>2761</v>
      </c>
      <c r="G1199">
        <v>8892.58</v>
      </c>
      <c r="H1199" t="s">
        <v>32</v>
      </c>
      <c r="I1199" t="s">
        <v>2762</v>
      </c>
      <c r="J1199" t="s">
        <v>46</v>
      </c>
      <c r="K1199">
        <v>0</v>
      </c>
      <c r="L1199">
        <v>0</v>
      </c>
      <c r="M1199" t="s">
        <v>43</v>
      </c>
      <c r="N1199" t="s">
        <v>84</v>
      </c>
      <c r="O1199" t="s">
        <v>29</v>
      </c>
      <c r="P1199" t="s">
        <v>29</v>
      </c>
      <c r="Q1199" t="s">
        <v>47</v>
      </c>
    </row>
    <row r="1200" spans="1:17">
      <c r="A1200" t="s">
        <v>17</v>
      </c>
      <c r="B1200" t="s">
        <v>29</v>
      </c>
      <c r="C1200" t="s">
        <v>176</v>
      </c>
      <c r="D1200" t="s">
        <v>598</v>
      </c>
      <c r="E1200" t="s">
        <v>30</v>
      </c>
      <c r="F1200" t="s">
        <v>2763</v>
      </c>
      <c r="G1200">
        <v>8802</v>
      </c>
      <c r="H1200" t="s">
        <v>32</v>
      </c>
      <c r="I1200" t="s">
        <v>2764</v>
      </c>
      <c r="J1200" t="s">
        <v>34</v>
      </c>
      <c r="K1200">
        <v>0</v>
      </c>
      <c r="L1200">
        <v>0</v>
      </c>
      <c r="M1200" t="s">
        <v>180</v>
      </c>
      <c r="N1200" t="s">
        <v>26</v>
      </c>
      <c r="O1200" t="s">
        <v>29</v>
      </c>
      <c r="P1200" t="s">
        <v>29</v>
      </c>
      <c r="Q1200" t="s">
        <v>35</v>
      </c>
    </row>
    <row r="1201" spans="1:17">
      <c r="A1201" t="s">
        <v>17</v>
      </c>
      <c r="B1201" t="s">
        <v>29</v>
      </c>
      <c r="C1201" t="s">
        <v>19</v>
      </c>
      <c r="D1201" t="s">
        <v>20</v>
      </c>
      <c r="E1201" t="s">
        <v>432</v>
      </c>
      <c r="F1201" t="s">
        <v>2765</v>
      </c>
      <c r="G1201">
        <v>8760</v>
      </c>
      <c r="H1201" t="s">
        <v>434</v>
      </c>
      <c r="I1201" t="s">
        <v>2766</v>
      </c>
      <c r="J1201" t="s">
        <v>1482</v>
      </c>
      <c r="K1201">
        <v>0</v>
      </c>
      <c r="L1201">
        <v>0</v>
      </c>
      <c r="M1201" t="s">
        <v>19</v>
      </c>
      <c r="N1201" t="s">
        <v>84</v>
      </c>
      <c r="O1201" t="s">
        <v>29</v>
      </c>
      <c r="P1201" t="s">
        <v>29</v>
      </c>
      <c r="Q1201" t="s">
        <v>101</v>
      </c>
    </row>
    <row r="1202" spans="1:17">
      <c r="A1202" t="s">
        <v>17</v>
      </c>
      <c r="B1202" t="s">
        <v>18</v>
      </c>
      <c r="C1202" t="s">
        <v>19</v>
      </c>
      <c r="D1202" t="s">
        <v>101</v>
      </c>
      <c r="E1202" t="s">
        <v>21</v>
      </c>
      <c r="F1202" t="s">
        <v>2767</v>
      </c>
      <c r="G1202">
        <v>8760</v>
      </c>
      <c r="H1202" t="s">
        <v>23</v>
      </c>
      <c r="I1202" t="s">
        <v>2768</v>
      </c>
      <c r="J1202" t="s">
        <v>2769</v>
      </c>
      <c r="K1202">
        <v>8760</v>
      </c>
      <c r="L1202">
        <v>1</v>
      </c>
      <c r="M1202" t="s">
        <v>19</v>
      </c>
      <c r="N1202" t="s">
        <v>26</v>
      </c>
      <c r="O1202" t="s">
        <v>27</v>
      </c>
      <c r="P1202" t="s">
        <v>18</v>
      </c>
      <c r="Q1202" t="s">
        <v>105</v>
      </c>
    </row>
    <row r="1203" spans="1:17">
      <c r="A1203" t="s">
        <v>17</v>
      </c>
      <c r="B1203" t="s">
        <v>79</v>
      </c>
      <c r="C1203" t="s">
        <v>43</v>
      </c>
      <c r="D1203" t="s">
        <v>64</v>
      </c>
      <c r="E1203" t="s">
        <v>275</v>
      </c>
      <c r="F1203" t="s">
        <v>2770</v>
      </c>
      <c r="G1203">
        <v>8663.34</v>
      </c>
      <c r="H1203" t="s">
        <v>277</v>
      </c>
      <c r="I1203" t="s">
        <v>2771</v>
      </c>
      <c r="J1203" t="s">
        <v>208</v>
      </c>
      <c r="K1203">
        <v>0</v>
      </c>
      <c r="L1203">
        <v>0</v>
      </c>
      <c r="M1203" t="s">
        <v>43</v>
      </c>
      <c r="N1203" t="s">
        <v>26</v>
      </c>
      <c r="O1203" t="s">
        <v>79</v>
      </c>
      <c r="P1203" t="s">
        <v>162</v>
      </c>
      <c r="Q1203" t="s">
        <v>209</v>
      </c>
    </row>
    <row r="1204" spans="1:17">
      <c r="A1204" t="s">
        <v>17</v>
      </c>
      <c r="B1204" t="s">
        <v>36</v>
      </c>
      <c r="C1204" t="s">
        <v>19</v>
      </c>
      <c r="D1204" t="s">
        <v>101</v>
      </c>
      <c r="E1204" t="s">
        <v>37</v>
      </c>
      <c r="F1204" t="s">
        <v>2772</v>
      </c>
      <c r="G1204">
        <v>8624.85</v>
      </c>
      <c r="H1204" t="s">
        <v>39</v>
      </c>
      <c r="I1204" t="s">
        <v>2773</v>
      </c>
      <c r="J1204" t="s">
        <v>1021</v>
      </c>
      <c r="K1204">
        <v>8624.6</v>
      </c>
      <c r="L1204">
        <v>0.99997101398864907</v>
      </c>
      <c r="M1204" t="s">
        <v>19</v>
      </c>
      <c r="N1204" t="s">
        <v>26</v>
      </c>
      <c r="O1204" t="s">
        <v>36</v>
      </c>
      <c r="P1204" t="s">
        <v>352</v>
      </c>
      <c r="Q1204" t="s">
        <v>101</v>
      </c>
    </row>
    <row r="1205" spans="1:17">
      <c r="A1205" t="s">
        <v>17</v>
      </c>
      <c r="B1205" t="s">
        <v>36</v>
      </c>
      <c r="C1205" t="s">
        <v>19</v>
      </c>
      <c r="D1205" t="s">
        <v>101</v>
      </c>
      <c r="E1205" t="s">
        <v>95</v>
      </c>
      <c r="F1205" t="s">
        <v>2774</v>
      </c>
      <c r="G1205">
        <v>8588.7000000000007</v>
      </c>
      <c r="H1205" t="s">
        <v>97</v>
      </c>
      <c r="I1205" t="s">
        <v>2775</v>
      </c>
      <c r="J1205" t="s">
        <v>128</v>
      </c>
      <c r="K1205">
        <v>8588.6999999999989</v>
      </c>
      <c r="L1205">
        <v>0.99999999999999978</v>
      </c>
      <c r="M1205" t="s">
        <v>19</v>
      </c>
      <c r="P1205" t="s">
        <v>36</v>
      </c>
    </row>
    <row r="1206" spans="1:17">
      <c r="A1206" t="s">
        <v>17</v>
      </c>
      <c r="B1206" t="s">
        <v>36</v>
      </c>
      <c r="C1206" t="s">
        <v>86</v>
      </c>
      <c r="D1206" t="s">
        <v>20</v>
      </c>
      <c r="E1206" t="s">
        <v>37</v>
      </c>
      <c r="F1206" t="s">
        <v>2776</v>
      </c>
      <c r="G1206">
        <v>8569</v>
      </c>
      <c r="H1206" t="s">
        <v>39</v>
      </c>
      <c r="I1206" t="s">
        <v>2777</v>
      </c>
      <c r="J1206" t="s">
        <v>108</v>
      </c>
      <c r="K1206">
        <v>8569</v>
      </c>
      <c r="L1206">
        <v>1</v>
      </c>
      <c r="M1206" t="s">
        <v>86</v>
      </c>
      <c r="N1206" t="s">
        <v>26</v>
      </c>
      <c r="O1206" t="s">
        <v>36</v>
      </c>
      <c r="P1206" t="s">
        <v>36</v>
      </c>
      <c r="Q1206" t="s">
        <v>116</v>
      </c>
    </row>
    <row r="1207" spans="1:17">
      <c r="A1207" t="s">
        <v>17</v>
      </c>
      <c r="B1207" t="s">
        <v>29</v>
      </c>
      <c r="C1207" t="s">
        <v>19</v>
      </c>
      <c r="D1207" t="s">
        <v>20</v>
      </c>
      <c r="E1207" t="s">
        <v>432</v>
      </c>
      <c r="F1207" t="s">
        <v>2778</v>
      </c>
      <c r="G1207">
        <v>8548</v>
      </c>
      <c r="H1207" t="s">
        <v>434</v>
      </c>
      <c r="I1207" t="s">
        <v>2779</v>
      </c>
      <c r="J1207" t="s">
        <v>34</v>
      </c>
      <c r="K1207">
        <v>0</v>
      </c>
      <c r="L1207">
        <v>0</v>
      </c>
      <c r="M1207" t="s">
        <v>19</v>
      </c>
      <c r="P1207" t="s">
        <v>29</v>
      </c>
    </row>
    <row r="1208" spans="1:17">
      <c r="A1208" t="s">
        <v>17</v>
      </c>
      <c r="B1208" t="s">
        <v>18</v>
      </c>
      <c r="C1208" t="s">
        <v>19</v>
      </c>
      <c r="D1208" t="s">
        <v>64</v>
      </c>
      <c r="E1208" t="s">
        <v>58</v>
      </c>
      <c r="F1208" t="s">
        <v>2780</v>
      </c>
      <c r="G1208">
        <v>8524</v>
      </c>
      <c r="H1208" t="s">
        <v>60</v>
      </c>
      <c r="I1208" t="s">
        <v>2781</v>
      </c>
      <c r="J1208" t="s">
        <v>108</v>
      </c>
      <c r="K1208">
        <v>8524</v>
      </c>
      <c r="L1208">
        <v>1</v>
      </c>
      <c r="M1208" t="s">
        <v>19</v>
      </c>
      <c r="N1208" t="s">
        <v>26</v>
      </c>
      <c r="O1208" t="s">
        <v>62</v>
      </c>
      <c r="P1208" t="s">
        <v>63</v>
      </c>
      <c r="Q1208" t="s">
        <v>116</v>
      </c>
    </row>
    <row r="1209" spans="1:17">
      <c r="A1209" t="s">
        <v>17</v>
      </c>
      <c r="B1209" t="s">
        <v>36</v>
      </c>
      <c r="C1209" t="s">
        <v>19</v>
      </c>
      <c r="D1209" t="s">
        <v>101</v>
      </c>
      <c r="E1209" t="s">
        <v>37</v>
      </c>
      <c r="F1209" t="s">
        <v>2782</v>
      </c>
      <c r="G1209">
        <v>8506.7999999999993</v>
      </c>
      <c r="H1209" t="s">
        <v>39</v>
      </c>
      <c r="I1209" t="s">
        <v>2783</v>
      </c>
      <c r="J1209" t="s">
        <v>1310</v>
      </c>
      <c r="K1209">
        <v>8506.7999999999993</v>
      </c>
      <c r="L1209">
        <v>1</v>
      </c>
      <c r="M1209" t="s">
        <v>19</v>
      </c>
      <c r="N1209" t="s">
        <v>26</v>
      </c>
      <c r="O1209" t="s">
        <v>36</v>
      </c>
      <c r="P1209" t="s">
        <v>36</v>
      </c>
      <c r="Q1209" t="s">
        <v>101</v>
      </c>
    </row>
    <row r="1210" spans="1:17">
      <c r="A1210" t="s">
        <v>17</v>
      </c>
      <c r="B1210" t="s">
        <v>36</v>
      </c>
      <c r="C1210" t="s">
        <v>43</v>
      </c>
      <c r="D1210" t="s">
        <v>101</v>
      </c>
      <c r="E1210" t="s">
        <v>91</v>
      </c>
      <c r="F1210" t="s">
        <v>2784</v>
      </c>
      <c r="G1210">
        <v>8485.34</v>
      </c>
      <c r="H1210" t="s">
        <v>93</v>
      </c>
      <c r="I1210" t="s">
        <v>2785</v>
      </c>
      <c r="J1210" t="s">
        <v>52</v>
      </c>
      <c r="K1210">
        <v>8485.34</v>
      </c>
      <c r="L1210">
        <v>1</v>
      </c>
      <c r="M1210" t="s">
        <v>43</v>
      </c>
      <c r="N1210" t="s">
        <v>140</v>
      </c>
      <c r="O1210" t="s">
        <v>36</v>
      </c>
      <c r="P1210" t="s">
        <v>36</v>
      </c>
      <c r="Q1210" t="s">
        <v>53</v>
      </c>
    </row>
    <row r="1211" spans="1:17">
      <c r="A1211" t="s">
        <v>17</v>
      </c>
      <c r="B1211" t="s">
        <v>18</v>
      </c>
      <c r="C1211" t="s">
        <v>19</v>
      </c>
      <c r="D1211" t="s">
        <v>20</v>
      </c>
      <c r="E1211" t="s">
        <v>69</v>
      </c>
      <c r="F1211" t="s">
        <v>2786</v>
      </c>
      <c r="G1211">
        <v>8449.1</v>
      </c>
      <c r="H1211" t="s">
        <v>71</v>
      </c>
      <c r="I1211" t="s">
        <v>2787</v>
      </c>
      <c r="J1211" t="s">
        <v>692</v>
      </c>
      <c r="K1211">
        <v>8449.1</v>
      </c>
      <c r="L1211">
        <v>1</v>
      </c>
      <c r="M1211" t="s">
        <v>19</v>
      </c>
      <c r="N1211" t="s">
        <v>26</v>
      </c>
      <c r="O1211" t="s">
        <v>27</v>
      </c>
      <c r="P1211" t="s">
        <v>18</v>
      </c>
    </row>
    <row r="1212" spans="1:17">
      <c r="A1212" t="s">
        <v>17</v>
      </c>
      <c r="B1212" t="s">
        <v>18</v>
      </c>
      <c r="C1212" t="s">
        <v>19</v>
      </c>
      <c r="D1212" t="s">
        <v>101</v>
      </c>
      <c r="E1212" t="s">
        <v>21</v>
      </c>
      <c r="F1212" t="s">
        <v>2788</v>
      </c>
      <c r="G1212">
        <v>8448</v>
      </c>
      <c r="H1212" t="s">
        <v>23</v>
      </c>
      <c r="I1212" t="s">
        <v>1981</v>
      </c>
      <c r="J1212" t="s">
        <v>1336</v>
      </c>
      <c r="K1212">
        <v>8448</v>
      </c>
      <c r="L1212">
        <v>1</v>
      </c>
      <c r="M1212" t="s">
        <v>19</v>
      </c>
      <c r="N1212" t="s">
        <v>26</v>
      </c>
      <c r="O1212" t="s">
        <v>27</v>
      </c>
      <c r="P1212" t="s">
        <v>18</v>
      </c>
      <c r="Q1212" t="s">
        <v>101</v>
      </c>
    </row>
    <row r="1213" spans="1:17">
      <c r="A1213" t="s">
        <v>17</v>
      </c>
      <c r="B1213" t="s">
        <v>18</v>
      </c>
      <c r="C1213" t="s">
        <v>19</v>
      </c>
      <c r="D1213" t="s">
        <v>101</v>
      </c>
      <c r="E1213" t="s">
        <v>58</v>
      </c>
      <c r="F1213" t="s">
        <v>2789</v>
      </c>
      <c r="G1213">
        <v>8385</v>
      </c>
      <c r="H1213" t="s">
        <v>60</v>
      </c>
      <c r="I1213" t="s">
        <v>2790</v>
      </c>
      <c r="J1213" t="s">
        <v>477</v>
      </c>
      <c r="K1213">
        <v>0</v>
      </c>
      <c r="L1213">
        <v>0</v>
      </c>
      <c r="M1213" t="s">
        <v>19</v>
      </c>
      <c r="N1213" t="s">
        <v>26</v>
      </c>
      <c r="O1213" t="s">
        <v>62</v>
      </c>
      <c r="P1213" t="s">
        <v>63</v>
      </c>
    </row>
    <row r="1214" spans="1:17">
      <c r="A1214" t="s">
        <v>17</v>
      </c>
      <c r="B1214" t="s">
        <v>18</v>
      </c>
      <c r="C1214" t="s">
        <v>19</v>
      </c>
      <c r="D1214" t="s">
        <v>20</v>
      </c>
      <c r="E1214" t="s">
        <v>21</v>
      </c>
      <c r="F1214" t="s">
        <v>2791</v>
      </c>
      <c r="G1214">
        <v>8381.9</v>
      </c>
      <c r="H1214" t="s">
        <v>23</v>
      </c>
      <c r="I1214" t="s">
        <v>2792</v>
      </c>
      <c r="J1214" t="s">
        <v>321</v>
      </c>
      <c r="K1214">
        <v>8381.9</v>
      </c>
      <c r="L1214">
        <v>1</v>
      </c>
      <c r="M1214" t="s">
        <v>19</v>
      </c>
      <c r="N1214" t="s">
        <v>26</v>
      </c>
      <c r="O1214" t="s">
        <v>27</v>
      </c>
      <c r="P1214" t="s">
        <v>18</v>
      </c>
      <c r="Q1214" t="s">
        <v>105</v>
      </c>
    </row>
    <row r="1215" spans="1:17">
      <c r="A1215" t="s">
        <v>17</v>
      </c>
      <c r="B1215" t="s">
        <v>18</v>
      </c>
      <c r="C1215" t="s">
        <v>19</v>
      </c>
      <c r="D1215" t="s">
        <v>101</v>
      </c>
      <c r="E1215" t="s">
        <v>69</v>
      </c>
      <c r="F1215" t="s">
        <v>2793</v>
      </c>
      <c r="G1215">
        <v>8360</v>
      </c>
      <c r="H1215" t="s">
        <v>71</v>
      </c>
      <c r="I1215" t="s">
        <v>2794</v>
      </c>
      <c r="J1215" t="s">
        <v>321</v>
      </c>
      <c r="K1215">
        <v>8360</v>
      </c>
      <c r="L1215">
        <v>1</v>
      </c>
      <c r="M1215" t="s">
        <v>19</v>
      </c>
      <c r="N1215" t="s">
        <v>26</v>
      </c>
      <c r="O1215" t="s">
        <v>27</v>
      </c>
      <c r="P1215" t="s">
        <v>18</v>
      </c>
      <c r="Q1215" t="s">
        <v>101</v>
      </c>
    </row>
    <row r="1216" spans="1:17">
      <c r="A1216" t="s">
        <v>17</v>
      </c>
      <c r="B1216" t="s">
        <v>18</v>
      </c>
      <c r="C1216" t="s">
        <v>19</v>
      </c>
      <c r="D1216" t="s">
        <v>101</v>
      </c>
      <c r="E1216" t="s">
        <v>58</v>
      </c>
      <c r="F1216" t="s">
        <v>2795</v>
      </c>
      <c r="G1216">
        <v>8350</v>
      </c>
      <c r="H1216" t="s">
        <v>60</v>
      </c>
      <c r="I1216" t="s">
        <v>2796</v>
      </c>
      <c r="J1216" t="s">
        <v>2797</v>
      </c>
      <c r="K1216">
        <v>0</v>
      </c>
      <c r="L1216">
        <v>0</v>
      </c>
      <c r="M1216" t="s">
        <v>19</v>
      </c>
      <c r="N1216" t="s">
        <v>26</v>
      </c>
      <c r="O1216" t="s">
        <v>62</v>
      </c>
      <c r="P1216" t="s">
        <v>63</v>
      </c>
      <c r="Q1216" t="s">
        <v>101</v>
      </c>
    </row>
    <row r="1217" spans="1:17">
      <c r="A1217" t="s">
        <v>17</v>
      </c>
      <c r="B1217" t="s">
        <v>18</v>
      </c>
      <c r="C1217" t="s">
        <v>19</v>
      </c>
      <c r="D1217" t="s">
        <v>186</v>
      </c>
      <c r="E1217" t="s">
        <v>21</v>
      </c>
      <c r="F1217" t="s">
        <v>2798</v>
      </c>
      <c r="G1217">
        <v>8298.35</v>
      </c>
      <c r="H1217" t="s">
        <v>23</v>
      </c>
      <c r="I1217" t="s">
        <v>2799</v>
      </c>
      <c r="J1217" t="s">
        <v>2800</v>
      </c>
      <c r="K1217">
        <v>8298.35</v>
      </c>
      <c r="L1217">
        <v>1</v>
      </c>
      <c r="M1217" t="s">
        <v>19</v>
      </c>
      <c r="N1217" t="s">
        <v>84</v>
      </c>
      <c r="O1217" t="s">
        <v>27</v>
      </c>
      <c r="P1217" t="s">
        <v>18</v>
      </c>
      <c r="Q1217" t="s">
        <v>101</v>
      </c>
    </row>
    <row r="1218" spans="1:17">
      <c r="A1218" t="s">
        <v>17</v>
      </c>
      <c r="B1218" t="s">
        <v>29</v>
      </c>
      <c r="C1218" t="s">
        <v>19</v>
      </c>
      <c r="D1218" t="s">
        <v>101</v>
      </c>
      <c r="E1218" t="s">
        <v>759</v>
      </c>
      <c r="F1218" t="s">
        <v>2801</v>
      </c>
      <c r="G1218">
        <v>8225</v>
      </c>
      <c r="H1218" t="s">
        <v>761</v>
      </c>
      <c r="I1218" t="s">
        <v>2802</v>
      </c>
      <c r="J1218" t="s">
        <v>2803</v>
      </c>
      <c r="K1218">
        <v>8225</v>
      </c>
      <c r="L1218">
        <v>1</v>
      </c>
      <c r="M1218" t="s">
        <v>19</v>
      </c>
      <c r="N1218" t="s">
        <v>26</v>
      </c>
      <c r="O1218" t="s">
        <v>29</v>
      </c>
      <c r="P1218" t="s">
        <v>29</v>
      </c>
      <c r="Q1218" t="s">
        <v>101</v>
      </c>
    </row>
    <row r="1219" spans="1:17">
      <c r="A1219" t="s">
        <v>17</v>
      </c>
      <c r="B1219" t="s">
        <v>17</v>
      </c>
      <c r="C1219" t="s">
        <v>176</v>
      </c>
      <c r="D1219" t="s">
        <v>186</v>
      </c>
      <c r="E1219" t="s">
        <v>21</v>
      </c>
      <c r="F1219" t="s">
        <v>2804</v>
      </c>
      <c r="G1219">
        <v>8214.2199999999993</v>
      </c>
      <c r="H1219" t="s">
        <v>23</v>
      </c>
      <c r="I1219" t="s">
        <v>2805</v>
      </c>
      <c r="J1219" t="s">
        <v>2315</v>
      </c>
      <c r="K1219">
        <v>8214.2199999999993</v>
      </c>
      <c r="L1219">
        <v>1</v>
      </c>
      <c r="M1219" t="s">
        <v>180</v>
      </c>
      <c r="N1219" t="s">
        <v>190</v>
      </c>
      <c r="O1219" t="s">
        <v>1361</v>
      </c>
      <c r="P1219" t="s">
        <v>17</v>
      </c>
      <c r="Q1219" t="s">
        <v>343</v>
      </c>
    </row>
    <row r="1220" spans="1:17">
      <c r="A1220" t="s">
        <v>17</v>
      </c>
      <c r="B1220" t="s">
        <v>17</v>
      </c>
      <c r="C1220" t="s">
        <v>176</v>
      </c>
      <c r="D1220" t="s">
        <v>186</v>
      </c>
      <c r="E1220" t="s">
        <v>21</v>
      </c>
      <c r="F1220" t="s">
        <v>2806</v>
      </c>
      <c r="G1220">
        <v>8177.29</v>
      </c>
      <c r="H1220" t="s">
        <v>23</v>
      </c>
      <c r="I1220" t="s">
        <v>2805</v>
      </c>
      <c r="J1220" t="s">
        <v>2315</v>
      </c>
      <c r="K1220">
        <v>8177.29</v>
      </c>
      <c r="L1220">
        <v>1</v>
      </c>
      <c r="M1220" t="s">
        <v>180</v>
      </c>
      <c r="N1220" t="s">
        <v>190</v>
      </c>
      <c r="O1220" t="s">
        <v>1361</v>
      </c>
      <c r="P1220" t="s">
        <v>17</v>
      </c>
      <c r="Q1220" t="s">
        <v>343</v>
      </c>
    </row>
    <row r="1221" spans="1:17">
      <c r="A1221" t="s">
        <v>17</v>
      </c>
      <c r="B1221" t="s">
        <v>18</v>
      </c>
      <c r="C1221" t="s">
        <v>19</v>
      </c>
      <c r="D1221" t="s">
        <v>20</v>
      </c>
      <c r="E1221" t="s">
        <v>21</v>
      </c>
      <c r="F1221" t="s">
        <v>2807</v>
      </c>
      <c r="G1221">
        <v>8171</v>
      </c>
      <c r="H1221" t="s">
        <v>23</v>
      </c>
      <c r="I1221" t="s">
        <v>2808</v>
      </c>
      <c r="J1221" t="s">
        <v>108</v>
      </c>
      <c r="K1221">
        <v>8171</v>
      </c>
      <c r="L1221">
        <v>1</v>
      </c>
      <c r="M1221" t="s">
        <v>19</v>
      </c>
      <c r="N1221" t="s">
        <v>26</v>
      </c>
      <c r="O1221" t="s">
        <v>27</v>
      </c>
      <c r="P1221" t="s">
        <v>18</v>
      </c>
      <c r="Q1221" t="s">
        <v>116</v>
      </c>
    </row>
    <row r="1222" spans="1:17">
      <c r="A1222" t="s">
        <v>17</v>
      </c>
      <c r="B1222" t="s">
        <v>36</v>
      </c>
      <c r="C1222" t="s">
        <v>86</v>
      </c>
      <c r="D1222" t="s">
        <v>20</v>
      </c>
      <c r="E1222" t="s">
        <v>91</v>
      </c>
      <c r="F1222" t="s">
        <v>2809</v>
      </c>
      <c r="G1222">
        <v>8160</v>
      </c>
      <c r="H1222" t="s">
        <v>93</v>
      </c>
      <c r="I1222" t="s">
        <v>2810</v>
      </c>
      <c r="J1222" t="s">
        <v>357</v>
      </c>
      <c r="K1222">
        <v>0</v>
      </c>
      <c r="L1222">
        <v>0</v>
      </c>
      <c r="M1222" t="s">
        <v>86</v>
      </c>
      <c r="N1222" t="s">
        <v>26</v>
      </c>
      <c r="O1222" t="s">
        <v>36</v>
      </c>
      <c r="P1222" t="s">
        <v>36</v>
      </c>
      <c r="Q1222" t="s">
        <v>105</v>
      </c>
    </row>
    <row r="1223" spans="1:17">
      <c r="A1223" t="s">
        <v>17</v>
      </c>
      <c r="B1223" t="s">
        <v>18</v>
      </c>
      <c r="C1223" t="s">
        <v>19</v>
      </c>
      <c r="D1223" t="s">
        <v>101</v>
      </c>
      <c r="E1223" t="s">
        <v>21</v>
      </c>
      <c r="F1223" t="s">
        <v>2811</v>
      </c>
      <c r="G1223">
        <v>8108.79</v>
      </c>
      <c r="H1223" t="s">
        <v>23</v>
      </c>
      <c r="I1223" t="s">
        <v>2812</v>
      </c>
      <c r="J1223" t="s">
        <v>2508</v>
      </c>
      <c r="K1223">
        <v>8108.79</v>
      </c>
      <c r="L1223">
        <v>1</v>
      </c>
      <c r="M1223" t="s">
        <v>19</v>
      </c>
      <c r="N1223" t="s">
        <v>26</v>
      </c>
      <c r="O1223" t="s">
        <v>27</v>
      </c>
      <c r="P1223" t="s">
        <v>18</v>
      </c>
      <c r="Q1223" t="s">
        <v>101</v>
      </c>
    </row>
    <row r="1224" spans="1:17">
      <c r="A1224" t="s">
        <v>17</v>
      </c>
      <c r="B1224" t="s">
        <v>36</v>
      </c>
      <c r="C1224" t="s">
        <v>19</v>
      </c>
      <c r="D1224" t="s">
        <v>101</v>
      </c>
      <c r="E1224" t="s">
        <v>95</v>
      </c>
      <c r="F1224" t="s">
        <v>2813</v>
      </c>
      <c r="G1224">
        <v>8076.18</v>
      </c>
      <c r="H1224" t="s">
        <v>97</v>
      </c>
      <c r="I1224" t="s">
        <v>2814</v>
      </c>
      <c r="J1224" t="s">
        <v>128</v>
      </c>
      <c r="K1224">
        <v>8076.18</v>
      </c>
      <c r="L1224">
        <v>1</v>
      </c>
      <c r="M1224" t="s">
        <v>19</v>
      </c>
      <c r="N1224" t="s">
        <v>26</v>
      </c>
      <c r="O1224" t="s">
        <v>36</v>
      </c>
      <c r="P1224" t="s">
        <v>36</v>
      </c>
      <c r="Q1224" t="s">
        <v>101</v>
      </c>
    </row>
    <row r="1225" spans="1:17">
      <c r="A1225" t="s">
        <v>17</v>
      </c>
      <c r="B1225" t="s">
        <v>29</v>
      </c>
      <c r="C1225" t="s">
        <v>86</v>
      </c>
      <c r="D1225" t="s">
        <v>20</v>
      </c>
      <c r="E1225" t="s">
        <v>30</v>
      </c>
      <c r="F1225" t="s">
        <v>2815</v>
      </c>
      <c r="G1225">
        <v>8025</v>
      </c>
      <c r="H1225" t="s">
        <v>32</v>
      </c>
      <c r="I1225" t="s">
        <v>2816</v>
      </c>
      <c r="J1225" t="s">
        <v>108</v>
      </c>
      <c r="K1225">
        <v>7623.75</v>
      </c>
      <c r="L1225">
        <v>0.95</v>
      </c>
      <c r="M1225" t="s">
        <v>86</v>
      </c>
      <c r="N1225" t="s">
        <v>26</v>
      </c>
      <c r="O1225" t="s">
        <v>29</v>
      </c>
      <c r="P1225" t="s">
        <v>29</v>
      </c>
      <c r="Q1225" t="s">
        <v>116</v>
      </c>
    </row>
    <row r="1226" spans="1:17">
      <c r="A1226" t="s">
        <v>17</v>
      </c>
      <c r="B1226" t="s">
        <v>18</v>
      </c>
      <c r="C1226" t="s">
        <v>19</v>
      </c>
      <c r="D1226" t="s">
        <v>101</v>
      </c>
      <c r="E1226" t="s">
        <v>21</v>
      </c>
      <c r="F1226" t="s">
        <v>2817</v>
      </c>
      <c r="G1226">
        <v>8012.83</v>
      </c>
      <c r="H1226" t="s">
        <v>23</v>
      </c>
      <c r="I1226" t="s">
        <v>2818</v>
      </c>
      <c r="J1226" t="s">
        <v>2221</v>
      </c>
      <c r="K1226">
        <v>8012.83</v>
      </c>
      <c r="L1226">
        <v>1</v>
      </c>
      <c r="M1226" t="s">
        <v>19</v>
      </c>
      <c r="N1226" t="s">
        <v>84</v>
      </c>
      <c r="O1226" t="s">
        <v>27</v>
      </c>
      <c r="P1226" t="s">
        <v>18</v>
      </c>
      <c r="Q1226" t="s">
        <v>105</v>
      </c>
    </row>
    <row r="1227" spans="1:17">
      <c r="A1227" t="s">
        <v>17</v>
      </c>
      <c r="B1227" t="s">
        <v>36</v>
      </c>
      <c r="C1227" t="s">
        <v>19</v>
      </c>
      <c r="D1227" t="s">
        <v>101</v>
      </c>
      <c r="E1227" t="s">
        <v>91</v>
      </c>
      <c r="F1227" t="s">
        <v>2819</v>
      </c>
      <c r="G1227">
        <v>8002.24</v>
      </c>
      <c r="H1227" t="s">
        <v>93</v>
      </c>
      <c r="I1227" t="s">
        <v>2820</v>
      </c>
      <c r="J1227" t="s">
        <v>128</v>
      </c>
      <c r="K1227">
        <v>8002.24</v>
      </c>
      <c r="L1227">
        <v>1</v>
      </c>
      <c r="M1227" t="s">
        <v>19</v>
      </c>
      <c r="N1227" t="s">
        <v>26</v>
      </c>
      <c r="O1227" t="s">
        <v>36</v>
      </c>
      <c r="P1227" t="s">
        <v>36</v>
      </c>
      <c r="Q1227" t="s">
        <v>101</v>
      </c>
    </row>
    <row r="1228" spans="1:17">
      <c r="A1228" t="s">
        <v>17</v>
      </c>
      <c r="B1228" t="s">
        <v>36</v>
      </c>
      <c r="C1228" t="s">
        <v>213</v>
      </c>
      <c r="D1228" t="s">
        <v>122</v>
      </c>
      <c r="E1228" t="s">
        <v>37</v>
      </c>
      <c r="F1228" t="s">
        <v>2821</v>
      </c>
      <c r="G1228">
        <v>8000</v>
      </c>
      <c r="H1228" t="s">
        <v>39</v>
      </c>
      <c r="I1228" t="s">
        <v>2822</v>
      </c>
      <c r="J1228" t="s">
        <v>715</v>
      </c>
      <c r="K1228">
        <v>8000</v>
      </c>
      <c r="L1228">
        <v>1</v>
      </c>
      <c r="M1228" t="s">
        <v>213</v>
      </c>
      <c r="N1228" t="s">
        <v>26</v>
      </c>
      <c r="O1228" t="s">
        <v>36</v>
      </c>
      <c r="P1228" t="s">
        <v>36</v>
      </c>
      <c r="Q1228" t="s">
        <v>105</v>
      </c>
    </row>
    <row r="1229" spans="1:17">
      <c r="A1229" t="s">
        <v>17</v>
      </c>
      <c r="B1229" t="s">
        <v>29</v>
      </c>
      <c r="C1229" t="s">
        <v>176</v>
      </c>
      <c r="D1229" t="s">
        <v>598</v>
      </c>
      <c r="E1229" t="s">
        <v>30</v>
      </c>
      <c r="F1229" t="s">
        <v>2823</v>
      </c>
      <c r="G1229">
        <v>8000</v>
      </c>
      <c r="H1229" t="s">
        <v>32</v>
      </c>
      <c r="I1229" t="s">
        <v>2824</v>
      </c>
      <c r="J1229" t="s">
        <v>1255</v>
      </c>
      <c r="K1229">
        <v>717.1400000000001</v>
      </c>
      <c r="L1229">
        <v>8.9642500000000014E-2</v>
      </c>
      <c r="M1229" t="s">
        <v>180</v>
      </c>
      <c r="N1229" t="s">
        <v>26</v>
      </c>
      <c r="O1229" t="s">
        <v>29</v>
      </c>
      <c r="P1229" t="s">
        <v>29</v>
      </c>
      <c r="Q1229" t="s">
        <v>105</v>
      </c>
    </row>
    <row r="1230" spans="1:17">
      <c r="A1230" t="s">
        <v>17</v>
      </c>
      <c r="B1230" t="s">
        <v>79</v>
      </c>
      <c r="C1230" t="s">
        <v>43</v>
      </c>
      <c r="D1230" t="s">
        <v>101</v>
      </c>
      <c r="E1230" t="s">
        <v>80</v>
      </c>
      <c r="F1230" t="s">
        <v>2825</v>
      </c>
      <c r="G1230">
        <v>7939.06</v>
      </c>
      <c r="H1230" t="s">
        <v>82</v>
      </c>
      <c r="I1230" t="s">
        <v>2826</v>
      </c>
      <c r="J1230" t="s">
        <v>692</v>
      </c>
      <c r="K1230">
        <v>7939.06</v>
      </c>
      <c r="L1230">
        <v>1</v>
      </c>
      <c r="M1230" t="s">
        <v>43</v>
      </c>
      <c r="N1230" t="s">
        <v>84</v>
      </c>
      <c r="O1230" t="s">
        <v>79</v>
      </c>
      <c r="P1230" t="s">
        <v>85</v>
      </c>
      <c r="Q1230" t="s">
        <v>101</v>
      </c>
    </row>
    <row r="1231" spans="1:17">
      <c r="A1231" t="s">
        <v>17</v>
      </c>
      <c r="B1231" t="s">
        <v>36</v>
      </c>
      <c r="C1231" t="s">
        <v>19</v>
      </c>
      <c r="D1231" t="s">
        <v>101</v>
      </c>
      <c r="E1231" t="s">
        <v>271</v>
      </c>
      <c r="F1231" t="s">
        <v>2827</v>
      </c>
      <c r="G1231">
        <v>7926.2</v>
      </c>
      <c r="H1231" t="s">
        <v>273</v>
      </c>
      <c r="I1231" t="s">
        <v>2828</v>
      </c>
      <c r="J1231" t="s">
        <v>256</v>
      </c>
      <c r="K1231">
        <v>7926.2</v>
      </c>
      <c r="L1231">
        <v>1</v>
      </c>
      <c r="M1231" t="s">
        <v>19</v>
      </c>
      <c r="N1231" t="s">
        <v>26</v>
      </c>
      <c r="O1231" t="s">
        <v>36</v>
      </c>
      <c r="P1231" t="s">
        <v>36</v>
      </c>
      <c r="Q1231" t="s">
        <v>101</v>
      </c>
    </row>
    <row r="1232" spans="1:17">
      <c r="A1232" t="s">
        <v>17</v>
      </c>
      <c r="B1232" t="s">
        <v>18</v>
      </c>
      <c r="C1232" t="s">
        <v>19</v>
      </c>
      <c r="D1232" t="s">
        <v>64</v>
      </c>
      <c r="E1232" t="s">
        <v>21</v>
      </c>
      <c r="F1232" t="s">
        <v>2829</v>
      </c>
      <c r="G1232">
        <v>7891.61</v>
      </c>
      <c r="H1232" t="s">
        <v>23</v>
      </c>
      <c r="I1232" t="s">
        <v>2830</v>
      </c>
      <c r="J1232" t="s">
        <v>578</v>
      </c>
      <c r="K1232">
        <v>7891.6</v>
      </c>
      <c r="L1232">
        <v>0.99999873283145024</v>
      </c>
      <c r="M1232" t="s">
        <v>19</v>
      </c>
      <c r="N1232" t="s">
        <v>140</v>
      </c>
      <c r="O1232" t="s">
        <v>27</v>
      </c>
      <c r="P1232" t="s">
        <v>18</v>
      </c>
      <c r="Q1232" t="s">
        <v>101</v>
      </c>
    </row>
    <row r="1233" spans="1:17">
      <c r="A1233" t="s">
        <v>17</v>
      </c>
      <c r="B1233" t="s">
        <v>79</v>
      </c>
      <c r="C1233" t="s">
        <v>176</v>
      </c>
      <c r="D1233" t="s">
        <v>593</v>
      </c>
      <c r="E1233" t="s">
        <v>192</v>
      </c>
      <c r="F1233" t="s">
        <v>2831</v>
      </c>
      <c r="G1233">
        <v>7800</v>
      </c>
      <c r="H1233" t="s">
        <v>194</v>
      </c>
      <c r="I1233" t="s">
        <v>2832</v>
      </c>
      <c r="J1233" t="s">
        <v>617</v>
      </c>
      <c r="K1233">
        <v>7800</v>
      </c>
      <c r="L1233">
        <v>1</v>
      </c>
      <c r="M1233" t="s">
        <v>180</v>
      </c>
      <c r="N1233" t="s">
        <v>84</v>
      </c>
      <c r="O1233" t="s">
        <v>79</v>
      </c>
      <c r="P1233" t="s">
        <v>197</v>
      </c>
      <c r="Q1233" t="s">
        <v>64</v>
      </c>
    </row>
    <row r="1234" spans="1:17">
      <c r="A1234" t="s">
        <v>17</v>
      </c>
      <c r="B1234" t="s">
        <v>36</v>
      </c>
      <c r="C1234" t="s">
        <v>176</v>
      </c>
      <c r="D1234" t="s">
        <v>122</v>
      </c>
      <c r="E1234" t="s">
        <v>143</v>
      </c>
      <c r="F1234" t="s">
        <v>2833</v>
      </c>
      <c r="G1234">
        <v>7796</v>
      </c>
      <c r="H1234" t="s">
        <v>145</v>
      </c>
      <c r="I1234" t="s">
        <v>2834</v>
      </c>
      <c r="J1234" t="s">
        <v>89</v>
      </c>
      <c r="K1234">
        <v>7796</v>
      </c>
      <c r="L1234">
        <v>1</v>
      </c>
      <c r="M1234" t="s">
        <v>180</v>
      </c>
      <c r="N1234" t="s">
        <v>26</v>
      </c>
      <c r="O1234" t="s">
        <v>36</v>
      </c>
      <c r="P1234" t="s">
        <v>352</v>
      </c>
      <c r="Q1234" t="s">
        <v>109</v>
      </c>
    </row>
    <row r="1235" spans="1:17">
      <c r="A1235" t="s">
        <v>17</v>
      </c>
      <c r="B1235" t="s">
        <v>29</v>
      </c>
      <c r="C1235" t="s">
        <v>19</v>
      </c>
      <c r="D1235" t="s">
        <v>101</v>
      </c>
      <c r="E1235" t="s">
        <v>30</v>
      </c>
      <c r="F1235" t="s">
        <v>2835</v>
      </c>
      <c r="G1235">
        <v>7770</v>
      </c>
      <c r="H1235" t="s">
        <v>32</v>
      </c>
      <c r="I1235" t="s">
        <v>2836</v>
      </c>
      <c r="J1235" t="s">
        <v>185</v>
      </c>
      <c r="K1235">
        <v>7770</v>
      </c>
      <c r="L1235">
        <v>1</v>
      </c>
      <c r="M1235" t="s">
        <v>19</v>
      </c>
      <c r="N1235" t="s">
        <v>26</v>
      </c>
      <c r="O1235" t="s">
        <v>29</v>
      </c>
      <c r="P1235" t="s">
        <v>29</v>
      </c>
      <c r="Q1235" t="s">
        <v>105</v>
      </c>
    </row>
    <row r="1236" spans="1:17">
      <c r="A1236" t="s">
        <v>17</v>
      </c>
      <c r="B1236" t="s">
        <v>79</v>
      </c>
      <c r="C1236" t="s">
        <v>176</v>
      </c>
      <c r="D1236" t="s">
        <v>2837</v>
      </c>
      <c r="E1236" t="s">
        <v>330</v>
      </c>
      <c r="F1236" t="s">
        <v>2838</v>
      </c>
      <c r="G1236">
        <v>7709.6</v>
      </c>
      <c r="H1236" t="s">
        <v>332</v>
      </c>
      <c r="I1236" t="s">
        <v>2839</v>
      </c>
      <c r="J1236" t="s">
        <v>2840</v>
      </c>
      <c r="K1236">
        <v>7709.6</v>
      </c>
      <c r="L1236">
        <v>1</v>
      </c>
      <c r="M1236" t="s">
        <v>180</v>
      </c>
      <c r="N1236" t="s">
        <v>190</v>
      </c>
      <c r="O1236" t="s">
        <v>85</v>
      </c>
      <c r="P1236" t="s">
        <v>85</v>
      </c>
      <c r="Q1236" t="s">
        <v>64</v>
      </c>
    </row>
    <row r="1237" spans="1:17">
      <c r="A1237" t="s">
        <v>17</v>
      </c>
      <c r="B1237" t="s">
        <v>36</v>
      </c>
      <c r="C1237" t="s">
        <v>19</v>
      </c>
      <c r="D1237" t="s">
        <v>101</v>
      </c>
      <c r="E1237" t="s">
        <v>143</v>
      </c>
      <c r="F1237" t="s">
        <v>2841</v>
      </c>
      <c r="G1237">
        <v>7653.9</v>
      </c>
      <c r="H1237" t="s">
        <v>145</v>
      </c>
      <c r="I1237" t="s">
        <v>2842</v>
      </c>
      <c r="J1237" t="s">
        <v>1310</v>
      </c>
      <c r="K1237">
        <v>7653.9</v>
      </c>
      <c r="L1237">
        <v>1</v>
      </c>
      <c r="M1237" t="s">
        <v>19</v>
      </c>
      <c r="N1237" t="s">
        <v>26</v>
      </c>
      <c r="O1237" t="s">
        <v>36</v>
      </c>
      <c r="P1237" t="s">
        <v>352</v>
      </c>
      <c r="Q1237" t="s">
        <v>101</v>
      </c>
    </row>
    <row r="1238" spans="1:17">
      <c r="A1238" t="s">
        <v>17</v>
      </c>
      <c r="B1238" t="s">
        <v>36</v>
      </c>
      <c r="C1238" t="s">
        <v>19</v>
      </c>
      <c r="D1238" t="s">
        <v>101</v>
      </c>
      <c r="E1238" t="s">
        <v>95</v>
      </c>
      <c r="F1238" t="s">
        <v>2843</v>
      </c>
      <c r="G1238">
        <v>7605</v>
      </c>
      <c r="H1238" t="s">
        <v>97</v>
      </c>
      <c r="I1238" t="s">
        <v>2844</v>
      </c>
      <c r="J1238" t="s">
        <v>1021</v>
      </c>
      <c r="K1238">
        <v>7605</v>
      </c>
      <c r="L1238">
        <v>1</v>
      </c>
      <c r="M1238" t="s">
        <v>19</v>
      </c>
      <c r="N1238" t="s">
        <v>26</v>
      </c>
      <c r="O1238" t="s">
        <v>36</v>
      </c>
      <c r="P1238" t="s">
        <v>36</v>
      </c>
      <c r="Q1238" t="s">
        <v>101</v>
      </c>
    </row>
    <row r="1239" spans="1:17">
      <c r="A1239" t="s">
        <v>17</v>
      </c>
      <c r="B1239" t="s">
        <v>36</v>
      </c>
      <c r="C1239" t="s">
        <v>86</v>
      </c>
      <c r="D1239" t="s">
        <v>64</v>
      </c>
      <c r="E1239" t="s">
        <v>143</v>
      </c>
      <c r="F1239" t="s">
        <v>2845</v>
      </c>
      <c r="G1239">
        <v>7562</v>
      </c>
      <c r="H1239" t="s">
        <v>145</v>
      </c>
      <c r="I1239" t="s">
        <v>2846</v>
      </c>
      <c r="J1239" t="s">
        <v>108</v>
      </c>
      <c r="K1239">
        <v>7562</v>
      </c>
      <c r="L1239">
        <v>1</v>
      </c>
      <c r="M1239" t="s">
        <v>86</v>
      </c>
      <c r="N1239" t="s">
        <v>26</v>
      </c>
      <c r="O1239" t="s">
        <v>36</v>
      </c>
      <c r="P1239" t="s">
        <v>36</v>
      </c>
      <c r="Q1239" t="s">
        <v>116</v>
      </c>
    </row>
    <row r="1240" spans="1:17">
      <c r="A1240" t="s">
        <v>17</v>
      </c>
      <c r="B1240" t="s">
        <v>18</v>
      </c>
      <c r="C1240" t="s">
        <v>19</v>
      </c>
      <c r="D1240" t="s">
        <v>101</v>
      </c>
      <c r="E1240" t="s">
        <v>21</v>
      </c>
      <c r="F1240" t="s">
        <v>2847</v>
      </c>
      <c r="G1240">
        <v>7511</v>
      </c>
      <c r="H1240" t="s">
        <v>23</v>
      </c>
      <c r="I1240" t="s">
        <v>2848</v>
      </c>
      <c r="J1240" t="s">
        <v>108</v>
      </c>
      <c r="K1240">
        <v>7511</v>
      </c>
      <c r="L1240">
        <v>1</v>
      </c>
      <c r="M1240" t="s">
        <v>19</v>
      </c>
      <c r="N1240" t="s">
        <v>26</v>
      </c>
      <c r="O1240" t="s">
        <v>27</v>
      </c>
      <c r="P1240" t="s">
        <v>18</v>
      </c>
      <c r="Q1240" t="s">
        <v>116</v>
      </c>
    </row>
    <row r="1241" spans="1:17">
      <c r="A1241" t="s">
        <v>17</v>
      </c>
      <c r="B1241" t="s">
        <v>36</v>
      </c>
      <c r="C1241" t="s">
        <v>19</v>
      </c>
      <c r="D1241" t="s">
        <v>101</v>
      </c>
      <c r="E1241" t="s">
        <v>37</v>
      </c>
      <c r="F1241" t="s">
        <v>2849</v>
      </c>
      <c r="G1241">
        <v>7500</v>
      </c>
      <c r="H1241" t="s">
        <v>39</v>
      </c>
      <c r="I1241" t="s">
        <v>2850</v>
      </c>
      <c r="J1241" t="s">
        <v>321</v>
      </c>
      <c r="K1241">
        <v>7500</v>
      </c>
      <c r="L1241">
        <v>1</v>
      </c>
      <c r="M1241" t="s">
        <v>19</v>
      </c>
      <c r="N1241" t="s">
        <v>26</v>
      </c>
      <c r="O1241" t="s">
        <v>36</v>
      </c>
      <c r="P1241" t="s">
        <v>36</v>
      </c>
      <c r="Q1241" t="s">
        <v>101</v>
      </c>
    </row>
    <row r="1242" spans="1:17">
      <c r="A1242" t="s">
        <v>17</v>
      </c>
      <c r="B1242" t="s">
        <v>29</v>
      </c>
      <c r="C1242" t="s">
        <v>176</v>
      </c>
      <c r="D1242" t="s">
        <v>101</v>
      </c>
      <c r="E1242" t="s">
        <v>30</v>
      </c>
      <c r="F1242" t="s">
        <v>2851</v>
      </c>
      <c r="G1242">
        <v>7496.5</v>
      </c>
      <c r="H1242" t="s">
        <v>32</v>
      </c>
      <c r="I1242" t="s">
        <v>2852</v>
      </c>
      <c r="J1242" t="s">
        <v>1771</v>
      </c>
      <c r="K1242">
        <v>7496.5</v>
      </c>
      <c r="L1242">
        <v>1</v>
      </c>
      <c r="M1242" t="s">
        <v>180</v>
      </c>
      <c r="N1242" t="s">
        <v>26</v>
      </c>
      <c r="O1242" t="s">
        <v>29</v>
      </c>
      <c r="P1242" t="s">
        <v>29</v>
      </c>
      <c r="Q1242" t="s">
        <v>105</v>
      </c>
    </row>
    <row r="1243" spans="1:17">
      <c r="A1243" t="s">
        <v>17</v>
      </c>
      <c r="B1243" t="s">
        <v>36</v>
      </c>
      <c r="C1243" t="s">
        <v>19</v>
      </c>
      <c r="D1243" t="s">
        <v>101</v>
      </c>
      <c r="E1243" t="s">
        <v>95</v>
      </c>
      <c r="F1243" t="s">
        <v>2853</v>
      </c>
      <c r="G1243">
        <v>7407.77</v>
      </c>
      <c r="H1243" t="s">
        <v>97</v>
      </c>
      <c r="I1243" t="s">
        <v>2854</v>
      </c>
      <c r="J1243" t="s">
        <v>128</v>
      </c>
      <c r="K1243">
        <v>5842.97</v>
      </c>
      <c r="L1243">
        <v>0.78876234008345292</v>
      </c>
      <c r="M1243" t="s">
        <v>19</v>
      </c>
      <c r="P1243" t="s">
        <v>36</v>
      </c>
    </row>
    <row r="1244" spans="1:17">
      <c r="A1244" t="s">
        <v>17</v>
      </c>
      <c r="B1244" t="s">
        <v>36</v>
      </c>
      <c r="C1244" t="s">
        <v>19</v>
      </c>
      <c r="D1244" t="s">
        <v>638</v>
      </c>
      <c r="E1244" t="s">
        <v>37</v>
      </c>
      <c r="F1244" t="s">
        <v>2855</v>
      </c>
      <c r="G1244">
        <v>7311</v>
      </c>
      <c r="H1244" t="s">
        <v>39</v>
      </c>
      <c r="I1244" t="s">
        <v>2856</v>
      </c>
      <c r="J1244" t="s">
        <v>318</v>
      </c>
      <c r="K1244">
        <v>7311</v>
      </c>
      <c r="L1244">
        <v>1</v>
      </c>
      <c r="M1244" t="s">
        <v>19</v>
      </c>
      <c r="N1244" t="s">
        <v>26</v>
      </c>
      <c r="O1244" t="s">
        <v>36</v>
      </c>
      <c r="P1244" t="s">
        <v>36</v>
      </c>
      <c r="Q1244" t="s">
        <v>101</v>
      </c>
    </row>
    <row r="1245" spans="1:17">
      <c r="A1245" t="s">
        <v>17</v>
      </c>
      <c r="B1245" t="s">
        <v>36</v>
      </c>
      <c r="C1245" t="s">
        <v>86</v>
      </c>
      <c r="D1245" t="s">
        <v>64</v>
      </c>
      <c r="E1245" t="s">
        <v>552</v>
      </c>
      <c r="F1245" t="s">
        <v>2857</v>
      </c>
      <c r="G1245">
        <v>7300</v>
      </c>
      <c r="H1245" t="s">
        <v>554</v>
      </c>
      <c r="I1245" t="s">
        <v>2858</v>
      </c>
      <c r="J1245" t="s">
        <v>89</v>
      </c>
      <c r="K1245">
        <v>0</v>
      </c>
      <c r="L1245">
        <v>0</v>
      </c>
      <c r="M1245" t="s">
        <v>86</v>
      </c>
      <c r="N1245" t="s">
        <v>140</v>
      </c>
      <c r="O1245" t="s">
        <v>36</v>
      </c>
      <c r="P1245" t="s">
        <v>36</v>
      </c>
      <c r="Q1245" t="s">
        <v>90</v>
      </c>
    </row>
    <row r="1246" spans="1:17">
      <c r="A1246" t="s">
        <v>17</v>
      </c>
      <c r="B1246" t="s">
        <v>36</v>
      </c>
      <c r="C1246" t="s">
        <v>19</v>
      </c>
      <c r="D1246" t="s">
        <v>101</v>
      </c>
      <c r="E1246" t="s">
        <v>143</v>
      </c>
      <c r="F1246" t="s">
        <v>2859</v>
      </c>
      <c r="G1246">
        <v>7274</v>
      </c>
      <c r="H1246" t="s">
        <v>145</v>
      </c>
      <c r="I1246" t="s">
        <v>2860</v>
      </c>
      <c r="J1246" t="s">
        <v>128</v>
      </c>
      <c r="K1246">
        <v>7274</v>
      </c>
      <c r="L1246">
        <v>1</v>
      </c>
      <c r="M1246" t="s">
        <v>19</v>
      </c>
      <c r="N1246" t="s">
        <v>26</v>
      </c>
      <c r="O1246" t="s">
        <v>36</v>
      </c>
      <c r="P1246" t="s">
        <v>36</v>
      </c>
      <c r="Q1246" t="s">
        <v>101</v>
      </c>
    </row>
    <row r="1247" spans="1:17">
      <c r="A1247" t="s">
        <v>17</v>
      </c>
      <c r="B1247" t="s">
        <v>18</v>
      </c>
      <c r="C1247" t="s">
        <v>19</v>
      </c>
      <c r="D1247" t="s">
        <v>101</v>
      </c>
      <c r="E1247" t="s">
        <v>21</v>
      </c>
      <c r="F1247" t="s">
        <v>2861</v>
      </c>
      <c r="G1247">
        <v>7266.13</v>
      </c>
      <c r="H1247" t="s">
        <v>23</v>
      </c>
      <c r="I1247" t="s">
        <v>2862</v>
      </c>
      <c r="J1247" t="s">
        <v>2508</v>
      </c>
      <c r="K1247">
        <v>7266.13</v>
      </c>
      <c r="L1247">
        <v>1</v>
      </c>
      <c r="M1247" t="s">
        <v>19</v>
      </c>
      <c r="N1247" t="s">
        <v>26</v>
      </c>
      <c r="O1247" t="s">
        <v>27</v>
      </c>
      <c r="P1247" t="s">
        <v>18</v>
      </c>
      <c r="Q1247" t="s">
        <v>101</v>
      </c>
    </row>
    <row r="1248" spans="1:17">
      <c r="A1248" t="s">
        <v>17</v>
      </c>
      <c r="B1248" t="s">
        <v>29</v>
      </c>
      <c r="C1248" t="s">
        <v>43</v>
      </c>
      <c r="D1248" t="s">
        <v>101</v>
      </c>
      <c r="E1248" t="s">
        <v>30</v>
      </c>
      <c r="F1248" t="s">
        <v>2863</v>
      </c>
      <c r="G1248">
        <v>7238</v>
      </c>
      <c r="H1248" t="s">
        <v>32</v>
      </c>
      <c r="I1248" t="s">
        <v>1630</v>
      </c>
      <c r="J1248" t="s">
        <v>721</v>
      </c>
      <c r="K1248">
        <v>7238</v>
      </c>
      <c r="L1248">
        <v>1</v>
      </c>
      <c r="M1248" t="s">
        <v>43</v>
      </c>
      <c r="N1248" t="s">
        <v>84</v>
      </c>
      <c r="O1248" t="s">
        <v>29</v>
      </c>
      <c r="P1248" t="s">
        <v>29</v>
      </c>
      <c r="Q1248" t="s">
        <v>101</v>
      </c>
    </row>
    <row r="1249" spans="1:17">
      <c r="A1249" t="s">
        <v>17</v>
      </c>
      <c r="B1249" t="s">
        <v>36</v>
      </c>
      <c r="C1249" t="s">
        <v>176</v>
      </c>
      <c r="D1249" t="s">
        <v>593</v>
      </c>
      <c r="E1249" t="s">
        <v>37</v>
      </c>
      <c r="F1249" t="s">
        <v>2864</v>
      </c>
      <c r="G1249">
        <v>7194.11</v>
      </c>
      <c r="H1249" t="s">
        <v>39</v>
      </c>
      <c r="I1249" t="s">
        <v>2865</v>
      </c>
      <c r="J1249" t="s">
        <v>2866</v>
      </c>
      <c r="K1249">
        <v>0</v>
      </c>
      <c r="L1249">
        <v>0</v>
      </c>
      <c r="M1249" t="s">
        <v>180</v>
      </c>
      <c r="N1249" t="s">
        <v>26</v>
      </c>
      <c r="O1249" t="s">
        <v>36</v>
      </c>
      <c r="P1249" t="s">
        <v>36</v>
      </c>
      <c r="Q1249" t="s">
        <v>101</v>
      </c>
    </row>
    <row r="1250" spans="1:17">
      <c r="A1250" t="s">
        <v>17</v>
      </c>
      <c r="B1250" t="s">
        <v>18</v>
      </c>
      <c r="C1250" t="s">
        <v>43</v>
      </c>
      <c r="D1250" t="s">
        <v>101</v>
      </c>
      <c r="E1250" t="s">
        <v>21</v>
      </c>
      <c r="F1250" t="s">
        <v>2867</v>
      </c>
      <c r="G1250">
        <v>7184.08</v>
      </c>
      <c r="H1250" t="s">
        <v>23</v>
      </c>
      <c r="I1250" t="s">
        <v>2868</v>
      </c>
      <c r="J1250" t="s">
        <v>2866</v>
      </c>
      <c r="K1250">
        <v>7184.08</v>
      </c>
      <c r="L1250">
        <v>1</v>
      </c>
      <c r="M1250" t="s">
        <v>43</v>
      </c>
      <c r="N1250" t="s">
        <v>26</v>
      </c>
      <c r="O1250" t="s">
        <v>27</v>
      </c>
      <c r="P1250" t="s">
        <v>18</v>
      </c>
      <c r="Q1250" t="s">
        <v>101</v>
      </c>
    </row>
    <row r="1251" spans="1:17">
      <c r="A1251" t="s">
        <v>17</v>
      </c>
      <c r="B1251" t="s">
        <v>29</v>
      </c>
      <c r="C1251" t="s">
        <v>19</v>
      </c>
      <c r="D1251" t="s">
        <v>64</v>
      </c>
      <c r="E1251" t="s">
        <v>30</v>
      </c>
      <c r="F1251" t="s">
        <v>2869</v>
      </c>
      <c r="G1251">
        <v>7150</v>
      </c>
      <c r="H1251" t="s">
        <v>32</v>
      </c>
      <c r="I1251" t="s">
        <v>2870</v>
      </c>
      <c r="J1251" t="s">
        <v>249</v>
      </c>
      <c r="K1251">
        <v>7150</v>
      </c>
      <c r="L1251">
        <v>1</v>
      </c>
      <c r="M1251" t="s">
        <v>19</v>
      </c>
      <c r="N1251" t="s">
        <v>26</v>
      </c>
      <c r="O1251" t="s">
        <v>29</v>
      </c>
      <c r="P1251" t="s">
        <v>29</v>
      </c>
      <c r="Q1251" t="s">
        <v>105</v>
      </c>
    </row>
    <row r="1252" spans="1:17">
      <c r="A1252" t="s">
        <v>17</v>
      </c>
      <c r="B1252" t="s">
        <v>36</v>
      </c>
      <c r="C1252" t="s">
        <v>19</v>
      </c>
      <c r="D1252" t="s">
        <v>101</v>
      </c>
      <c r="E1252" t="s">
        <v>91</v>
      </c>
      <c r="F1252" t="s">
        <v>2871</v>
      </c>
      <c r="G1252">
        <v>7130.9</v>
      </c>
      <c r="H1252" t="s">
        <v>93</v>
      </c>
      <c r="I1252" t="s">
        <v>2872</v>
      </c>
      <c r="J1252" t="s">
        <v>1419</v>
      </c>
      <c r="K1252">
        <v>7130.9</v>
      </c>
      <c r="L1252">
        <v>1</v>
      </c>
      <c r="M1252" t="s">
        <v>19</v>
      </c>
      <c r="N1252" t="s">
        <v>26</v>
      </c>
      <c r="O1252" t="s">
        <v>36</v>
      </c>
      <c r="P1252" t="s">
        <v>36</v>
      </c>
      <c r="Q1252" t="s">
        <v>101</v>
      </c>
    </row>
    <row r="1253" spans="1:17">
      <c r="A1253" t="s">
        <v>17</v>
      </c>
      <c r="B1253" t="s">
        <v>36</v>
      </c>
      <c r="C1253" t="s">
        <v>19</v>
      </c>
      <c r="D1253" t="s">
        <v>101</v>
      </c>
      <c r="E1253" t="s">
        <v>91</v>
      </c>
      <c r="F1253" t="s">
        <v>2873</v>
      </c>
      <c r="G1253">
        <v>7129.48</v>
      </c>
      <c r="H1253" t="s">
        <v>93</v>
      </c>
      <c r="I1253" t="s">
        <v>2874</v>
      </c>
      <c r="J1253" t="s">
        <v>128</v>
      </c>
      <c r="K1253">
        <v>6082.08</v>
      </c>
      <c r="L1253">
        <v>0.85308886482604629</v>
      </c>
      <c r="M1253" t="s">
        <v>19</v>
      </c>
      <c r="N1253" t="s">
        <v>26</v>
      </c>
      <c r="O1253" t="s">
        <v>36</v>
      </c>
      <c r="P1253" t="s">
        <v>36</v>
      </c>
      <c r="Q1253" t="s">
        <v>101</v>
      </c>
    </row>
    <row r="1254" spans="1:17">
      <c r="A1254" t="s">
        <v>17</v>
      </c>
      <c r="B1254" t="s">
        <v>18</v>
      </c>
      <c r="C1254" t="s">
        <v>19</v>
      </c>
      <c r="D1254" t="s">
        <v>122</v>
      </c>
      <c r="E1254" t="s">
        <v>21</v>
      </c>
      <c r="F1254" t="s">
        <v>2875</v>
      </c>
      <c r="G1254">
        <v>7110</v>
      </c>
      <c r="H1254" t="s">
        <v>23</v>
      </c>
      <c r="I1254" t="s">
        <v>2876</v>
      </c>
      <c r="J1254" t="s">
        <v>1108</v>
      </c>
      <c r="K1254">
        <v>7110</v>
      </c>
      <c r="L1254">
        <v>1</v>
      </c>
      <c r="M1254" t="s">
        <v>19</v>
      </c>
      <c r="N1254" t="s">
        <v>140</v>
      </c>
      <c r="O1254" t="s">
        <v>27</v>
      </c>
      <c r="P1254" t="s">
        <v>18</v>
      </c>
      <c r="Q1254" t="s">
        <v>105</v>
      </c>
    </row>
    <row r="1255" spans="1:17">
      <c r="A1255" t="s">
        <v>17</v>
      </c>
      <c r="B1255" t="s">
        <v>18</v>
      </c>
      <c r="C1255" t="s">
        <v>43</v>
      </c>
      <c r="D1255" t="s">
        <v>101</v>
      </c>
      <c r="E1255" t="s">
        <v>69</v>
      </c>
      <c r="F1255" t="s">
        <v>2877</v>
      </c>
      <c r="G1255">
        <v>7106</v>
      </c>
      <c r="H1255" t="s">
        <v>71</v>
      </c>
      <c r="I1255" t="s">
        <v>2878</v>
      </c>
      <c r="J1255" t="s">
        <v>1487</v>
      </c>
      <c r="K1255">
        <v>7106</v>
      </c>
      <c r="L1255">
        <v>1</v>
      </c>
      <c r="M1255" t="s">
        <v>43</v>
      </c>
      <c r="P1255" t="s">
        <v>18</v>
      </c>
    </row>
    <row r="1256" spans="1:17">
      <c r="A1256" t="s">
        <v>17</v>
      </c>
      <c r="B1256" t="s">
        <v>18</v>
      </c>
      <c r="C1256" t="s">
        <v>19</v>
      </c>
      <c r="D1256" t="s">
        <v>64</v>
      </c>
      <c r="E1256" t="s">
        <v>21</v>
      </c>
      <c r="F1256" t="s">
        <v>2879</v>
      </c>
      <c r="G1256">
        <v>7085</v>
      </c>
      <c r="H1256" t="s">
        <v>23</v>
      </c>
      <c r="I1256" t="s">
        <v>2880</v>
      </c>
      <c r="J1256" t="s">
        <v>34</v>
      </c>
      <c r="K1256">
        <v>7085</v>
      </c>
      <c r="L1256">
        <v>1</v>
      </c>
      <c r="M1256" t="s">
        <v>19</v>
      </c>
      <c r="N1256" t="s">
        <v>26</v>
      </c>
      <c r="O1256" t="s">
        <v>27</v>
      </c>
      <c r="P1256" t="s">
        <v>18</v>
      </c>
      <c r="Q1256" t="s">
        <v>35</v>
      </c>
    </row>
    <row r="1257" spans="1:17">
      <c r="A1257" t="s">
        <v>17</v>
      </c>
      <c r="B1257" t="s">
        <v>18</v>
      </c>
      <c r="C1257" t="s">
        <v>19</v>
      </c>
      <c r="D1257" t="s">
        <v>101</v>
      </c>
      <c r="E1257" t="s">
        <v>21</v>
      </c>
      <c r="F1257" t="s">
        <v>2881</v>
      </c>
      <c r="G1257">
        <v>7065.45</v>
      </c>
      <c r="H1257" t="s">
        <v>23</v>
      </c>
      <c r="I1257" t="s">
        <v>2882</v>
      </c>
      <c r="J1257" t="s">
        <v>2883</v>
      </c>
      <c r="K1257">
        <v>7065.45</v>
      </c>
      <c r="L1257">
        <v>1</v>
      </c>
      <c r="M1257" t="s">
        <v>19</v>
      </c>
      <c r="N1257" t="s">
        <v>26</v>
      </c>
      <c r="O1257" t="s">
        <v>27</v>
      </c>
      <c r="P1257" t="s">
        <v>18</v>
      </c>
      <c r="Q1257" t="s">
        <v>101</v>
      </c>
    </row>
    <row r="1258" spans="1:17">
      <c r="A1258" t="s">
        <v>17</v>
      </c>
      <c r="B1258" t="s">
        <v>18</v>
      </c>
      <c r="C1258" t="s">
        <v>43</v>
      </c>
      <c r="D1258" t="s">
        <v>101</v>
      </c>
      <c r="E1258" t="s">
        <v>69</v>
      </c>
      <c r="F1258" t="s">
        <v>2884</v>
      </c>
      <c r="G1258">
        <v>7061</v>
      </c>
      <c r="H1258" t="s">
        <v>71</v>
      </c>
      <c r="I1258" t="s">
        <v>2885</v>
      </c>
      <c r="J1258" t="s">
        <v>692</v>
      </c>
      <c r="K1258">
        <v>0</v>
      </c>
      <c r="L1258">
        <v>0</v>
      </c>
      <c r="M1258" t="s">
        <v>43</v>
      </c>
      <c r="P1258" t="s">
        <v>18</v>
      </c>
    </row>
    <row r="1259" spans="1:17">
      <c r="A1259" t="s">
        <v>17</v>
      </c>
      <c r="B1259" t="s">
        <v>29</v>
      </c>
      <c r="C1259" t="s">
        <v>19</v>
      </c>
      <c r="D1259" t="s">
        <v>101</v>
      </c>
      <c r="E1259" t="s">
        <v>30</v>
      </c>
      <c r="F1259" t="s">
        <v>2886</v>
      </c>
      <c r="G1259">
        <v>7051.64</v>
      </c>
      <c r="H1259" t="s">
        <v>32</v>
      </c>
      <c r="I1259" t="s">
        <v>2887</v>
      </c>
      <c r="J1259" t="s">
        <v>318</v>
      </c>
      <c r="K1259">
        <v>7051.64</v>
      </c>
      <c r="L1259">
        <v>1</v>
      </c>
      <c r="M1259" t="s">
        <v>19</v>
      </c>
      <c r="N1259" t="s">
        <v>26</v>
      </c>
      <c r="O1259" t="s">
        <v>29</v>
      </c>
      <c r="P1259" t="s">
        <v>29</v>
      </c>
      <c r="Q1259" t="s">
        <v>105</v>
      </c>
    </row>
    <row r="1260" spans="1:17">
      <c r="A1260" t="s">
        <v>17</v>
      </c>
      <c r="B1260" t="s">
        <v>36</v>
      </c>
      <c r="C1260" t="s">
        <v>213</v>
      </c>
      <c r="D1260" t="s">
        <v>64</v>
      </c>
      <c r="E1260" t="s">
        <v>37</v>
      </c>
      <c r="F1260" t="s">
        <v>2888</v>
      </c>
      <c r="G1260">
        <v>7013.5</v>
      </c>
      <c r="H1260" t="s">
        <v>39</v>
      </c>
      <c r="I1260" t="s">
        <v>2889</v>
      </c>
      <c r="J1260" t="s">
        <v>249</v>
      </c>
      <c r="K1260">
        <v>7013.5</v>
      </c>
      <c r="L1260">
        <v>1</v>
      </c>
      <c r="M1260" t="s">
        <v>213</v>
      </c>
      <c r="N1260" t="s">
        <v>26</v>
      </c>
      <c r="O1260" t="s">
        <v>36</v>
      </c>
      <c r="P1260" t="s">
        <v>36</v>
      </c>
      <c r="Q1260" t="s">
        <v>105</v>
      </c>
    </row>
    <row r="1261" spans="1:17">
      <c r="A1261" t="s">
        <v>17</v>
      </c>
      <c r="B1261" t="s">
        <v>36</v>
      </c>
      <c r="C1261" t="s">
        <v>43</v>
      </c>
      <c r="D1261" t="s">
        <v>638</v>
      </c>
      <c r="E1261" t="s">
        <v>143</v>
      </c>
      <c r="F1261" t="s">
        <v>2890</v>
      </c>
      <c r="G1261">
        <v>7000</v>
      </c>
      <c r="H1261" t="s">
        <v>145</v>
      </c>
      <c r="I1261" t="s">
        <v>2891</v>
      </c>
      <c r="J1261" t="s">
        <v>104</v>
      </c>
      <c r="K1261">
        <v>7000</v>
      </c>
      <c r="L1261">
        <v>1</v>
      </c>
      <c r="M1261" t="s">
        <v>43</v>
      </c>
      <c r="N1261" t="s">
        <v>26</v>
      </c>
      <c r="O1261" t="s">
        <v>36</v>
      </c>
      <c r="P1261" t="s">
        <v>36</v>
      </c>
      <c r="Q1261" t="s">
        <v>101</v>
      </c>
    </row>
    <row r="1262" spans="1:17">
      <c r="A1262" t="s">
        <v>17</v>
      </c>
      <c r="B1262" t="s">
        <v>18</v>
      </c>
      <c r="C1262" t="s">
        <v>19</v>
      </c>
      <c r="D1262" t="s">
        <v>20</v>
      </c>
      <c r="E1262" t="s">
        <v>21</v>
      </c>
      <c r="F1262" t="s">
        <v>2892</v>
      </c>
      <c r="G1262">
        <v>6975</v>
      </c>
      <c r="H1262" t="s">
        <v>23</v>
      </c>
      <c r="I1262" t="s">
        <v>2893</v>
      </c>
      <c r="J1262" t="s">
        <v>249</v>
      </c>
      <c r="K1262">
        <v>6975</v>
      </c>
      <c r="L1262">
        <v>1</v>
      </c>
      <c r="M1262" t="s">
        <v>19</v>
      </c>
      <c r="N1262" t="s">
        <v>26</v>
      </c>
      <c r="O1262" t="s">
        <v>27</v>
      </c>
      <c r="P1262" t="s">
        <v>18</v>
      </c>
      <c r="Q1262" t="s">
        <v>101</v>
      </c>
    </row>
    <row r="1263" spans="1:17">
      <c r="A1263" t="s">
        <v>17</v>
      </c>
      <c r="B1263" t="s">
        <v>36</v>
      </c>
      <c r="C1263" t="s">
        <v>86</v>
      </c>
      <c r="D1263" t="s">
        <v>64</v>
      </c>
      <c r="E1263" t="s">
        <v>91</v>
      </c>
      <c r="F1263" t="s">
        <v>2894</v>
      </c>
      <c r="G1263">
        <v>6924</v>
      </c>
      <c r="H1263" t="s">
        <v>93</v>
      </c>
      <c r="I1263" t="s">
        <v>2895</v>
      </c>
      <c r="J1263" t="s">
        <v>108</v>
      </c>
      <c r="K1263">
        <v>6924</v>
      </c>
      <c r="L1263">
        <v>1</v>
      </c>
      <c r="M1263" t="s">
        <v>86</v>
      </c>
      <c r="N1263" t="s">
        <v>26</v>
      </c>
      <c r="O1263" t="s">
        <v>36</v>
      </c>
      <c r="P1263" t="s">
        <v>36</v>
      </c>
      <c r="Q1263" t="s">
        <v>116</v>
      </c>
    </row>
    <row r="1264" spans="1:17">
      <c r="A1264" t="s">
        <v>17</v>
      </c>
      <c r="B1264" t="s">
        <v>18</v>
      </c>
      <c r="C1264" t="s">
        <v>19</v>
      </c>
      <c r="D1264" t="s">
        <v>20</v>
      </c>
      <c r="E1264" t="s">
        <v>21</v>
      </c>
      <c r="F1264" t="s">
        <v>2896</v>
      </c>
      <c r="G1264">
        <v>6886</v>
      </c>
      <c r="H1264" t="s">
        <v>23</v>
      </c>
      <c r="I1264" t="s">
        <v>2897</v>
      </c>
      <c r="J1264" t="s">
        <v>56</v>
      </c>
      <c r="K1264">
        <v>6886</v>
      </c>
      <c r="L1264">
        <v>1</v>
      </c>
      <c r="M1264" t="s">
        <v>19</v>
      </c>
      <c r="N1264" t="s">
        <v>140</v>
      </c>
      <c r="O1264" t="s">
        <v>27</v>
      </c>
      <c r="P1264" t="s">
        <v>18</v>
      </c>
      <c r="Q1264" t="s">
        <v>57</v>
      </c>
    </row>
    <row r="1265" spans="1:17">
      <c r="A1265" t="s">
        <v>17</v>
      </c>
      <c r="B1265" t="s">
        <v>18</v>
      </c>
      <c r="C1265" t="s">
        <v>19</v>
      </c>
      <c r="D1265" t="s">
        <v>20</v>
      </c>
      <c r="E1265" t="s">
        <v>21</v>
      </c>
      <c r="F1265" t="s">
        <v>2898</v>
      </c>
      <c r="G1265">
        <v>6868</v>
      </c>
      <c r="H1265" t="s">
        <v>23</v>
      </c>
      <c r="I1265" t="s">
        <v>2899</v>
      </c>
      <c r="J1265" t="s">
        <v>108</v>
      </c>
      <c r="K1265">
        <v>6868</v>
      </c>
      <c r="L1265">
        <v>1</v>
      </c>
      <c r="M1265" t="s">
        <v>19</v>
      </c>
      <c r="N1265" t="s">
        <v>26</v>
      </c>
      <c r="O1265" t="s">
        <v>27</v>
      </c>
      <c r="P1265" t="s">
        <v>18</v>
      </c>
      <c r="Q1265" t="s">
        <v>116</v>
      </c>
    </row>
    <row r="1266" spans="1:17">
      <c r="A1266" t="s">
        <v>17</v>
      </c>
      <c r="B1266" t="s">
        <v>36</v>
      </c>
      <c r="C1266" t="s">
        <v>86</v>
      </c>
      <c r="D1266" t="s">
        <v>101</v>
      </c>
      <c r="E1266" t="s">
        <v>91</v>
      </c>
      <c r="F1266" t="s">
        <v>2900</v>
      </c>
      <c r="G1266">
        <v>6858</v>
      </c>
      <c r="H1266" t="s">
        <v>93</v>
      </c>
      <c r="I1266" t="s">
        <v>2901</v>
      </c>
      <c r="J1266" t="s">
        <v>108</v>
      </c>
      <c r="K1266">
        <v>6858</v>
      </c>
      <c r="L1266">
        <v>1</v>
      </c>
      <c r="M1266" t="s">
        <v>86</v>
      </c>
      <c r="N1266" t="s">
        <v>26</v>
      </c>
      <c r="O1266" t="s">
        <v>36</v>
      </c>
      <c r="P1266" t="s">
        <v>36</v>
      </c>
      <c r="Q1266" t="s">
        <v>116</v>
      </c>
    </row>
    <row r="1267" spans="1:17">
      <c r="A1267" t="s">
        <v>17</v>
      </c>
      <c r="B1267" t="s">
        <v>36</v>
      </c>
      <c r="C1267" t="s">
        <v>19</v>
      </c>
      <c r="D1267" t="s">
        <v>64</v>
      </c>
      <c r="E1267" t="s">
        <v>37</v>
      </c>
      <c r="F1267" t="s">
        <v>2902</v>
      </c>
      <c r="G1267">
        <v>6845.83</v>
      </c>
      <c r="H1267" t="s">
        <v>39</v>
      </c>
      <c r="I1267" t="s">
        <v>2903</v>
      </c>
      <c r="J1267" t="s">
        <v>549</v>
      </c>
      <c r="K1267">
        <v>6845.83</v>
      </c>
      <c r="L1267">
        <v>1</v>
      </c>
      <c r="M1267" t="s">
        <v>19</v>
      </c>
      <c r="N1267" t="s">
        <v>26</v>
      </c>
      <c r="O1267" t="s">
        <v>36</v>
      </c>
      <c r="P1267" t="s">
        <v>36</v>
      </c>
      <c r="Q1267" t="s">
        <v>64</v>
      </c>
    </row>
    <row r="1268" spans="1:17">
      <c r="A1268" t="s">
        <v>17</v>
      </c>
      <c r="B1268" t="s">
        <v>29</v>
      </c>
      <c r="C1268" t="s">
        <v>19</v>
      </c>
      <c r="D1268" t="s">
        <v>20</v>
      </c>
      <c r="E1268" t="s">
        <v>432</v>
      </c>
      <c r="F1268" t="s">
        <v>2904</v>
      </c>
      <c r="G1268">
        <v>6825</v>
      </c>
      <c r="H1268" t="s">
        <v>434</v>
      </c>
      <c r="I1268" t="s">
        <v>2905</v>
      </c>
      <c r="J1268" t="s">
        <v>34</v>
      </c>
      <c r="K1268">
        <v>0</v>
      </c>
      <c r="L1268">
        <v>0</v>
      </c>
      <c r="M1268" t="s">
        <v>19</v>
      </c>
      <c r="P1268" t="s">
        <v>29</v>
      </c>
    </row>
    <row r="1269" spans="1:17">
      <c r="A1269" t="s">
        <v>17</v>
      </c>
      <c r="B1269" t="s">
        <v>18</v>
      </c>
      <c r="C1269" t="s">
        <v>43</v>
      </c>
      <c r="D1269" t="s">
        <v>101</v>
      </c>
      <c r="E1269" t="s">
        <v>21</v>
      </c>
      <c r="F1269" t="s">
        <v>2906</v>
      </c>
      <c r="G1269">
        <v>6817.62</v>
      </c>
      <c r="H1269" t="s">
        <v>23</v>
      </c>
      <c r="I1269" t="s">
        <v>2907</v>
      </c>
      <c r="J1269" t="s">
        <v>692</v>
      </c>
      <c r="K1269">
        <v>6567.62</v>
      </c>
      <c r="L1269">
        <v>0.96333031175102157</v>
      </c>
      <c r="M1269" t="s">
        <v>43</v>
      </c>
      <c r="N1269" t="s">
        <v>26</v>
      </c>
      <c r="O1269" t="s">
        <v>27</v>
      </c>
      <c r="P1269" t="s">
        <v>18</v>
      </c>
      <c r="Q1269" t="s">
        <v>101</v>
      </c>
    </row>
    <row r="1270" spans="1:17">
      <c r="A1270" t="s">
        <v>17</v>
      </c>
      <c r="B1270" t="s">
        <v>18</v>
      </c>
      <c r="C1270" t="s">
        <v>19</v>
      </c>
      <c r="D1270" t="s">
        <v>101</v>
      </c>
      <c r="E1270" t="s">
        <v>69</v>
      </c>
      <c r="F1270" t="s">
        <v>2908</v>
      </c>
      <c r="G1270">
        <v>6813.78</v>
      </c>
      <c r="H1270" t="s">
        <v>71</v>
      </c>
      <c r="I1270" t="s">
        <v>2909</v>
      </c>
      <c r="J1270" t="s">
        <v>853</v>
      </c>
      <c r="K1270">
        <v>6813.78</v>
      </c>
      <c r="L1270">
        <v>1</v>
      </c>
      <c r="M1270" t="s">
        <v>19</v>
      </c>
      <c r="N1270" t="s">
        <v>26</v>
      </c>
      <c r="O1270" t="s">
        <v>27</v>
      </c>
      <c r="P1270" t="s">
        <v>18</v>
      </c>
    </row>
    <row r="1271" spans="1:17">
      <c r="A1271" t="s">
        <v>17</v>
      </c>
      <c r="B1271" t="s">
        <v>18</v>
      </c>
      <c r="C1271" t="s">
        <v>19</v>
      </c>
      <c r="D1271" t="s">
        <v>101</v>
      </c>
      <c r="E1271" t="s">
        <v>69</v>
      </c>
      <c r="F1271" t="s">
        <v>2910</v>
      </c>
      <c r="G1271">
        <v>6773.75</v>
      </c>
      <c r="H1271" t="s">
        <v>71</v>
      </c>
      <c r="I1271" t="s">
        <v>2911</v>
      </c>
      <c r="J1271" t="s">
        <v>2912</v>
      </c>
      <c r="K1271">
        <v>6773.75</v>
      </c>
      <c r="L1271">
        <v>1</v>
      </c>
      <c r="M1271" t="s">
        <v>19</v>
      </c>
      <c r="N1271" t="s">
        <v>26</v>
      </c>
      <c r="O1271" t="s">
        <v>27</v>
      </c>
      <c r="P1271" t="s">
        <v>18</v>
      </c>
      <c r="Q1271" t="s">
        <v>105</v>
      </c>
    </row>
    <row r="1272" spans="1:17">
      <c r="A1272" t="s">
        <v>17</v>
      </c>
      <c r="B1272" t="s">
        <v>36</v>
      </c>
      <c r="C1272" t="s">
        <v>176</v>
      </c>
      <c r="D1272" t="s">
        <v>598</v>
      </c>
      <c r="E1272" t="s">
        <v>37</v>
      </c>
      <c r="F1272" t="s">
        <v>2913</v>
      </c>
      <c r="G1272">
        <v>6760.1</v>
      </c>
      <c r="H1272" t="s">
        <v>39</v>
      </c>
      <c r="I1272" t="s">
        <v>2914</v>
      </c>
      <c r="J1272" t="s">
        <v>2840</v>
      </c>
      <c r="K1272">
        <v>3334.6</v>
      </c>
      <c r="L1272">
        <v>0.49327672667564088</v>
      </c>
      <c r="M1272" t="s">
        <v>180</v>
      </c>
      <c r="N1272" t="s">
        <v>26</v>
      </c>
      <c r="O1272" t="s">
        <v>36</v>
      </c>
      <c r="P1272" t="s">
        <v>36</v>
      </c>
      <c r="Q1272" t="s">
        <v>105</v>
      </c>
    </row>
    <row r="1273" spans="1:17">
      <c r="A1273" t="s">
        <v>17</v>
      </c>
      <c r="B1273" t="s">
        <v>36</v>
      </c>
      <c r="C1273" t="s">
        <v>19</v>
      </c>
      <c r="D1273" t="s">
        <v>101</v>
      </c>
      <c r="E1273" t="s">
        <v>95</v>
      </c>
      <c r="F1273" t="s">
        <v>2915</v>
      </c>
      <c r="G1273">
        <v>6610.11</v>
      </c>
      <c r="H1273" t="s">
        <v>97</v>
      </c>
      <c r="I1273" t="s">
        <v>2916</v>
      </c>
      <c r="J1273" t="s">
        <v>1021</v>
      </c>
      <c r="K1273">
        <v>6610.11</v>
      </c>
      <c r="L1273">
        <v>1</v>
      </c>
      <c r="M1273" t="s">
        <v>19</v>
      </c>
      <c r="N1273" t="s">
        <v>26</v>
      </c>
      <c r="O1273" t="s">
        <v>36</v>
      </c>
      <c r="P1273" t="s">
        <v>36</v>
      </c>
      <c r="Q1273" t="s">
        <v>101</v>
      </c>
    </row>
    <row r="1274" spans="1:17">
      <c r="A1274" t="s">
        <v>17</v>
      </c>
      <c r="B1274" t="s">
        <v>36</v>
      </c>
      <c r="C1274" t="s">
        <v>19</v>
      </c>
      <c r="D1274" t="s">
        <v>101</v>
      </c>
      <c r="E1274" t="s">
        <v>37</v>
      </c>
      <c r="F1274" t="s">
        <v>2917</v>
      </c>
      <c r="G1274">
        <v>6515.1</v>
      </c>
      <c r="H1274" t="s">
        <v>39</v>
      </c>
      <c r="I1274" t="s">
        <v>2918</v>
      </c>
      <c r="J1274" t="s">
        <v>2866</v>
      </c>
      <c r="K1274">
        <v>6515.1</v>
      </c>
      <c r="L1274">
        <v>1</v>
      </c>
      <c r="M1274" t="s">
        <v>19</v>
      </c>
      <c r="N1274" t="s">
        <v>26</v>
      </c>
      <c r="O1274" t="s">
        <v>36</v>
      </c>
      <c r="P1274" t="s">
        <v>36</v>
      </c>
      <c r="Q1274" t="s">
        <v>105</v>
      </c>
    </row>
    <row r="1275" spans="1:17">
      <c r="A1275" t="s">
        <v>17</v>
      </c>
      <c r="B1275" t="s">
        <v>36</v>
      </c>
      <c r="C1275" t="s">
        <v>43</v>
      </c>
      <c r="D1275" t="s">
        <v>101</v>
      </c>
      <c r="E1275" t="s">
        <v>95</v>
      </c>
      <c r="F1275" t="s">
        <v>2919</v>
      </c>
      <c r="G1275">
        <v>6482.99</v>
      </c>
      <c r="H1275" t="s">
        <v>97</v>
      </c>
      <c r="I1275" t="s">
        <v>2920</v>
      </c>
      <c r="J1275" t="s">
        <v>692</v>
      </c>
      <c r="K1275">
        <v>0</v>
      </c>
      <c r="L1275">
        <v>0</v>
      </c>
      <c r="M1275" t="s">
        <v>43</v>
      </c>
      <c r="P1275" t="s">
        <v>36</v>
      </c>
    </row>
    <row r="1276" spans="1:17">
      <c r="A1276" t="s">
        <v>17</v>
      </c>
      <c r="B1276" t="s">
        <v>18</v>
      </c>
      <c r="C1276" t="s">
        <v>19</v>
      </c>
      <c r="D1276" t="s">
        <v>101</v>
      </c>
      <c r="E1276" t="s">
        <v>69</v>
      </c>
      <c r="F1276" t="s">
        <v>2921</v>
      </c>
      <c r="G1276">
        <v>6450</v>
      </c>
      <c r="H1276" t="s">
        <v>71</v>
      </c>
      <c r="I1276" t="s">
        <v>2922</v>
      </c>
      <c r="J1276" t="s">
        <v>1108</v>
      </c>
      <c r="K1276">
        <v>6450</v>
      </c>
      <c r="L1276">
        <v>1</v>
      </c>
      <c r="M1276" t="s">
        <v>19</v>
      </c>
      <c r="N1276">
        <v>0</v>
      </c>
      <c r="O1276">
        <v>0</v>
      </c>
      <c r="P1276" t="s">
        <v>63</v>
      </c>
      <c r="Q1276" t="s">
        <v>105</v>
      </c>
    </row>
    <row r="1277" spans="1:17">
      <c r="A1277" t="s">
        <v>17</v>
      </c>
      <c r="B1277" t="s">
        <v>18</v>
      </c>
      <c r="C1277" t="s">
        <v>19</v>
      </c>
      <c r="D1277" t="s">
        <v>101</v>
      </c>
      <c r="E1277" t="s">
        <v>58</v>
      </c>
      <c r="F1277" t="s">
        <v>2923</v>
      </c>
      <c r="G1277">
        <v>6420</v>
      </c>
      <c r="H1277" t="s">
        <v>60</v>
      </c>
      <c r="I1277" t="s">
        <v>2924</v>
      </c>
      <c r="J1277" t="s">
        <v>1336</v>
      </c>
      <c r="K1277">
        <v>6420</v>
      </c>
      <c r="L1277">
        <v>1</v>
      </c>
      <c r="M1277" t="s">
        <v>19</v>
      </c>
      <c r="N1277" t="s">
        <v>26</v>
      </c>
      <c r="O1277" t="s">
        <v>62</v>
      </c>
      <c r="P1277" t="s">
        <v>63</v>
      </c>
      <c r="Q1277" t="s">
        <v>101</v>
      </c>
    </row>
    <row r="1278" spans="1:17">
      <c r="A1278" t="s">
        <v>17</v>
      </c>
      <c r="B1278" t="s">
        <v>79</v>
      </c>
      <c r="C1278" t="s">
        <v>176</v>
      </c>
      <c r="D1278" t="s">
        <v>598</v>
      </c>
      <c r="E1278" t="s">
        <v>192</v>
      </c>
      <c r="F1278" t="s">
        <v>2925</v>
      </c>
      <c r="G1278">
        <v>6400</v>
      </c>
      <c r="H1278" t="s">
        <v>194</v>
      </c>
      <c r="I1278" t="s">
        <v>2926</v>
      </c>
      <c r="J1278" t="s">
        <v>571</v>
      </c>
      <c r="K1278">
        <v>6400</v>
      </c>
      <c r="L1278">
        <v>1</v>
      </c>
      <c r="M1278" t="s">
        <v>180</v>
      </c>
      <c r="N1278" t="s">
        <v>84</v>
      </c>
      <c r="O1278" t="s">
        <v>79</v>
      </c>
      <c r="P1278" t="s">
        <v>197</v>
      </c>
      <c r="Q1278" t="s">
        <v>105</v>
      </c>
    </row>
    <row r="1279" spans="1:17">
      <c r="A1279" t="s">
        <v>17</v>
      </c>
      <c r="B1279" t="s">
        <v>29</v>
      </c>
      <c r="C1279" t="s">
        <v>176</v>
      </c>
      <c r="D1279" t="s">
        <v>186</v>
      </c>
      <c r="E1279" t="s">
        <v>432</v>
      </c>
      <c r="F1279" t="s">
        <v>2927</v>
      </c>
      <c r="G1279">
        <v>6384</v>
      </c>
      <c r="H1279" t="s">
        <v>434</v>
      </c>
      <c r="I1279" t="s">
        <v>1896</v>
      </c>
      <c r="J1279" t="s">
        <v>397</v>
      </c>
      <c r="K1279">
        <v>0</v>
      </c>
      <c r="L1279">
        <v>0</v>
      </c>
      <c r="M1279" t="s">
        <v>180</v>
      </c>
      <c r="P1279" t="s">
        <v>29</v>
      </c>
      <c r="Q1279" t="s">
        <v>398</v>
      </c>
    </row>
    <row r="1280" spans="1:17">
      <c r="A1280" t="s">
        <v>17</v>
      </c>
      <c r="B1280" t="s">
        <v>36</v>
      </c>
      <c r="C1280" t="s">
        <v>19</v>
      </c>
      <c r="D1280" t="s">
        <v>101</v>
      </c>
      <c r="E1280" t="s">
        <v>37</v>
      </c>
      <c r="F1280" t="s">
        <v>2928</v>
      </c>
      <c r="G1280">
        <v>6368.07</v>
      </c>
      <c r="H1280" t="s">
        <v>39</v>
      </c>
      <c r="I1280" t="s">
        <v>2929</v>
      </c>
      <c r="J1280" t="s">
        <v>1467</v>
      </c>
      <c r="K1280">
        <v>6368.07</v>
      </c>
      <c r="L1280">
        <v>1</v>
      </c>
      <c r="M1280" t="s">
        <v>19</v>
      </c>
      <c r="N1280" t="s">
        <v>26</v>
      </c>
      <c r="O1280" t="s">
        <v>36</v>
      </c>
      <c r="P1280" t="s">
        <v>36</v>
      </c>
      <c r="Q1280" t="s">
        <v>101</v>
      </c>
    </row>
    <row r="1281" spans="1:17">
      <c r="A1281" t="s">
        <v>17</v>
      </c>
      <c r="B1281" t="s">
        <v>79</v>
      </c>
      <c r="C1281" t="s">
        <v>43</v>
      </c>
      <c r="D1281" t="s">
        <v>101</v>
      </c>
      <c r="E1281" t="s">
        <v>80</v>
      </c>
      <c r="F1281" t="s">
        <v>2930</v>
      </c>
      <c r="G1281">
        <v>6330.8</v>
      </c>
      <c r="H1281" t="s">
        <v>82</v>
      </c>
      <c r="I1281" t="s">
        <v>2931</v>
      </c>
      <c r="J1281" t="s">
        <v>692</v>
      </c>
      <c r="K1281">
        <v>6087.83</v>
      </c>
      <c r="L1281">
        <v>0.96162096417514376</v>
      </c>
      <c r="M1281" t="s">
        <v>43</v>
      </c>
      <c r="N1281" t="s">
        <v>140</v>
      </c>
      <c r="O1281" t="s">
        <v>79</v>
      </c>
      <c r="P1281" t="s">
        <v>85</v>
      </c>
      <c r="Q1281" t="s">
        <v>101</v>
      </c>
    </row>
    <row r="1282" spans="1:17">
      <c r="A1282" t="s">
        <v>17</v>
      </c>
      <c r="B1282" t="s">
        <v>18</v>
      </c>
      <c r="C1282" t="s">
        <v>19</v>
      </c>
      <c r="D1282" t="s">
        <v>101</v>
      </c>
      <c r="E1282" t="s">
        <v>21</v>
      </c>
      <c r="F1282" t="s">
        <v>2932</v>
      </c>
      <c r="G1282">
        <v>6290</v>
      </c>
      <c r="H1282" t="s">
        <v>23</v>
      </c>
      <c r="I1282" t="s">
        <v>2933</v>
      </c>
      <c r="J1282" t="s">
        <v>1787</v>
      </c>
      <c r="K1282">
        <v>6290</v>
      </c>
      <c r="L1282">
        <v>1</v>
      </c>
      <c r="M1282" t="s">
        <v>19</v>
      </c>
      <c r="N1282" t="s">
        <v>26</v>
      </c>
      <c r="O1282" t="s">
        <v>27</v>
      </c>
      <c r="P1282" t="s">
        <v>18</v>
      </c>
      <c r="Q1282" t="s">
        <v>101</v>
      </c>
    </row>
    <row r="1283" spans="1:17">
      <c r="A1283" t="s">
        <v>17</v>
      </c>
      <c r="B1283" t="s">
        <v>18</v>
      </c>
      <c r="C1283" t="s">
        <v>19</v>
      </c>
      <c r="D1283" t="s">
        <v>101</v>
      </c>
      <c r="E1283" t="s">
        <v>21</v>
      </c>
      <c r="F1283" t="s">
        <v>2934</v>
      </c>
      <c r="G1283">
        <v>6261.75</v>
      </c>
      <c r="H1283" t="s">
        <v>23</v>
      </c>
      <c r="I1283" t="s">
        <v>2935</v>
      </c>
      <c r="J1283" t="s">
        <v>104</v>
      </c>
      <c r="K1283">
        <v>0</v>
      </c>
      <c r="L1283">
        <v>0</v>
      </c>
      <c r="M1283" t="s">
        <v>19</v>
      </c>
      <c r="N1283" t="s">
        <v>26</v>
      </c>
      <c r="O1283" t="s">
        <v>27</v>
      </c>
      <c r="P1283" t="s">
        <v>18</v>
      </c>
      <c r="Q1283" t="s">
        <v>101</v>
      </c>
    </row>
    <row r="1284" spans="1:17">
      <c r="A1284" t="s">
        <v>17</v>
      </c>
      <c r="B1284" t="s">
        <v>36</v>
      </c>
      <c r="C1284" t="s">
        <v>19</v>
      </c>
      <c r="D1284" t="s">
        <v>638</v>
      </c>
      <c r="E1284" t="s">
        <v>37</v>
      </c>
      <c r="F1284" t="s">
        <v>2936</v>
      </c>
      <c r="G1284">
        <v>6254.1</v>
      </c>
      <c r="H1284" t="s">
        <v>39</v>
      </c>
      <c r="I1284" t="s">
        <v>2937</v>
      </c>
      <c r="J1284" t="s">
        <v>267</v>
      </c>
      <c r="K1284">
        <v>0</v>
      </c>
      <c r="L1284">
        <v>0</v>
      </c>
      <c r="M1284" t="s">
        <v>19</v>
      </c>
      <c r="N1284" t="s">
        <v>26</v>
      </c>
      <c r="O1284" t="s">
        <v>36</v>
      </c>
      <c r="P1284" t="s">
        <v>36</v>
      </c>
      <c r="Q1284" t="s">
        <v>105</v>
      </c>
    </row>
    <row r="1285" spans="1:17">
      <c r="A1285" t="s">
        <v>17</v>
      </c>
      <c r="B1285" t="s">
        <v>36</v>
      </c>
      <c r="C1285" t="s">
        <v>176</v>
      </c>
      <c r="D1285" t="s">
        <v>593</v>
      </c>
      <c r="E1285" t="s">
        <v>37</v>
      </c>
      <c r="F1285" t="s">
        <v>2938</v>
      </c>
      <c r="G1285">
        <v>6254</v>
      </c>
      <c r="H1285" t="s">
        <v>39</v>
      </c>
      <c r="I1285" t="s">
        <v>2939</v>
      </c>
      <c r="J1285" t="s">
        <v>2940</v>
      </c>
      <c r="K1285">
        <v>3330</v>
      </c>
      <c r="L1285">
        <v>0.53245922609529905</v>
      </c>
      <c r="M1285" t="s">
        <v>180</v>
      </c>
      <c r="N1285" t="s">
        <v>26</v>
      </c>
      <c r="O1285" t="s">
        <v>36</v>
      </c>
      <c r="P1285" t="s">
        <v>36</v>
      </c>
      <c r="Q1285" t="s">
        <v>186</v>
      </c>
    </row>
    <row r="1286" spans="1:17">
      <c r="A1286" t="s">
        <v>17</v>
      </c>
      <c r="B1286" t="s">
        <v>79</v>
      </c>
      <c r="C1286" t="s">
        <v>176</v>
      </c>
      <c r="D1286" t="s">
        <v>598</v>
      </c>
      <c r="E1286" t="s">
        <v>157</v>
      </c>
      <c r="F1286" t="s">
        <v>2941</v>
      </c>
      <c r="G1286">
        <v>6240</v>
      </c>
      <c r="H1286" t="s">
        <v>159</v>
      </c>
      <c r="I1286" t="s">
        <v>2942</v>
      </c>
      <c r="J1286" t="s">
        <v>2624</v>
      </c>
      <c r="K1286">
        <v>0</v>
      </c>
      <c r="L1286">
        <v>0</v>
      </c>
      <c r="M1286" t="s">
        <v>180</v>
      </c>
      <c r="N1286" t="s">
        <v>84</v>
      </c>
      <c r="O1286" t="s">
        <v>79</v>
      </c>
      <c r="P1286" t="s">
        <v>162</v>
      </c>
      <c r="Q1286" t="s">
        <v>64</v>
      </c>
    </row>
    <row r="1287" spans="1:17">
      <c r="A1287" t="s">
        <v>17</v>
      </c>
      <c r="B1287" t="s">
        <v>36</v>
      </c>
      <c r="C1287" t="s">
        <v>176</v>
      </c>
      <c r="D1287" t="s">
        <v>186</v>
      </c>
      <c r="E1287" t="s">
        <v>91</v>
      </c>
      <c r="F1287" t="s">
        <v>2943</v>
      </c>
      <c r="G1287">
        <v>6238.65</v>
      </c>
      <c r="H1287" t="s">
        <v>93</v>
      </c>
      <c r="I1287" t="s">
        <v>2944</v>
      </c>
      <c r="J1287" t="s">
        <v>2945</v>
      </c>
      <c r="K1287">
        <v>0</v>
      </c>
      <c r="L1287">
        <v>0</v>
      </c>
      <c r="M1287" t="s">
        <v>180</v>
      </c>
      <c r="N1287" t="s">
        <v>26</v>
      </c>
      <c r="O1287" t="s">
        <v>36</v>
      </c>
      <c r="P1287" t="s">
        <v>36</v>
      </c>
      <c r="Q1287" t="s">
        <v>186</v>
      </c>
    </row>
    <row r="1288" spans="1:17">
      <c r="A1288" t="s">
        <v>17</v>
      </c>
      <c r="B1288" t="s">
        <v>17</v>
      </c>
      <c r="C1288" t="s">
        <v>176</v>
      </c>
      <c r="D1288" t="s">
        <v>186</v>
      </c>
      <c r="E1288" t="s">
        <v>30</v>
      </c>
      <c r="F1288" t="s">
        <v>2946</v>
      </c>
      <c r="G1288">
        <v>6213.7</v>
      </c>
      <c r="H1288" t="s">
        <v>32</v>
      </c>
      <c r="I1288" t="s">
        <v>2947</v>
      </c>
      <c r="J1288" t="s">
        <v>701</v>
      </c>
      <c r="K1288">
        <v>6213.7</v>
      </c>
      <c r="L1288">
        <v>1</v>
      </c>
      <c r="M1288" t="s">
        <v>180</v>
      </c>
      <c r="N1288" t="s">
        <v>190</v>
      </c>
      <c r="O1288" t="s">
        <v>241</v>
      </c>
      <c r="P1288" t="s">
        <v>17</v>
      </c>
      <c r="Q1288" t="s">
        <v>1159</v>
      </c>
    </row>
    <row r="1289" spans="1:17">
      <c r="A1289" t="s">
        <v>17</v>
      </c>
      <c r="B1289" t="s">
        <v>18</v>
      </c>
      <c r="C1289" t="s">
        <v>19</v>
      </c>
      <c r="D1289" t="s">
        <v>64</v>
      </c>
      <c r="E1289" t="s">
        <v>21</v>
      </c>
      <c r="F1289" t="s">
        <v>2948</v>
      </c>
      <c r="G1289">
        <v>6204.96</v>
      </c>
      <c r="H1289" t="s">
        <v>23</v>
      </c>
      <c r="I1289" t="s">
        <v>2949</v>
      </c>
      <c r="J1289" t="s">
        <v>590</v>
      </c>
      <c r="K1289">
        <v>0</v>
      </c>
      <c r="L1289">
        <v>0</v>
      </c>
      <c r="M1289" t="s">
        <v>19</v>
      </c>
      <c r="N1289" t="s">
        <v>26</v>
      </c>
      <c r="O1289" t="s">
        <v>27</v>
      </c>
      <c r="P1289" t="s">
        <v>18</v>
      </c>
      <c r="Q1289" t="s">
        <v>64</v>
      </c>
    </row>
    <row r="1290" spans="1:17">
      <c r="A1290" t="s">
        <v>17</v>
      </c>
      <c r="B1290" t="s">
        <v>36</v>
      </c>
      <c r="C1290" t="s">
        <v>19</v>
      </c>
      <c r="D1290" t="s">
        <v>101</v>
      </c>
      <c r="E1290" t="s">
        <v>37</v>
      </c>
      <c r="F1290" t="s">
        <v>2950</v>
      </c>
      <c r="G1290">
        <v>6196.14</v>
      </c>
      <c r="H1290" t="s">
        <v>39</v>
      </c>
      <c r="I1290" t="s">
        <v>2951</v>
      </c>
      <c r="J1290" t="s">
        <v>128</v>
      </c>
      <c r="K1290">
        <v>6196.14</v>
      </c>
      <c r="L1290">
        <v>1</v>
      </c>
      <c r="M1290" t="s">
        <v>19</v>
      </c>
      <c r="N1290" t="s">
        <v>26</v>
      </c>
      <c r="O1290" t="s">
        <v>36</v>
      </c>
      <c r="P1290" t="s">
        <v>36</v>
      </c>
      <c r="Q1290" t="s">
        <v>101</v>
      </c>
    </row>
    <row r="1291" spans="1:17">
      <c r="A1291" t="s">
        <v>17</v>
      </c>
      <c r="B1291" t="s">
        <v>36</v>
      </c>
      <c r="C1291" t="s">
        <v>86</v>
      </c>
      <c r="D1291" t="s">
        <v>122</v>
      </c>
      <c r="E1291" t="s">
        <v>91</v>
      </c>
      <c r="F1291" t="s">
        <v>2952</v>
      </c>
      <c r="G1291">
        <v>6184</v>
      </c>
      <c r="H1291" t="s">
        <v>93</v>
      </c>
      <c r="I1291" t="s">
        <v>2953</v>
      </c>
      <c r="J1291" t="s">
        <v>108</v>
      </c>
      <c r="K1291">
        <v>6184</v>
      </c>
      <c r="L1291">
        <v>1</v>
      </c>
      <c r="M1291" t="s">
        <v>86</v>
      </c>
      <c r="N1291" t="s">
        <v>26</v>
      </c>
      <c r="O1291" t="s">
        <v>36</v>
      </c>
      <c r="P1291" t="s">
        <v>36</v>
      </c>
      <c r="Q1291" t="s">
        <v>116</v>
      </c>
    </row>
    <row r="1292" spans="1:17">
      <c r="A1292" t="s">
        <v>17</v>
      </c>
      <c r="B1292" t="s">
        <v>36</v>
      </c>
      <c r="C1292" t="s">
        <v>43</v>
      </c>
      <c r="D1292" t="s">
        <v>101</v>
      </c>
      <c r="E1292" t="s">
        <v>95</v>
      </c>
      <c r="F1292" t="s">
        <v>2954</v>
      </c>
      <c r="G1292">
        <v>6178.61</v>
      </c>
      <c r="H1292" t="s">
        <v>97</v>
      </c>
      <c r="I1292" t="s">
        <v>2955</v>
      </c>
      <c r="J1292" t="s">
        <v>692</v>
      </c>
      <c r="K1292">
        <v>0</v>
      </c>
      <c r="L1292">
        <v>0</v>
      </c>
      <c r="M1292" t="s">
        <v>43</v>
      </c>
      <c r="P1292" t="s">
        <v>36</v>
      </c>
    </row>
    <row r="1293" spans="1:17">
      <c r="A1293" t="s">
        <v>17</v>
      </c>
      <c r="B1293" t="s">
        <v>29</v>
      </c>
      <c r="C1293" t="s">
        <v>176</v>
      </c>
      <c r="D1293" t="s">
        <v>64</v>
      </c>
      <c r="E1293" t="s">
        <v>30</v>
      </c>
      <c r="F1293" t="s">
        <v>2956</v>
      </c>
      <c r="G1293">
        <v>6172</v>
      </c>
      <c r="H1293" t="s">
        <v>32</v>
      </c>
      <c r="I1293" t="s">
        <v>2957</v>
      </c>
      <c r="J1293" t="s">
        <v>34</v>
      </c>
      <c r="K1293">
        <v>0</v>
      </c>
      <c r="L1293">
        <v>0</v>
      </c>
      <c r="M1293" t="s">
        <v>180</v>
      </c>
      <c r="N1293" t="s">
        <v>26</v>
      </c>
      <c r="O1293" t="s">
        <v>29</v>
      </c>
      <c r="P1293" t="s">
        <v>29</v>
      </c>
      <c r="Q1293" t="s">
        <v>35</v>
      </c>
    </row>
    <row r="1294" spans="1:17">
      <c r="A1294" t="s">
        <v>17</v>
      </c>
      <c r="B1294" t="s">
        <v>36</v>
      </c>
      <c r="C1294" t="s">
        <v>19</v>
      </c>
      <c r="D1294" t="s">
        <v>101</v>
      </c>
      <c r="E1294" t="s">
        <v>37</v>
      </c>
      <c r="F1294" t="s">
        <v>2958</v>
      </c>
      <c r="G1294">
        <v>6109.2</v>
      </c>
      <c r="H1294" t="s">
        <v>39</v>
      </c>
      <c r="I1294" t="s">
        <v>2959</v>
      </c>
      <c r="J1294" t="s">
        <v>128</v>
      </c>
      <c r="K1294">
        <v>6109.2</v>
      </c>
      <c r="L1294">
        <v>1</v>
      </c>
      <c r="M1294" t="s">
        <v>19</v>
      </c>
      <c r="N1294" t="s">
        <v>26</v>
      </c>
      <c r="O1294" t="s">
        <v>36</v>
      </c>
      <c r="P1294" t="s">
        <v>36</v>
      </c>
      <c r="Q1294" t="s">
        <v>101</v>
      </c>
    </row>
    <row r="1295" spans="1:17">
      <c r="A1295" t="s">
        <v>17</v>
      </c>
      <c r="B1295" t="s">
        <v>36</v>
      </c>
      <c r="C1295" t="s">
        <v>19</v>
      </c>
      <c r="D1295" t="s">
        <v>101</v>
      </c>
      <c r="E1295" t="s">
        <v>37</v>
      </c>
      <c r="F1295" t="s">
        <v>2960</v>
      </c>
      <c r="G1295">
        <v>6036.8</v>
      </c>
      <c r="H1295" t="s">
        <v>39</v>
      </c>
      <c r="I1295" t="s">
        <v>2961</v>
      </c>
      <c r="J1295" t="s">
        <v>128</v>
      </c>
      <c r="K1295">
        <v>6036.8</v>
      </c>
      <c r="L1295">
        <v>1</v>
      </c>
      <c r="M1295" t="s">
        <v>19</v>
      </c>
      <c r="N1295" t="s">
        <v>26</v>
      </c>
      <c r="O1295" t="s">
        <v>36</v>
      </c>
      <c r="P1295" t="s">
        <v>36</v>
      </c>
      <c r="Q1295" t="s">
        <v>101</v>
      </c>
    </row>
    <row r="1296" spans="1:17">
      <c r="A1296" t="s">
        <v>17</v>
      </c>
      <c r="B1296" t="s">
        <v>79</v>
      </c>
      <c r="C1296" t="s">
        <v>43</v>
      </c>
      <c r="D1296" t="s">
        <v>122</v>
      </c>
      <c r="E1296" t="s">
        <v>419</v>
      </c>
      <c r="F1296" t="s">
        <v>2962</v>
      </c>
      <c r="G1296">
        <v>6025.84</v>
      </c>
      <c r="H1296" t="s">
        <v>421</v>
      </c>
      <c r="I1296" t="s">
        <v>2963</v>
      </c>
      <c r="J1296" t="s">
        <v>514</v>
      </c>
      <c r="K1296">
        <v>0</v>
      </c>
      <c r="L1296">
        <v>0</v>
      </c>
      <c r="M1296" t="s">
        <v>43</v>
      </c>
      <c r="N1296" t="s">
        <v>26</v>
      </c>
      <c r="O1296" t="s">
        <v>79</v>
      </c>
      <c r="P1296" t="s">
        <v>162</v>
      </c>
      <c r="Q1296" t="s">
        <v>105</v>
      </c>
    </row>
    <row r="1297" spans="1:17">
      <c r="A1297" t="s">
        <v>17</v>
      </c>
      <c r="B1297" t="s">
        <v>29</v>
      </c>
      <c r="C1297" t="s">
        <v>19</v>
      </c>
      <c r="D1297" t="s">
        <v>64</v>
      </c>
      <c r="E1297" t="s">
        <v>30</v>
      </c>
      <c r="F1297" t="s">
        <v>2964</v>
      </c>
      <c r="G1297">
        <v>6000</v>
      </c>
      <c r="H1297" t="s">
        <v>32</v>
      </c>
      <c r="I1297" t="s">
        <v>2965</v>
      </c>
      <c r="J1297" t="s">
        <v>1482</v>
      </c>
      <c r="K1297">
        <v>0</v>
      </c>
      <c r="L1297">
        <v>0</v>
      </c>
      <c r="M1297" t="s">
        <v>19</v>
      </c>
      <c r="N1297" t="s">
        <v>84</v>
      </c>
      <c r="O1297" t="s">
        <v>29</v>
      </c>
      <c r="P1297" t="s">
        <v>29</v>
      </c>
      <c r="Q1297" t="s">
        <v>64</v>
      </c>
    </row>
    <row r="1298" spans="1:17">
      <c r="A1298" t="s">
        <v>17</v>
      </c>
      <c r="B1298" t="s">
        <v>36</v>
      </c>
      <c r="C1298" t="s">
        <v>19</v>
      </c>
      <c r="D1298" t="s">
        <v>122</v>
      </c>
      <c r="E1298" t="s">
        <v>95</v>
      </c>
      <c r="F1298" t="s">
        <v>2966</v>
      </c>
      <c r="G1298">
        <v>5985</v>
      </c>
      <c r="H1298" t="s">
        <v>97</v>
      </c>
      <c r="I1298" t="s">
        <v>2967</v>
      </c>
      <c r="J1298" t="s">
        <v>1467</v>
      </c>
      <c r="K1298">
        <v>0</v>
      </c>
      <c r="L1298">
        <v>0</v>
      </c>
      <c r="M1298" t="s">
        <v>19</v>
      </c>
      <c r="P1298" t="s">
        <v>36</v>
      </c>
      <c r="Q1298" t="s">
        <v>101</v>
      </c>
    </row>
    <row r="1299" spans="1:17">
      <c r="A1299" t="s">
        <v>17</v>
      </c>
      <c r="B1299" t="s">
        <v>29</v>
      </c>
      <c r="C1299" t="s">
        <v>19</v>
      </c>
      <c r="D1299" t="s">
        <v>101</v>
      </c>
      <c r="E1299" t="s">
        <v>30</v>
      </c>
      <c r="F1299" t="s">
        <v>2968</v>
      </c>
      <c r="G1299">
        <v>5968.25</v>
      </c>
      <c r="H1299" t="s">
        <v>32</v>
      </c>
      <c r="I1299" t="s">
        <v>2969</v>
      </c>
      <c r="J1299" t="s">
        <v>128</v>
      </c>
      <c r="K1299">
        <v>0</v>
      </c>
      <c r="L1299">
        <v>0</v>
      </c>
      <c r="M1299" t="s">
        <v>19</v>
      </c>
      <c r="N1299" t="s">
        <v>26</v>
      </c>
      <c r="O1299" t="s">
        <v>29</v>
      </c>
      <c r="P1299" t="s">
        <v>29</v>
      </c>
      <c r="Q1299" t="s">
        <v>105</v>
      </c>
    </row>
    <row r="1300" spans="1:17">
      <c r="A1300" t="s">
        <v>17</v>
      </c>
      <c r="B1300" t="s">
        <v>79</v>
      </c>
      <c r="C1300" t="s">
        <v>19</v>
      </c>
      <c r="D1300" t="s">
        <v>64</v>
      </c>
      <c r="E1300" t="s">
        <v>204</v>
      </c>
      <c r="F1300" t="s">
        <v>2970</v>
      </c>
      <c r="G1300">
        <v>5946.48</v>
      </c>
      <c r="H1300" t="s">
        <v>206</v>
      </c>
      <c r="I1300" t="s">
        <v>2971</v>
      </c>
      <c r="J1300" t="s">
        <v>532</v>
      </c>
      <c r="K1300">
        <v>0</v>
      </c>
      <c r="L1300">
        <v>0</v>
      </c>
      <c r="M1300" t="s">
        <v>19</v>
      </c>
      <c r="N1300" t="s">
        <v>26</v>
      </c>
      <c r="O1300" t="s">
        <v>79</v>
      </c>
      <c r="P1300" t="s">
        <v>2972</v>
      </c>
      <c r="Q1300" t="s">
        <v>64</v>
      </c>
    </row>
    <row r="1301" spans="1:17">
      <c r="A1301" t="s">
        <v>17</v>
      </c>
      <c r="B1301" t="s">
        <v>29</v>
      </c>
      <c r="C1301" t="s">
        <v>176</v>
      </c>
      <c r="D1301" t="s">
        <v>64</v>
      </c>
      <c r="E1301" t="s">
        <v>30</v>
      </c>
      <c r="F1301" t="s">
        <v>2973</v>
      </c>
      <c r="G1301">
        <v>5932.68</v>
      </c>
      <c r="H1301" t="s">
        <v>32</v>
      </c>
      <c r="I1301" t="s">
        <v>2974</v>
      </c>
      <c r="J1301" t="s">
        <v>2840</v>
      </c>
      <c r="K1301">
        <v>0</v>
      </c>
      <c r="L1301">
        <v>0</v>
      </c>
      <c r="M1301" t="s">
        <v>180</v>
      </c>
      <c r="N1301" t="s">
        <v>26</v>
      </c>
      <c r="O1301" t="s">
        <v>29</v>
      </c>
      <c r="P1301" t="s">
        <v>29</v>
      </c>
      <c r="Q1301" t="s">
        <v>64</v>
      </c>
    </row>
    <row r="1302" spans="1:17">
      <c r="A1302" t="s">
        <v>17</v>
      </c>
      <c r="B1302" t="s">
        <v>18</v>
      </c>
      <c r="C1302" t="s">
        <v>19</v>
      </c>
      <c r="D1302" t="s">
        <v>101</v>
      </c>
      <c r="E1302" t="s">
        <v>2028</v>
      </c>
      <c r="F1302" t="s">
        <v>2975</v>
      </c>
      <c r="G1302">
        <v>5887.76</v>
      </c>
      <c r="H1302" t="s">
        <v>2030</v>
      </c>
      <c r="I1302" t="s">
        <v>2976</v>
      </c>
      <c r="J1302" t="s">
        <v>587</v>
      </c>
      <c r="K1302">
        <v>5887.76</v>
      </c>
      <c r="L1302">
        <v>1</v>
      </c>
      <c r="M1302" t="s">
        <v>19</v>
      </c>
      <c r="N1302">
        <v>0</v>
      </c>
      <c r="O1302">
        <v>0</v>
      </c>
      <c r="P1302" t="s">
        <v>2032</v>
      </c>
      <c r="Q1302" t="s">
        <v>101</v>
      </c>
    </row>
    <row r="1303" spans="1:17">
      <c r="A1303" t="s">
        <v>17</v>
      </c>
      <c r="B1303" t="s">
        <v>36</v>
      </c>
      <c r="C1303" t="s">
        <v>86</v>
      </c>
      <c r="D1303" t="s">
        <v>20</v>
      </c>
      <c r="E1303" t="s">
        <v>263</v>
      </c>
      <c r="F1303" t="s">
        <v>2977</v>
      </c>
      <c r="G1303">
        <v>5859</v>
      </c>
      <c r="H1303" t="s">
        <v>265</v>
      </c>
      <c r="I1303" t="s">
        <v>2978</v>
      </c>
      <c r="J1303" t="s">
        <v>89</v>
      </c>
      <c r="K1303">
        <v>0</v>
      </c>
      <c r="L1303">
        <v>0</v>
      </c>
      <c r="M1303" t="s">
        <v>86</v>
      </c>
      <c r="N1303" t="s">
        <v>140</v>
      </c>
      <c r="O1303" t="s">
        <v>36</v>
      </c>
      <c r="P1303" t="s">
        <v>17</v>
      </c>
      <c r="Q1303" t="s">
        <v>90</v>
      </c>
    </row>
    <row r="1304" spans="1:17">
      <c r="A1304" t="s">
        <v>17</v>
      </c>
      <c r="B1304" t="s">
        <v>36</v>
      </c>
      <c r="C1304" t="s">
        <v>19</v>
      </c>
      <c r="D1304" t="s">
        <v>101</v>
      </c>
      <c r="E1304" t="s">
        <v>95</v>
      </c>
      <c r="F1304" t="s">
        <v>2979</v>
      </c>
      <c r="G1304">
        <v>5792.42</v>
      </c>
      <c r="H1304" t="s">
        <v>97</v>
      </c>
      <c r="I1304" t="s">
        <v>2980</v>
      </c>
      <c r="J1304" t="s">
        <v>128</v>
      </c>
      <c r="K1304">
        <v>5792.42</v>
      </c>
      <c r="L1304">
        <v>1</v>
      </c>
      <c r="M1304" t="s">
        <v>19</v>
      </c>
      <c r="N1304" t="s">
        <v>26</v>
      </c>
      <c r="O1304" t="s">
        <v>36</v>
      </c>
      <c r="P1304" t="s">
        <v>36</v>
      </c>
      <c r="Q1304" t="s">
        <v>101</v>
      </c>
    </row>
    <row r="1305" spans="1:17">
      <c r="A1305" t="s">
        <v>17</v>
      </c>
      <c r="B1305" t="s">
        <v>36</v>
      </c>
      <c r="C1305" t="s">
        <v>19</v>
      </c>
      <c r="D1305" t="s">
        <v>122</v>
      </c>
      <c r="E1305" t="s">
        <v>271</v>
      </c>
      <c r="F1305" t="s">
        <v>2981</v>
      </c>
      <c r="G1305">
        <v>5789</v>
      </c>
      <c r="H1305" t="s">
        <v>273</v>
      </c>
      <c r="I1305" t="s">
        <v>2982</v>
      </c>
      <c r="J1305" t="s">
        <v>108</v>
      </c>
      <c r="K1305">
        <v>5789</v>
      </c>
      <c r="L1305">
        <v>1</v>
      </c>
      <c r="M1305" t="s">
        <v>19</v>
      </c>
      <c r="N1305" t="s">
        <v>26</v>
      </c>
      <c r="O1305" t="s">
        <v>36</v>
      </c>
      <c r="P1305" t="s">
        <v>36</v>
      </c>
      <c r="Q1305" t="s">
        <v>116</v>
      </c>
    </row>
    <row r="1306" spans="1:17">
      <c r="A1306" t="s">
        <v>17</v>
      </c>
      <c r="B1306" t="s">
        <v>17</v>
      </c>
      <c r="C1306" t="s">
        <v>176</v>
      </c>
      <c r="D1306" t="s">
        <v>186</v>
      </c>
      <c r="E1306" t="s">
        <v>30</v>
      </c>
      <c r="F1306" t="s">
        <v>2983</v>
      </c>
      <c r="G1306">
        <v>5772.65</v>
      </c>
      <c r="H1306" t="s">
        <v>32</v>
      </c>
      <c r="I1306" t="s">
        <v>2984</v>
      </c>
      <c r="J1306" t="s">
        <v>2985</v>
      </c>
      <c r="K1306">
        <v>5772.65</v>
      </c>
      <c r="L1306">
        <v>1</v>
      </c>
      <c r="M1306" t="s">
        <v>180</v>
      </c>
      <c r="N1306" t="s">
        <v>190</v>
      </c>
      <c r="O1306" t="s">
        <v>241</v>
      </c>
      <c r="P1306" t="s">
        <v>17</v>
      </c>
      <c r="Q1306" t="s">
        <v>343</v>
      </c>
    </row>
    <row r="1307" spans="1:17">
      <c r="A1307" t="s">
        <v>17</v>
      </c>
      <c r="B1307" t="s">
        <v>36</v>
      </c>
      <c r="C1307" t="s">
        <v>19</v>
      </c>
      <c r="D1307" t="s">
        <v>101</v>
      </c>
      <c r="E1307" t="s">
        <v>95</v>
      </c>
      <c r="F1307" t="s">
        <v>2986</v>
      </c>
      <c r="G1307">
        <v>5770</v>
      </c>
      <c r="H1307" t="s">
        <v>97</v>
      </c>
      <c r="I1307" t="s">
        <v>2987</v>
      </c>
      <c r="J1307" t="s">
        <v>2988</v>
      </c>
      <c r="K1307">
        <v>5770</v>
      </c>
      <c r="L1307">
        <v>1</v>
      </c>
      <c r="M1307" t="s">
        <v>19</v>
      </c>
      <c r="N1307" t="s">
        <v>26</v>
      </c>
      <c r="O1307" t="s">
        <v>36</v>
      </c>
      <c r="P1307" t="s">
        <v>36</v>
      </c>
      <c r="Q1307" t="s">
        <v>101</v>
      </c>
    </row>
    <row r="1308" spans="1:17">
      <c r="A1308" t="s">
        <v>17</v>
      </c>
      <c r="B1308" t="s">
        <v>36</v>
      </c>
      <c r="C1308" t="s">
        <v>176</v>
      </c>
      <c r="D1308" t="s">
        <v>598</v>
      </c>
      <c r="E1308" t="s">
        <v>37</v>
      </c>
      <c r="F1308" t="s">
        <v>2989</v>
      </c>
      <c r="G1308">
        <v>5768.1</v>
      </c>
      <c r="H1308" t="s">
        <v>39</v>
      </c>
      <c r="I1308" t="s">
        <v>2990</v>
      </c>
      <c r="J1308" t="s">
        <v>2840</v>
      </c>
      <c r="K1308">
        <v>5745.2</v>
      </c>
      <c r="L1308">
        <v>0.99602988852481744</v>
      </c>
      <c r="M1308" t="s">
        <v>180</v>
      </c>
      <c r="N1308" t="s">
        <v>26</v>
      </c>
      <c r="O1308" t="s">
        <v>36</v>
      </c>
      <c r="P1308" t="s">
        <v>36</v>
      </c>
      <c r="Q1308" t="s">
        <v>64</v>
      </c>
    </row>
    <row r="1309" spans="1:17">
      <c r="A1309" t="s">
        <v>17</v>
      </c>
      <c r="B1309" t="s">
        <v>36</v>
      </c>
      <c r="C1309" t="s">
        <v>19</v>
      </c>
      <c r="D1309" t="s">
        <v>638</v>
      </c>
      <c r="E1309" t="s">
        <v>37</v>
      </c>
      <c r="F1309" t="s">
        <v>2991</v>
      </c>
      <c r="G1309">
        <v>5760</v>
      </c>
      <c r="H1309" t="s">
        <v>39</v>
      </c>
      <c r="I1309" t="s">
        <v>2992</v>
      </c>
      <c r="J1309" t="s">
        <v>1389</v>
      </c>
      <c r="K1309">
        <v>5760</v>
      </c>
      <c r="L1309">
        <v>1</v>
      </c>
      <c r="M1309" t="s">
        <v>19</v>
      </c>
      <c r="N1309" t="s">
        <v>26</v>
      </c>
      <c r="O1309" t="s">
        <v>36</v>
      </c>
      <c r="P1309" t="s">
        <v>36</v>
      </c>
      <c r="Q1309" t="s">
        <v>101</v>
      </c>
    </row>
    <row r="1310" spans="1:17">
      <c r="A1310" t="s">
        <v>17</v>
      </c>
      <c r="B1310" t="s">
        <v>29</v>
      </c>
      <c r="C1310" t="s">
        <v>19</v>
      </c>
      <c r="D1310" t="s">
        <v>101</v>
      </c>
      <c r="E1310" t="s">
        <v>30</v>
      </c>
      <c r="F1310" t="s">
        <v>2993</v>
      </c>
      <c r="G1310">
        <v>5760</v>
      </c>
      <c r="H1310" t="s">
        <v>32</v>
      </c>
      <c r="I1310" t="s">
        <v>2994</v>
      </c>
      <c r="J1310" t="s">
        <v>128</v>
      </c>
      <c r="K1310">
        <v>5760</v>
      </c>
      <c r="L1310">
        <v>1</v>
      </c>
      <c r="M1310" t="s">
        <v>19</v>
      </c>
      <c r="N1310" t="s">
        <v>26</v>
      </c>
      <c r="O1310" t="s">
        <v>29</v>
      </c>
      <c r="P1310" t="s">
        <v>29</v>
      </c>
      <c r="Q1310" t="s">
        <v>105</v>
      </c>
    </row>
    <row r="1311" spans="1:17">
      <c r="A1311" t="s">
        <v>17</v>
      </c>
      <c r="B1311" t="s">
        <v>18</v>
      </c>
      <c r="C1311" t="s">
        <v>19</v>
      </c>
      <c r="D1311" t="s">
        <v>101</v>
      </c>
      <c r="E1311" t="s">
        <v>21</v>
      </c>
      <c r="F1311" t="s">
        <v>2995</v>
      </c>
      <c r="G1311">
        <v>5678.1</v>
      </c>
      <c r="H1311" t="s">
        <v>23</v>
      </c>
      <c r="I1311" t="s">
        <v>2996</v>
      </c>
      <c r="J1311" t="s">
        <v>724</v>
      </c>
      <c r="K1311">
        <v>5678.1</v>
      </c>
      <c r="L1311">
        <v>1</v>
      </c>
      <c r="M1311" t="s">
        <v>19</v>
      </c>
      <c r="N1311" t="s">
        <v>26</v>
      </c>
      <c r="O1311" t="s">
        <v>27</v>
      </c>
      <c r="P1311" t="s">
        <v>18</v>
      </c>
      <c r="Q1311" t="s">
        <v>101</v>
      </c>
    </row>
    <row r="1312" spans="1:17">
      <c r="A1312" t="s">
        <v>17</v>
      </c>
      <c r="B1312" t="s">
        <v>36</v>
      </c>
      <c r="C1312" t="s">
        <v>19</v>
      </c>
      <c r="D1312" t="s">
        <v>101</v>
      </c>
      <c r="E1312" t="s">
        <v>91</v>
      </c>
      <c r="F1312" t="s">
        <v>2997</v>
      </c>
      <c r="G1312">
        <v>5620.4</v>
      </c>
      <c r="H1312" t="s">
        <v>93</v>
      </c>
      <c r="I1312" t="s">
        <v>2998</v>
      </c>
      <c r="J1312" t="s">
        <v>718</v>
      </c>
      <c r="K1312">
        <v>5620.4</v>
      </c>
      <c r="L1312">
        <v>1</v>
      </c>
      <c r="M1312" t="s">
        <v>19</v>
      </c>
      <c r="N1312" t="s">
        <v>26</v>
      </c>
      <c r="O1312" t="s">
        <v>36</v>
      </c>
      <c r="P1312" t="s">
        <v>36</v>
      </c>
      <c r="Q1312" t="s">
        <v>101</v>
      </c>
    </row>
    <row r="1313" spans="1:17">
      <c r="A1313" t="s">
        <v>17</v>
      </c>
      <c r="B1313" t="s">
        <v>36</v>
      </c>
      <c r="C1313" t="s">
        <v>176</v>
      </c>
      <c r="D1313" t="s">
        <v>633</v>
      </c>
      <c r="E1313" t="s">
        <v>143</v>
      </c>
      <c r="F1313" t="s">
        <v>2999</v>
      </c>
      <c r="G1313">
        <v>5610</v>
      </c>
      <c r="H1313" t="s">
        <v>145</v>
      </c>
      <c r="I1313" t="s">
        <v>3000</v>
      </c>
      <c r="J1313" t="s">
        <v>3001</v>
      </c>
      <c r="K1313">
        <v>4537.8</v>
      </c>
      <c r="L1313">
        <v>0.80887700534759366</v>
      </c>
      <c r="M1313" t="s">
        <v>180</v>
      </c>
      <c r="N1313" t="s">
        <v>26</v>
      </c>
      <c r="O1313" t="s">
        <v>36</v>
      </c>
      <c r="P1313" t="s">
        <v>352</v>
      </c>
      <c r="Q1313" t="s">
        <v>101</v>
      </c>
    </row>
    <row r="1314" spans="1:17">
      <c r="A1314" t="s">
        <v>17</v>
      </c>
      <c r="B1314" t="s">
        <v>18</v>
      </c>
      <c r="C1314" t="s">
        <v>43</v>
      </c>
      <c r="D1314" t="s">
        <v>101</v>
      </c>
      <c r="E1314" t="s">
        <v>21</v>
      </c>
      <c r="F1314" t="s">
        <v>3002</v>
      </c>
      <c r="G1314">
        <v>5599.62</v>
      </c>
      <c r="H1314" t="s">
        <v>23</v>
      </c>
      <c r="I1314" t="s">
        <v>3003</v>
      </c>
      <c r="J1314" t="s">
        <v>692</v>
      </c>
      <c r="K1314">
        <v>5599.62</v>
      </c>
      <c r="L1314">
        <v>1</v>
      </c>
      <c r="M1314" t="s">
        <v>43</v>
      </c>
      <c r="N1314" t="s">
        <v>26</v>
      </c>
      <c r="O1314" t="s">
        <v>27</v>
      </c>
      <c r="P1314" t="s">
        <v>18</v>
      </c>
      <c r="Q1314" t="s">
        <v>101</v>
      </c>
    </row>
    <row r="1315" spans="1:17">
      <c r="A1315" t="s">
        <v>17</v>
      </c>
      <c r="B1315" t="s">
        <v>18</v>
      </c>
      <c r="C1315" t="s">
        <v>19</v>
      </c>
      <c r="D1315" t="s">
        <v>20</v>
      </c>
      <c r="E1315" t="s">
        <v>21</v>
      </c>
      <c r="F1315" t="s">
        <v>3004</v>
      </c>
      <c r="G1315">
        <v>5590.8</v>
      </c>
      <c r="H1315" t="s">
        <v>23</v>
      </c>
      <c r="I1315" t="s">
        <v>3005</v>
      </c>
      <c r="J1315" t="s">
        <v>56</v>
      </c>
      <c r="K1315">
        <v>5590.8</v>
      </c>
      <c r="L1315">
        <v>1</v>
      </c>
      <c r="M1315" t="s">
        <v>19</v>
      </c>
      <c r="N1315" t="s">
        <v>84</v>
      </c>
      <c r="O1315" t="s">
        <v>27</v>
      </c>
      <c r="P1315" t="s">
        <v>18</v>
      </c>
      <c r="Q1315" t="s">
        <v>57</v>
      </c>
    </row>
    <row r="1316" spans="1:17">
      <c r="A1316" t="s">
        <v>17</v>
      </c>
      <c r="B1316" t="s">
        <v>79</v>
      </c>
      <c r="C1316" t="s">
        <v>19</v>
      </c>
      <c r="D1316" t="s">
        <v>20</v>
      </c>
      <c r="E1316" t="s">
        <v>275</v>
      </c>
      <c r="F1316" t="s">
        <v>3006</v>
      </c>
      <c r="G1316">
        <v>5576</v>
      </c>
      <c r="H1316" t="s">
        <v>277</v>
      </c>
      <c r="I1316" t="s">
        <v>3007</v>
      </c>
      <c r="J1316" t="s">
        <v>3008</v>
      </c>
      <c r="K1316">
        <v>5576</v>
      </c>
      <c r="L1316">
        <v>1</v>
      </c>
      <c r="M1316" t="s">
        <v>19</v>
      </c>
      <c r="N1316" t="s">
        <v>190</v>
      </c>
      <c r="O1316" t="s">
        <v>162</v>
      </c>
      <c r="P1316" t="s">
        <v>162</v>
      </c>
      <c r="Q1316" t="s">
        <v>101</v>
      </c>
    </row>
    <row r="1317" spans="1:17">
      <c r="A1317" t="s">
        <v>17</v>
      </c>
      <c r="B1317" t="s">
        <v>29</v>
      </c>
      <c r="C1317" t="s">
        <v>19</v>
      </c>
      <c r="D1317" t="s">
        <v>101</v>
      </c>
      <c r="E1317" t="s">
        <v>30</v>
      </c>
      <c r="F1317" t="s">
        <v>3009</v>
      </c>
      <c r="G1317">
        <v>5563</v>
      </c>
      <c r="H1317" t="s">
        <v>32</v>
      </c>
      <c r="I1317" t="s">
        <v>3010</v>
      </c>
      <c r="J1317" t="s">
        <v>34</v>
      </c>
      <c r="K1317">
        <v>0</v>
      </c>
      <c r="L1317">
        <v>0</v>
      </c>
      <c r="M1317" t="s">
        <v>19</v>
      </c>
      <c r="N1317" t="s">
        <v>84</v>
      </c>
      <c r="O1317" t="s">
        <v>29</v>
      </c>
      <c r="P1317" t="s">
        <v>29</v>
      </c>
      <c r="Q1317" t="s">
        <v>35</v>
      </c>
    </row>
    <row r="1318" spans="1:17">
      <c r="A1318" t="s">
        <v>17</v>
      </c>
      <c r="B1318" t="s">
        <v>18</v>
      </c>
      <c r="C1318" t="s">
        <v>19</v>
      </c>
      <c r="D1318" t="s">
        <v>101</v>
      </c>
      <c r="E1318" t="s">
        <v>21</v>
      </c>
      <c r="F1318" t="s">
        <v>3011</v>
      </c>
      <c r="G1318">
        <v>5560</v>
      </c>
      <c r="H1318" t="s">
        <v>23</v>
      </c>
      <c r="I1318" t="s">
        <v>3012</v>
      </c>
      <c r="J1318" t="s">
        <v>1336</v>
      </c>
      <c r="K1318">
        <v>5560</v>
      </c>
      <c r="L1318">
        <v>1</v>
      </c>
      <c r="M1318" t="s">
        <v>19</v>
      </c>
      <c r="N1318" t="s">
        <v>26</v>
      </c>
      <c r="O1318" t="s">
        <v>27</v>
      </c>
      <c r="P1318" t="s">
        <v>18</v>
      </c>
      <c r="Q1318" t="s">
        <v>101</v>
      </c>
    </row>
    <row r="1319" spans="1:17">
      <c r="A1319" t="s">
        <v>17</v>
      </c>
      <c r="B1319" t="s">
        <v>36</v>
      </c>
      <c r="C1319" t="s">
        <v>19</v>
      </c>
      <c r="D1319" t="s">
        <v>122</v>
      </c>
      <c r="E1319" t="s">
        <v>95</v>
      </c>
      <c r="F1319" t="s">
        <v>3013</v>
      </c>
      <c r="G1319">
        <v>5553</v>
      </c>
      <c r="H1319" t="s">
        <v>97</v>
      </c>
      <c r="I1319" t="s">
        <v>3014</v>
      </c>
      <c r="J1319" t="s">
        <v>1467</v>
      </c>
      <c r="K1319">
        <v>0</v>
      </c>
      <c r="L1319">
        <v>0</v>
      </c>
      <c r="M1319" t="s">
        <v>19</v>
      </c>
      <c r="P1319" t="s">
        <v>36</v>
      </c>
      <c r="Q1319" t="s">
        <v>101</v>
      </c>
    </row>
    <row r="1320" spans="1:17">
      <c r="A1320" t="s">
        <v>17</v>
      </c>
      <c r="B1320" t="s">
        <v>36</v>
      </c>
      <c r="C1320" t="s">
        <v>176</v>
      </c>
      <c r="D1320" t="s">
        <v>186</v>
      </c>
      <c r="E1320" t="s">
        <v>271</v>
      </c>
      <c r="F1320" t="s">
        <v>3015</v>
      </c>
      <c r="G1320">
        <v>5544.35</v>
      </c>
      <c r="H1320" t="s">
        <v>273</v>
      </c>
      <c r="I1320" t="s">
        <v>3016</v>
      </c>
      <c r="J1320" t="s">
        <v>2469</v>
      </c>
      <c r="K1320">
        <v>5110</v>
      </c>
      <c r="L1320">
        <v>0.9216589861751151</v>
      </c>
      <c r="M1320" t="s">
        <v>180</v>
      </c>
      <c r="N1320" t="s">
        <v>26</v>
      </c>
      <c r="O1320" t="s">
        <v>36</v>
      </c>
      <c r="P1320" t="s">
        <v>17</v>
      </c>
      <c r="Q1320" t="s">
        <v>109</v>
      </c>
    </row>
    <row r="1321" spans="1:17">
      <c r="A1321" t="s">
        <v>17</v>
      </c>
      <c r="B1321" t="s">
        <v>36</v>
      </c>
      <c r="C1321" t="s">
        <v>19</v>
      </c>
      <c r="D1321" t="s">
        <v>101</v>
      </c>
      <c r="E1321" t="s">
        <v>91</v>
      </c>
      <c r="F1321" t="s">
        <v>3017</v>
      </c>
      <c r="G1321">
        <v>5534.57</v>
      </c>
      <c r="H1321" t="s">
        <v>93</v>
      </c>
      <c r="I1321" t="s">
        <v>3018</v>
      </c>
      <c r="J1321" t="s">
        <v>1310</v>
      </c>
      <c r="K1321">
        <v>5534.57</v>
      </c>
      <c r="L1321">
        <v>1</v>
      </c>
      <c r="M1321" t="s">
        <v>19</v>
      </c>
      <c r="N1321" t="s">
        <v>26</v>
      </c>
      <c r="O1321" t="s">
        <v>36</v>
      </c>
      <c r="P1321" t="s">
        <v>36</v>
      </c>
      <c r="Q1321" t="s">
        <v>101</v>
      </c>
    </row>
    <row r="1322" spans="1:17">
      <c r="A1322" t="s">
        <v>17</v>
      </c>
      <c r="B1322" t="s">
        <v>36</v>
      </c>
      <c r="C1322" t="s">
        <v>19</v>
      </c>
      <c r="D1322" t="s">
        <v>638</v>
      </c>
      <c r="E1322" t="s">
        <v>330</v>
      </c>
      <c r="F1322" t="s">
        <v>3019</v>
      </c>
      <c r="G1322">
        <v>5527.5</v>
      </c>
      <c r="H1322" t="s">
        <v>332</v>
      </c>
      <c r="I1322" t="s">
        <v>3020</v>
      </c>
      <c r="J1322" t="s">
        <v>318</v>
      </c>
      <c r="K1322">
        <v>5527.5</v>
      </c>
      <c r="L1322">
        <v>1</v>
      </c>
      <c r="M1322" t="s">
        <v>19</v>
      </c>
      <c r="N1322" t="s">
        <v>26</v>
      </c>
      <c r="O1322" t="s">
        <v>36</v>
      </c>
      <c r="P1322" t="s">
        <v>335</v>
      </c>
      <c r="Q1322" t="s">
        <v>105</v>
      </c>
    </row>
    <row r="1323" spans="1:17">
      <c r="A1323" t="s">
        <v>17</v>
      </c>
      <c r="B1323" t="s">
        <v>36</v>
      </c>
      <c r="C1323" t="s">
        <v>19</v>
      </c>
      <c r="D1323" t="s">
        <v>101</v>
      </c>
      <c r="E1323" t="s">
        <v>95</v>
      </c>
      <c r="F1323" t="s">
        <v>3021</v>
      </c>
      <c r="G1323">
        <v>5502</v>
      </c>
      <c r="H1323" t="s">
        <v>97</v>
      </c>
      <c r="I1323" t="s">
        <v>3022</v>
      </c>
      <c r="J1323" t="s">
        <v>1467</v>
      </c>
      <c r="K1323">
        <v>0</v>
      </c>
      <c r="L1323">
        <v>0</v>
      </c>
      <c r="M1323" t="s">
        <v>19</v>
      </c>
      <c r="N1323" t="s">
        <v>26</v>
      </c>
      <c r="O1323" t="s">
        <v>36</v>
      </c>
      <c r="P1323" t="s">
        <v>36</v>
      </c>
      <c r="Q1323" t="s">
        <v>101</v>
      </c>
    </row>
    <row r="1324" spans="1:17">
      <c r="A1324" t="s">
        <v>17</v>
      </c>
      <c r="B1324" t="s">
        <v>36</v>
      </c>
      <c r="C1324" t="s">
        <v>19</v>
      </c>
      <c r="D1324" t="s">
        <v>101</v>
      </c>
      <c r="E1324" t="s">
        <v>37</v>
      </c>
      <c r="F1324" t="s">
        <v>3023</v>
      </c>
      <c r="G1324">
        <v>5491.18</v>
      </c>
      <c r="H1324" t="s">
        <v>39</v>
      </c>
      <c r="I1324" t="s">
        <v>3024</v>
      </c>
      <c r="J1324" t="s">
        <v>128</v>
      </c>
      <c r="K1324">
        <v>5491.18</v>
      </c>
      <c r="L1324">
        <v>1</v>
      </c>
      <c r="M1324" t="s">
        <v>19</v>
      </c>
      <c r="N1324" t="s">
        <v>26</v>
      </c>
      <c r="O1324" t="s">
        <v>36</v>
      </c>
      <c r="P1324" t="s">
        <v>36</v>
      </c>
      <c r="Q1324" t="s">
        <v>101</v>
      </c>
    </row>
    <row r="1325" spans="1:17">
      <c r="A1325" t="s">
        <v>17</v>
      </c>
      <c r="B1325" t="s">
        <v>18</v>
      </c>
      <c r="C1325" t="s">
        <v>43</v>
      </c>
      <c r="D1325" t="s">
        <v>101</v>
      </c>
      <c r="E1325" t="s">
        <v>21</v>
      </c>
      <c r="F1325" t="s">
        <v>3025</v>
      </c>
      <c r="G1325">
        <v>5444.44</v>
      </c>
      <c r="H1325" t="s">
        <v>23</v>
      </c>
      <c r="I1325" t="s">
        <v>3026</v>
      </c>
      <c r="J1325" t="s">
        <v>692</v>
      </c>
      <c r="K1325">
        <v>0</v>
      </c>
      <c r="L1325">
        <v>0</v>
      </c>
      <c r="M1325" t="s">
        <v>43</v>
      </c>
      <c r="P1325" t="s">
        <v>18</v>
      </c>
    </row>
    <row r="1326" spans="1:17">
      <c r="A1326" t="s">
        <v>17</v>
      </c>
      <c r="B1326" t="s">
        <v>29</v>
      </c>
      <c r="C1326" t="s">
        <v>19</v>
      </c>
      <c r="D1326" t="s">
        <v>101</v>
      </c>
      <c r="E1326" t="s">
        <v>759</v>
      </c>
      <c r="F1326" t="s">
        <v>3027</v>
      </c>
      <c r="G1326">
        <v>5426</v>
      </c>
      <c r="H1326" t="s">
        <v>761</v>
      </c>
      <c r="I1326" t="s">
        <v>3028</v>
      </c>
      <c r="J1326" t="s">
        <v>1024</v>
      </c>
      <c r="K1326">
        <v>5426</v>
      </c>
      <c r="L1326">
        <v>1</v>
      </c>
      <c r="M1326" t="s">
        <v>19</v>
      </c>
      <c r="N1326" t="s">
        <v>26</v>
      </c>
      <c r="O1326" t="s">
        <v>29</v>
      </c>
      <c r="P1326" t="s">
        <v>29</v>
      </c>
      <c r="Q1326" t="s">
        <v>101</v>
      </c>
    </row>
    <row r="1327" spans="1:17">
      <c r="A1327" t="s">
        <v>17</v>
      </c>
      <c r="B1327" t="s">
        <v>79</v>
      </c>
      <c r="C1327" t="s">
        <v>176</v>
      </c>
      <c r="D1327" t="s">
        <v>593</v>
      </c>
      <c r="E1327" t="s">
        <v>567</v>
      </c>
      <c r="F1327" t="s">
        <v>3029</v>
      </c>
      <c r="G1327">
        <v>5400</v>
      </c>
      <c r="H1327" t="s">
        <v>569</v>
      </c>
      <c r="I1327" t="s">
        <v>3030</v>
      </c>
      <c r="J1327" t="s">
        <v>617</v>
      </c>
      <c r="K1327">
        <v>540</v>
      </c>
      <c r="L1327">
        <v>0.1</v>
      </c>
      <c r="M1327" t="s">
        <v>180</v>
      </c>
      <c r="N1327" t="s">
        <v>84</v>
      </c>
      <c r="O1327" t="s">
        <v>79</v>
      </c>
      <c r="P1327" t="s">
        <v>85</v>
      </c>
      <c r="Q1327" t="s">
        <v>64</v>
      </c>
    </row>
    <row r="1328" spans="1:17">
      <c r="A1328" t="s">
        <v>17</v>
      </c>
      <c r="B1328" t="s">
        <v>36</v>
      </c>
      <c r="C1328" t="s">
        <v>19</v>
      </c>
      <c r="D1328" t="s">
        <v>101</v>
      </c>
      <c r="E1328" t="s">
        <v>91</v>
      </c>
      <c r="F1328" t="s">
        <v>3031</v>
      </c>
      <c r="G1328">
        <v>5378</v>
      </c>
      <c r="H1328" t="s">
        <v>93</v>
      </c>
      <c r="I1328" t="s">
        <v>3032</v>
      </c>
      <c r="J1328" t="s">
        <v>128</v>
      </c>
      <c r="K1328">
        <v>5378</v>
      </c>
      <c r="L1328">
        <v>1</v>
      </c>
      <c r="M1328" t="s">
        <v>19</v>
      </c>
      <c r="N1328" t="s">
        <v>26</v>
      </c>
      <c r="O1328" t="s">
        <v>36</v>
      </c>
      <c r="P1328" t="s">
        <v>36</v>
      </c>
      <c r="Q1328" t="s">
        <v>101</v>
      </c>
    </row>
    <row r="1329" spans="1:17">
      <c r="A1329" t="s">
        <v>17</v>
      </c>
      <c r="B1329" t="s">
        <v>18</v>
      </c>
      <c r="C1329" t="s">
        <v>19</v>
      </c>
      <c r="D1329" t="s">
        <v>101</v>
      </c>
      <c r="E1329" t="s">
        <v>21</v>
      </c>
      <c r="F1329" t="s">
        <v>3033</v>
      </c>
      <c r="G1329">
        <v>5373</v>
      </c>
      <c r="H1329" t="s">
        <v>23</v>
      </c>
      <c r="I1329" t="s">
        <v>3034</v>
      </c>
      <c r="J1329" t="s">
        <v>833</v>
      </c>
      <c r="K1329">
        <v>5373</v>
      </c>
      <c r="L1329">
        <v>1</v>
      </c>
      <c r="M1329" t="s">
        <v>19</v>
      </c>
      <c r="N1329" t="s">
        <v>26</v>
      </c>
      <c r="O1329" t="s">
        <v>27</v>
      </c>
      <c r="P1329" t="s">
        <v>18</v>
      </c>
      <c r="Q1329" t="s">
        <v>101</v>
      </c>
    </row>
    <row r="1330" spans="1:17">
      <c r="A1330" t="s">
        <v>17</v>
      </c>
      <c r="B1330" t="s">
        <v>36</v>
      </c>
      <c r="C1330" t="s">
        <v>86</v>
      </c>
      <c r="D1330" t="s">
        <v>122</v>
      </c>
      <c r="E1330" t="s">
        <v>263</v>
      </c>
      <c r="F1330" t="s">
        <v>3035</v>
      </c>
      <c r="G1330">
        <v>5357</v>
      </c>
      <c r="H1330" t="s">
        <v>265</v>
      </c>
      <c r="I1330" t="s">
        <v>3036</v>
      </c>
      <c r="J1330" t="s">
        <v>108</v>
      </c>
      <c r="K1330">
        <v>4495</v>
      </c>
      <c r="L1330">
        <v>0.83908904237446336</v>
      </c>
      <c r="M1330" t="s">
        <v>86</v>
      </c>
      <c r="N1330" t="s">
        <v>26</v>
      </c>
      <c r="O1330" t="s">
        <v>36</v>
      </c>
      <c r="P1330" t="s">
        <v>268</v>
      </c>
      <c r="Q1330" t="s">
        <v>116</v>
      </c>
    </row>
    <row r="1331" spans="1:17">
      <c r="A1331" t="s">
        <v>17</v>
      </c>
      <c r="B1331" t="s">
        <v>36</v>
      </c>
      <c r="C1331" t="s">
        <v>19</v>
      </c>
      <c r="D1331" t="s">
        <v>101</v>
      </c>
      <c r="E1331" t="s">
        <v>37</v>
      </c>
      <c r="F1331" t="s">
        <v>3037</v>
      </c>
      <c r="G1331">
        <v>5342.85</v>
      </c>
      <c r="H1331" t="s">
        <v>39</v>
      </c>
      <c r="I1331" t="s">
        <v>3038</v>
      </c>
      <c r="J1331" t="s">
        <v>1467</v>
      </c>
      <c r="K1331">
        <v>5342.85</v>
      </c>
      <c r="L1331">
        <v>1</v>
      </c>
      <c r="M1331" t="s">
        <v>19</v>
      </c>
      <c r="N1331" t="s">
        <v>26</v>
      </c>
      <c r="O1331" t="s">
        <v>36</v>
      </c>
      <c r="P1331" t="s">
        <v>36</v>
      </c>
      <c r="Q1331" t="s">
        <v>101</v>
      </c>
    </row>
    <row r="1332" spans="1:17">
      <c r="A1332" t="s">
        <v>17</v>
      </c>
      <c r="B1332" t="s">
        <v>29</v>
      </c>
      <c r="C1332" t="s">
        <v>86</v>
      </c>
      <c r="D1332" t="s">
        <v>101</v>
      </c>
      <c r="E1332" t="s">
        <v>432</v>
      </c>
      <c r="F1332" t="s">
        <v>3039</v>
      </c>
      <c r="G1332">
        <v>5310</v>
      </c>
      <c r="H1332" t="s">
        <v>434</v>
      </c>
      <c r="I1332" t="s">
        <v>3040</v>
      </c>
      <c r="J1332" t="s">
        <v>3041</v>
      </c>
      <c r="K1332">
        <v>5310</v>
      </c>
      <c r="L1332">
        <v>1</v>
      </c>
      <c r="M1332" t="s">
        <v>86</v>
      </c>
      <c r="P1332" t="s">
        <v>29</v>
      </c>
      <c r="Q1332" t="s">
        <v>101</v>
      </c>
    </row>
    <row r="1333" spans="1:17">
      <c r="A1333" t="s">
        <v>17</v>
      </c>
      <c r="B1333" t="s">
        <v>29</v>
      </c>
      <c r="C1333" t="s">
        <v>19</v>
      </c>
      <c r="D1333" t="s">
        <v>64</v>
      </c>
      <c r="E1333" t="s">
        <v>30</v>
      </c>
      <c r="F1333" t="s">
        <v>3042</v>
      </c>
      <c r="G1333">
        <v>5300</v>
      </c>
      <c r="H1333" t="s">
        <v>32</v>
      </c>
      <c r="I1333" t="s">
        <v>2254</v>
      </c>
      <c r="J1333" t="s">
        <v>108</v>
      </c>
      <c r="K1333">
        <v>5300</v>
      </c>
      <c r="L1333">
        <v>1</v>
      </c>
      <c r="M1333" t="s">
        <v>19</v>
      </c>
      <c r="N1333" t="s">
        <v>84</v>
      </c>
      <c r="O1333" t="s">
        <v>29</v>
      </c>
      <c r="P1333" t="s">
        <v>29</v>
      </c>
      <c r="Q1333" t="s">
        <v>109</v>
      </c>
    </row>
    <row r="1334" spans="1:17">
      <c r="A1334" t="s">
        <v>17</v>
      </c>
      <c r="B1334" t="s">
        <v>79</v>
      </c>
      <c r="C1334" t="s">
        <v>176</v>
      </c>
      <c r="D1334" t="s">
        <v>593</v>
      </c>
      <c r="E1334" t="s">
        <v>275</v>
      </c>
      <c r="F1334" t="s">
        <v>3043</v>
      </c>
      <c r="G1334">
        <v>5260</v>
      </c>
      <c r="H1334" t="s">
        <v>277</v>
      </c>
      <c r="I1334" t="s">
        <v>3044</v>
      </c>
      <c r="J1334" t="s">
        <v>617</v>
      </c>
      <c r="K1334">
        <v>5260</v>
      </c>
      <c r="L1334">
        <v>1</v>
      </c>
      <c r="M1334" t="s">
        <v>180</v>
      </c>
      <c r="N1334" t="s">
        <v>84</v>
      </c>
      <c r="O1334" t="s">
        <v>79</v>
      </c>
      <c r="P1334" t="s">
        <v>162</v>
      </c>
      <c r="Q1334" t="s">
        <v>64</v>
      </c>
    </row>
    <row r="1335" spans="1:17">
      <c r="A1335" t="s">
        <v>17</v>
      </c>
      <c r="B1335" t="s">
        <v>18</v>
      </c>
      <c r="C1335" t="s">
        <v>19</v>
      </c>
      <c r="D1335" t="s">
        <v>101</v>
      </c>
      <c r="E1335" t="s">
        <v>69</v>
      </c>
      <c r="F1335" t="s">
        <v>3045</v>
      </c>
      <c r="G1335">
        <v>5249.5</v>
      </c>
      <c r="H1335" t="s">
        <v>71</v>
      </c>
      <c r="I1335" t="s">
        <v>3046</v>
      </c>
      <c r="J1335" t="s">
        <v>2425</v>
      </c>
      <c r="K1335">
        <v>5249.5</v>
      </c>
      <c r="L1335">
        <v>1</v>
      </c>
      <c r="M1335" t="s">
        <v>19</v>
      </c>
      <c r="N1335" t="s">
        <v>26</v>
      </c>
      <c r="O1335" t="s">
        <v>27</v>
      </c>
      <c r="P1335" t="s">
        <v>18</v>
      </c>
      <c r="Q1335" t="s">
        <v>101</v>
      </c>
    </row>
    <row r="1336" spans="1:17">
      <c r="A1336" t="s">
        <v>17</v>
      </c>
      <c r="B1336" t="s">
        <v>36</v>
      </c>
      <c r="C1336" t="s">
        <v>19</v>
      </c>
      <c r="D1336" t="s">
        <v>101</v>
      </c>
      <c r="E1336" t="s">
        <v>95</v>
      </c>
      <c r="F1336" t="s">
        <v>3047</v>
      </c>
      <c r="G1336">
        <v>5239.84</v>
      </c>
      <c r="H1336" t="s">
        <v>97</v>
      </c>
      <c r="I1336" t="s">
        <v>3048</v>
      </c>
      <c r="J1336" t="s">
        <v>578</v>
      </c>
      <c r="K1336">
        <v>5239.84</v>
      </c>
      <c r="L1336">
        <v>1</v>
      </c>
      <c r="M1336" t="s">
        <v>19</v>
      </c>
      <c r="N1336" t="s">
        <v>26</v>
      </c>
      <c r="O1336" t="s">
        <v>36</v>
      </c>
      <c r="P1336" t="s">
        <v>36</v>
      </c>
      <c r="Q1336" t="s">
        <v>101</v>
      </c>
    </row>
    <row r="1337" spans="1:17">
      <c r="A1337" t="s">
        <v>17</v>
      </c>
      <c r="B1337" t="s">
        <v>36</v>
      </c>
      <c r="C1337" t="s">
        <v>19</v>
      </c>
      <c r="D1337" t="s">
        <v>101</v>
      </c>
      <c r="E1337" t="s">
        <v>37</v>
      </c>
      <c r="F1337" t="s">
        <v>3049</v>
      </c>
      <c r="G1337">
        <v>5203.9399999999996</v>
      </c>
      <c r="H1337" t="s">
        <v>39</v>
      </c>
      <c r="I1337" t="s">
        <v>3050</v>
      </c>
      <c r="J1337" t="s">
        <v>1021</v>
      </c>
      <c r="K1337">
        <v>5203.9400000000014</v>
      </c>
      <c r="L1337">
        <v>1</v>
      </c>
      <c r="M1337" t="s">
        <v>19</v>
      </c>
      <c r="N1337" t="s">
        <v>26</v>
      </c>
      <c r="O1337" t="s">
        <v>36</v>
      </c>
      <c r="P1337" t="s">
        <v>36</v>
      </c>
      <c r="Q1337" t="s">
        <v>101</v>
      </c>
    </row>
    <row r="1338" spans="1:17">
      <c r="A1338" t="s">
        <v>17</v>
      </c>
      <c r="B1338" t="s">
        <v>29</v>
      </c>
      <c r="C1338" t="s">
        <v>176</v>
      </c>
      <c r="D1338" t="s">
        <v>64</v>
      </c>
      <c r="E1338" t="s">
        <v>30</v>
      </c>
      <c r="F1338" t="s">
        <v>3051</v>
      </c>
      <c r="G1338">
        <v>5200</v>
      </c>
      <c r="H1338" t="s">
        <v>32</v>
      </c>
      <c r="I1338" t="s">
        <v>3052</v>
      </c>
      <c r="J1338" t="s">
        <v>249</v>
      </c>
      <c r="K1338">
        <v>5200</v>
      </c>
      <c r="L1338">
        <v>1</v>
      </c>
      <c r="M1338" t="s">
        <v>180</v>
      </c>
      <c r="N1338" t="s">
        <v>26</v>
      </c>
      <c r="O1338" t="s">
        <v>29</v>
      </c>
      <c r="P1338" t="s">
        <v>29</v>
      </c>
      <c r="Q1338" t="s">
        <v>101</v>
      </c>
    </row>
    <row r="1339" spans="1:17">
      <c r="A1339" t="s">
        <v>17</v>
      </c>
      <c r="B1339" t="s">
        <v>18</v>
      </c>
      <c r="C1339" t="s">
        <v>19</v>
      </c>
      <c r="D1339" t="s">
        <v>101</v>
      </c>
      <c r="E1339" t="s">
        <v>21</v>
      </c>
      <c r="F1339" t="s">
        <v>3053</v>
      </c>
      <c r="G1339">
        <v>5200</v>
      </c>
      <c r="H1339" t="s">
        <v>23</v>
      </c>
      <c r="I1339" t="s">
        <v>3054</v>
      </c>
      <c r="J1339" t="s">
        <v>1336</v>
      </c>
      <c r="K1339">
        <v>5200</v>
      </c>
      <c r="L1339">
        <v>1</v>
      </c>
      <c r="M1339" t="s">
        <v>19</v>
      </c>
      <c r="N1339" t="s">
        <v>26</v>
      </c>
      <c r="O1339" t="s">
        <v>27</v>
      </c>
      <c r="P1339" t="s">
        <v>18</v>
      </c>
      <c r="Q1339" t="s">
        <v>101</v>
      </c>
    </row>
    <row r="1340" spans="1:17">
      <c r="A1340" t="s">
        <v>17</v>
      </c>
      <c r="B1340" t="s">
        <v>29</v>
      </c>
      <c r="C1340" t="s">
        <v>43</v>
      </c>
      <c r="D1340" t="s">
        <v>101</v>
      </c>
      <c r="E1340" t="s">
        <v>30</v>
      </c>
      <c r="F1340" t="s">
        <v>3055</v>
      </c>
      <c r="G1340">
        <v>5188.4799999999996</v>
      </c>
      <c r="H1340" t="s">
        <v>32</v>
      </c>
      <c r="I1340" t="s">
        <v>3056</v>
      </c>
      <c r="J1340" t="s">
        <v>578</v>
      </c>
      <c r="K1340">
        <v>5188.4799999999996</v>
      </c>
      <c r="L1340">
        <v>1</v>
      </c>
      <c r="M1340" t="s">
        <v>43</v>
      </c>
      <c r="N1340" t="s">
        <v>26</v>
      </c>
      <c r="O1340" t="s">
        <v>29</v>
      </c>
      <c r="P1340" t="s">
        <v>29</v>
      </c>
      <c r="Q1340" t="s">
        <v>105</v>
      </c>
    </row>
    <row r="1341" spans="1:17">
      <c r="A1341" t="s">
        <v>17</v>
      </c>
      <c r="B1341" t="s">
        <v>29</v>
      </c>
      <c r="C1341" t="s">
        <v>19</v>
      </c>
      <c r="D1341" t="s">
        <v>101</v>
      </c>
      <c r="E1341" t="s">
        <v>30</v>
      </c>
      <c r="F1341" t="s">
        <v>3057</v>
      </c>
      <c r="G1341">
        <v>5175</v>
      </c>
      <c r="H1341" t="s">
        <v>32</v>
      </c>
      <c r="I1341" t="s">
        <v>3058</v>
      </c>
      <c r="J1341" t="s">
        <v>3059</v>
      </c>
      <c r="K1341">
        <v>0</v>
      </c>
      <c r="L1341">
        <v>0</v>
      </c>
      <c r="M1341" t="s">
        <v>19</v>
      </c>
      <c r="N1341" t="s">
        <v>26</v>
      </c>
      <c r="O1341" t="s">
        <v>29</v>
      </c>
      <c r="P1341" t="s">
        <v>29</v>
      </c>
    </row>
    <row r="1342" spans="1:17">
      <c r="A1342" t="s">
        <v>17</v>
      </c>
      <c r="B1342" t="s">
        <v>36</v>
      </c>
      <c r="C1342" t="s">
        <v>19</v>
      </c>
      <c r="D1342" t="s">
        <v>101</v>
      </c>
      <c r="E1342" t="s">
        <v>95</v>
      </c>
      <c r="F1342" t="s">
        <v>3060</v>
      </c>
      <c r="G1342">
        <v>5140</v>
      </c>
      <c r="H1342" t="s">
        <v>97</v>
      </c>
      <c r="I1342" t="s">
        <v>3061</v>
      </c>
      <c r="J1342" t="s">
        <v>128</v>
      </c>
      <c r="K1342">
        <v>5140</v>
      </c>
      <c r="L1342">
        <v>1</v>
      </c>
      <c r="M1342" t="s">
        <v>19</v>
      </c>
      <c r="N1342" t="s">
        <v>26</v>
      </c>
      <c r="O1342" t="s">
        <v>36</v>
      </c>
      <c r="P1342" t="s">
        <v>36</v>
      </c>
      <c r="Q1342" t="s">
        <v>101</v>
      </c>
    </row>
    <row r="1343" spans="1:17">
      <c r="A1343" t="s">
        <v>17</v>
      </c>
      <c r="B1343" t="s">
        <v>29</v>
      </c>
      <c r="C1343" t="s">
        <v>19</v>
      </c>
      <c r="D1343" t="s">
        <v>64</v>
      </c>
      <c r="E1343" t="s">
        <v>30</v>
      </c>
      <c r="F1343" t="s">
        <v>3062</v>
      </c>
      <c r="G1343">
        <v>5100</v>
      </c>
      <c r="H1343" t="s">
        <v>32</v>
      </c>
      <c r="I1343" t="s">
        <v>3063</v>
      </c>
      <c r="J1343" t="s">
        <v>128</v>
      </c>
      <c r="K1343">
        <v>5100</v>
      </c>
      <c r="L1343">
        <v>1</v>
      </c>
      <c r="M1343" t="s">
        <v>19</v>
      </c>
      <c r="N1343" t="s">
        <v>26</v>
      </c>
      <c r="O1343" t="s">
        <v>29</v>
      </c>
      <c r="P1343" t="s">
        <v>29</v>
      </c>
      <c r="Q1343" t="s">
        <v>105</v>
      </c>
    </row>
    <row r="1344" spans="1:17">
      <c r="A1344" t="s">
        <v>17</v>
      </c>
      <c r="B1344" t="s">
        <v>36</v>
      </c>
      <c r="C1344" t="s">
        <v>19</v>
      </c>
      <c r="D1344" t="s">
        <v>64</v>
      </c>
      <c r="E1344" t="s">
        <v>37</v>
      </c>
      <c r="F1344" t="s">
        <v>3064</v>
      </c>
      <c r="G1344">
        <v>5098.3999999999996</v>
      </c>
      <c r="H1344" t="s">
        <v>39</v>
      </c>
      <c r="I1344" t="s">
        <v>2208</v>
      </c>
      <c r="J1344" t="s">
        <v>267</v>
      </c>
      <c r="K1344">
        <v>5098.3999999999996</v>
      </c>
      <c r="L1344">
        <v>1</v>
      </c>
      <c r="M1344" t="s">
        <v>19</v>
      </c>
      <c r="N1344" t="s">
        <v>26</v>
      </c>
      <c r="O1344" t="s">
        <v>36</v>
      </c>
      <c r="P1344" t="s">
        <v>1321</v>
      </c>
      <c r="Q1344" t="s">
        <v>101</v>
      </c>
    </row>
    <row r="1345" spans="1:17">
      <c r="A1345" t="s">
        <v>17</v>
      </c>
      <c r="B1345" t="s">
        <v>36</v>
      </c>
      <c r="C1345" t="s">
        <v>19</v>
      </c>
      <c r="D1345" t="s">
        <v>101</v>
      </c>
      <c r="E1345" t="s">
        <v>37</v>
      </c>
      <c r="F1345" t="s">
        <v>3065</v>
      </c>
      <c r="G1345">
        <v>5088.75</v>
      </c>
      <c r="H1345" t="s">
        <v>39</v>
      </c>
      <c r="I1345" t="s">
        <v>3066</v>
      </c>
      <c r="J1345" t="s">
        <v>3067</v>
      </c>
      <c r="K1345">
        <v>5088.75</v>
      </c>
      <c r="L1345">
        <v>1</v>
      </c>
      <c r="M1345" t="s">
        <v>19</v>
      </c>
      <c r="N1345" t="s">
        <v>26</v>
      </c>
      <c r="O1345" t="s">
        <v>36</v>
      </c>
      <c r="P1345" t="s">
        <v>36</v>
      </c>
      <c r="Q1345" t="s">
        <v>101</v>
      </c>
    </row>
    <row r="1346" spans="1:17">
      <c r="A1346" t="s">
        <v>17</v>
      </c>
      <c r="B1346" t="s">
        <v>36</v>
      </c>
      <c r="C1346" t="s">
        <v>19</v>
      </c>
      <c r="D1346" t="s">
        <v>64</v>
      </c>
      <c r="E1346" t="s">
        <v>91</v>
      </c>
      <c r="F1346" t="s">
        <v>3068</v>
      </c>
      <c r="G1346">
        <v>5055.97</v>
      </c>
      <c r="H1346" t="s">
        <v>93</v>
      </c>
      <c r="I1346" t="s">
        <v>3069</v>
      </c>
      <c r="J1346" t="s">
        <v>549</v>
      </c>
      <c r="K1346">
        <v>0</v>
      </c>
      <c r="L1346">
        <v>0</v>
      </c>
      <c r="M1346" t="s">
        <v>19</v>
      </c>
      <c r="N1346" t="s">
        <v>26</v>
      </c>
      <c r="O1346" t="s">
        <v>36</v>
      </c>
      <c r="P1346" t="s">
        <v>36</v>
      </c>
      <c r="Q1346" t="s">
        <v>64</v>
      </c>
    </row>
    <row r="1347" spans="1:17">
      <c r="A1347" t="s">
        <v>17</v>
      </c>
      <c r="B1347" t="s">
        <v>36</v>
      </c>
      <c r="C1347" t="s">
        <v>19</v>
      </c>
      <c r="D1347" t="s">
        <v>101</v>
      </c>
      <c r="E1347" t="s">
        <v>91</v>
      </c>
      <c r="F1347" t="s">
        <v>3070</v>
      </c>
      <c r="G1347">
        <v>5051.6899999999996</v>
      </c>
      <c r="H1347" t="s">
        <v>93</v>
      </c>
      <c r="I1347" t="s">
        <v>3071</v>
      </c>
      <c r="J1347" t="s">
        <v>128</v>
      </c>
      <c r="K1347">
        <v>5051.6899999999996</v>
      </c>
      <c r="L1347">
        <v>1</v>
      </c>
      <c r="M1347" t="s">
        <v>19</v>
      </c>
      <c r="N1347" t="s">
        <v>26</v>
      </c>
      <c r="O1347" t="s">
        <v>36</v>
      </c>
      <c r="P1347" t="s">
        <v>36</v>
      </c>
      <c r="Q1347" t="s">
        <v>101</v>
      </c>
    </row>
    <row r="1348" spans="1:17">
      <c r="A1348" t="s">
        <v>17</v>
      </c>
      <c r="B1348" t="s">
        <v>36</v>
      </c>
      <c r="C1348" t="s">
        <v>176</v>
      </c>
      <c r="D1348" t="s">
        <v>593</v>
      </c>
      <c r="E1348" t="s">
        <v>37</v>
      </c>
      <c r="F1348" t="s">
        <v>3072</v>
      </c>
      <c r="G1348">
        <v>5000</v>
      </c>
      <c r="H1348" t="s">
        <v>39</v>
      </c>
      <c r="I1348" t="s">
        <v>3073</v>
      </c>
      <c r="J1348" t="s">
        <v>617</v>
      </c>
      <c r="K1348">
        <v>4945</v>
      </c>
      <c r="L1348">
        <v>0.98899999999999999</v>
      </c>
      <c r="M1348" t="s">
        <v>180</v>
      </c>
      <c r="N1348" t="s">
        <v>84</v>
      </c>
      <c r="O1348" t="s">
        <v>36</v>
      </c>
      <c r="P1348" t="s">
        <v>36</v>
      </c>
      <c r="Q1348" t="s">
        <v>64</v>
      </c>
    </row>
    <row r="1349" spans="1:17">
      <c r="A1349" t="s">
        <v>17</v>
      </c>
      <c r="B1349" t="s">
        <v>79</v>
      </c>
      <c r="C1349" t="s">
        <v>176</v>
      </c>
      <c r="D1349" t="s">
        <v>593</v>
      </c>
      <c r="E1349" t="s">
        <v>192</v>
      </c>
      <c r="F1349" t="s">
        <v>3074</v>
      </c>
      <c r="G1349">
        <v>5000</v>
      </c>
      <c r="H1349" t="s">
        <v>194</v>
      </c>
      <c r="I1349" t="s">
        <v>3075</v>
      </c>
      <c r="J1349" t="s">
        <v>617</v>
      </c>
      <c r="K1349">
        <v>2687.5</v>
      </c>
      <c r="L1349">
        <v>0.53749999999999998</v>
      </c>
      <c r="M1349" t="s">
        <v>180</v>
      </c>
      <c r="N1349" t="s">
        <v>190</v>
      </c>
      <c r="O1349" t="s">
        <v>241</v>
      </c>
      <c r="P1349" t="s">
        <v>197</v>
      </c>
      <c r="Q1349" t="s">
        <v>64</v>
      </c>
    </row>
    <row r="1350" spans="1:17">
      <c r="A1350" t="s">
        <v>17</v>
      </c>
      <c r="B1350" t="s">
        <v>36</v>
      </c>
      <c r="C1350" t="s">
        <v>176</v>
      </c>
      <c r="D1350" t="s">
        <v>186</v>
      </c>
      <c r="E1350" t="s">
        <v>95</v>
      </c>
      <c r="F1350" t="s">
        <v>3076</v>
      </c>
      <c r="G1350">
        <v>4982</v>
      </c>
      <c r="H1350" t="s">
        <v>97</v>
      </c>
      <c r="I1350" t="s">
        <v>3077</v>
      </c>
      <c r="J1350" t="s">
        <v>3078</v>
      </c>
      <c r="K1350">
        <v>0</v>
      </c>
      <c r="L1350">
        <v>0</v>
      </c>
      <c r="M1350" t="s">
        <v>180</v>
      </c>
      <c r="P1350" t="s">
        <v>36</v>
      </c>
    </row>
    <row r="1351" spans="1:17">
      <c r="A1351" t="s">
        <v>17</v>
      </c>
      <c r="B1351" t="s">
        <v>17</v>
      </c>
      <c r="C1351" t="s">
        <v>176</v>
      </c>
      <c r="D1351" t="s">
        <v>186</v>
      </c>
      <c r="E1351" t="s">
        <v>552</v>
      </c>
      <c r="F1351" t="s">
        <v>3079</v>
      </c>
      <c r="G1351">
        <v>4970</v>
      </c>
      <c r="H1351" t="s">
        <v>554</v>
      </c>
      <c r="I1351" t="s">
        <v>3080</v>
      </c>
      <c r="J1351" t="s">
        <v>2469</v>
      </c>
      <c r="K1351">
        <v>4970</v>
      </c>
      <c r="L1351">
        <v>1</v>
      </c>
      <c r="M1351" t="s">
        <v>180</v>
      </c>
      <c r="P1351" t="s">
        <v>17</v>
      </c>
      <c r="Q1351" t="s">
        <v>109</v>
      </c>
    </row>
    <row r="1352" spans="1:17">
      <c r="A1352" t="s">
        <v>17</v>
      </c>
      <c r="B1352" t="s">
        <v>36</v>
      </c>
      <c r="C1352" t="s">
        <v>43</v>
      </c>
      <c r="D1352" t="s">
        <v>638</v>
      </c>
      <c r="E1352" t="s">
        <v>37</v>
      </c>
      <c r="F1352" t="s">
        <v>3081</v>
      </c>
      <c r="G1352">
        <v>4963.2</v>
      </c>
      <c r="H1352" t="s">
        <v>39</v>
      </c>
      <c r="I1352" t="s">
        <v>3082</v>
      </c>
      <c r="J1352" t="s">
        <v>3083</v>
      </c>
      <c r="K1352">
        <v>0</v>
      </c>
      <c r="L1352">
        <v>0</v>
      </c>
      <c r="M1352" t="s">
        <v>43</v>
      </c>
      <c r="N1352" t="s">
        <v>26</v>
      </c>
      <c r="O1352" t="s">
        <v>36</v>
      </c>
      <c r="P1352" t="s">
        <v>36</v>
      </c>
      <c r="Q1352" t="s">
        <v>105</v>
      </c>
    </row>
    <row r="1353" spans="1:17">
      <c r="A1353" t="s">
        <v>17</v>
      </c>
      <c r="B1353" t="s">
        <v>36</v>
      </c>
      <c r="C1353" t="s">
        <v>19</v>
      </c>
      <c r="D1353" t="s">
        <v>638</v>
      </c>
      <c r="E1353" t="s">
        <v>37</v>
      </c>
      <c r="F1353" t="s">
        <v>3084</v>
      </c>
      <c r="G1353">
        <v>4950</v>
      </c>
      <c r="H1353" t="s">
        <v>39</v>
      </c>
      <c r="I1353" t="s">
        <v>3085</v>
      </c>
      <c r="J1353" t="s">
        <v>1442</v>
      </c>
      <c r="K1353">
        <v>4950</v>
      </c>
      <c r="L1353">
        <v>1</v>
      </c>
      <c r="M1353" t="s">
        <v>19</v>
      </c>
      <c r="N1353" t="s">
        <v>26</v>
      </c>
      <c r="O1353" t="s">
        <v>36</v>
      </c>
      <c r="P1353" t="s">
        <v>36</v>
      </c>
      <c r="Q1353" t="s">
        <v>101</v>
      </c>
    </row>
    <row r="1354" spans="1:17">
      <c r="A1354" t="s">
        <v>17</v>
      </c>
      <c r="B1354" t="s">
        <v>36</v>
      </c>
      <c r="C1354" t="s">
        <v>19</v>
      </c>
      <c r="D1354" t="s">
        <v>101</v>
      </c>
      <c r="E1354" t="s">
        <v>37</v>
      </c>
      <c r="F1354" t="s">
        <v>3086</v>
      </c>
      <c r="G1354">
        <v>4916.22</v>
      </c>
      <c r="H1354" t="s">
        <v>39</v>
      </c>
      <c r="I1354" t="s">
        <v>3087</v>
      </c>
      <c r="J1354" t="s">
        <v>128</v>
      </c>
      <c r="K1354">
        <v>4916.2199999999993</v>
      </c>
      <c r="L1354">
        <v>0.99999999999999978</v>
      </c>
      <c r="M1354" t="s">
        <v>19</v>
      </c>
      <c r="N1354" t="s">
        <v>26</v>
      </c>
      <c r="O1354" t="s">
        <v>36</v>
      </c>
      <c r="P1354" t="s">
        <v>36</v>
      </c>
      <c r="Q1354" t="s">
        <v>101</v>
      </c>
    </row>
    <row r="1355" spans="1:17">
      <c r="A1355" t="s">
        <v>17</v>
      </c>
      <c r="B1355" t="s">
        <v>29</v>
      </c>
      <c r="C1355" t="s">
        <v>176</v>
      </c>
      <c r="D1355" t="s">
        <v>101</v>
      </c>
      <c r="E1355" t="s">
        <v>30</v>
      </c>
      <c r="F1355" t="s">
        <v>3088</v>
      </c>
      <c r="G1355">
        <v>4874.6000000000004</v>
      </c>
      <c r="H1355" t="s">
        <v>32</v>
      </c>
      <c r="I1355" t="s">
        <v>3089</v>
      </c>
      <c r="J1355" t="s">
        <v>2221</v>
      </c>
      <c r="K1355">
        <v>4874.6000000000004</v>
      </c>
      <c r="L1355">
        <v>1</v>
      </c>
      <c r="M1355" t="s">
        <v>180</v>
      </c>
      <c r="N1355" t="s">
        <v>26</v>
      </c>
      <c r="O1355" t="s">
        <v>29</v>
      </c>
      <c r="P1355" t="s">
        <v>29</v>
      </c>
      <c r="Q1355" t="s">
        <v>105</v>
      </c>
    </row>
    <row r="1356" spans="1:17">
      <c r="A1356" t="s">
        <v>17</v>
      </c>
      <c r="B1356" t="s">
        <v>18</v>
      </c>
      <c r="C1356" t="s">
        <v>19</v>
      </c>
      <c r="D1356" t="s">
        <v>64</v>
      </c>
      <c r="E1356" t="s">
        <v>21</v>
      </c>
      <c r="F1356" t="s">
        <v>3090</v>
      </c>
      <c r="G1356">
        <v>4864.6000000000004</v>
      </c>
      <c r="H1356" t="s">
        <v>23</v>
      </c>
      <c r="I1356" t="s">
        <v>3091</v>
      </c>
      <c r="J1356" t="s">
        <v>208</v>
      </c>
      <c r="K1356">
        <v>4864.6000000000004</v>
      </c>
      <c r="L1356">
        <v>1</v>
      </c>
      <c r="M1356" t="s">
        <v>19</v>
      </c>
      <c r="N1356" t="s">
        <v>26</v>
      </c>
      <c r="O1356" t="s">
        <v>27</v>
      </c>
      <c r="P1356" t="s">
        <v>18</v>
      </c>
      <c r="Q1356" t="s">
        <v>209</v>
      </c>
    </row>
    <row r="1357" spans="1:17">
      <c r="A1357" t="s">
        <v>17</v>
      </c>
      <c r="B1357" t="s">
        <v>36</v>
      </c>
      <c r="C1357" t="s">
        <v>86</v>
      </c>
      <c r="D1357" t="s">
        <v>64</v>
      </c>
      <c r="E1357" t="s">
        <v>37</v>
      </c>
      <c r="F1357" t="s">
        <v>3092</v>
      </c>
      <c r="G1357">
        <v>4852</v>
      </c>
      <c r="H1357" t="s">
        <v>39</v>
      </c>
      <c r="I1357" t="s">
        <v>3093</v>
      </c>
      <c r="J1357" t="s">
        <v>108</v>
      </c>
      <c r="K1357">
        <v>4852</v>
      </c>
      <c r="L1357">
        <v>1</v>
      </c>
      <c r="M1357" t="s">
        <v>86</v>
      </c>
      <c r="N1357" t="s">
        <v>26</v>
      </c>
      <c r="O1357" t="s">
        <v>36</v>
      </c>
      <c r="P1357" t="s">
        <v>36</v>
      </c>
      <c r="Q1357" t="s">
        <v>116</v>
      </c>
    </row>
    <row r="1358" spans="1:17">
      <c r="A1358" t="s">
        <v>17</v>
      </c>
      <c r="B1358" t="s">
        <v>36</v>
      </c>
      <c r="C1358" t="s">
        <v>19</v>
      </c>
      <c r="D1358" t="s">
        <v>101</v>
      </c>
      <c r="E1358" t="s">
        <v>95</v>
      </c>
      <c r="F1358" t="s">
        <v>3094</v>
      </c>
      <c r="G1358">
        <v>4817.18</v>
      </c>
      <c r="H1358" t="s">
        <v>97</v>
      </c>
      <c r="I1358" t="s">
        <v>3095</v>
      </c>
      <c r="J1358" t="s">
        <v>128</v>
      </c>
      <c r="K1358">
        <v>4817.1799999999994</v>
      </c>
      <c r="L1358">
        <v>0.99999999999999978</v>
      </c>
      <c r="M1358" t="s">
        <v>19</v>
      </c>
      <c r="N1358" t="s">
        <v>26</v>
      </c>
      <c r="O1358" t="s">
        <v>36</v>
      </c>
      <c r="P1358" t="s">
        <v>36</v>
      </c>
      <c r="Q1358" t="s">
        <v>101</v>
      </c>
    </row>
    <row r="1359" spans="1:17">
      <c r="A1359" t="s">
        <v>17</v>
      </c>
      <c r="B1359" t="s">
        <v>18</v>
      </c>
      <c r="C1359" t="s">
        <v>19</v>
      </c>
      <c r="D1359" t="s">
        <v>20</v>
      </c>
      <c r="E1359" t="s">
        <v>21</v>
      </c>
      <c r="F1359" t="s">
        <v>3096</v>
      </c>
      <c r="G1359">
        <v>4725</v>
      </c>
      <c r="H1359" t="s">
        <v>23</v>
      </c>
      <c r="I1359" t="s">
        <v>3097</v>
      </c>
      <c r="J1359" t="s">
        <v>249</v>
      </c>
      <c r="K1359">
        <v>4725</v>
      </c>
      <c r="L1359">
        <v>1</v>
      </c>
      <c r="M1359" t="s">
        <v>19</v>
      </c>
      <c r="N1359" t="s">
        <v>26</v>
      </c>
      <c r="O1359" t="s">
        <v>27</v>
      </c>
      <c r="P1359" t="s">
        <v>18</v>
      </c>
      <c r="Q1359" t="s">
        <v>101</v>
      </c>
    </row>
    <row r="1360" spans="1:17">
      <c r="A1360" t="s">
        <v>17</v>
      </c>
      <c r="B1360" t="s">
        <v>36</v>
      </c>
      <c r="C1360" t="s">
        <v>19</v>
      </c>
      <c r="D1360" t="s">
        <v>101</v>
      </c>
      <c r="E1360" t="s">
        <v>95</v>
      </c>
      <c r="F1360" t="s">
        <v>3098</v>
      </c>
      <c r="G1360">
        <v>4724.96</v>
      </c>
      <c r="H1360" t="s">
        <v>97</v>
      </c>
      <c r="I1360" t="s">
        <v>3099</v>
      </c>
      <c r="J1360" t="s">
        <v>1021</v>
      </c>
      <c r="K1360">
        <v>4724.96</v>
      </c>
      <c r="L1360">
        <v>1</v>
      </c>
      <c r="M1360" t="s">
        <v>19</v>
      </c>
      <c r="N1360" t="s">
        <v>26</v>
      </c>
      <c r="O1360" t="s">
        <v>36</v>
      </c>
      <c r="P1360" t="s">
        <v>36</v>
      </c>
      <c r="Q1360" t="s">
        <v>101</v>
      </c>
    </row>
    <row r="1361" spans="1:17">
      <c r="A1361" t="s">
        <v>17</v>
      </c>
      <c r="B1361" t="s">
        <v>18</v>
      </c>
      <c r="C1361" t="s">
        <v>19</v>
      </c>
      <c r="D1361" t="s">
        <v>101</v>
      </c>
      <c r="E1361" t="s">
        <v>21</v>
      </c>
      <c r="F1361" t="s">
        <v>3100</v>
      </c>
      <c r="G1361">
        <v>4698.8999999999996</v>
      </c>
      <c r="H1361" t="s">
        <v>23</v>
      </c>
      <c r="I1361" t="s">
        <v>3101</v>
      </c>
      <c r="J1361" t="s">
        <v>718</v>
      </c>
      <c r="K1361">
        <v>4698.8999999999996</v>
      </c>
      <c r="L1361">
        <v>1</v>
      </c>
      <c r="M1361" t="s">
        <v>19</v>
      </c>
      <c r="N1361" t="s">
        <v>26</v>
      </c>
      <c r="O1361" t="s">
        <v>27</v>
      </c>
      <c r="P1361" t="s">
        <v>18</v>
      </c>
      <c r="Q1361" t="s">
        <v>101</v>
      </c>
    </row>
    <row r="1362" spans="1:17">
      <c r="A1362" t="s">
        <v>17</v>
      </c>
      <c r="B1362" t="s">
        <v>18</v>
      </c>
      <c r="C1362" t="s">
        <v>19</v>
      </c>
      <c r="D1362" t="s">
        <v>101</v>
      </c>
      <c r="E1362" t="s">
        <v>21</v>
      </c>
      <c r="F1362" t="s">
        <v>3102</v>
      </c>
      <c r="G1362">
        <v>4679.78</v>
      </c>
      <c r="H1362" t="s">
        <v>23</v>
      </c>
      <c r="I1362" t="s">
        <v>3103</v>
      </c>
      <c r="J1362" t="s">
        <v>718</v>
      </c>
      <c r="K1362">
        <v>4679.78</v>
      </c>
      <c r="L1362">
        <v>1</v>
      </c>
      <c r="M1362" t="s">
        <v>19</v>
      </c>
      <c r="N1362" t="s">
        <v>26</v>
      </c>
      <c r="O1362" t="s">
        <v>27</v>
      </c>
      <c r="P1362" t="s">
        <v>18</v>
      </c>
      <c r="Q1362" t="s">
        <v>101</v>
      </c>
    </row>
    <row r="1363" spans="1:17">
      <c r="A1363" t="s">
        <v>17</v>
      </c>
      <c r="B1363" t="s">
        <v>18</v>
      </c>
      <c r="C1363" t="s">
        <v>19</v>
      </c>
      <c r="D1363" t="s">
        <v>101</v>
      </c>
      <c r="E1363" t="s">
        <v>69</v>
      </c>
      <c r="F1363" t="s">
        <v>3104</v>
      </c>
      <c r="G1363">
        <v>4648</v>
      </c>
      <c r="H1363" t="s">
        <v>71</v>
      </c>
      <c r="I1363" t="s">
        <v>3105</v>
      </c>
      <c r="J1363" t="s">
        <v>1310</v>
      </c>
      <c r="K1363">
        <v>4648</v>
      </c>
      <c r="L1363">
        <v>1</v>
      </c>
      <c r="M1363" t="s">
        <v>19</v>
      </c>
      <c r="N1363" t="s">
        <v>26</v>
      </c>
      <c r="O1363" t="s">
        <v>27</v>
      </c>
      <c r="P1363" t="s">
        <v>18</v>
      </c>
    </row>
    <row r="1364" spans="1:17">
      <c r="A1364" t="s">
        <v>17</v>
      </c>
      <c r="B1364" t="s">
        <v>18</v>
      </c>
      <c r="C1364" t="s">
        <v>19</v>
      </c>
      <c r="D1364" t="s">
        <v>64</v>
      </c>
      <c r="E1364" t="s">
        <v>58</v>
      </c>
      <c r="F1364" t="s">
        <v>3106</v>
      </c>
      <c r="G1364">
        <v>4587</v>
      </c>
      <c r="H1364" t="s">
        <v>60</v>
      </c>
      <c r="I1364" t="s">
        <v>3107</v>
      </c>
      <c r="J1364" t="s">
        <v>108</v>
      </c>
      <c r="K1364">
        <v>4587</v>
      </c>
      <c r="L1364">
        <v>1</v>
      </c>
      <c r="M1364" t="s">
        <v>19</v>
      </c>
      <c r="N1364" t="s">
        <v>26</v>
      </c>
      <c r="O1364" t="s">
        <v>62</v>
      </c>
      <c r="P1364" t="s">
        <v>63</v>
      </c>
      <c r="Q1364" t="s">
        <v>116</v>
      </c>
    </row>
    <row r="1365" spans="1:17">
      <c r="A1365" t="s">
        <v>17</v>
      </c>
      <c r="B1365" t="s">
        <v>79</v>
      </c>
      <c r="C1365" t="s">
        <v>176</v>
      </c>
      <c r="D1365" t="s">
        <v>593</v>
      </c>
      <c r="E1365" t="s">
        <v>192</v>
      </c>
      <c r="F1365" t="s">
        <v>3108</v>
      </c>
      <c r="G1365">
        <v>4570</v>
      </c>
      <c r="H1365" t="s">
        <v>194</v>
      </c>
      <c r="I1365" t="s">
        <v>3109</v>
      </c>
      <c r="J1365" t="s">
        <v>617</v>
      </c>
      <c r="K1365">
        <v>4570</v>
      </c>
      <c r="L1365">
        <v>1</v>
      </c>
      <c r="M1365" t="s">
        <v>180</v>
      </c>
      <c r="N1365" t="s">
        <v>84</v>
      </c>
      <c r="O1365" t="s">
        <v>79</v>
      </c>
      <c r="P1365" t="s">
        <v>197</v>
      </c>
      <c r="Q1365" t="s">
        <v>64</v>
      </c>
    </row>
    <row r="1366" spans="1:17">
      <c r="A1366" t="s">
        <v>17</v>
      </c>
      <c r="B1366" t="s">
        <v>18</v>
      </c>
      <c r="C1366" t="s">
        <v>19</v>
      </c>
      <c r="D1366" t="s">
        <v>101</v>
      </c>
      <c r="E1366" t="s">
        <v>21</v>
      </c>
      <c r="F1366" t="s">
        <v>3110</v>
      </c>
      <c r="G1366">
        <v>4562.91</v>
      </c>
      <c r="H1366" t="s">
        <v>23</v>
      </c>
      <c r="I1366" t="s">
        <v>3111</v>
      </c>
      <c r="J1366" t="s">
        <v>3112</v>
      </c>
      <c r="K1366">
        <v>0</v>
      </c>
      <c r="L1366">
        <v>0</v>
      </c>
      <c r="M1366" t="s">
        <v>19</v>
      </c>
      <c r="N1366" t="s">
        <v>140</v>
      </c>
      <c r="O1366" t="s">
        <v>27</v>
      </c>
      <c r="P1366" t="s">
        <v>18</v>
      </c>
      <c r="Q1366" t="s">
        <v>105</v>
      </c>
    </row>
    <row r="1367" spans="1:17">
      <c r="A1367" t="s">
        <v>17</v>
      </c>
      <c r="B1367" t="s">
        <v>18</v>
      </c>
      <c r="C1367" t="s">
        <v>19</v>
      </c>
      <c r="D1367" t="s">
        <v>101</v>
      </c>
      <c r="E1367" t="s">
        <v>21</v>
      </c>
      <c r="F1367" t="s">
        <v>3113</v>
      </c>
      <c r="G1367">
        <v>4560.2299999999996</v>
      </c>
      <c r="H1367" t="s">
        <v>23</v>
      </c>
      <c r="I1367" t="s">
        <v>2812</v>
      </c>
      <c r="J1367" t="s">
        <v>1419</v>
      </c>
      <c r="K1367">
        <v>4560.2299999999996</v>
      </c>
      <c r="L1367">
        <v>1</v>
      </c>
      <c r="M1367" t="s">
        <v>19</v>
      </c>
      <c r="N1367" t="s">
        <v>26</v>
      </c>
      <c r="O1367" t="s">
        <v>27</v>
      </c>
      <c r="P1367" t="s">
        <v>18</v>
      </c>
      <c r="Q1367" t="s">
        <v>101</v>
      </c>
    </row>
    <row r="1368" spans="1:17">
      <c r="A1368" t="s">
        <v>17</v>
      </c>
      <c r="B1368" t="s">
        <v>18</v>
      </c>
      <c r="C1368" t="s">
        <v>19</v>
      </c>
      <c r="D1368" t="s">
        <v>101</v>
      </c>
      <c r="E1368" t="s">
        <v>69</v>
      </c>
      <c r="F1368" t="s">
        <v>3114</v>
      </c>
      <c r="G1368">
        <v>4541.8</v>
      </c>
      <c r="H1368" t="s">
        <v>71</v>
      </c>
      <c r="I1368" t="s">
        <v>3115</v>
      </c>
      <c r="J1368" t="s">
        <v>1021</v>
      </c>
      <c r="K1368">
        <v>4541.8</v>
      </c>
      <c r="L1368">
        <v>1</v>
      </c>
      <c r="M1368" t="s">
        <v>19</v>
      </c>
      <c r="N1368" t="s">
        <v>26</v>
      </c>
      <c r="O1368" t="s">
        <v>27</v>
      </c>
      <c r="P1368" t="s">
        <v>18</v>
      </c>
    </row>
    <row r="1369" spans="1:17">
      <c r="A1369" t="s">
        <v>17</v>
      </c>
      <c r="B1369" t="s">
        <v>18</v>
      </c>
      <c r="C1369" t="s">
        <v>19</v>
      </c>
      <c r="D1369" t="s">
        <v>101</v>
      </c>
      <c r="E1369" t="s">
        <v>21</v>
      </c>
      <c r="F1369" t="s">
        <v>3116</v>
      </c>
      <c r="G1369">
        <v>4529.8999999999996</v>
      </c>
      <c r="H1369" t="s">
        <v>23</v>
      </c>
      <c r="I1369" t="s">
        <v>3117</v>
      </c>
      <c r="J1369" t="s">
        <v>1419</v>
      </c>
      <c r="K1369">
        <v>4529.8999999999996</v>
      </c>
      <c r="L1369">
        <v>1</v>
      </c>
      <c r="M1369" t="s">
        <v>19</v>
      </c>
      <c r="N1369" t="s">
        <v>26</v>
      </c>
      <c r="O1369" t="s">
        <v>27</v>
      </c>
      <c r="P1369" t="s">
        <v>18</v>
      </c>
      <c r="Q1369" t="s">
        <v>101</v>
      </c>
    </row>
    <row r="1370" spans="1:17">
      <c r="A1370" t="s">
        <v>17</v>
      </c>
      <c r="B1370" t="s">
        <v>18</v>
      </c>
      <c r="C1370" t="s">
        <v>19</v>
      </c>
      <c r="D1370" t="s">
        <v>122</v>
      </c>
      <c r="E1370" t="s">
        <v>58</v>
      </c>
      <c r="F1370" t="s">
        <v>3118</v>
      </c>
      <c r="G1370">
        <v>4491.74</v>
      </c>
      <c r="H1370" t="s">
        <v>60</v>
      </c>
      <c r="I1370" t="s">
        <v>3119</v>
      </c>
      <c r="J1370" t="s">
        <v>1108</v>
      </c>
      <c r="K1370">
        <v>4491.74</v>
      </c>
      <c r="L1370">
        <v>1</v>
      </c>
      <c r="M1370" t="s">
        <v>19</v>
      </c>
      <c r="N1370" t="s">
        <v>26</v>
      </c>
      <c r="O1370" t="s">
        <v>62</v>
      </c>
      <c r="P1370" t="s">
        <v>63</v>
      </c>
      <c r="Q1370" t="s">
        <v>105</v>
      </c>
    </row>
    <row r="1371" spans="1:17">
      <c r="A1371" t="s">
        <v>17</v>
      </c>
      <c r="B1371" t="s">
        <v>18</v>
      </c>
      <c r="C1371" t="s">
        <v>19</v>
      </c>
      <c r="D1371" t="s">
        <v>122</v>
      </c>
      <c r="E1371" t="s">
        <v>58</v>
      </c>
      <c r="F1371" t="s">
        <v>3120</v>
      </c>
      <c r="G1371">
        <v>4438.8500000000004</v>
      </c>
      <c r="H1371" t="s">
        <v>60</v>
      </c>
      <c r="I1371" t="s">
        <v>3121</v>
      </c>
      <c r="J1371" t="s">
        <v>1108</v>
      </c>
      <c r="K1371">
        <v>4438.8500000000004</v>
      </c>
      <c r="L1371">
        <v>1</v>
      </c>
      <c r="M1371" t="s">
        <v>19</v>
      </c>
      <c r="N1371" t="s">
        <v>26</v>
      </c>
      <c r="O1371" t="s">
        <v>62</v>
      </c>
      <c r="P1371" t="s">
        <v>63</v>
      </c>
      <c r="Q1371" t="s">
        <v>105</v>
      </c>
    </row>
    <row r="1372" spans="1:17">
      <c r="A1372" t="s">
        <v>17</v>
      </c>
      <c r="B1372" t="s">
        <v>18</v>
      </c>
      <c r="C1372" t="s">
        <v>19</v>
      </c>
      <c r="D1372" t="s">
        <v>101</v>
      </c>
      <c r="E1372" t="s">
        <v>21</v>
      </c>
      <c r="F1372" t="s">
        <v>3122</v>
      </c>
      <c r="G1372">
        <v>4429.5</v>
      </c>
      <c r="H1372" t="s">
        <v>23</v>
      </c>
      <c r="I1372" t="s">
        <v>3123</v>
      </c>
      <c r="J1372" t="s">
        <v>1336</v>
      </c>
      <c r="K1372">
        <v>4429.5</v>
      </c>
      <c r="L1372">
        <v>1</v>
      </c>
      <c r="M1372" t="s">
        <v>19</v>
      </c>
      <c r="N1372" t="s">
        <v>26</v>
      </c>
      <c r="O1372" t="s">
        <v>27</v>
      </c>
      <c r="P1372" t="s">
        <v>18</v>
      </c>
      <c r="Q1372" t="s">
        <v>101</v>
      </c>
    </row>
    <row r="1373" spans="1:17">
      <c r="A1373" t="s">
        <v>17</v>
      </c>
      <c r="B1373" t="s">
        <v>36</v>
      </c>
      <c r="C1373" t="s">
        <v>176</v>
      </c>
      <c r="D1373" t="s">
        <v>593</v>
      </c>
      <c r="E1373" t="s">
        <v>37</v>
      </c>
      <c r="F1373" t="s">
        <v>3124</v>
      </c>
      <c r="G1373">
        <v>4420</v>
      </c>
      <c r="H1373" t="s">
        <v>39</v>
      </c>
      <c r="I1373" t="s">
        <v>3125</v>
      </c>
      <c r="J1373" t="s">
        <v>1405</v>
      </c>
      <c r="K1373">
        <v>4420</v>
      </c>
      <c r="L1373">
        <v>1</v>
      </c>
      <c r="M1373" t="s">
        <v>180</v>
      </c>
      <c r="N1373" t="s">
        <v>26</v>
      </c>
      <c r="O1373" t="s">
        <v>36</v>
      </c>
      <c r="P1373" t="s">
        <v>17</v>
      </c>
      <c r="Q1373" t="s">
        <v>64</v>
      </c>
    </row>
    <row r="1374" spans="1:17">
      <c r="A1374" t="s">
        <v>17</v>
      </c>
      <c r="B1374" t="s">
        <v>29</v>
      </c>
      <c r="C1374" t="s">
        <v>19</v>
      </c>
      <c r="D1374" t="s">
        <v>101</v>
      </c>
      <c r="E1374" t="s">
        <v>30</v>
      </c>
      <c r="F1374" t="s">
        <v>3126</v>
      </c>
      <c r="G1374">
        <v>4400</v>
      </c>
      <c r="H1374" t="s">
        <v>32</v>
      </c>
      <c r="I1374" t="s">
        <v>3127</v>
      </c>
      <c r="J1374" t="s">
        <v>128</v>
      </c>
      <c r="K1374">
        <v>4400</v>
      </c>
      <c r="L1374">
        <v>1</v>
      </c>
      <c r="M1374" t="s">
        <v>19</v>
      </c>
      <c r="N1374" t="s">
        <v>26</v>
      </c>
      <c r="O1374" t="s">
        <v>29</v>
      </c>
      <c r="P1374" t="s">
        <v>29</v>
      </c>
      <c r="Q1374" t="s">
        <v>105</v>
      </c>
    </row>
    <row r="1375" spans="1:17">
      <c r="A1375" t="s">
        <v>17</v>
      </c>
      <c r="B1375" t="s">
        <v>36</v>
      </c>
      <c r="C1375" t="s">
        <v>86</v>
      </c>
      <c r="D1375" t="s">
        <v>20</v>
      </c>
      <c r="E1375" t="s">
        <v>37</v>
      </c>
      <c r="F1375" t="s">
        <v>3128</v>
      </c>
      <c r="G1375">
        <v>4350</v>
      </c>
      <c r="H1375" t="s">
        <v>39</v>
      </c>
      <c r="I1375" t="s">
        <v>3129</v>
      </c>
      <c r="J1375" t="s">
        <v>89</v>
      </c>
      <c r="K1375">
        <v>0</v>
      </c>
      <c r="L1375">
        <v>0</v>
      </c>
      <c r="M1375" t="s">
        <v>86</v>
      </c>
      <c r="N1375" t="s">
        <v>140</v>
      </c>
      <c r="O1375" t="s">
        <v>36</v>
      </c>
      <c r="P1375" t="s">
        <v>36</v>
      </c>
      <c r="Q1375" t="s">
        <v>101</v>
      </c>
    </row>
    <row r="1376" spans="1:17">
      <c r="A1376" t="s">
        <v>17</v>
      </c>
      <c r="B1376" t="s">
        <v>36</v>
      </c>
      <c r="C1376" t="s">
        <v>19</v>
      </c>
      <c r="D1376" t="s">
        <v>122</v>
      </c>
      <c r="E1376" t="s">
        <v>95</v>
      </c>
      <c r="F1376" t="s">
        <v>3130</v>
      </c>
      <c r="G1376">
        <v>4320</v>
      </c>
      <c r="H1376" t="s">
        <v>97</v>
      </c>
      <c r="I1376" t="s">
        <v>3131</v>
      </c>
      <c r="J1376" t="s">
        <v>2531</v>
      </c>
      <c r="K1376">
        <v>0</v>
      </c>
      <c r="L1376">
        <v>0</v>
      </c>
      <c r="M1376" t="s">
        <v>19</v>
      </c>
      <c r="P1376" t="s">
        <v>36</v>
      </c>
    </row>
    <row r="1377" spans="1:17">
      <c r="A1377" t="s">
        <v>17</v>
      </c>
      <c r="B1377" t="s">
        <v>18</v>
      </c>
      <c r="C1377" t="s">
        <v>19</v>
      </c>
      <c r="D1377" t="s">
        <v>101</v>
      </c>
      <c r="E1377" t="s">
        <v>58</v>
      </c>
      <c r="F1377" t="s">
        <v>3132</v>
      </c>
      <c r="G1377">
        <v>4317.5</v>
      </c>
      <c r="H1377" t="s">
        <v>60</v>
      </c>
      <c r="I1377" t="s">
        <v>3133</v>
      </c>
      <c r="J1377" t="s">
        <v>1108</v>
      </c>
      <c r="K1377">
        <v>4317.5</v>
      </c>
      <c r="L1377">
        <v>1</v>
      </c>
      <c r="M1377" t="s">
        <v>19</v>
      </c>
      <c r="N1377" t="s">
        <v>26</v>
      </c>
      <c r="O1377" t="s">
        <v>62</v>
      </c>
      <c r="P1377" t="s">
        <v>63</v>
      </c>
      <c r="Q1377" t="s">
        <v>105</v>
      </c>
    </row>
    <row r="1378" spans="1:17">
      <c r="A1378" t="s">
        <v>17</v>
      </c>
      <c r="B1378" t="s">
        <v>36</v>
      </c>
      <c r="C1378" t="s">
        <v>86</v>
      </c>
      <c r="D1378" t="s">
        <v>20</v>
      </c>
      <c r="E1378" t="s">
        <v>91</v>
      </c>
      <c r="F1378" t="s">
        <v>3134</v>
      </c>
      <c r="G1378">
        <v>4272</v>
      </c>
      <c r="H1378" t="s">
        <v>93</v>
      </c>
      <c r="I1378" t="s">
        <v>2477</v>
      </c>
      <c r="J1378" t="s">
        <v>89</v>
      </c>
      <c r="K1378">
        <v>0</v>
      </c>
      <c r="L1378">
        <v>0</v>
      </c>
      <c r="M1378" t="s">
        <v>86</v>
      </c>
      <c r="N1378" t="s">
        <v>140</v>
      </c>
      <c r="O1378" t="s">
        <v>36</v>
      </c>
      <c r="P1378" t="s">
        <v>36</v>
      </c>
      <c r="Q1378" t="s">
        <v>90</v>
      </c>
    </row>
    <row r="1379" spans="1:17">
      <c r="A1379" t="s">
        <v>17</v>
      </c>
      <c r="B1379" t="s">
        <v>79</v>
      </c>
      <c r="C1379" t="s">
        <v>43</v>
      </c>
      <c r="D1379" t="s">
        <v>20</v>
      </c>
      <c r="E1379" t="s">
        <v>80</v>
      </c>
      <c r="F1379" t="s">
        <v>3135</v>
      </c>
      <c r="G1379">
        <v>4268.6400000000003</v>
      </c>
      <c r="H1379" t="s">
        <v>82</v>
      </c>
      <c r="I1379" t="s">
        <v>3136</v>
      </c>
      <c r="J1379" t="s">
        <v>1787</v>
      </c>
      <c r="K1379">
        <v>4264.12</v>
      </c>
      <c r="L1379">
        <v>0.99894111473443525</v>
      </c>
      <c r="M1379" t="s">
        <v>43</v>
      </c>
      <c r="N1379" t="s">
        <v>26</v>
      </c>
      <c r="O1379" t="s">
        <v>79</v>
      </c>
      <c r="P1379" t="s">
        <v>85</v>
      </c>
      <c r="Q1379" t="s">
        <v>101</v>
      </c>
    </row>
    <row r="1380" spans="1:17">
      <c r="A1380" t="s">
        <v>17</v>
      </c>
      <c r="B1380" t="s">
        <v>36</v>
      </c>
      <c r="C1380" t="s">
        <v>176</v>
      </c>
      <c r="D1380" t="s">
        <v>186</v>
      </c>
      <c r="E1380" t="s">
        <v>37</v>
      </c>
      <c r="F1380" t="s">
        <v>3137</v>
      </c>
      <c r="G1380">
        <v>4260</v>
      </c>
      <c r="H1380" t="s">
        <v>39</v>
      </c>
      <c r="I1380" t="s">
        <v>3138</v>
      </c>
      <c r="J1380" t="s">
        <v>1400</v>
      </c>
      <c r="K1380">
        <v>0</v>
      </c>
      <c r="L1380">
        <v>0</v>
      </c>
      <c r="M1380" t="s">
        <v>180</v>
      </c>
      <c r="N1380" t="s">
        <v>190</v>
      </c>
      <c r="O1380" t="s">
        <v>241</v>
      </c>
      <c r="P1380" t="s">
        <v>36</v>
      </c>
      <c r="Q1380" t="s">
        <v>186</v>
      </c>
    </row>
    <row r="1381" spans="1:17">
      <c r="A1381" t="s">
        <v>17</v>
      </c>
      <c r="B1381" t="s">
        <v>79</v>
      </c>
      <c r="C1381" t="s">
        <v>176</v>
      </c>
      <c r="D1381" t="s">
        <v>593</v>
      </c>
      <c r="E1381" t="s">
        <v>192</v>
      </c>
      <c r="F1381" t="s">
        <v>3139</v>
      </c>
      <c r="G1381">
        <v>4250</v>
      </c>
      <c r="H1381" t="s">
        <v>194</v>
      </c>
      <c r="I1381" t="s">
        <v>3140</v>
      </c>
      <c r="J1381" t="s">
        <v>617</v>
      </c>
      <c r="K1381">
        <v>4250</v>
      </c>
      <c r="L1381">
        <v>1</v>
      </c>
      <c r="M1381" t="s">
        <v>180</v>
      </c>
      <c r="N1381" t="s">
        <v>84</v>
      </c>
      <c r="O1381" t="s">
        <v>79</v>
      </c>
      <c r="P1381" t="s">
        <v>197</v>
      </c>
      <c r="Q1381" t="s">
        <v>64</v>
      </c>
    </row>
    <row r="1382" spans="1:17">
      <c r="A1382" t="s">
        <v>17</v>
      </c>
      <c r="B1382" t="s">
        <v>29</v>
      </c>
      <c r="C1382" t="s">
        <v>19</v>
      </c>
      <c r="D1382" t="s">
        <v>101</v>
      </c>
      <c r="E1382" t="s">
        <v>30</v>
      </c>
      <c r="F1382" t="s">
        <v>3141</v>
      </c>
      <c r="G1382">
        <v>4243.3999999999996</v>
      </c>
      <c r="H1382" t="s">
        <v>32</v>
      </c>
      <c r="I1382" t="s">
        <v>3142</v>
      </c>
      <c r="J1382" t="s">
        <v>578</v>
      </c>
      <c r="K1382">
        <v>4243.3999999999996</v>
      </c>
      <c r="L1382">
        <v>1</v>
      </c>
      <c r="M1382" t="s">
        <v>19</v>
      </c>
      <c r="N1382" t="s">
        <v>26</v>
      </c>
      <c r="O1382" t="s">
        <v>29</v>
      </c>
      <c r="P1382" t="s">
        <v>29</v>
      </c>
      <c r="Q1382" t="s">
        <v>101</v>
      </c>
    </row>
    <row r="1383" spans="1:17">
      <c r="A1383" t="s">
        <v>17</v>
      </c>
      <c r="B1383" t="s">
        <v>29</v>
      </c>
      <c r="C1383" t="s">
        <v>176</v>
      </c>
      <c r="D1383" t="s">
        <v>101</v>
      </c>
      <c r="E1383" t="s">
        <v>30</v>
      </c>
      <c r="F1383" t="s">
        <v>3143</v>
      </c>
      <c r="G1383">
        <v>4198.32</v>
      </c>
      <c r="H1383" t="s">
        <v>32</v>
      </c>
      <c r="I1383" t="s">
        <v>3144</v>
      </c>
      <c r="J1383" t="s">
        <v>2866</v>
      </c>
      <c r="K1383">
        <v>4198.32</v>
      </c>
      <c r="L1383">
        <v>1</v>
      </c>
      <c r="M1383" t="s">
        <v>180</v>
      </c>
      <c r="N1383" t="s">
        <v>26</v>
      </c>
      <c r="O1383" t="s">
        <v>29</v>
      </c>
      <c r="P1383" t="s">
        <v>29</v>
      </c>
      <c r="Q1383" t="s">
        <v>105</v>
      </c>
    </row>
    <row r="1384" spans="1:17">
      <c r="A1384" t="s">
        <v>17</v>
      </c>
      <c r="B1384" t="s">
        <v>36</v>
      </c>
      <c r="C1384" t="s">
        <v>176</v>
      </c>
      <c r="D1384" t="s">
        <v>186</v>
      </c>
      <c r="E1384" t="s">
        <v>37</v>
      </c>
      <c r="F1384" t="s">
        <v>3145</v>
      </c>
      <c r="G1384">
        <v>4176.7</v>
      </c>
      <c r="H1384" t="s">
        <v>39</v>
      </c>
      <c r="I1384" t="s">
        <v>3146</v>
      </c>
      <c r="J1384" t="s">
        <v>3147</v>
      </c>
      <c r="K1384">
        <v>0</v>
      </c>
      <c r="L1384">
        <v>0</v>
      </c>
      <c r="M1384" t="s">
        <v>180</v>
      </c>
      <c r="N1384" t="s">
        <v>26</v>
      </c>
      <c r="O1384" t="s">
        <v>36</v>
      </c>
      <c r="P1384" t="s">
        <v>36</v>
      </c>
      <c r="Q1384" t="s">
        <v>105</v>
      </c>
    </row>
    <row r="1385" spans="1:17">
      <c r="A1385" t="s">
        <v>17</v>
      </c>
      <c r="B1385" t="s">
        <v>36</v>
      </c>
      <c r="C1385" t="s">
        <v>19</v>
      </c>
      <c r="D1385" t="s">
        <v>101</v>
      </c>
      <c r="E1385" t="s">
        <v>37</v>
      </c>
      <c r="F1385" t="s">
        <v>3148</v>
      </c>
      <c r="G1385">
        <v>4141.93</v>
      </c>
      <c r="H1385" t="s">
        <v>39</v>
      </c>
      <c r="I1385" t="s">
        <v>3149</v>
      </c>
      <c r="J1385" t="s">
        <v>128</v>
      </c>
      <c r="K1385">
        <v>4141.93</v>
      </c>
      <c r="L1385">
        <v>1</v>
      </c>
      <c r="M1385" t="s">
        <v>19</v>
      </c>
      <c r="N1385" t="s">
        <v>26</v>
      </c>
      <c r="O1385" t="s">
        <v>36</v>
      </c>
      <c r="P1385" t="s">
        <v>36</v>
      </c>
      <c r="Q1385" t="s">
        <v>101</v>
      </c>
    </row>
    <row r="1386" spans="1:17">
      <c r="A1386" t="s">
        <v>17</v>
      </c>
      <c r="B1386" t="s">
        <v>18</v>
      </c>
      <c r="C1386" t="s">
        <v>19</v>
      </c>
      <c r="D1386" t="s">
        <v>20</v>
      </c>
      <c r="E1386" t="s">
        <v>21</v>
      </c>
      <c r="F1386" t="s">
        <v>3150</v>
      </c>
      <c r="G1386">
        <v>4125</v>
      </c>
      <c r="H1386" t="s">
        <v>23</v>
      </c>
      <c r="I1386" t="s">
        <v>3151</v>
      </c>
      <c r="J1386" t="s">
        <v>249</v>
      </c>
      <c r="K1386">
        <v>4125</v>
      </c>
      <c r="L1386">
        <v>1</v>
      </c>
      <c r="M1386" t="s">
        <v>19</v>
      </c>
      <c r="N1386" t="s">
        <v>26</v>
      </c>
      <c r="O1386" t="s">
        <v>27</v>
      </c>
      <c r="P1386" t="s">
        <v>18</v>
      </c>
      <c r="Q1386" t="s">
        <v>101</v>
      </c>
    </row>
    <row r="1387" spans="1:17">
      <c r="A1387" t="s">
        <v>17</v>
      </c>
      <c r="B1387" t="s">
        <v>18</v>
      </c>
      <c r="C1387" t="s">
        <v>19</v>
      </c>
      <c r="D1387" t="s">
        <v>64</v>
      </c>
      <c r="E1387" t="s">
        <v>21</v>
      </c>
      <c r="F1387" t="s">
        <v>3152</v>
      </c>
      <c r="G1387">
        <v>4101</v>
      </c>
      <c r="H1387" t="s">
        <v>23</v>
      </c>
      <c r="I1387" t="s">
        <v>3153</v>
      </c>
      <c r="J1387" t="s">
        <v>108</v>
      </c>
      <c r="K1387">
        <v>4101</v>
      </c>
      <c r="L1387">
        <v>1</v>
      </c>
      <c r="M1387" t="s">
        <v>19</v>
      </c>
      <c r="N1387" t="s">
        <v>140</v>
      </c>
      <c r="O1387" t="s">
        <v>27</v>
      </c>
      <c r="P1387" t="s">
        <v>18</v>
      </c>
      <c r="Q1387" t="s">
        <v>116</v>
      </c>
    </row>
    <row r="1388" spans="1:17">
      <c r="A1388" t="s">
        <v>17</v>
      </c>
      <c r="B1388" t="s">
        <v>17</v>
      </c>
      <c r="C1388" t="s">
        <v>176</v>
      </c>
      <c r="D1388" t="s">
        <v>186</v>
      </c>
      <c r="E1388" t="s">
        <v>30</v>
      </c>
      <c r="F1388" t="s">
        <v>3154</v>
      </c>
      <c r="G1388">
        <v>4100.76</v>
      </c>
      <c r="H1388" t="s">
        <v>32</v>
      </c>
      <c r="I1388" t="s">
        <v>3155</v>
      </c>
      <c r="J1388" t="s">
        <v>1819</v>
      </c>
      <c r="K1388">
        <v>4100.76</v>
      </c>
      <c r="L1388">
        <v>1</v>
      </c>
      <c r="M1388" t="s">
        <v>180</v>
      </c>
      <c r="N1388" t="s">
        <v>190</v>
      </c>
      <c r="O1388" t="s">
        <v>241</v>
      </c>
      <c r="P1388" t="s">
        <v>17</v>
      </c>
      <c r="Q1388" t="s">
        <v>109</v>
      </c>
    </row>
    <row r="1389" spans="1:17">
      <c r="A1389" t="s">
        <v>17</v>
      </c>
      <c r="B1389" t="s">
        <v>36</v>
      </c>
      <c r="C1389" t="s">
        <v>213</v>
      </c>
      <c r="D1389" t="s">
        <v>20</v>
      </c>
      <c r="E1389" t="s">
        <v>37</v>
      </c>
      <c r="F1389" t="s">
        <v>3156</v>
      </c>
      <c r="G1389">
        <v>4091</v>
      </c>
      <c r="H1389" t="s">
        <v>39</v>
      </c>
      <c r="I1389" t="s">
        <v>3157</v>
      </c>
      <c r="J1389" t="s">
        <v>3158</v>
      </c>
      <c r="K1389">
        <v>4091</v>
      </c>
      <c r="L1389">
        <v>1</v>
      </c>
      <c r="M1389" t="s">
        <v>213</v>
      </c>
      <c r="N1389" t="s">
        <v>26</v>
      </c>
      <c r="O1389" t="s">
        <v>36</v>
      </c>
      <c r="P1389" t="s">
        <v>36</v>
      </c>
      <c r="Q1389" t="s">
        <v>64</v>
      </c>
    </row>
    <row r="1390" spans="1:17">
      <c r="A1390" t="s">
        <v>17</v>
      </c>
      <c r="B1390" t="s">
        <v>18</v>
      </c>
      <c r="C1390" t="s">
        <v>19</v>
      </c>
      <c r="D1390" t="s">
        <v>638</v>
      </c>
      <c r="E1390" t="s">
        <v>21</v>
      </c>
      <c r="F1390" t="s">
        <v>3159</v>
      </c>
      <c r="G1390">
        <v>4075</v>
      </c>
      <c r="H1390" t="s">
        <v>23</v>
      </c>
      <c r="I1390" t="s">
        <v>3160</v>
      </c>
      <c r="J1390" t="s">
        <v>2769</v>
      </c>
      <c r="K1390">
        <v>4075</v>
      </c>
      <c r="L1390">
        <v>1</v>
      </c>
      <c r="M1390" t="s">
        <v>19</v>
      </c>
      <c r="N1390" t="s">
        <v>26</v>
      </c>
      <c r="O1390" t="s">
        <v>27</v>
      </c>
      <c r="P1390" t="s">
        <v>18</v>
      </c>
      <c r="Q1390" t="s">
        <v>105</v>
      </c>
    </row>
    <row r="1391" spans="1:17">
      <c r="A1391" t="s">
        <v>17</v>
      </c>
      <c r="B1391" t="s">
        <v>18</v>
      </c>
      <c r="C1391" t="s">
        <v>19</v>
      </c>
      <c r="D1391" t="s">
        <v>101</v>
      </c>
      <c r="E1391" t="s">
        <v>58</v>
      </c>
      <c r="F1391" t="s">
        <v>3161</v>
      </c>
      <c r="G1391">
        <v>4068</v>
      </c>
      <c r="H1391" t="s">
        <v>60</v>
      </c>
      <c r="I1391" t="s">
        <v>1981</v>
      </c>
      <c r="J1391" t="s">
        <v>1336</v>
      </c>
      <c r="K1391">
        <v>4068</v>
      </c>
      <c r="L1391">
        <v>1</v>
      </c>
      <c r="M1391" t="s">
        <v>19</v>
      </c>
      <c r="N1391" t="s">
        <v>26</v>
      </c>
      <c r="O1391" t="s">
        <v>62</v>
      </c>
      <c r="P1391" t="s">
        <v>63</v>
      </c>
      <c r="Q1391" t="s">
        <v>101</v>
      </c>
    </row>
    <row r="1392" spans="1:17">
      <c r="A1392" t="s">
        <v>17</v>
      </c>
      <c r="B1392" t="s">
        <v>36</v>
      </c>
      <c r="C1392" t="s">
        <v>19</v>
      </c>
      <c r="D1392" t="s">
        <v>101</v>
      </c>
      <c r="E1392" t="s">
        <v>143</v>
      </c>
      <c r="F1392" t="s">
        <v>3162</v>
      </c>
      <c r="G1392">
        <v>4055.18</v>
      </c>
      <c r="H1392" t="s">
        <v>145</v>
      </c>
      <c r="I1392" t="s">
        <v>3163</v>
      </c>
      <c r="J1392" t="s">
        <v>1021</v>
      </c>
      <c r="K1392">
        <v>4055.18</v>
      </c>
      <c r="L1392">
        <v>1</v>
      </c>
      <c r="M1392" t="s">
        <v>19</v>
      </c>
      <c r="N1392" t="s">
        <v>26</v>
      </c>
      <c r="O1392" t="s">
        <v>36</v>
      </c>
      <c r="P1392" t="s">
        <v>36</v>
      </c>
      <c r="Q1392" t="s">
        <v>101</v>
      </c>
    </row>
    <row r="1393" spans="1:17">
      <c r="A1393" t="s">
        <v>17</v>
      </c>
      <c r="B1393" t="s">
        <v>36</v>
      </c>
      <c r="C1393" t="s">
        <v>213</v>
      </c>
      <c r="D1393" t="s">
        <v>64</v>
      </c>
      <c r="E1393" t="s">
        <v>263</v>
      </c>
      <c r="F1393" t="s">
        <v>3164</v>
      </c>
      <c r="G1393">
        <v>4050</v>
      </c>
      <c r="H1393" t="s">
        <v>265</v>
      </c>
      <c r="I1393" t="s">
        <v>3165</v>
      </c>
      <c r="J1393" t="s">
        <v>249</v>
      </c>
      <c r="K1393">
        <v>4050</v>
      </c>
      <c r="L1393">
        <v>1</v>
      </c>
      <c r="M1393" t="s">
        <v>213</v>
      </c>
      <c r="N1393" t="s">
        <v>140</v>
      </c>
      <c r="O1393" t="s">
        <v>36</v>
      </c>
      <c r="P1393" t="s">
        <v>268</v>
      </c>
      <c r="Q1393" t="s">
        <v>64</v>
      </c>
    </row>
    <row r="1394" spans="1:17">
      <c r="A1394" t="s">
        <v>17</v>
      </c>
      <c r="B1394" t="s">
        <v>36</v>
      </c>
      <c r="C1394" t="s">
        <v>19</v>
      </c>
      <c r="D1394" t="s">
        <v>101</v>
      </c>
      <c r="E1394" t="s">
        <v>95</v>
      </c>
      <c r="F1394" t="s">
        <v>3166</v>
      </c>
      <c r="G1394">
        <v>4042.61</v>
      </c>
      <c r="H1394" t="s">
        <v>97</v>
      </c>
      <c r="I1394" t="s">
        <v>3167</v>
      </c>
      <c r="J1394" t="s">
        <v>1021</v>
      </c>
      <c r="K1394">
        <v>4042.61</v>
      </c>
      <c r="L1394">
        <v>1</v>
      </c>
      <c r="M1394" t="s">
        <v>19</v>
      </c>
      <c r="P1394" t="s">
        <v>36</v>
      </c>
    </row>
    <row r="1395" spans="1:17">
      <c r="A1395" t="s">
        <v>17</v>
      </c>
      <c r="B1395" t="s">
        <v>79</v>
      </c>
      <c r="C1395" t="s">
        <v>43</v>
      </c>
      <c r="D1395" t="s">
        <v>20</v>
      </c>
      <c r="E1395" t="s">
        <v>242</v>
      </c>
      <c r="F1395" t="s">
        <v>3168</v>
      </c>
      <c r="G1395">
        <v>4002.14</v>
      </c>
      <c r="H1395" t="s">
        <v>244</v>
      </c>
      <c r="I1395" t="s">
        <v>3169</v>
      </c>
      <c r="J1395" t="s">
        <v>161</v>
      </c>
      <c r="K1395">
        <v>4002.14</v>
      </c>
      <c r="L1395">
        <v>1</v>
      </c>
      <c r="M1395" t="s">
        <v>43</v>
      </c>
      <c r="N1395" t="s">
        <v>26</v>
      </c>
      <c r="O1395" t="s">
        <v>79</v>
      </c>
      <c r="P1395" t="s">
        <v>246</v>
      </c>
      <c r="Q1395" t="s">
        <v>64</v>
      </c>
    </row>
    <row r="1396" spans="1:17">
      <c r="A1396" t="s">
        <v>17</v>
      </c>
      <c r="B1396" t="s">
        <v>36</v>
      </c>
      <c r="C1396" t="s">
        <v>19</v>
      </c>
      <c r="D1396" t="s">
        <v>101</v>
      </c>
      <c r="E1396" t="s">
        <v>271</v>
      </c>
      <c r="F1396" t="s">
        <v>3170</v>
      </c>
      <c r="G1396">
        <v>3987.42</v>
      </c>
      <c r="H1396" t="s">
        <v>273</v>
      </c>
      <c r="I1396" t="s">
        <v>3171</v>
      </c>
      <c r="J1396" t="s">
        <v>1021</v>
      </c>
      <c r="K1396">
        <v>3987.39</v>
      </c>
      <c r="L1396">
        <v>0.99999247633808319</v>
      </c>
      <c r="M1396" t="s">
        <v>19</v>
      </c>
      <c r="N1396" t="s">
        <v>26</v>
      </c>
      <c r="O1396" t="s">
        <v>36</v>
      </c>
      <c r="P1396" t="s">
        <v>36</v>
      </c>
      <c r="Q1396" t="s">
        <v>101</v>
      </c>
    </row>
    <row r="1397" spans="1:17">
      <c r="A1397" t="s">
        <v>17</v>
      </c>
      <c r="B1397" t="s">
        <v>18</v>
      </c>
      <c r="C1397" t="s">
        <v>19</v>
      </c>
      <c r="D1397" t="s">
        <v>101</v>
      </c>
      <c r="E1397" t="s">
        <v>21</v>
      </c>
      <c r="F1397" t="s">
        <v>3172</v>
      </c>
      <c r="G1397">
        <v>3981.3</v>
      </c>
      <c r="H1397" t="s">
        <v>23</v>
      </c>
      <c r="I1397" t="s">
        <v>3173</v>
      </c>
      <c r="J1397" t="s">
        <v>3001</v>
      </c>
      <c r="K1397">
        <v>3446.04</v>
      </c>
      <c r="L1397">
        <v>0.86555647652776724</v>
      </c>
      <c r="M1397" t="s">
        <v>19</v>
      </c>
      <c r="N1397" t="s">
        <v>26</v>
      </c>
      <c r="O1397" t="s">
        <v>27</v>
      </c>
      <c r="P1397" t="s">
        <v>17</v>
      </c>
      <c r="Q1397" t="s">
        <v>109</v>
      </c>
    </row>
    <row r="1398" spans="1:17">
      <c r="A1398" t="s">
        <v>17</v>
      </c>
      <c r="B1398" t="s">
        <v>36</v>
      </c>
      <c r="C1398" t="s">
        <v>19</v>
      </c>
      <c r="D1398" t="s">
        <v>638</v>
      </c>
      <c r="E1398" t="s">
        <v>95</v>
      </c>
      <c r="F1398" t="s">
        <v>3174</v>
      </c>
      <c r="G1398">
        <v>3978</v>
      </c>
      <c r="H1398" t="s">
        <v>97</v>
      </c>
      <c r="I1398" t="s">
        <v>3175</v>
      </c>
      <c r="J1398" t="s">
        <v>318</v>
      </c>
      <c r="K1398">
        <v>3978</v>
      </c>
      <c r="L1398">
        <v>1</v>
      </c>
      <c r="M1398" t="s">
        <v>19</v>
      </c>
      <c r="N1398" t="s">
        <v>26</v>
      </c>
      <c r="O1398" t="s">
        <v>36</v>
      </c>
      <c r="P1398" t="s">
        <v>36</v>
      </c>
      <c r="Q1398" t="s">
        <v>101</v>
      </c>
    </row>
    <row r="1399" spans="1:17">
      <c r="A1399" t="s">
        <v>17</v>
      </c>
      <c r="B1399" t="s">
        <v>36</v>
      </c>
      <c r="C1399" t="s">
        <v>176</v>
      </c>
      <c r="D1399" t="s">
        <v>2837</v>
      </c>
      <c r="E1399" t="s">
        <v>95</v>
      </c>
      <c r="F1399" t="s">
        <v>3176</v>
      </c>
      <c r="G1399">
        <v>3975</v>
      </c>
      <c r="H1399" t="s">
        <v>97</v>
      </c>
      <c r="I1399" t="s">
        <v>3177</v>
      </c>
      <c r="J1399" t="s">
        <v>3178</v>
      </c>
      <c r="K1399">
        <v>3975</v>
      </c>
      <c r="L1399">
        <v>1</v>
      </c>
      <c r="M1399" t="s">
        <v>180</v>
      </c>
      <c r="P1399" t="s">
        <v>36</v>
      </c>
    </row>
    <row r="1400" spans="1:17">
      <c r="A1400" t="s">
        <v>17</v>
      </c>
      <c r="B1400" t="s">
        <v>36</v>
      </c>
      <c r="C1400" t="s">
        <v>19</v>
      </c>
      <c r="D1400" t="s">
        <v>101</v>
      </c>
      <c r="E1400" t="s">
        <v>95</v>
      </c>
      <c r="F1400" t="s">
        <v>3179</v>
      </c>
      <c r="G1400">
        <v>3936.91</v>
      </c>
      <c r="H1400" t="s">
        <v>97</v>
      </c>
      <c r="I1400" t="s">
        <v>3180</v>
      </c>
      <c r="J1400" t="s">
        <v>128</v>
      </c>
      <c r="K1400">
        <v>0</v>
      </c>
      <c r="L1400">
        <v>0</v>
      </c>
      <c r="M1400" t="s">
        <v>19</v>
      </c>
      <c r="P1400" t="s">
        <v>36</v>
      </c>
    </row>
    <row r="1401" spans="1:17">
      <c r="A1401" t="s">
        <v>17</v>
      </c>
      <c r="B1401" t="s">
        <v>36</v>
      </c>
      <c r="C1401" t="s">
        <v>19</v>
      </c>
      <c r="D1401" t="s">
        <v>64</v>
      </c>
      <c r="E1401" t="s">
        <v>91</v>
      </c>
      <c r="F1401" t="s">
        <v>3181</v>
      </c>
      <c r="G1401">
        <v>3903.38</v>
      </c>
      <c r="H1401" t="s">
        <v>93</v>
      </c>
      <c r="I1401" t="s">
        <v>3182</v>
      </c>
      <c r="J1401" t="s">
        <v>2866</v>
      </c>
      <c r="K1401">
        <v>3903.38</v>
      </c>
      <c r="L1401">
        <v>1</v>
      </c>
      <c r="M1401" t="s">
        <v>19</v>
      </c>
      <c r="N1401" t="s">
        <v>26</v>
      </c>
      <c r="O1401" t="s">
        <v>36</v>
      </c>
      <c r="P1401" t="s">
        <v>36</v>
      </c>
      <c r="Q1401" t="s">
        <v>105</v>
      </c>
    </row>
    <row r="1402" spans="1:17">
      <c r="A1402" t="s">
        <v>17</v>
      </c>
      <c r="B1402" t="s">
        <v>36</v>
      </c>
      <c r="C1402" t="s">
        <v>19</v>
      </c>
      <c r="D1402" t="s">
        <v>101</v>
      </c>
      <c r="E1402" t="s">
        <v>37</v>
      </c>
      <c r="F1402" t="s">
        <v>3183</v>
      </c>
      <c r="G1402">
        <v>3892.26</v>
      </c>
      <c r="H1402" t="s">
        <v>39</v>
      </c>
      <c r="I1402" t="s">
        <v>3184</v>
      </c>
      <c r="J1402" t="s">
        <v>1021</v>
      </c>
      <c r="K1402">
        <v>3892.26</v>
      </c>
      <c r="L1402">
        <v>1</v>
      </c>
      <c r="M1402" t="s">
        <v>19</v>
      </c>
      <c r="N1402" t="s">
        <v>26</v>
      </c>
      <c r="O1402" t="s">
        <v>36</v>
      </c>
      <c r="P1402" t="s">
        <v>36</v>
      </c>
      <c r="Q1402" t="s">
        <v>101</v>
      </c>
    </row>
    <row r="1403" spans="1:17">
      <c r="A1403" t="s">
        <v>17</v>
      </c>
      <c r="B1403" t="s">
        <v>29</v>
      </c>
      <c r="C1403" t="s">
        <v>19</v>
      </c>
      <c r="D1403" t="s">
        <v>20</v>
      </c>
      <c r="E1403" t="s">
        <v>432</v>
      </c>
      <c r="F1403" t="s">
        <v>3185</v>
      </c>
      <c r="G1403">
        <v>3891</v>
      </c>
      <c r="H1403" t="s">
        <v>434</v>
      </c>
      <c r="I1403" t="s">
        <v>3186</v>
      </c>
      <c r="J1403" t="s">
        <v>34</v>
      </c>
      <c r="K1403">
        <v>0</v>
      </c>
      <c r="L1403">
        <v>0</v>
      </c>
      <c r="M1403" t="s">
        <v>19</v>
      </c>
      <c r="P1403" t="s">
        <v>29</v>
      </c>
    </row>
    <row r="1404" spans="1:17">
      <c r="A1404" t="s">
        <v>17</v>
      </c>
      <c r="B1404" t="s">
        <v>18</v>
      </c>
      <c r="C1404" t="s">
        <v>19</v>
      </c>
      <c r="D1404" t="s">
        <v>410</v>
      </c>
      <c r="E1404" t="s">
        <v>21</v>
      </c>
      <c r="F1404" t="s">
        <v>3187</v>
      </c>
      <c r="G1404">
        <v>3889</v>
      </c>
      <c r="H1404" t="s">
        <v>23</v>
      </c>
      <c r="I1404" t="s">
        <v>3188</v>
      </c>
      <c r="J1404" t="s">
        <v>3189</v>
      </c>
      <c r="K1404">
        <v>3889</v>
      </c>
      <c r="L1404">
        <v>1</v>
      </c>
      <c r="M1404" t="s">
        <v>19</v>
      </c>
      <c r="N1404" t="s">
        <v>26</v>
      </c>
      <c r="O1404" t="s">
        <v>27</v>
      </c>
      <c r="P1404" t="s">
        <v>18</v>
      </c>
      <c r="Q1404" t="s">
        <v>105</v>
      </c>
    </row>
    <row r="1405" spans="1:17">
      <c r="A1405" t="s">
        <v>17</v>
      </c>
      <c r="B1405" t="s">
        <v>36</v>
      </c>
      <c r="C1405" t="s">
        <v>19</v>
      </c>
      <c r="D1405" t="s">
        <v>101</v>
      </c>
      <c r="E1405" t="s">
        <v>37</v>
      </c>
      <c r="F1405" t="s">
        <v>3190</v>
      </c>
      <c r="G1405">
        <v>3872.83</v>
      </c>
      <c r="H1405" t="s">
        <v>39</v>
      </c>
      <c r="I1405" t="s">
        <v>3191</v>
      </c>
      <c r="J1405" t="s">
        <v>2351</v>
      </c>
      <c r="K1405">
        <v>3810.3</v>
      </c>
      <c r="L1405">
        <v>0.98385418414957548</v>
      </c>
      <c r="M1405" t="s">
        <v>19</v>
      </c>
      <c r="N1405" t="s">
        <v>26</v>
      </c>
      <c r="O1405" t="s">
        <v>36</v>
      </c>
      <c r="P1405" t="s">
        <v>36</v>
      </c>
      <c r="Q1405" t="s">
        <v>101</v>
      </c>
    </row>
    <row r="1406" spans="1:17">
      <c r="A1406" t="s">
        <v>17</v>
      </c>
      <c r="B1406" t="s">
        <v>18</v>
      </c>
      <c r="C1406" t="s">
        <v>19</v>
      </c>
      <c r="D1406" t="s">
        <v>101</v>
      </c>
      <c r="E1406" t="s">
        <v>21</v>
      </c>
      <c r="F1406" t="s">
        <v>3192</v>
      </c>
      <c r="G1406">
        <v>3841.6</v>
      </c>
      <c r="H1406" t="s">
        <v>23</v>
      </c>
      <c r="I1406" t="s">
        <v>3193</v>
      </c>
      <c r="J1406" t="s">
        <v>718</v>
      </c>
      <c r="K1406">
        <v>3841.6</v>
      </c>
      <c r="L1406">
        <v>1</v>
      </c>
      <c r="M1406" t="s">
        <v>19</v>
      </c>
      <c r="N1406" t="s">
        <v>26</v>
      </c>
      <c r="O1406" t="s">
        <v>27</v>
      </c>
      <c r="P1406" t="s">
        <v>18</v>
      </c>
      <c r="Q1406" t="s">
        <v>101</v>
      </c>
    </row>
    <row r="1407" spans="1:17">
      <c r="A1407" t="s">
        <v>17</v>
      </c>
      <c r="B1407" t="s">
        <v>17</v>
      </c>
      <c r="C1407" t="s">
        <v>176</v>
      </c>
      <c r="D1407" t="s">
        <v>186</v>
      </c>
      <c r="E1407" t="s">
        <v>30</v>
      </c>
      <c r="F1407" t="s">
        <v>3194</v>
      </c>
      <c r="G1407">
        <v>3825</v>
      </c>
      <c r="H1407" t="s">
        <v>32</v>
      </c>
      <c r="I1407" t="s">
        <v>3195</v>
      </c>
      <c r="J1407" t="s">
        <v>528</v>
      </c>
      <c r="K1407">
        <v>3825</v>
      </c>
      <c r="L1407">
        <v>1</v>
      </c>
      <c r="M1407" t="s">
        <v>180</v>
      </c>
      <c r="N1407" t="s">
        <v>190</v>
      </c>
      <c r="O1407" t="s">
        <v>241</v>
      </c>
      <c r="P1407" t="s">
        <v>17</v>
      </c>
      <c r="Q1407" t="s">
        <v>343</v>
      </c>
    </row>
    <row r="1408" spans="1:17">
      <c r="A1408" t="s">
        <v>17</v>
      </c>
      <c r="B1408" t="s">
        <v>36</v>
      </c>
      <c r="C1408" t="s">
        <v>43</v>
      </c>
      <c r="D1408" t="s">
        <v>101</v>
      </c>
      <c r="E1408" t="s">
        <v>95</v>
      </c>
      <c r="F1408" t="s">
        <v>3196</v>
      </c>
      <c r="G1408">
        <v>3800</v>
      </c>
      <c r="H1408" t="s">
        <v>97</v>
      </c>
      <c r="I1408" t="s">
        <v>3197</v>
      </c>
      <c r="J1408" t="s">
        <v>3198</v>
      </c>
      <c r="K1408">
        <v>3800</v>
      </c>
      <c r="L1408">
        <v>1</v>
      </c>
      <c r="M1408" t="s">
        <v>43</v>
      </c>
      <c r="P1408" t="s">
        <v>36</v>
      </c>
    </row>
    <row r="1409" spans="1:17">
      <c r="A1409" t="s">
        <v>17</v>
      </c>
      <c r="B1409" t="s">
        <v>36</v>
      </c>
      <c r="C1409" t="s">
        <v>86</v>
      </c>
      <c r="D1409" t="s">
        <v>20</v>
      </c>
      <c r="E1409" t="s">
        <v>95</v>
      </c>
      <c r="F1409" t="s">
        <v>3199</v>
      </c>
      <c r="G1409">
        <v>3799.21</v>
      </c>
      <c r="H1409" t="s">
        <v>97</v>
      </c>
      <c r="I1409" t="s">
        <v>3200</v>
      </c>
      <c r="J1409" t="s">
        <v>89</v>
      </c>
      <c r="K1409">
        <v>0</v>
      </c>
      <c r="L1409">
        <v>0</v>
      </c>
      <c r="M1409" t="s">
        <v>86</v>
      </c>
      <c r="P1409" t="s">
        <v>36</v>
      </c>
    </row>
    <row r="1410" spans="1:17">
      <c r="A1410" t="s">
        <v>17</v>
      </c>
      <c r="B1410" t="s">
        <v>17</v>
      </c>
      <c r="C1410" t="s">
        <v>176</v>
      </c>
      <c r="D1410" t="s">
        <v>186</v>
      </c>
      <c r="E1410" t="s">
        <v>30</v>
      </c>
      <c r="F1410" t="s">
        <v>3201</v>
      </c>
      <c r="G1410">
        <v>3798.35</v>
      </c>
      <c r="H1410" t="s">
        <v>32</v>
      </c>
      <c r="I1410" t="s">
        <v>3202</v>
      </c>
      <c r="J1410" t="s">
        <v>2315</v>
      </c>
      <c r="K1410">
        <v>3798.35</v>
      </c>
      <c r="L1410">
        <v>1</v>
      </c>
      <c r="M1410" t="s">
        <v>180</v>
      </c>
      <c r="N1410" t="s">
        <v>190</v>
      </c>
      <c r="O1410" t="s">
        <v>241</v>
      </c>
      <c r="P1410" t="s">
        <v>17</v>
      </c>
      <c r="Q1410" t="s">
        <v>343</v>
      </c>
    </row>
    <row r="1411" spans="1:17">
      <c r="A1411" t="s">
        <v>17</v>
      </c>
      <c r="B1411" t="s">
        <v>36</v>
      </c>
      <c r="C1411" t="s">
        <v>19</v>
      </c>
      <c r="D1411" t="s">
        <v>101</v>
      </c>
      <c r="E1411" t="s">
        <v>37</v>
      </c>
      <c r="F1411" t="s">
        <v>3203</v>
      </c>
      <c r="G1411">
        <v>3796.5</v>
      </c>
      <c r="H1411" t="s">
        <v>39</v>
      </c>
      <c r="I1411" t="s">
        <v>3204</v>
      </c>
      <c r="J1411" t="s">
        <v>1021</v>
      </c>
      <c r="K1411">
        <v>3796.5</v>
      </c>
      <c r="L1411">
        <v>1</v>
      </c>
      <c r="M1411" t="s">
        <v>19</v>
      </c>
      <c r="N1411" t="s">
        <v>26</v>
      </c>
      <c r="O1411" t="s">
        <v>36</v>
      </c>
      <c r="P1411" t="s">
        <v>36</v>
      </c>
      <c r="Q1411" t="s">
        <v>101</v>
      </c>
    </row>
    <row r="1412" spans="1:17">
      <c r="A1412" t="s">
        <v>17</v>
      </c>
      <c r="B1412" t="s">
        <v>36</v>
      </c>
      <c r="C1412" t="s">
        <v>19</v>
      </c>
      <c r="D1412" t="s">
        <v>101</v>
      </c>
      <c r="E1412" t="s">
        <v>37</v>
      </c>
      <c r="F1412" t="s">
        <v>3205</v>
      </c>
      <c r="G1412">
        <v>3785.8</v>
      </c>
      <c r="H1412" t="s">
        <v>39</v>
      </c>
      <c r="I1412" t="s">
        <v>3206</v>
      </c>
      <c r="J1412" t="s">
        <v>1310</v>
      </c>
      <c r="K1412">
        <v>3785.8</v>
      </c>
      <c r="L1412">
        <v>1</v>
      </c>
      <c r="M1412" t="s">
        <v>19</v>
      </c>
      <c r="N1412" t="s">
        <v>26</v>
      </c>
      <c r="O1412" t="s">
        <v>36</v>
      </c>
      <c r="P1412" t="s">
        <v>352</v>
      </c>
      <c r="Q1412" t="s">
        <v>101</v>
      </c>
    </row>
    <row r="1413" spans="1:17">
      <c r="A1413" t="s">
        <v>17</v>
      </c>
      <c r="B1413" t="s">
        <v>36</v>
      </c>
      <c r="C1413" t="s">
        <v>19</v>
      </c>
      <c r="D1413" t="s">
        <v>101</v>
      </c>
      <c r="E1413" t="s">
        <v>95</v>
      </c>
      <c r="F1413" t="s">
        <v>3207</v>
      </c>
      <c r="G1413">
        <v>3750</v>
      </c>
      <c r="H1413" t="s">
        <v>97</v>
      </c>
      <c r="I1413" t="s">
        <v>3208</v>
      </c>
      <c r="J1413" t="s">
        <v>1310</v>
      </c>
      <c r="K1413">
        <v>3750</v>
      </c>
      <c r="L1413">
        <v>1</v>
      </c>
      <c r="M1413" t="s">
        <v>19</v>
      </c>
      <c r="P1413" t="s">
        <v>36</v>
      </c>
    </row>
    <row r="1414" spans="1:17">
      <c r="A1414" t="s">
        <v>17</v>
      </c>
      <c r="B1414" t="s">
        <v>18</v>
      </c>
      <c r="C1414" t="s">
        <v>43</v>
      </c>
      <c r="D1414" t="s">
        <v>101</v>
      </c>
      <c r="E1414" t="s">
        <v>69</v>
      </c>
      <c r="F1414" t="s">
        <v>3209</v>
      </c>
      <c r="G1414">
        <v>3749.82</v>
      </c>
      <c r="H1414" t="s">
        <v>71</v>
      </c>
      <c r="I1414" t="s">
        <v>3210</v>
      </c>
      <c r="J1414" t="s">
        <v>1487</v>
      </c>
      <c r="K1414">
        <v>3749.82</v>
      </c>
      <c r="L1414">
        <v>1</v>
      </c>
      <c r="M1414" t="s">
        <v>43</v>
      </c>
      <c r="N1414" t="s">
        <v>26</v>
      </c>
      <c r="O1414" t="s">
        <v>27</v>
      </c>
      <c r="P1414" t="s">
        <v>18</v>
      </c>
    </row>
    <row r="1415" spans="1:17">
      <c r="A1415" t="s">
        <v>17</v>
      </c>
      <c r="B1415" t="s">
        <v>36</v>
      </c>
      <c r="C1415" t="s">
        <v>19</v>
      </c>
      <c r="D1415" t="s">
        <v>101</v>
      </c>
      <c r="E1415" t="s">
        <v>37</v>
      </c>
      <c r="F1415" t="s">
        <v>3211</v>
      </c>
      <c r="G1415">
        <v>3709</v>
      </c>
      <c r="H1415" t="s">
        <v>39</v>
      </c>
      <c r="I1415" t="s">
        <v>3212</v>
      </c>
      <c r="J1415" t="s">
        <v>34</v>
      </c>
      <c r="K1415">
        <v>3709</v>
      </c>
      <c r="L1415">
        <v>1</v>
      </c>
      <c r="M1415" t="s">
        <v>19</v>
      </c>
      <c r="N1415" t="s">
        <v>26</v>
      </c>
      <c r="O1415" t="s">
        <v>36</v>
      </c>
      <c r="P1415" t="s">
        <v>36</v>
      </c>
      <c r="Q1415" t="s">
        <v>35</v>
      </c>
    </row>
    <row r="1416" spans="1:17">
      <c r="A1416" t="s">
        <v>17</v>
      </c>
      <c r="B1416" t="s">
        <v>29</v>
      </c>
      <c r="C1416" t="s">
        <v>19</v>
      </c>
      <c r="D1416" t="s">
        <v>20</v>
      </c>
      <c r="E1416" t="s">
        <v>30</v>
      </c>
      <c r="F1416" t="s">
        <v>3213</v>
      </c>
      <c r="G1416">
        <v>3702</v>
      </c>
      <c r="H1416" t="s">
        <v>32</v>
      </c>
      <c r="I1416" t="s">
        <v>3214</v>
      </c>
      <c r="J1416" t="s">
        <v>108</v>
      </c>
      <c r="K1416">
        <v>3702</v>
      </c>
      <c r="L1416">
        <v>1</v>
      </c>
      <c r="M1416" t="s">
        <v>19</v>
      </c>
      <c r="N1416" t="s">
        <v>26</v>
      </c>
      <c r="O1416" t="s">
        <v>29</v>
      </c>
      <c r="P1416" t="s">
        <v>29</v>
      </c>
      <c r="Q1416" t="s">
        <v>116</v>
      </c>
    </row>
    <row r="1417" spans="1:17">
      <c r="A1417" t="s">
        <v>17</v>
      </c>
      <c r="B1417" t="s">
        <v>18</v>
      </c>
      <c r="C1417" t="s">
        <v>19</v>
      </c>
      <c r="D1417" t="s">
        <v>101</v>
      </c>
      <c r="E1417" t="s">
        <v>21</v>
      </c>
      <c r="F1417" t="s">
        <v>3215</v>
      </c>
      <c r="G1417">
        <v>3683.55</v>
      </c>
      <c r="H1417" t="s">
        <v>23</v>
      </c>
      <c r="I1417" t="s">
        <v>3216</v>
      </c>
      <c r="J1417" t="s">
        <v>833</v>
      </c>
      <c r="K1417">
        <v>3683.55</v>
      </c>
      <c r="L1417">
        <v>1</v>
      </c>
      <c r="M1417" t="s">
        <v>19</v>
      </c>
      <c r="N1417" t="s">
        <v>26</v>
      </c>
      <c r="O1417" t="s">
        <v>27</v>
      </c>
      <c r="P1417" t="s">
        <v>18</v>
      </c>
      <c r="Q1417" t="s">
        <v>101</v>
      </c>
    </row>
    <row r="1418" spans="1:17">
      <c r="A1418" t="s">
        <v>17</v>
      </c>
      <c r="B1418" t="s">
        <v>29</v>
      </c>
      <c r="C1418" t="s">
        <v>19</v>
      </c>
      <c r="D1418" t="s">
        <v>101</v>
      </c>
      <c r="E1418" t="s">
        <v>30</v>
      </c>
      <c r="F1418" t="s">
        <v>3217</v>
      </c>
      <c r="G1418">
        <v>3653.67</v>
      </c>
      <c r="H1418" t="s">
        <v>32</v>
      </c>
      <c r="I1418" t="s">
        <v>1250</v>
      </c>
      <c r="J1418" t="s">
        <v>587</v>
      </c>
      <c r="K1418">
        <v>3653.67</v>
      </c>
      <c r="L1418">
        <v>1</v>
      </c>
      <c r="M1418" t="s">
        <v>19</v>
      </c>
      <c r="N1418" t="s">
        <v>26</v>
      </c>
      <c r="O1418" t="s">
        <v>29</v>
      </c>
      <c r="P1418" t="s">
        <v>29</v>
      </c>
      <c r="Q1418" t="s">
        <v>101</v>
      </c>
    </row>
    <row r="1419" spans="1:17">
      <c r="A1419" t="s">
        <v>17</v>
      </c>
      <c r="B1419" t="s">
        <v>36</v>
      </c>
      <c r="C1419" t="s">
        <v>19</v>
      </c>
      <c r="D1419" t="s">
        <v>101</v>
      </c>
      <c r="E1419" t="s">
        <v>95</v>
      </c>
      <c r="F1419" t="s">
        <v>3218</v>
      </c>
      <c r="G1419">
        <v>3610.78</v>
      </c>
      <c r="H1419" t="s">
        <v>97</v>
      </c>
      <c r="I1419" t="s">
        <v>3219</v>
      </c>
      <c r="J1419" t="s">
        <v>1021</v>
      </c>
      <c r="K1419">
        <v>0</v>
      </c>
      <c r="L1419">
        <v>0</v>
      </c>
      <c r="M1419" t="s">
        <v>19</v>
      </c>
      <c r="N1419" t="s">
        <v>26</v>
      </c>
      <c r="O1419" t="s">
        <v>36</v>
      </c>
      <c r="P1419" t="s">
        <v>36</v>
      </c>
      <c r="Q1419" t="s">
        <v>101</v>
      </c>
    </row>
    <row r="1420" spans="1:17">
      <c r="A1420" t="s">
        <v>17</v>
      </c>
      <c r="B1420" t="s">
        <v>36</v>
      </c>
      <c r="C1420" t="s">
        <v>19</v>
      </c>
      <c r="D1420" t="s">
        <v>101</v>
      </c>
      <c r="E1420" t="s">
        <v>95</v>
      </c>
      <c r="F1420" t="s">
        <v>3220</v>
      </c>
      <c r="G1420">
        <v>3608.9</v>
      </c>
      <c r="H1420" t="s">
        <v>97</v>
      </c>
      <c r="I1420" t="s">
        <v>3221</v>
      </c>
      <c r="J1420" t="s">
        <v>128</v>
      </c>
      <c r="K1420">
        <v>0</v>
      </c>
      <c r="L1420">
        <v>0</v>
      </c>
      <c r="M1420" t="s">
        <v>19</v>
      </c>
      <c r="P1420" t="s">
        <v>36</v>
      </c>
    </row>
    <row r="1421" spans="1:17">
      <c r="A1421" t="s">
        <v>17</v>
      </c>
      <c r="B1421" t="s">
        <v>36</v>
      </c>
      <c r="C1421" t="s">
        <v>43</v>
      </c>
      <c r="D1421" t="s">
        <v>122</v>
      </c>
      <c r="E1421" t="s">
        <v>95</v>
      </c>
      <c r="F1421" t="s">
        <v>3222</v>
      </c>
      <c r="G1421">
        <v>3598</v>
      </c>
      <c r="H1421" t="s">
        <v>97</v>
      </c>
      <c r="I1421" t="s">
        <v>3223</v>
      </c>
      <c r="J1421" t="s">
        <v>3224</v>
      </c>
      <c r="K1421">
        <v>3598</v>
      </c>
      <c r="L1421">
        <v>1</v>
      </c>
      <c r="M1421" t="s">
        <v>43</v>
      </c>
      <c r="P1421" t="s">
        <v>36</v>
      </c>
    </row>
    <row r="1422" spans="1:17">
      <c r="A1422" t="s">
        <v>17</v>
      </c>
      <c r="B1422" t="s">
        <v>18</v>
      </c>
      <c r="C1422" t="s">
        <v>19</v>
      </c>
      <c r="D1422" t="s">
        <v>20</v>
      </c>
      <c r="E1422" t="s">
        <v>21</v>
      </c>
      <c r="F1422" t="s">
        <v>3225</v>
      </c>
      <c r="G1422">
        <v>3591</v>
      </c>
      <c r="H1422" t="s">
        <v>23</v>
      </c>
      <c r="I1422" t="s">
        <v>3226</v>
      </c>
      <c r="J1422" t="s">
        <v>108</v>
      </c>
      <c r="K1422">
        <v>3591</v>
      </c>
      <c r="L1422">
        <v>1</v>
      </c>
      <c r="M1422" t="s">
        <v>19</v>
      </c>
      <c r="N1422" t="s">
        <v>26</v>
      </c>
      <c r="O1422" t="s">
        <v>27</v>
      </c>
      <c r="P1422" t="s">
        <v>18</v>
      </c>
      <c r="Q1422" t="s">
        <v>116</v>
      </c>
    </row>
    <row r="1423" spans="1:17">
      <c r="A1423" t="s">
        <v>17</v>
      </c>
      <c r="B1423" t="s">
        <v>18</v>
      </c>
      <c r="C1423" t="s">
        <v>19</v>
      </c>
      <c r="D1423" t="s">
        <v>20</v>
      </c>
      <c r="E1423" t="s">
        <v>21</v>
      </c>
      <c r="F1423" t="s">
        <v>3227</v>
      </c>
      <c r="G1423">
        <v>3591</v>
      </c>
      <c r="H1423" t="s">
        <v>23</v>
      </c>
      <c r="I1423" t="s">
        <v>3226</v>
      </c>
      <c r="J1423" t="s">
        <v>108</v>
      </c>
      <c r="K1423">
        <v>3591</v>
      </c>
      <c r="L1423">
        <v>1</v>
      </c>
      <c r="M1423" t="s">
        <v>19</v>
      </c>
      <c r="N1423" t="s">
        <v>26</v>
      </c>
      <c r="O1423" t="s">
        <v>27</v>
      </c>
      <c r="P1423" t="s">
        <v>18</v>
      </c>
      <c r="Q1423" t="s">
        <v>116</v>
      </c>
    </row>
    <row r="1424" spans="1:17">
      <c r="A1424" t="s">
        <v>17</v>
      </c>
      <c r="B1424" t="s">
        <v>36</v>
      </c>
      <c r="C1424" t="s">
        <v>19</v>
      </c>
      <c r="D1424" t="s">
        <v>101</v>
      </c>
      <c r="E1424" t="s">
        <v>95</v>
      </c>
      <c r="F1424" t="s">
        <v>3228</v>
      </c>
      <c r="G1424">
        <v>3586.55</v>
      </c>
      <c r="H1424" t="s">
        <v>97</v>
      </c>
      <c r="I1424" t="s">
        <v>3229</v>
      </c>
      <c r="J1424" t="s">
        <v>1310</v>
      </c>
      <c r="K1424">
        <v>3586.55</v>
      </c>
      <c r="L1424">
        <v>1</v>
      </c>
      <c r="M1424" t="s">
        <v>19</v>
      </c>
      <c r="N1424" t="s">
        <v>26</v>
      </c>
      <c r="O1424" t="s">
        <v>36</v>
      </c>
      <c r="P1424" t="s">
        <v>36</v>
      </c>
      <c r="Q1424" t="s">
        <v>101</v>
      </c>
    </row>
    <row r="1425" spans="1:17">
      <c r="A1425" t="s">
        <v>17</v>
      </c>
      <c r="B1425" t="s">
        <v>36</v>
      </c>
      <c r="C1425" t="s">
        <v>19</v>
      </c>
      <c r="D1425" t="s">
        <v>638</v>
      </c>
      <c r="E1425" t="s">
        <v>37</v>
      </c>
      <c r="F1425" t="s">
        <v>3230</v>
      </c>
      <c r="G1425">
        <v>3580</v>
      </c>
      <c r="H1425" t="s">
        <v>39</v>
      </c>
      <c r="I1425" t="s">
        <v>3231</v>
      </c>
      <c r="J1425" t="s">
        <v>318</v>
      </c>
      <c r="K1425">
        <v>3580</v>
      </c>
      <c r="L1425">
        <v>1</v>
      </c>
      <c r="M1425" t="s">
        <v>19</v>
      </c>
      <c r="N1425" t="s">
        <v>26</v>
      </c>
      <c r="O1425" t="s">
        <v>36</v>
      </c>
      <c r="P1425" t="s">
        <v>36</v>
      </c>
      <c r="Q1425" t="s">
        <v>101</v>
      </c>
    </row>
    <row r="1426" spans="1:17">
      <c r="A1426" t="s">
        <v>17</v>
      </c>
      <c r="B1426" t="s">
        <v>29</v>
      </c>
      <c r="C1426" t="s">
        <v>43</v>
      </c>
      <c r="D1426" t="s">
        <v>593</v>
      </c>
      <c r="E1426" t="s">
        <v>30</v>
      </c>
      <c r="F1426" t="s">
        <v>3232</v>
      </c>
      <c r="G1426">
        <v>3575</v>
      </c>
      <c r="H1426" t="s">
        <v>32</v>
      </c>
      <c r="I1426" t="s">
        <v>3233</v>
      </c>
      <c r="J1426" t="s">
        <v>1405</v>
      </c>
      <c r="K1426">
        <v>3575</v>
      </c>
      <c r="L1426">
        <v>1</v>
      </c>
      <c r="M1426" t="s">
        <v>43</v>
      </c>
      <c r="N1426" t="s">
        <v>26</v>
      </c>
      <c r="O1426" t="s">
        <v>29</v>
      </c>
      <c r="P1426" t="s">
        <v>17</v>
      </c>
      <c r="Q1426" t="s">
        <v>64</v>
      </c>
    </row>
    <row r="1427" spans="1:17">
      <c r="A1427" t="s">
        <v>17</v>
      </c>
      <c r="B1427" t="s">
        <v>29</v>
      </c>
      <c r="C1427" t="s">
        <v>176</v>
      </c>
      <c r="D1427" t="s">
        <v>101</v>
      </c>
      <c r="E1427" t="s">
        <v>37</v>
      </c>
      <c r="F1427" t="s">
        <v>3234</v>
      </c>
      <c r="G1427">
        <v>3556.74</v>
      </c>
      <c r="H1427" t="s">
        <v>39</v>
      </c>
      <c r="I1427" t="s">
        <v>3235</v>
      </c>
      <c r="J1427" t="s">
        <v>3236</v>
      </c>
      <c r="K1427">
        <v>3233.4</v>
      </c>
      <c r="L1427">
        <v>0.90909090909090917</v>
      </c>
      <c r="M1427" t="s">
        <v>180</v>
      </c>
      <c r="N1427" t="s">
        <v>190</v>
      </c>
      <c r="O1427" t="s">
        <v>241</v>
      </c>
      <c r="P1427" t="s">
        <v>29</v>
      </c>
      <c r="Q1427" t="s">
        <v>633</v>
      </c>
    </row>
    <row r="1428" spans="1:17">
      <c r="A1428" t="s">
        <v>17</v>
      </c>
      <c r="B1428" t="s">
        <v>17</v>
      </c>
      <c r="C1428" t="s">
        <v>176</v>
      </c>
      <c r="D1428" t="s">
        <v>186</v>
      </c>
      <c r="E1428" t="s">
        <v>30</v>
      </c>
      <c r="F1428" t="s">
        <v>3237</v>
      </c>
      <c r="G1428">
        <v>3554.47</v>
      </c>
      <c r="H1428" t="s">
        <v>32</v>
      </c>
      <c r="I1428" t="s">
        <v>3238</v>
      </c>
      <c r="J1428" t="s">
        <v>1414</v>
      </c>
      <c r="K1428">
        <v>3554.47</v>
      </c>
      <c r="L1428">
        <v>1</v>
      </c>
      <c r="M1428" t="s">
        <v>180</v>
      </c>
      <c r="N1428" t="s">
        <v>190</v>
      </c>
      <c r="O1428" t="s">
        <v>241</v>
      </c>
      <c r="P1428" t="s">
        <v>17</v>
      </c>
      <c r="Q1428" t="s">
        <v>1159</v>
      </c>
    </row>
    <row r="1429" spans="1:17">
      <c r="A1429" t="s">
        <v>17</v>
      </c>
      <c r="B1429" t="s">
        <v>36</v>
      </c>
      <c r="C1429" t="s">
        <v>19</v>
      </c>
      <c r="D1429" t="s">
        <v>122</v>
      </c>
      <c r="E1429" t="s">
        <v>95</v>
      </c>
      <c r="F1429" t="s">
        <v>3239</v>
      </c>
      <c r="G1429">
        <v>3536</v>
      </c>
      <c r="H1429" t="s">
        <v>97</v>
      </c>
      <c r="I1429" t="s">
        <v>3240</v>
      </c>
      <c r="J1429" t="s">
        <v>318</v>
      </c>
      <c r="K1429">
        <v>3536</v>
      </c>
      <c r="L1429">
        <v>1</v>
      </c>
      <c r="M1429" t="s">
        <v>19</v>
      </c>
      <c r="P1429" t="s">
        <v>36</v>
      </c>
    </row>
    <row r="1430" spans="1:17">
      <c r="A1430" t="s">
        <v>17</v>
      </c>
      <c r="B1430" t="s">
        <v>17</v>
      </c>
      <c r="C1430" t="s">
        <v>176</v>
      </c>
      <c r="D1430" t="s">
        <v>186</v>
      </c>
      <c r="E1430" t="s">
        <v>21</v>
      </c>
      <c r="F1430" t="s">
        <v>3241</v>
      </c>
      <c r="G1430">
        <v>3528.33</v>
      </c>
      <c r="H1430" t="s">
        <v>23</v>
      </c>
      <c r="I1430" t="s">
        <v>1413</v>
      </c>
      <c r="J1430" t="s">
        <v>1414</v>
      </c>
      <c r="K1430">
        <v>3528.33</v>
      </c>
      <c r="L1430">
        <v>1</v>
      </c>
      <c r="M1430" t="s">
        <v>180</v>
      </c>
      <c r="N1430" t="s">
        <v>190</v>
      </c>
      <c r="O1430" t="s">
        <v>1361</v>
      </c>
      <c r="P1430" t="s">
        <v>17</v>
      </c>
      <c r="Q1430" t="s">
        <v>1159</v>
      </c>
    </row>
    <row r="1431" spans="1:17">
      <c r="A1431" t="s">
        <v>17</v>
      </c>
      <c r="B1431" t="s">
        <v>17</v>
      </c>
      <c r="C1431" t="s">
        <v>176</v>
      </c>
      <c r="D1431" t="s">
        <v>186</v>
      </c>
      <c r="E1431" t="s">
        <v>21</v>
      </c>
      <c r="F1431" t="s">
        <v>3242</v>
      </c>
      <c r="G1431">
        <v>3511.5</v>
      </c>
      <c r="H1431" t="s">
        <v>23</v>
      </c>
      <c r="I1431" t="s">
        <v>3243</v>
      </c>
      <c r="J1431" t="s">
        <v>2985</v>
      </c>
      <c r="K1431">
        <v>3511.5</v>
      </c>
      <c r="L1431">
        <v>1</v>
      </c>
      <c r="M1431" t="s">
        <v>180</v>
      </c>
      <c r="N1431" t="s">
        <v>190</v>
      </c>
      <c r="O1431" t="s">
        <v>1361</v>
      </c>
      <c r="P1431" t="s">
        <v>17</v>
      </c>
      <c r="Q1431" t="s">
        <v>343</v>
      </c>
    </row>
    <row r="1432" spans="1:17">
      <c r="A1432" t="s">
        <v>17</v>
      </c>
      <c r="B1432" t="s">
        <v>18</v>
      </c>
      <c r="C1432" t="s">
        <v>19</v>
      </c>
      <c r="D1432" t="s">
        <v>101</v>
      </c>
      <c r="E1432" t="s">
        <v>21</v>
      </c>
      <c r="F1432" t="s">
        <v>3244</v>
      </c>
      <c r="G1432">
        <v>3502</v>
      </c>
      <c r="H1432" t="s">
        <v>23</v>
      </c>
      <c r="I1432" t="s">
        <v>3245</v>
      </c>
      <c r="J1432" t="s">
        <v>1787</v>
      </c>
      <c r="K1432">
        <v>3502</v>
      </c>
      <c r="L1432">
        <v>1</v>
      </c>
      <c r="M1432" t="s">
        <v>19</v>
      </c>
      <c r="N1432" t="s">
        <v>26</v>
      </c>
      <c r="O1432" t="s">
        <v>27</v>
      </c>
      <c r="P1432" t="s">
        <v>18</v>
      </c>
      <c r="Q1432" t="s">
        <v>101</v>
      </c>
    </row>
    <row r="1433" spans="1:17">
      <c r="A1433" t="s">
        <v>17</v>
      </c>
      <c r="B1433" t="s">
        <v>79</v>
      </c>
      <c r="C1433" t="s">
        <v>176</v>
      </c>
      <c r="D1433" t="s">
        <v>593</v>
      </c>
      <c r="E1433" t="s">
        <v>567</v>
      </c>
      <c r="F1433" t="s">
        <v>3246</v>
      </c>
      <c r="G1433">
        <v>3500</v>
      </c>
      <c r="H1433" t="s">
        <v>569</v>
      </c>
      <c r="I1433" t="s">
        <v>3247</v>
      </c>
      <c r="J1433" t="s">
        <v>617</v>
      </c>
      <c r="K1433">
        <v>0</v>
      </c>
      <c r="L1433">
        <v>0</v>
      </c>
      <c r="M1433" t="s">
        <v>180</v>
      </c>
      <c r="N1433" t="s">
        <v>84</v>
      </c>
      <c r="O1433" t="s">
        <v>79</v>
      </c>
      <c r="P1433" t="s">
        <v>85</v>
      </c>
      <c r="Q1433" t="s">
        <v>64</v>
      </c>
    </row>
    <row r="1434" spans="1:17">
      <c r="A1434" t="s">
        <v>17</v>
      </c>
      <c r="B1434" t="s">
        <v>29</v>
      </c>
      <c r="C1434" t="s">
        <v>43</v>
      </c>
      <c r="D1434" t="s">
        <v>64</v>
      </c>
      <c r="E1434" t="s">
        <v>30</v>
      </c>
      <c r="F1434" t="s">
        <v>3248</v>
      </c>
      <c r="G1434">
        <v>3500</v>
      </c>
      <c r="H1434" t="s">
        <v>32</v>
      </c>
      <c r="I1434" t="s">
        <v>3249</v>
      </c>
      <c r="J1434" t="s">
        <v>2166</v>
      </c>
      <c r="K1434">
        <v>1750</v>
      </c>
      <c r="L1434">
        <v>0.5</v>
      </c>
      <c r="M1434" t="s">
        <v>43</v>
      </c>
      <c r="N1434" t="s">
        <v>26</v>
      </c>
      <c r="O1434" t="s">
        <v>29</v>
      </c>
      <c r="P1434" t="s">
        <v>29</v>
      </c>
      <c r="Q1434" t="s">
        <v>105</v>
      </c>
    </row>
    <row r="1435" spans="1:17">
      <c r="A1435" t="s">
        <v>17</v>
      </c>
      <c r="B1435" t="s">
        <v>36</v>
      </c>
      <c r="C1435" t="s">
        <v>19</v>
      </c>
      <c r="D1435" t="s">
        <v>101</v>
      </c>
      <c r="E1435" t="s">
        <v>91</v>
      </c>
      <c r="F1435" t="s">
        <v>3250</v>
      </c>
      <c r="G1435">
        <v>3492.06</v>
      </c>
      <c r="H1435" t="s">
        <v>93</v>
      </c>
      <c r="I1435" t="s">
        <v>3251</v>
      </c>
      <c r="J1435" t="s">
        <v>1310</v>
      </c>
      <c r="K1435">
        <v>3492.06</v>
      </c>
      <c r="L1435">
        <v>1</v>
      </c>
      <c r="M1435" t="s">
        <v>19</v>
      </c>
      <c r="N1435" t="s">
        <v>26</v>
      </c>
      <c r="O1435" t="s">
        <v>36</v>
      </c>
      <c r="P1435" t="s">
        <v>36</v>
      </c>
      <c r="Q1435" t="s">
        <v>101</v>
      </c>
    </row>
    <row r="1436" spans="1:17">
      <c r="A1436" t="s">
        <v>17</v>
      </c>
      <c r="B1436" t="s">
        <v>36</v>
      </c>
      <c r="C1436" t="s">
        <v>19</v>
      </c>
      <c r="D1436" t="s">
        <v>101</v>
      </c>
      <c r="E1436" t="s">
        <v>95</v>
      </c>
      <c r="F1436" t="s">
        <v>3252</v>
      </c>
      <c r="G1436">
        <v>3482</v>
      </c>
      <c r="H1436" t="s">
        <v>97</v>
      </c>
      <c r="I1436" t="s">
        <v>3253</v>
      </c>
      <c r="J1436" t="s">
        <v>2137</v>
      </c>
      <c r="K1436">
        <v>3482</v>
      </c>
      <c r="L1436">
        <v>1</v>
      </c>
      <c r="M1436" t="s">
        <v>19</v>
      </c>
      <c r="N1436" t="s">
        <v>26</v>
      </c>
      <c r="O1436" t="s">
        <v>36</v>
      </c>
      <c r="P1436" t="s">
        <v>36</v>
      </c>
      <c r="Q1436" t="s">
        <v>105</v>
      </c>
    </row>
    <row r="1437" spans="1:17">
      <c r="A1437" t="s">
        <v>17</v>
      </c>
      <c r="B1437" t="s">
        <v>36</v>
      </c>
      <c r="C1437" t="s">
        <v>19</v>
      </c>
      <c r="D1437" t="s">
        <v>101</v>
      </c>
      <c r="E1437" t="s">
        <v>37</v>
      </c>
      <c r="F1437" t="s">
        <v>3254</v>
      </c>
      <c r="G1437">
        <v>3442.64</v>
      </c>
      <c r="H1437" t="s">
        <v>39</v>
      </c>
      <c r="I1437" t="s">
        <v>3255</v>
      </c>
      <c r="J1437" t="s">
        <v>1310</v>
      </c>
      <c r="K1437">
        <v>3442.64</v>
      </c>
      <c r="L1437">
        <v>1</v>
      </c>
      <c r="M1437" t="s">
        <v>19</v>
      </c>
      <c r="N1437" t="s">
        <v>26</v>
      </c>
      <c r="O1437" t="s">
        <v>36</v>
      </c>
      <c r="P1437" t="s">
        <v>36</v>
      </c>
      <c r="Q1437" t="s">
        <v>101</v>
      </c>
    </row>
    <row r="1438" spans="1:17">
      <c r="A1438" t="s">
        <v>17</v>
      </c>
      <c r="B1438" t="s">
        <v>18</v>
      </c>
      <c r="C1438" t="s">
        <v>19</v>
      </c>
      <c r="D1438" t="s">
        <v>20</v>
      </c>
      <c r="E1438" t="s">
        <v>21</v>
      </c>
      <c r="F1438" t="s">
        <v>3256</v>
      </c>
      <c r="G1438">
        <v>3427.2</v>
      </c>
      <c r="H1438" t="s">
        <v>23</v>
      </c>
      <c r="I1438" t="s">
        <v>3257</v>
      </c>
      <c r="J1438" t="s">
        <v>397</v>
      </c>
      <c r="K1438">
        <v>3427.2</v>
      </c>
      <c r="L1438">
        <v>1</v>
      </c>
      <c r="M1438" t="s">
        <v>19</v>
      </c>
      <c r="N1438" t="s">
        <v>26</v>
      </c>
      <c r="O1438" t="s">
        <v>27</v>
      </c>
      <c r="P1438" t="s">
        <v>18</v>
      </c>
    </row>
    <row r="1439" spans="1:17">
      <c r="A1439" t="s">
        <v>17</v>
      </c>
      <c r="B1439" t="s">
        <v>36</v>
      </c>
      <c r="C1439" t="s">
        <v>19</v>
      </c>
      <c r="D1439" t="s">
        <v>101</v>
      </c>
      <c r="E1439" t="s">
        <v>37</v>
      </c>
      <c r="F1439" t="s">
        <v>3258</v>
      </c>
      <c r="G1439">
        <v>3423.5</v>
      </c>
      <c r="H1439" t="s">
        <v>39</v>
      </c>
      <c r="I1439" t="s">
        <v>680</v>
      </c>
      <c r="J1439" t="s">
        <v>128</v>
      </c>
      <c r="K1439">
        <v>0</v>
      </c>
      <c r="L1439">
        <v>0</v>
      </c>
      <c r="M1439" t="s">
        <v>19</v>
      </c>
      <c r="N1439" t="s">
        <v>26</v>
      </c>
      <c r="O1439" t="s">
        <v>36</v>
      </c>
      <c r="P1439" t="s">
        <v>36</v>
      </c>
      <c r="Q1439" t="s">
        <v>101</v>
      </c>
    </row>
    <row r="1440" spans="1:17">
      <c r="A1440" t="s">
        <v>17</v>
      </c>
      <c r="B1440" t="s">
        <v>17</v>
      </c>
      <c r="C1440" t="s">
        <v>176</v>
      </c>
      <c r="D1440" t="s">
        <v>186</v>
      </c>
      <c r="E1440" t="s">
        <v>30</v>
      </c>
      <c r="F1440" t="s">
        <v>3259</v>
      </c>
      <c r="G1440">
        <v>3418.27</v>
      </c>
      <c r="H1440" t="s">
        <v>32</v>
      </c>
      <c r="I1440" t="s">
        <v>2984</v>
      </c>
      <c r="J1440" t="s">
        <v>2985</v>
      </c>
      <c r="K1440">
        <v>3418.27</v>
      </c>
      <c r="L1440">
        <v>1</v>
      </c>
      <c r="M1440" t="s">
        <v>180</v>
      </c>
      <c r="N1440" t="s">
        <v>190</v>
      </c>
      <c r="O1440" t="s">
        <v>241</v>
      </c>
      <c r="P1440" t="s">
        <v>17</v>
      </c>
      <c r="Q1440" t="s">
        <v>343</v>
      </c>
    </row>
    <row r="1441" spans="1:17">
      <c r="A1441" t="s">
        <v>17</v>
      </c>
      <c r="B1441" t="s">
        <v>36</v>
      </c>
      <c r="C1441" t="s">
        <v>19</v>
      </c>
      <c r="D1441" t="s">
        <v>101</v>
      </c>
      <c r="E1441" t="s">
        <v>37</v>
      </c>
      <c r="F1441" t="s">
        <v>3260</v>
      </c>
      <c r="G1441">
        <v>3408</v>
      </c>
      <c r="H1441" t="s">
        <v>39</v>
      </c>
      <c r="I1441" t="s">
        <v>3261</v>
      </c>
      <c r="J1441" t="s">
        <v>1024</v>
      </c>
      <c r="K1441">
        <v>3408</v>
      </c>
      <c r="L1441">
        <v>1</v>
      </c>
      <c r="M1441" t="s">
        <v>19</v>
      </c>
      <c r="N1441" t="s">
        <v>26</v>
      </c>
      <c r="O1441" t="s">
        <v>36</v>
      </c>
      <c r="P1441" t="s">
        <v>36</v>
      </c>
      <c r="Q1441" t="s">
        <v>101</v>
      </c>
    </row>
    <row r="1442" spans="1:17">
      <c r="A1442" t="s">
        <v>17</v>
      </c>
      <c r="B1442" t="s">
        <v>29</v>
      </c>
      <c r="C1442" t="s">
        <v>19</v>
      </c>
      <c r="D1442" t="s">
        <v>101</v>
      </c>
      <c r="E1442" t="s">
        <v>30</v>
      </c>
      <c r="F1442" t="s">
        <v>3262</v>
      </c>
      <c r="G1442">
        <v>3360</v>
      </c>
      <c r="H1442" t="s">
        <v>32</v>
      </c>
      <c r="I1442" t="s">
        <v>3263</v>
      </c>
      <c r="J1442" t="s">
        <v>1482</v>
      </c>
      <c r="K1442">
        <v>3360</v>
      </c>
      <c r="L1442">
        <v>1</v>
      </c>
      <c r="M1442" t="s">
        <v>19</v>
      </c>
      <c r="N1442" t="s">
        <v>84</v>
      </c>
      <c r="O1442" t="s">
        <v>29</v>
      </c>
      <c r="P1442" t="s">
        <v>29</v>
      </c>
      <c r="Q1442" t="s">
        <v>101</v>
      </c>
    </row>
    <row r="1443" spans="1:17">
      <c r="A1443" t="s">
        <v>17</v>
      </c>
      <c r="B1443" t="s">
        <v>36</v>
      </c>
      <c r="C1443" t="s">
        <v>19</v>
      </c>
      <c r="D1443" t="s">
        <v>64</v>
      </c>
      <c r="E1443" t="s">
        <v>37</v>
      </c>
      <c r="F1443" t="s">
        <v>3264</v>
      </c>
      <c r="G1443">
        <v>3357.6</v>
      </c>
      <c r="H1443" t="s">
        <v>39</v>
      </c>
      <c r="I1443" t="s">
        <v>3265</v>
      </c>
      <c r="J1443" t="s">
        <v>67</v>
      </c>
      <c r="K1443">
        <v>0</v>
      </c>
      <c r="L1443">
        <v>0</v>
      </c>
      <c r="M1443" t="s">
        <v>19</v>
      </c>
      <c r="N1443" t="s">
        <v>26</v>
      </c>
      <c r="O1443" t="s">
        <v>36</v>
      </c>
      <c r="P1443" t="s">
        <v>36</v>
      </c>
      <c r="Q1443" t="s">
        <v>68</v>
      </c>
    </row>
    <row r="1444" spans="1:17">
      <c r="A1444" t="s">
        <v>17</v>
      </c>
      <c r="B1444" t="s">
        <v>17</v>
      </c>
      <c r="C1444" t="s">
        <v>176</v>
      </c>
      <c r="D1444" t="s">
        <v>186</v>
      </c>
      <c r="E1444" t="s">
        <v>30</v>
      </c>
      <c r="F1444" t="s">
        <v>3266</v>
      </c>
      <c r="G1444">
        <v>3355.7</v>
      </c>
      <c r="H1444" t="s">
        <v>32</v>
      </c>
      <c r="I1444" t="s">
        <v>2984</v>
      </c>
      <c r="J1444" t="s">
        <v>2985</v>
      </c>
      <c r="K1444">
        <v>3355.7</v>
      </c>
      <c r="L1444">
        <v>1</v>
      </c>
      <c r="M1444" t="s">
        <v>180</v>
      </c>
      <c r="N1444" t="s">
        <v>190</v>
      </c>
      <c r="O1444" t="s">
        <v>241</v>
      </c>
      <c r="P1444" t="s">
        <v>17</v>
      </c>
      <c r="Q1444" t="s">
        <v>343</v>
      </c>
    </row>
    <row r="1445" spans="1:17">
      <c r="A1445" t="s">
        <v>17</v>
      </c>
      <c r="B1445" t="s">
        <v>18</v>
      </c>
      <c r="C1445" t="s">
        <v>43</v>
      </c>
      <c r="D1445" t="s">
        <v>101</v>
      </c>
      <c r="E1445" t="s">
        <v>69</v>
      </c>
      <c r="F1445" t="s">
        <v>3267</v>
      </c>
      <c r="G1445">
        <v>3355</v>
      </c>
      <c r="H1445" t="s">
        <v>71</v>
      </c>
      <c r="I1445" t="s">
        <v>3268</v>
      </c>
      <c r="J1445" t="s">
        <v>3269</v>
      </c>
      <c r="K1445">
        <v>0</v>
      </c>
      <c r="L1445">
        <v>0</v>
      </c>
      <c r="M1445" t="s">
        <v>43</v>
      </c>
      <c r="P1445" t="s">
        <v>18</v>
      </c>
    </row>
    <row r="1446" spans="1:17">
      <c r="A1446" t="s">
        <v>17</v>
      </c>
      <c r="B1446" t="s">
        <v>18</v>
      </c>
      <c r="C1446" t="s">
        <v>19</v>
      </c>
      <c r="D1446" t="s">
        <v>101</v>
      </c>
      <c r="E1446" t="s">
        <v>21</v>
      </c>
      <c r="F1446" t="s">
        <v>3270</v>
      </c>
      <c r="G1446">
        <v>3355</v>
      </c>
      <c r="H1446" t="s">
        <v>23</v>
      </c>
      <c r="I1446" t="s">
        <v>3271</v>
      </c>
      <c r="J1446" t="s">
        <v>104</v>
      </c>
      <c r="K1446">
        <v>0</v>
      </c>
      <c r="L1446">
        <v>0</v>
      </c>
      <c r="M1446" t="s">
        <v>19</v>
      </c>
      <c r="N1446" t="s">
        <v>26</v>
      </c>
      <c r="O1446" t="s">
        <v>27</v>
      </c>
      <c r="P1446" t="s">
        <v>18</v>
      </c>
      <c r="Q1446" t="s">
        <v>101</v>
      </c>
    </row>
    <row r="1447" spans="1:17">
      <c r="A1447" t="s">
        <v>17</v>
      </c>
      <c r="B1447" t="s">
        <v>29</v>
      </c>
      <c r="C1447" t="s">
        <v>19</v>
      </c>
      <c r="D1447" t="s">
        <v>101</v>
      </c>
      <c r="E1447" t="s">
        <v>30</v>
      </c>
      <c r="F1447" t="s">
        <v>3272</v>
      </c>
      <c r="G1447">
        <v>3348.64</v>
      </c>
      <c r="H1447" t="s">
        <v>32</v>
      </c>
      <c r="I1447" t="s">
        <v>3273</v>
      </c>
      <c r="J1447" t="s">
        <v>1255</v>
      </c>
      <c r="K1447">
        <v>3348.64</v>
      </c>
      <c r="L1447">
        <v>1</v>
      </c>
      <c r="M1447" t="s">
        <v>19</v>
      </c>
      <c r="N1447" t="s">
        <v>26</v>
      </c>
      <c r="O1447" t="s">
        <v>29</v>
      </c>
      <c r="P1447" t="s">
        <v>29</v>
      </c>
      <c r="Q1447" t="s">
        <v>105</v>
      </c>
    </row>
    <row r="1448" spans="1:17">
      <c r="A1448" t="s">
        <v>17</v>
      </c>
      <c r="B1448" t="s">
        <v>36</v>
      </c>
      <c r="C1448" t="s">
        <v>176</v>
      </c>
      <c r="D1448" t="s">
        <v>186</v>
      </c>
      <c r="E1448" t="s">
        <v>95</v>
      </c>
      <c r="F1448" t="s">
        <v>3274</v>
      </c>
      <c r="G1448">
        <v>3345</v>
      </c>
      <c r="H1448" t="s">
        <v>97</v>
      </c>
      <c r="I1448" t="s">
        <v>3275</v>
      </c>
      <c r="J1448" t="s">
        <v>3276</v>
      </c>
      <c r="K1448">
        <v>1371.55</v>
      </c>
      <c r="L1448">
        <v>0.4100298953662182</v>
      </c>
      <c r="M1448" t="s">
        <v>180</v>
      </c>
      <c r="P1448" t="s">
        <v>36</v>
      </c>
    </row>
    <row r="1449" spans="1:17">
      <c r="A1449" t="s">
        <v>17</v>
      </c>
      <c r="B1449" t="s">
        <v>29</v>
      </c>
      <c r="C1449" t="s">
        <v>19</v>
      </c>
      <c r="D1449" t="s">
        <v>101</v>
      </c>
      <c r="E1449" t="s">
        <v>30</v>
      </c>
      <c r="F1449" t="s">
        <v>3277</v>
      </c>
      <c r="G1449">
        <v>3344.96</v>
      </c>
      <c r="H1449" t="s">
        <v>32</v>
      </c>
      <c r="I1449" t="s">
        <v>3278</v>
      </c>
      <c r="J1449" t="s">
        <v>128</v>
      </c>
      <c r="K1449">
        <v>3344.96</v>
      </c>
      <c r="L1449">
        <v>1</v>
      </c>
      <c r="M1449" t="s">
        <v>19</v>
      </c>
      <c r="N1449" t="s">
        <v>26</v>
      </c>
      <c r="O1449" t="s">
        <v>29</v>
      </c>
      <c r="P1449" t="s">
        <v>29</v>
      </c>
      <c r="Q1449" t="s">
        <v>105</v>
      </c>
    </row>
    <row r="1450" spans="1:17">
      <c r="A1450" t="s">
        <v>17</v>
      </c>
      <c r="B1450" t="s">
        <v>18</v>
      </c>
      <c r="C1450" t="s">
        <v>19</v>
      </c>
      <c r="D1450" t="s">
        <v>122</v>
      </c>
      <c r="E1450" t="s">
        <v>21</v>
      </c>
      <c r="F1450" t="s">
        <v>3279</v>
      </c>
      <c r="G1450">
        <v>3325.52</v>
      </c>
      <c r="H1450" t="s">
        <v>23</v>
      </c>
      <c r="I1450" t="s">
        <v>3280</v>
      </c>
      <c r="J1450" t="s">
        <v>1108</v>
      </c>
      <c r="K1450">
        <v>3325.52</v>
      </c>
      <c r="L1450">
        <v>1</v>
      </c>
      <c r="M1450" t="s">
        <v>19</v>
      </c>
      <c r="N1450" t="s">
        <v>140</v>
      </c>
      <c r="O1450" t="s">
        <v>27</v>
      </c>
      <c r="P1450" t="s">
        <v>18</v>
      </c>
      <c r="Q1450" t="s">
        <v>105</v>
      </c>
    </row>
    <row r="1451" spans="1:17">
      <c r="A1451" t="s">
        <v>17</v>
      </c>
      <c r="B1451" t="s">
        <v>36</v>
      </c>
      <c r="C1451" t="s">
        <v>19</v>
      </c>
      <c r="D1451" t="s">
        <v>122</v>
      </c>
      <c r="E1451" t="s">
        <v>95</v>
      </c>
      <c r="F1451" t="s">
        <v>3281</v>
      </c>
      <c r="G1451">
        <v>3319</v>
      </c>
      <c r="H1451" t="s">
        <v>97</v>
      </c>
      <c r="I1451" t="s">
        <v>3282</v>
      </c>
      <c r="J1451" t="s">
        <v>318</v>
      </c>
      <c r="K1451">
        <v>3319</v>
      </c>
      <c r="L1451">
        <v>1</v>
      </c>
      <c r="M1451" t="s">
        <v>19</v>
      </c>
      <c r="P1451" t="s">
        <v>36</v>
      </c>
    </row>
    <row r="1452" spans="1:17">
      <c r="A1452" t="s">
        <v>17</v>
      </c>
      <c r="B1452" t="s">
        <v>18</v>
      </c>
      <c r="C1452" t="s">
        <v>19</v>
      </c>
      <c r="D1452" t="s">
        <v>64</v>
      </c>
      <c r="E1452" t="s">
        <v>21</v>
      </c>
      <c r="F1452" t="s">
        <v>3283</v>
      </c>
      <c r="G1452">
        <v>3304</v>
      </c>
      <c r="H1452" t="s">
        <v>23</v>
      </c>
      <c r="I1452" t="s">
        <v>3284</v>
      </c>
      <c r="J1452" t="s">
        <v>108</v>
      </c>
      <c r="K1452">
        <v>3304</v>
      </c>
      <c r="L1452">
        <v>1</v>
      </c>
      <c r="M1452" t="s">
        <v>19</v>
      </c>
      <c r="N1452" t="s">
        <v>26</v>
      </c>
      <c r="O1452" t="s">
        <v>27</v>
      </c>
      <c r="P1452" t="s">
        <v>18</v>
      </c>
      <c r="Q1452" t="s">
        <v>116</v>
      </c>
    </row>
    <row r="1453" spans="1:17">
      <c r="A1453" t="s">
        <v>17</v>
      </c>
      <c r="B1453" t="s">
        <v>17</v>
      </c>
      <c r="C1453" t="s">
        <v>176</v>
      </c>
      <c r="D1453" t="s">
        <v>186</v>
      </c>
      <c r="E1453" t="s">
        <v>30</v>
      </c>
      <c r="F1453" t="s">
        <v>3285</v>
      </c>
      <c r="G1453">
        <v>3285.55</v>
      </c>
      <c r="H1453" t="s">
        <v>32</v>
      </c>
      <c r="I1453" t="s">
        <v>2984</v>
      </c>
      <c r="J1453" t="s">
        <v>2985</v>
      </c>
      <c r="K1453">
        <v>3285.55</v>
      </c>
      <c r="L1453">
        <v>1</v>
      </c>
      <c r="M1453" t="s">
        <v>180</v>
      </c>
      <c r="N1453" t="s">
        <v>190</v>
      </c>
      <c r="O1453" t="s">
        <v>241</v>
      </c>
      <c r="P1453" t="s">
        <v>17</v>
      </c>
      <c r="Q1453" t="s">
        <v>343</v>
      </c>
    </row>
    <row r="1454" spans="1:17">
      <c r="A1454" t="s">
        <v>17</v>
      </c>
      <c r="B1454" t="s">
        <v>18</v>
      </c>
      <c r="C1454" t="s">
        <v>19</v>
      </c>
      <c r="D1454" t="s">
        <v>101</v>
      </c>
      <c r="E1454" t="s">
        <v>21</v>
      </c>
      <c r="F1454" t="s">
        <v>3286</v>
      </c>
      <c r="G1454">
        <v>3282.49</v>
      </c>
      <c r="H1454" t="s">
        <v>23</v>
      </c>
      <c r="I1454" t="s">
        <v>3287</v>
      </c>
      <c r="J1454" t="s">
        <v>724</v>
      </c>
      <c r="K1454">
        <v>3282.49</v>
      </c>
      <c r="L1454">
        <v>1</v>
      </c>
      <c r="M1454" t="s">
        <v>19</v>
      </c>
      <c r="N1454" t="s">
        <v>26</v>
      </c>
      <c r="O1454" t="s">
        <v>27</v>
      </c>
      <c r="P1454" t="s">
        <v>18</v>
      </c>
      <c r="Q1454" t="s">
        <v>101</v>
      </c>
    </row>
    <row r="1455" spans="1:17">
      <c r="A1455" t="s">
        <v>17</v>
      </c>
      <c r="B1455" t="s">
        <v>29</v>
      </c>
      <c r="C1455" t="s">
        <v>43</v>
      </c>
      <c r="D1455" t="s">
        <v>64</v>
      </c>
      <c r="E1455" t="s">
        <v>30</v>
      </c>
      <c r="F1455" t="s">
        <v>3288</v>
      </c>
      <c r="G1455">
        <v>3280</v>
      </c>
      <c r="H1455" t="s">
        <v>32</v>
      </c>
      <c r="I1455" t="s">
        <v>3289</v>
      </c>
      <c r="J1455" t="s">
        <v>617</v>
      </c>
      <c r="K1455">
        <v>3280</v>
      </c>
      <c r="L1455">
        <v>1</v>
      </c>
      <c r="M1455" t="s">
        <v>43</v>
      </c>
      <c r="N1455" t="s">
        <v>84</v>
      </c>
      <c r="O1455" t="s">
        <v>29</v>
      </c>
      <c r="P1455" t="s">
        <v>29</v>
      </c>
      <c r="Q1455" t="s">
        <v>64</v>
      </c>
    </row>
    <row r="1456" spans="1:17">
      <c r="A1456" t="s">
        <v>17</v>
      </c>
      <c r="B1456" t="s">
        <v>29</v>
      </c>
      <c r="C1456" t="s">
        <v>43</v>
      </c>
      <c r="D1456" t="s">
        <v>64</v>
      </c>
      <c r="E1456" t="s">
        <v>30</v>
      </c>
      <c r="F1456" t="s">
        <v>3290</v>
      </c>
      <c r="G1456">
        <v>3280</v>
      </c>
      <c r="H1456" t="s">
        <v>32</v>
      </c>
      <c r="I1456" t="s">
        <v>3291</v>
      </c>
      <c r="J1456" t="s">
        <v>617</v>
      </c>
      <c r="K1456">
        <v>3280</v>
      </c>
      <c r="L1456">
        <v>1</v>
      </c>
      <c r="M1456" t="s">
        <v>43</v>
      </c>
      <c r="N1456" t="s">
        <v>84</v>
      </c>
      <c r="O1456" t="s">
        <v>29</v>
      </c>
      <c r="P1456" t="s">
        <v>29</v>
      </c>
      <c r="Q1456" t="s">
        <v>64</v>
      </c>
    </row>
    <row r="1457" spans="1:17">
      <c r="A1457" t="s">
        <v>17</v>
      </c>
      <c r="B1457" t="s">
        <v>36</v>
      </c>
      <c r="C1457" t="s">
        <v>19</v>
      </c>
      <c r="D1457" t="s">
        <v>101</v>
      </c>
      <c r="E1457" t="s">
        <v>37</v>
      </c>
      <c r="F1457" t="s">
        <v>3292</v>
      </c>
      <c r="G1457">
        <v>3279.22</v>
      </c>
      <c r="H1457" t="s">
        <v>39</v>
      </c>
      <c r="I1457" t="s">
        <v>3293</v>
      </c>
      <c r="J1457" t="s">
        <v>3294</v>
      </c>
      <c r="K1457">
        <v>3279.22</v>
      </c>
      <c r="L1457">
        <v>1</v>
      </c>
      <c r="M1457" t="s">
        <v>19</v>
      </c>
      <c r="N1457" t="s">
        <v>26</v>
      </c>
      <c r="O1457" t="s">
        <v>36</v>
      </c>
      <c r="P1457" t="s">
        <v>36</v>
      </c>
      <c r="Q1457" t="s">
        <v>101</v>
      </c>
    </row>
    <row r="1458" spans="1:17">
      <c r="A1458" t="s">
        <v>17</v>
      </c>
      <c r="B1458" t="s">
        <v>36</v>
      </c>
      <c r="C1458" t="s">
        <v>19</v>
      </c>
      <c r="D1458" t="s">
        <v>101</v>
      </c>
      <c r="E1458" t="s">
        <v>95</v>
      </c>
      <c r="F1458" t="s">
        <v>3295</v>
      </c>
      <c r="G1458">
        <v>3277.69</v>
      </c>
      <c r="H1458" t="s">
        <v>97</v>
      </c>
      <c r="I1458" t="s">
        <v>3296</v>
      </c>
      <c r="J1458" t="s">
        <v>1021</v>
      </c>
      <c r="K1458">
        <v>564.92999999999995</v>
      </c>
      <c r="L1458">
        <v>0.17235614106276059</v>
      </c>
      <c r="M1458" t="s">
        <v>19</v>
      </c>
      <c r="P1458" t="s">
        <v>36</v>
      </c>
    </row>
    <row r="1459" spans="1:17">
      <c r="A1459" t="s">
        <v>17</v>
      </c>
      <c r="B1459" t="s">
        <v>36</v>
      </c>
      <c r="C1459" t="s">
        <v>19</v>
      </c>
      <c r="D1459" t="s">
        <v>122</v>
      </c>
      <c r="E1459" t="s">
        <v>91</v>
      </c>
      <c r="F1459" t="s">
        <v>3297</v>
      </c>
      <c r="G1459">
        <v>3266</v>
      </c>
      <c r="H1459" t="s">
        <v>93</v>
      </c>
      <c r="I1459" t="s">
        <v>3298</v>
      </c>
      <c r="J1459" t="s">
        <v>267</v>
      </c>
      <c r="K1459">
        <v>0</v>
      </c>
      <c r="L1459">
        <v>0</v>
      </c>
      <c r="M1459" t="s">
        <v>19</v>
      </c>
      <c r="N1459" t="s">
        <v>26</v>
      </c>
      <c r="O1459" t="s">
        <v>36</v>
      </c>
      <c r="P1459" t="s">
        <v>36</v>
      </c>
      <c r="Q1459" t="s">
        <v>105</v>
      </c>
    </row>
    <row r="1460" spans="1:17">
      <c r="A1460" t="s">
        <v>17</v>
      </c>
      <c r="B1460" t="s">
        <v>36</v>
      </c>
      <c r="C1460" t="s">
        <v>176</v>
      </c>
      <c r="D1460" t="s">
        <v>186</v>
      </c>
      <c r="E1460" t="s">
        <v>91</v>
      </c>
      <c r="F1460" t="s">
        <v>3299</v>
      </c>
      <c r="G1460">
        <v>3246.65</v>
      </c>
      <c r="H1460" t="s">
        <v>93</v>
      </c>
      <c r="I1460" t="s">
        <v>3300</v>
      </c>
      <c r="J1460" t="s">
        <v>3078</v>
      </c>
      <c r="K1460">
        <v>3111.84</v>
      </c>
      <c r="L1460">
        <v>0.95847719957494648</v>
      </c>
      <c r="M1460" t="s">
        <v>180</v>
      </c>
      <c r="N1460" t="s">
        <v>26</v>
      </c>
      <c r="O1460" t="s">
        <v>36</v>
      </c>
      <c r="P1460" t="s">
        <v>36</v>
      </c>
      <c r="Q1460" t="s">
        <v>101</v>
      </c>
    </row>
    <row r="1461" spans="1:17">
      <c r="A1461" t="s">
        <v>17</v>
      </c>
      <c r="B1461" t="s">
        <v>29</v>
      </c>
      <c r="C1461" t="s">
        <v>43</v>
      </c>
      <c r="D1461" t="s">
        <v>20</v>
      </c>
      <c r="E1461" t="s">
        <v>30</v>
      </c>
      <c r="F1461" t="s">
        <v>3301</v>
      </c>
      <c r="G1461">
        <v>3237.92</v>
      </c>
      <c r="H1461" t="s">
        <v>32</v>
      </c>
      <c r="I1461" t="s">
        <v>3302</v>
      </c>
      <c r="J1461" t="s">
        <v>46</v>
      </c>
      <c r="K1461">
        <v>0</v>
      </c>
      <c r="L1461">
        <v>0</v>
      </c>
      <c r="M1461" t="s">
        <v>43</v>
      </c>
      <c r="P1461" t="s">
        <v>29</v>
      </c>
    </row>
    <row r="1462" spans="1:17">
      <c r="A1462" t="s">
        <v>17</v>
      </c>
      <c r="B1462" t="s">
        <v>17</v>
      </c>
      <c r="C1462" t="s">
        <v>176</v>
      </c>
      <c r="D1462" t="s">
        <v>186</v>
      </c>
      <c r="E1462" t="s">
        <v>30</v>
      </c>
      <c r="F1462" t="s">
        <v>3303</v>
      </c>
      <c r="G1462">
        <v>3236.97</v>
      </c>
      <c r="H1462" t="s">
        <v>32</v>
      </c>
      <c r="I1462" t="s">
        <v>2984</v>
      </c>
      <c r="J1462" t="s">
        <v>2985</v>
      </c>
      <c r="K1462">
        <v>3236.97</v>
      </c>
      <c r="L1462">
        <v>1</v>
      </c>
      <c r="M1462" t="s">
        <v>180</v>
      </c>
      <c r="N1462" t="s">
        <v>190</v>
      </c>
      <c r="O1462" t="s">
        <v>241</v>
      </c>
      <c r="P1462" t="s">
        <v>17</v>
      </c>
      <c r="Q1462" t="s">
        <v>343</v>
      </c>
    </row>
    <row r="1463" spans="1:17">
      <c r="A1463" t="s">
        <v>17</v>
      </c>
      <c r="B1463" t="s">
        <v>18</v>
      </c>
      <c r="C1463" t="s">
        <v>19</v>
      </c>
      <c r="D1463" t="s">
        <v>20</v>
      </c>
      <c r="E1463" t="s">
        <v>58</v>
      </c>
      <c r="F1463" t="s">
        <v>3304</v>
      </c>
      <c r="G1463">
        <v>3227</v>
      </c>
      <c r="H1463" t="s">
        <v>60</v>
      </c>
      <c r="I1463" t="s">
        <v>3305</v>
      </c>
      <c r="J1463" t="s">
        <v>108</v>
      </c>
      <c r="K1463">
        <v>3227</v>
      </c>
      <c r="L1463">
        <v>1</v>
      </c>
      <c r="M1463" t="s">
        <v>19</v>
      </c>
      <c r="N1463" t="s">
        <v>26</v>
      </c>
      <c r="O1463" t="s">
        <v>27</v>
      </c>
      <c r="P1463" t="s">
        <v>18</v>
      </c>
      <c r="Q1463" t="s">
        <v>101</v>
      </c>
    </row>
    <row r="1464" spans="1:17">
      <c r="A1464" t="s">
        <v>17</v>
      </c>
      <c r="B1464" t="s">
        <v>18</v>
      </c>
      <c r="C1464" t="s">
        <v>19</v>
      </c>
      <c r="D1464" t="s">
        <v>101</v>
      </c>
      <c r="E1464" t="s">
        <v>21</v>
      </c>
      <c r="F1464" t="s">
        <v>3306</v>
      </c>
      <c r="G1464">
        <v>3200.49</v>
      </c>
      <c r="H1464" t="s">
        <v>23</v>
      </c>
      <c r="I1464" t="s">
        <v>3307</v>
      </c>
      <c r="J1464" t="s">
        <v>1419</v>
      </c>
      <c r="K1464">
        <v>3199.13</v>
      </c>
      <c r="L1464">
        <v>0.99957506506816152</v>
      </c>
      <c r="M1464" t="s">
        <v>19</v>
      </c>
      <c r="N1464" t="s">
        <v>26</v>
      </c>
      <c r="O1464" t="s">
        <v>27</v>
      </c>
      <c r="P1464" t="s">
        <v>18</v>
      </c>
      <c r="Q1464" t="s">
        <v>101</v>
      </c>
    </row>
    <row r="1465" spans="1:17">
      <c r="A1465" t="s">
        <v>17</v>
      </c>
      <c r="B1465" t="s">
        <v>36</v>
      </c>
      <c r="C1465" t="s">
        <v>19</v>
      </c>
      <c r="D1465" t="s">
        <v>101</v>
      </c>
      <c r="E1465" t="s">
        <v>37</v>
      </c>
      <c r="F1465" t="s">
        <v>3308</v>
      </c>
      <c r="G1465">
        <v>3190.2</v>
      </c>
      <c r="H1465" t="s">
        <v>39</v>
      </c>
      <c r="I1465" t="s">
        <v>3309</v>
      </c>
      <c r="J1465" t="s">
        <v>1021</v>
      </c>
      <c r="K1465">
        <v>3190.2</v>
      </c>
      <c r="L1465">
        <v>1</v>
      </c>
      <c r="M1465" t="s">
        <v>19</v>
      </c>
      <c r="N1465" t="s">
        <v>26</v>
      </c>
      <c r="O1465" t="s">
        <v>36</v>
      </c>
      <c r="P1465" t="s">
        <v>352</v>
      </c>
      <c r="Q1465" t="s">
        <v>101</v>
      </c>
    </row>
    <row r="1466" spans="1:17">
      <c r="A1466" t="s">
        <v>17</v>
      </c>
      <c r="B1466" t="s">
        <v>36</v>
      </c>
      <c r="C1466" t="s">
        <v>19</v>
      </c>
      <c r="D1466" t="s">
        <v>101</v>
      </c>
      <c r="E1466" t="s">
        <v>95</v>
      </c>
      <c r="F1466" t="s">
        <v>3310</v>
      </c>
      <c r="G1466">
        <v>3173.32</v>
      </c>
      <c r="H1466" t="s">
        <v>97</v>
      </c>
      <c r="I1466" t="s">
        <v>3311</v>
      </c>
      <c r="J1466" t="s">
        <v>3312</v>
      </c>
      <c r="K1466">
        <v>3173.32</v>
      </c>
      <c r="L1466">
        <v>1</v>
      </c>
      <c r="M1466" t="s">
        <v>19</v>
      </c>
      <c r="N1466" t="s">
        <v>26</v>
      </c>
      <c r="O1466" t="s">
        <v>36</v>
      </c>
      <c r="P1466" t="s">
        <v>36</v>
      </c>
      <c r="Q1466" t="s">
        <v>101</v>
      </c>
    </row>
    <row r="1467" spans="1:17">
      <c r="A1467" t="s">
        <v>17</v>
      </c>
      <c r="B1467" t="s">
        <v>17</v>
      </c>
      <c r="C1467" t="s">
        <v>176</v>
      </c>
      <c r="D1467" t="s">
        <v>186</v>
      </c>
      <c r="E1467" t="s">
        <v>30</v>
      </c>
      <c r="F1467" t="s">
        <v>3313</v>
      </c>
      <c r="G1467">
        <v>3170.1</v>
      </c>
      <c r="H1467" t="s">
        <v>32</v>
      </c>
      <c r="I1467" t="s">
        <v>3314</v>
      </c>
      <c r="J1467" t="s">
        <v>3315</v>
      </c>
      <c r="K1467">
        <v>3170.1</v>
      </c>
      <c r="L1467">
        <v>1</v>
      </c>
      <c r="M1467" t="s">
        <v>180</v>
      </c>
      <c r="N1467" t="s">
        <v>190</v>
      </c>
      <c r="O1467" t="s">
        <v>241</v>
      </c>
      <c r="P1467" t="s">
        <v>17</v>
      </c>
      <c r="Q1467" t="s">
        <v>343</v>
      </c>
    </row>
    <row r="1468" spans="1:17">
      <c r="A1468" t="s">
        <v>17</v>
      </c>
      <c r="B1468" t="s">
        <v>36</v>
      </c>
      <c r="C1468" t="s">
        <v>213</v>
      </c>
      <c r="D1468" t="s">
        <v>64</v>
      </c>
      <c r="E1468" t="s">
        <v>330</v>
      </c>
      <c r="F1468" t="s">
        <v>3316</v>
      </c>
      <c r="G1468">
        <v>3165</v>
      </c>
      <c r="H1468" t="s">
        <v>332</v>
      </c>
      <c r="I1468" t="s">
        <v>3317</v>
      </c>
      <c r="J1468" t="s">
        <v>249</v>
      </c>
      <c r="K1468">
        <v>3165</v>
      </c>
      <c r="L1468">
        <v>1</v>
      </c>
      <c r="M1468" t="s">
        <v>213</v>
      </c>
      <c r="N1468" t="s">
        <v>26</v>
      </c>
      <c r="O1468" t="s">
        <v>36</v>
      </c>
      <c r="P1468" t="s">
        <v>335</v>
      </c>
      <c r="Q1468" t="s">
        <v>101</v>
      </c>
    </row>
    <row r="1469" spans="1:17">
      <c r="A1469" t="s">
        <v>17</v>
      </c>
      <c r="B1469" t="s">
        <v>17</v>
      </c>
      <c r="C1469" t="s">
        <v>176</v>
      </c>
      <c r="D1469" t="s">
        <v>186</v>
      </c>
      <c r="E1469" t="s">
        <v>30</v>
      </c>
      <c r="F1469" t="s">
        <v>3318</v>
      </c>
      <c r="G1469">
        <v>3137.42</v>
      </c>
      <c r="H1469" t="s">
        <v>32</v>
      </c>
      <c r="I1469" t="s">
        <v>3319</v>
      </c>
      <c r="J1469" t="s">
        <v>3320</v>
      </c>
      <c r="K1469">
        <v>3137.42</v>
      </c>
      <c r="L1469">
        <v>1</v>
      </c>
      <c r="M1469" t="s">
        <v>180</v>
      </c>
      <c r="N1469" t="s">
        <v>190</v>
      </c>
      <c r="O1469" t="s">
        <v>241</v>
      </c>
      <c r="P1469" t="s">
        <v>17</v>
      </c>
      <c r="Q1469" t="s">
        <v>343</v>
      </c>
    </row>
    <row r="1470" spans="1:17">
      <c r="A1470" t="s">
        <v>17</v>
      </c>
      <c r="B1470" t="s">
        <v>29</v>
      </c>
      <c r="C1470" t="s">
        <v>43</v>
      </c>
      <c r="D1470" t="s">
        <v>20</v>
      </c>
      <c r="E1470" t="s">
        <v>30</v>
      </c>
      <c r="F1470" t="s">
        <v>3321</v>
      </c>
      <c r="G1470">
        <v>3102.4</v>
      </c>
      <c r="H1470" t="s">
        <v>32</v>
      </c>
      <c r="I1470" t="s">
        <v>3322</v>
      </c>
      <c r="J1470" t="s">
        <v>46</v>
      </c>
      <c r="K1470">
        <v>3102.4</v>
      </c>
      <c r="L1470">
        <v>1</v>
      </c>
      <c r="M1470" t="s">
        <v>43</v>
      </c>
      <c r="P1470" t="s">
        <v>29</v>
      </c>
      <c r="Q1470" t="s">
        <v>47</v>
      </c>
    </row>
    <row r="1471" spans="1:17">
      <c r="A1471" t="s">
        <v>17</v>
      </c>
      <c r="B1471" t="s">
        <v>36</v>
      </c>
      <c r="C1471" t="s">
        <v>19</v>
      </c>
      <c r="D1471" t="s">
        <v>101</v>
      </c>
      <c r="E1471" t="s">
        <v>95</v>
      </c>
      <c r="F1471" t="s">
        <v>3323</v>
      </c>
      <c r="G1471">
        <v>3098.6</v>
      </c>
      <c r="H1471" t="s">
        <v>97</v>
      </c>
      <c r="I1471" t="s">
        <v>3324</v>
      </c>
      <c r="J1471" t="s">
        <v>128</v>
      </c>
      <c r="K1471">
        <v>2432.4</v>
      </c>
      <c r="L1471">
        <v>0.78499967727360753</v>
      </c>
      <c r="M1471" t="s">
        <v>19</v>
      </c>
      <c r="P1471" t="s">
        <v>36</v>
      </c>
    </row>
    <row r="1472" spans="1:17">
      <c r="A1472" t="s">
        <v>17</v>
      </c>
      <c r="B1472" t="s">
        <v>36</v>
      </c>
      <c r="C1472" t="s">
        <v>19</v>
      </c>
      <c r="D1472" t="s">
        <v>101</v>
      </c>
      <c r="E1472" t="s">
        <v>143</v>
      </c>
      <c r="F1472" t="s">
        <v>3325</v>
      </c>
      <c r="G1472">
        <v>3097.89</v>
      </c>
      <c r="H1472" t="s">
        <v>145</v>
      </c>
      <c r="I1472" t="s">
        <v>3326</v>
      </c>
      <c r="J1472" t="s">
        <v>3327</v>
      </c>
      <c r="K1472">
        <v>3097.89</v>
      </c>
      <c r="L1472">
        <v>1</v>
      </c>
      <c r="M1472" t="s">
        <v>19</v>
      </c>
      <c r="N1472" t="s">
        <v>26</v>
      </c>
      <c r="O1472" t="s">
        <v>36</v>
      </c>
      <c r="P1472" t="s">
        <v>352</v>
      </c>
      <c r="Q1472" t="s">
        <v>105</v>
      </c>
    </row>
    <row r="1473" spans="1:17">
      <c r="A1473" t="s">
        <v>17</v>
      </c>
      <c r="B1473" t="s">
        <v>18</v>
      </c>
      <c r="C1473" t="s">
        <v>19</v>
      </c>
      <c r="D1473" t="s">
        <v>101</v>
      </c>
      <c r="E1473" t="s">
        <v>69</v>
      </c>
      <c r="F1473" t="s">
        <v>3328</v>
      </c>
      <c r="G1473">
        <v>3054.12</v>
      </c>
      <c r="H1473" t="s">
        <v>71</v>
      </c>
      <c r="I1473" t="s">
        <v>3329</v>
      </c>
      <c r="J1473" t="s">
        <v>1336</v>
      </c>
      <c r="K1473">
        <v>3054.12</v>
      </c>
      <c r="L1473">
        <v>1</v>
      </c>
      <c r="M1473" t="s">
        <v>19</v>
      </c>
      <c r="N1473" t="s">
        <v>26</v>
      </c>
      <c r="O1473" t="s">
        <v>27</v>
      </c>
      <c r="P1473" t="s">
        <v>18</v>
      </c>
      <c r="Q1473" t="s">
        <v>101</v>
      </c>
    </row>
    <row r="1474" spans="1:17">
      <c r="A1474" t="s">
        <v>17</v>
      </c>
      <c r="B1474" t="s">
        <v>36</v>
      </c>
      <c r="C1474" t="s">
        <v>43</v>
      </c>
      <c r="D1474" t="s">
        <v>638</v>
      </c>
      <c r="E1474" t="s">
        <v>37</v>
      </c>
      <c r="F1474" t="s">
        <v>3330</v>
      </c>
      <c r="G1474">
        <v>3040</v>
      </c>
      <c r="H1474" t="s">
        <v>39</v>
      </c>
      <c r="I1474" t="s">
        <v>3331</v>
      </c>
      <c r="J1474" t="s">
        <v>1108</v>
      </c>
      <c r="K1474">
        <v>3040</v>
      </c>
      <c r="L1474">
        <v>1</v>
      </c>
      <c r="M1474" t="s">
        <v>43</v>
      </c>
      <c r="N1474" t="s">
        <v>26</v>
      </c>
      <c r="O1474" t="s">
        <v>36</v>
      </c>
      <c r="P1474" t="s">
        <v>36</v>
      </c>
      <c r="Q1474" t="s">
        <v>101</v>
      </c>
    </row>
    <row r="1475" spans="1:17">
      <c r="A1475" t="s">
        <v>17</v>
      </c>
      <c r="B1475" t="s">
        <v>18</v>
      </c>
      <c r="C1475" t="s">
        <v>19</v>
      </c>
      <c r="D1475" t="s">
        <v>20</v>
      </c>
      <c r="E1475" t="s">
        <v>21</v>
      </c>
      <c r="F1475" t="s">
        <v>3332</v>
      </c>
      <c r="G1475">
        <v>3000</v>
      </c>
      <c r="H1475" t="s">
        <v>23</v>
      </c>
      <c r="I1475" t="s">
        <v>3333</v>
      </c>
      <c r="J1475" t="s">
        <v>1992</v>
      </c>
      <c r="K1475">
        <v>3000</v>
      </c>
      <c r="L1475">
        <v>1</v>
      </c>
      <c r="M1475" t="s">
        <v>19</v>
      </c>
      <c r="N1475" t="s">
        <v>140</v>
      </c>
      <c r="O1475" t="s">
        <v>27</v>
      </c>
      <c r="P1475" t="s">
        <v>17</v>
      </c>
      <c r="Q1475" t="s">
        <v>64</v>
      </c>
    </row>
    <row r="1476" spans="1:17">
      <c r="A1476" t="s">
        <v>17</v>
      </c>
      <c r="B1476" t="s">
        <v>18</v>
      </c>
      <c r="C1476" t="s">
        <v>19</v>
      </c>
      <c r="D1476" t="s">
        <v>122</v>
      </c>
      <c r="E1476" t="s">
        <v>21</v>
      </c>
      <c r="F1476" t="s">
        <v>3334</v>
      </c>
      <c r="G1476">
        <v>3000</v>
      </c>
      <c r="H1476" t="s">
        <v>23</v>
      </c>
      <c r="I1476" t="s">
        <v>3335</v>
      </c>
      <c r="J1476" t="s">
        <v>1108</v>
      </c>
      <c r="K1476">
        <v>3000</v>
      </c>
      <c r="L1476">
        <v>1</v>
      </c>
      <c r="M1476" t="s">
        <v>19</v>
      </c>
      <c r="N1476" t="s">
        <v>140</v>
      </c>
      <c r="O1476" t="s">
        <v>27</v>
      </c>
      <c r="P1476" t="s">
        <v>18</v>
      </c>
      <c r="Q1476" t="s">
        <v>105</v>
      </c>
    </row>
    <row r="1477" spans="1:17">
      <c r="A1477" t="s">
        <v>17</v>
      </c>
      <c r="B1477" t="s">
        <v>18</v>
      </c>
      <c r="C1477" t="s">
        <v>19</v>
      </c>
      <c r="D1477" t="s">
        <v>64</v>
      </c>
      <c r="E1477" t="s">
        <v>21</v>
      </c>
      <c r="F1477" t="s">
        <v>3336</v>
      </c>
      <c r="G1477">
        <v>3000</v>
      </c>
      <c r="H1477" t="s">
        <v>23</v>
      </c>
      <c r="I1477" t="s">
        <v>3337</v>
      </c>
      <c r="J1477" t="s">
        <v>477</v>
      </c>
      <c r="K1477">
        <v>3000</v>
      </c>
      <c r="L1477">
        <v>1</v>
      </c>
      <c r="M1477" t="s">
        <v>19</v>
      </c>
      <c r="N1477" t="s">
        <v>140</v>
      </c>
      <c r="O1477" t="s">
        <v>27</v>
      </c>
      <c r="P1477" t="s">
        <v>18</v>
      </c>
      <c r="Q1477" t="s">
        <v>64</v>
      </c>
    </row>
    <row r="1478" spans="1:17">
      <c r="A1478" t="s">
        <v>17</v>
      </c>
      <c r="B1478" t="s">
        <v>79</v>
      </c>
      <c r="C1478" t="s">
        <v>43</v>
      </c>
      <c r="D1478" t="s">
        <v>64</v>
      </c>
      <c r="E1478" t="s">
        <v>946</v>
      </c>
      <c r="F1478" t="s">
        <v>3338</v>
      </c>
      <c r="G1478">
        <v>2996.7</v>
      </c>
      <c r="H1478" t="s">
        <v>948</v>
      </c>
      <c r="I1478" t="s">
        <v>3339</v>
      </c>
      <c r="J1478" t="s">
        <v>208</v>
      </c>
      <c r="K1478">
        <v>0</v>
      </c>
      <c r="L1478">
        <v>0</v>
      </c>
      <c r="M1478" t="s">
        <v>43</v>
      </c>
      <c r="N1478" t="s">
        <v>190</v>
      </c>
      <c r="O1478" t="s">
        <v>162</v>
      </c>
      <c r="P1478" t="s">
        <v>162</v>
      </c>
      <c r="Q1478" t="s">
        <v>209</v>
      </c>
    </row>
    <row r="1479" spans="1:17">
      <c r="A1479" t="s">
        <v>17</v>
      </c>
      <c r="B1479" t="s">
        <v>18</v>
      </c>
      <c r="C1479" t="s">
        <v>19</v>
      </c>
      <c r="D1479" t="s">
        <v>122</v>
      </c>
      <c r="E1479" t="s">
        <v>21</v>
      </c>
      <c r="F1479" t="s">
        <v>3340</v>
      </c>
      <c r="G1479">
        <v>2993</v>
      </c>
      <c r="H1479" t="s">
        <v>23</v>
      </c>
      <c r="I1479" t="s">
        <v>1894</v>
      </c>
      <c r="J1479" t="s">
        <v>1108</v>
      </c>
      <c r="K1479">
        <v>2257.5</v>
      </c>
      <c r="L1479">
        <v>0.75425993985967255</v>
      </c>
      <c r="M1479" t="s">
        <v>19</v>
      </c>
      <c r="N1479" t="s">
        <v>140</v>
      </c>
      <c r="O1479" t="s">
        <v>27</v>
      </c>
      <c r="P1479" t="s">
        <v>18</v>
      </c>
      <c r="Q1479" t="s">
        <v>105</v>
      </c>
    </row>
    <row r="1480" spans="1:17">
      <c r="A1480" t="s">
        <v>17</v>
      </c>
      <c r="B1480" t="s">
        <v>17</v>
      </c>
      <c r="C1480" t="s">
        <v>176</v>
      </c>
      <c r="D1480" t="s">
        <v>186</v>
      </c>
      <c r="E1480" t="s">
        <v>30</v>
      </c>
      <c r="F1480" t="s">
        <v>3341</v>
      </c>
      <c r="G1480">
        <v>2978.04</v>
      </c>
      <c r="H1480" t="s">
        <v>32</v>
      </c>
      <c r="I1480" t="s">
        <v>2984</v>
      </c>
      <c r="J1480" t="s">
        <v>2985</v>
      </c>
      <c r="K1480">
        <v>2978.04</v>
      </c>
      <c r="L1480">
        <v>1</v>
      </c>
      <c r="M1480" t="s">
        <v>180</v>
      </c>
      <c r="N1480" t="s">
        <v>190</v>
      </c>
      <c r="O1480" t="s">
        <v>241</v>
      </c>
      <c r="P1480" t="s">
        <v>17</v>
      </c>
      <c r="Q1480" t="s">
        <v>343</v>
      </c>
    </row>
    <row r="1481" spans="1:17">
      <c r="A1481" t="s">
        <v>17</v>
      </c>
      <c r="B1481" t="s">
        <v>17</v>
      </c>
      <c r="C1481" t="s">
        <v>176</v>
      </c>
      <c r="D1481" t="s">
        <v>186</v>
      </c>
      <c r="E1481" t="s">
        <v>30</v>
      </c>
      <c r="F1481" t="s">
        <v>3342</v>
      </c>
      <c r="G1481">
        <v>2978.04</v>
      </c>
      <c r="H1481" t="s">
        <v>32</v>
      </c>
      <c r="I1481" t="s">
        <v>2984</v>
      </c>
      <c r="J1481" t="s">
        <v>2985</v>
      </c>
      <c r="K1481">
        <v>2978.04</v>
      </c>
      <c r="L1481">
        <v>1</v>
      </c>
      <c r="M1481" t="s">
        <v>180</v>
      </c>
      <c r="N1481" t="s">
        <v>190</v>
      </c>
      <c r="O1481" t="s">
        <v>241</v>
      </c>
      <c r="P1481" t="s">
        <v>17</v>
      </c>
      <c r="Q1481" t="s">
        <v>343</v>
      </c>
    </row>
    <row r="1482" spans="1:17">
      <c r="A1482" t="s">
        <v>17</v>
      </c>
      <c r="B1482" t="s">
        <v>17</v>
      </c>
      <c r="C1482" t="s">
        <v>176</v>
      </c>
      <c r="D1482" t="s">
        <v>186</v>
      </c>
      <c r="E1482" t="s">
        <v>21</v>
      </c>
      <c r="F1482" t="s">
        <v>3343</v>
      </c>
      <c r="G1482">
        <v>2973.28</v>
      </c>
      <c r="H1482" t="s">
        <v>23</v>
      </c>
      <c r="I1482" t="s">
        <v>3243</v>
      </c>
      <c r="J1482" t="s">
        <v>2985</v>
      </c>
      <c r="K1482">
        <v>2973.28</v>
      </c>
      <c r="L1482">
        <v>1</v>
      </c>
      <c r="M1482" t="s">
        <v>180</v>
      </c>
      <c r="N1482" t="s">
        <v>190</v>
      </c>
      <c r="O1482" t="s">
        <v>1361</v>
      </c>
      <c r="P1482" t="s">
        <v>17</v>
      </c>
      <c r="Q1482" t="s">
        <v>343</v>
      </c>
    </row>
    <row r="1483" spans="1:17">
      <c r="A1483" t="s">
        <v>17</v>
      </c>
      <c r="B1483" t="s">
        <v>17</v>
      </c>
      <c r="C1483" t="s">
        <v>176</v>
      </c>
      <c r="D1483" t="s">
        <v>186</v>
      </c>
      <c r="E1483" t="s">
        <v>21</v>
      </c>
      <c r="F1483" t="s">
        <v>3344</v>
      </c>
      <c r="G1483">
        <v>2973.28</v>
      </c>
      <c r="H1483" t="s">
        <v>23</v>
      </c>
      <c r="I1483" t="s">
        <v>3243</v>
      </c>
      <c r="J1483" t="s">
        <v>2985</v>
      </c>
      <c r="K1483">
        <v>2973.28</v>
      </c>
      <c r="L1483">
        <v>1</v>
      </c>
      <c r="M1483" t="s">
        <v>180</v>
      </c>
      <c r="N1483" t="s">
        <v>190</v>
      </c>
      <c r="O1483" t="s">
        <v>1361</v>
      </c>
      <c r="P1483" t="s">
        <v>17</v>
      </c>
      <c r="Q1483" t="s">
        <v>343</v>
      </c>
    </row>
    <row r="1484" spans="1:17">
      <c r="A1484" t="s">
        <v>17</v>
      </c>
      <c r="B1484" t="s">
        <v>36</v>
      </c>
      <c r="C1484" t="s">
        <v>19</v>
      </c>
      <c r="D1484" t="s">
        <v>101</v>
      </c>
      <c r="E1484" t="s">
        <v>37</v>
      </c>
      <c r="F1484" t="s">
        <v>3345</v>
      </c>
      <c r="G1484">
        <v>2971.5</v>
      </c>
      <c r="H1484" t="s">
        <v>39</v>
      </c>
      <c r="I1484" t="s">
        <v>3346</v>
      </c>
      <c r="J1484" t="s">
        <v>128</v>
      </c>
      <c r="K1484">
        <v>2971.5</v>
      </c>
      <c r="L1484">
        <v>1</v>
      </c>
      <c r="M1484" t="s">
        <v>19</v>
      </c>
      <c r="N1484" t="s">
        <v>26</v>
      </c>
      <c r="O1484" t="s">
        <v>36</v>
      </c>
      <c r="P1484" t="s">
        <v>36</v>
      </c>
      <c r="Q1484" t="s">
        <v>101</v>
      </c>
    </row>
    <row r="1485" spans="1:17">
      <c r="A1485" t="s">
        <v>17</v>
      </c>
      <c r="B1485" t="s">
        <v>18</v>
      </c>
      <c r="C1485" t="s">
        <v>19</v>
      </c>
      <c r="D1485" t="s">
        <v>64</v>
      </c>
      <c r="E1485" t="s">
        <v>58</v>
      </c>
      <c r="F1485" t="s">
        <v>3347</v>
      </c>
      <c r="G1485">
        <v>2965</v>
      </c>
      <c r="H1485" t="s">
        <v>60</v>
      </c>
      <c r="I1485" t="s">
        <v>3348</v>
      </c>
      <c r="J1485" t="s">
        <v>108</v>
      </c>
      <c r="K1485">
        <v>2965</v>
      </c>
      <c r="L1485">
        <v>1</v>
      </c>
      <c r="M1485" t="s">
        <v>19</v>
      </c>
      <c r="N1485" t="s">
        <v>26</v>
      </c>
      <c r="O1485" t="s">
        <v>62</v>
      </c>
      <c r="P1485" t="s">
        <v>63</v>
      </c>
      <c r="Q1485" t="s">
        <v>105</v>
      </c>
    </row>
    <row r="1486" spans="1:17">
      <c r="A1486" t="s">
        <v>17</v>
      </c>
      <c r="B1486" t="s">
        <v>36</v>
      </c>
      <c r="C1486" t="s">
        <v>176</v>
      </c>
      <c r="D1486" t="s">
        <v>186</v>
      </c>
      <c r="E1486" t="s">
        <v>37</v>
      </c>
      <c r="F1486" t="s">
        <v>3349</v>
      </c>
      <c r="G1486">
        <v>2946.6</v>
      </c>
      <c r="H1486" t="s">
        <v>39</v>
      </c>
      <c r="I1486" t="s">
        <v>3350</v>
      </c>
      <c r="J1486" t="s">
        <v>3078</v>
      </c>
      <c r="K1486">
        <v>2946.6</v>
      </c>
      <c r="L1486">
        <v>1</v>
      </c>
      <c r="M1486" t="s">
        <v>180</v>
      </c>
      <c r="N1486" t="s">
        <v>26</v>
      </c>
      <c r="O1486" t="s">
        <v>36</v>
      </c>
      <c r="P1486" t="s">
        <v>36</v>
      </c>
      <c r="Q1486" t="s">
        <v>101</v>
      </c>
    </row>
    <row r="1487" spans="1:17">
      <c r="A1487" t="s">
        <v>17</v>
      </c>
      <c r="B1487" t="s">
        <v>79</v>
      </c>
      <c r="C1487" t="s">
        <v>43</v>
      </c>
      <c r="D1487" t="s">
        <v>101</v>
      </c>
      <c r="E1487" t="s">
        <v>80</v>
      </c>
      <c r="F1487" t="s">
        <v>3351</v>
      </c>
      <c r="G1487">
        <v>2943.5</v>
      </c>
      <c r="H1487" t="s">
        <v>82</v>
      </c>
      <c r="I1487" t="s">
        <v>3352</v>
      </c>
      <c r="J1487" t="s">
        <v>692</v>
      </c>
      <c r="K1487">
        <v>2943.5</v>
      </c>
      <c r="L1487">
        <v>1</v>
      </c>
      <c r="M1487" t="s">
        <v>43</v>
      </c>
      <c r="N1487" t="s">
        <v>26</v>
      </c>
      <c r="O1487" t="s">
        <v>79</v>
      </c>
      <c r="P1487" t="s">
        <v>85</v>
      </c>
      <c r="Q1487" t="s">
        <v>101</v>
      </c>
    </row>
    <row r="1488" spans="1:17">
      <c r="A1488" t="s">
        <v>17</v>
      </c>
      <c r="B1488" t="s">
        <v>18</v>
      </c>
      <c r="C1488" t="s">
        <v>19</v>
      </c>
      <c r="D1488" t="s">
        <v>186</v>
      </c>
      <c r="E1488" t="s">
        <v>21</v>
      </c>
      <c r="F1488" t="s">
        <v>3353</v>
      </c>
      <c r="G1488">
        <v>2899</v>
      </c>
      <c r="H1488" t="s">
        <v>23</v>
      </c>
      <c r="I1488" t="s">
        <v>3354</v>
      </c>
      <c r="J1488" t="s">
        <v>3355</v>
      </c>
      <c r="K1488">
        <v>2899</v>
      </c>
      <c r="L1488">
        <v>1</v>
      </c>
      <c r="M1488" t="s">
        <v>19</v>
      </c>
      <c r="N1488" t="s">
        <v>84</v>
      </c>
      <c r="O1488" t="s">
        <v>27</v>
      </c>
      <c r="P1488" t="s">
        <v>18</v>
      </c>
      <c r="Q1488" t="s">
        <v>101</v>
      </c>
    </row>
    <row r="1489" spans="1:17">
      <c r="A1489" t="s">
        <v>17</v>
      </c>
      <c r="B1489" t="s">
        <v>36</v>
      </c>
      <c r="C1489" t="s">
        <v>213</v>
      </c>
      <c r="D1489" t="s">
        <v>20</v>
      </c>
      <c r="E1489" t="s">
        <v>37</v>
      </c>
      <c r="F1489" t="s">
        <v>3356</v>
      </c>
      <c r="G1489">
        <v>2856</v>
      </c>
      <c r="H1489" t="s">
        <v>39</v>
      </c>
      <c r="I1489" t="s">
        <v>3257</v>
      </c>
      <c r="J1489" t="s">
        <v>397</v>
      </c>
      <c r="K1489">
        <v>2856</v>
      </c>
      <c r="L1489">
        <v>1</v>
      </c>
      <c r="M1489" t="s">
        <v>213</v>
      </c>
      <c r="N1489" t="s">
        <v>26</v>
      </c>
      <c r="O1489" t="s">
        <v>36</v>
      </c>
      <c r="P1489" t="s">
        <v>36</v>
      </c>
      <c r="Q1489" t="s">
        <v>64</v>
      </c>
    </row>
    <row r="1490" spans="1:17">
      <c r="A1490" t="s">
        <v>17</v>
      </c>
      <c r="B1490" t="s">
        <v>29</v>
      </c>
      <c r="C1490" t="s">
        <v>213</v>
      </c>
      <c r="D1490" t="s">
        <v>177</v>
      </c>
      <c r="E1490" t="s">
        <v>30</v>
      </c>
      <c r="F1490" t="s">
        <v>3357</v>
      </c>
      <c r="G1490">
        <v>2856</v>
      </c>
      <c r="H1490" t="s">
        <v>32</v>
      </c>
      <c r="I1490" t="s">
        <v>3257</v>
      </c>
      <c r="J1490" t="s">
        <v>397</v>
      </c>
      <c r="K1490">
        <v>1303.06</v>
      </c>
      <c r="L1490">
        <v>0.4562535014005602</v>
      </c>
      <c r="M1490" t="s">
        <v>213</v>
      </c>
      <c r="N1490" t="s">
        <v>26</v>
      </c>
      <c r="O1490" t="s">
        <v>29</v>
      </c>
      <c r="P1490" t="s">
        <v>29</v>
      </c>
    </row>
    <row r="1491" spans="1:17">
      <c r="A1491" t="s">
        <v>17</v>
      </c>
      <c r="B1491" t="s">
        <v>36</v>
      </c>
      <c r="C1491" t="s">
        <v>176</v>
      </c>
      <c r="D1491" t="s">
        <v>186</v>
      </c>
      <c r="E1491" t="s">
        <v>271</v>
      </c>
      <c r="F1491" t="s">
        <v>3358</v>
      </c>
      <c r="G1491">
        <v>2853.14</v>
      </c>
      <c r="H1491" t="s">
        <v>273</v>
      </c>
      <c r="I1491" t="s">
        <v>3359</v>
      </c>
      <c r="J1491" t="s">
        <v>3360</v>
      </c>
      <c r="K1491">
        <v>2853.14</v>
      </c>
      <c r="L1491">
        <v>1</v>
      </c>
      <c r="M1491" t="s">
        <v>180</v>
      </c>
      <c r="N1491" t="s">
        <v>26</v>
      </c>
      <c r="O1491" t="s">
        <v>36</v>
      </c>
      <c r="P1491" t="s">
        <v>36</v>
      </c>
      <c r="Q1491" t="s">
        <v>101</v>
      </c>
    </row>
    <row r="1492" spans="1:17">
      <c r="A1492" t="s">
        <v>17</v>
      </c>
      <c r="B1492" t="s">
        <v>17</v>
      </c>
      <c r="C1492" t="s">
        <v>176</v>
      </c>
      <c r="D1492" t="s">
        <v>186</v>
      </c>
      <c r="E1492" t="s">
        <v>30</v>
      </c>
      <c r="F1492" t="s">
        <v>3361</v>
      </c>
      <c r="G1492">
        <v>2850.58</v>
      </c>
      <c r="H1492" t="s">
        <v>32</v>
      </c>
      <c r="I1492" t="s">
        <v>3362</v>
      </c>
      <c r="J1492" t="s">
        <v>2985</v>
      </c>
      <c r="K1492">
        <v>2850.58</v>
      </c>
      <c r="L1492">
        <v>1</v>
      </c>
      <c r="M1492" t="s">
        <v>180</v>
      </c>
      <c r="N1492" t="s">
        <v>190</v>
      </c>
      <c r="O1492" t="s">
        <v>241</v>
      </c>
      <c r="P1492" t="s">
        <v>17</v>
      </c>
      <c r="Q1492" t="s">
        <v>343</v>
      </c>
    </row>
    <row r="1493" spans="1:17">
      <c r="A1493" t="s">
        <v>17</v>
      </c>
      <c r="B1493" t="s">
        <v>17</v>
      </c>
      <c r="C1493" t="s">
        <v>176</v>
      </c>
      <c r="D1493" t="s">
        <v>186</v>
      </c>
      <c r="E1493" t="s">
        <v>30</v>
      </c>
      <c r="F1493" t="s">
        <v>3363</v>
      </c>
      <c r="G1493">
        <v>2850.58</v>
      </c>
      <c r="H1493" t="s">
        <v>32</v>
      </c>
      <c r="I1493" t="s">
        <v>3362</v>
      </c>
      <c r="J1493" t="s">
        <v>2985</v>
      </c>
      <c r="K1493">
        <v>2850.58</v>
      </c>
      <c r="L1493">
        <v>1</v>
      </c>
      <c r="M1493" t="s">
        <v>180</v>
      </c>
      <c r="N1493" t="s">
        <v>190</v>
      </c>
      <c r="O1493" t="s">
        <v>241</v>
      </c>
      <c r="P1493" t="s">
        <v>17</v>
      </c>
      <c r="Q1493" t="s">
        <v>343</v>
      </c>
    </row>
    <row r="1494" spans="1:17">
      <c r="A1494" t="s">
        <v>17</v>
      </c>
      <c r="B1494" t="s">
        <v>17</v>
      </c>
      <c r="C1494" t="s">
        <v>176</v>
      </c>
      <c r="D1494" t="s">
        <v>186</v>
      </c>
      <c r="E1494" t="s">
        <v>30</v>
      </c>
      <c r="F1494" t="s">
        <v>3364</v>
      </c>
      <c r="G1494">
        <v>2850.58</v>
      </c>
      <c r="H1494" t="s">
        <v>32</v>
      </c>
      <c r="I1494" t="s">
        <v>2984</v>
      </c>
      <c r="J1494" t="s">
        <v>2985</v>
      </c>
      <c r="K1494">
        <v>2850.58</v>
      </c>
      <c r="L1494">
        <v>1</v>
      </c>
      <c r="M1494" t="s">
        <v>180</v>
      </c>
      <c r="N1494" t="s">
        <v>190</v>
      </c>
      <c r="O1494" t="s">
        <v>241</v>
      </c>
      <c r="P1494" t="s">
        <v>17</v>
      </c>
      <c r="Q1494" t="s">
        <v>343</v>
      </c>
    </row>
    <row r="1495" spans="1:17">
      <c r="A1495" t="s">
        <v>17</v>
      </c>
      <c r="B1495" t="s">
        <v>17</v>
      </c>
      <c r="C1495" t="s">
        <v>176</v>
      </c>
      <c r="D1495" t="s">
        <v>186</v>
      </c>
      <c r="E1495" t="s">
        <v>30</v>
      </c>
      <c r="F1495" t="s">
        <v>3365</v>
      </c>
      <c r="G1495">
        <v>2850.58</v>
      </c>
      <c r="H1495" t="s">
        <v>32</v>
      </c>
      <c r="I1495" t="s">
        <v>3362</v>
      </c>
      <c r="J1495" t="s">
        <v>2985</v>
      </c>
      <c r="K1495">
        <v>2850.58</v>
      </c>
      <c r="L1495">
        <v>1</v>
      </c>
      <c r="M1495" t="s">
        <v>180</v>
      </c>
      <c r="N1495" t="s">
        <v>190</v>
      </c>
      <c r="O1495" t="s">
        <v>241</v>
      </c>
      <c r="P1495" t="s">
        <v>17</v>
      </c>
      <c r="Q1495" t="s">
        <v>343</v>
      </c>
    </row>
    <row r="1496" spans="1:17">
      <c r="A1496" t="s">
        <v>17</v>
      </c>
      <c r="B1496" t="s">
        <v>18</v>
      </c>
      <c r="C1496" t="s">
        <v>19</v>
      </c>
      <c r="D1496" t="s">
        <v>638</v>
      </c>
      <c r="E1496" t="s">
        <v>21</v>
      </c>
      <c r="F1496" t="s">
        <v>3366</v>
      </c>
      <c r="G1496">
        <v>2808</v>
      </c>
      <c r="H1496" t="s">
        <v>23</v>
      </c>
      <c r="I1496" t="s">
        <v>3367</v>
      </c>
      <c r="J1496" t="s">
        <v>3368</v>
      </c>
      <c r="K1496">
        <v>2808</v>
      </c>
      <c r="L1496">
        <v>1</v>
      </c>
      <c r="M1496" t="s">
        <v>19</v>
      </c>
      <c r="N1496" t="s">
        <v>26</v>
      </c>
      <c r="O1496" t="s">
        <v>27</v>
      </c>
      <c r="P1496" t="s">
        <v>18</v>
      </c>
      <c r="Q1496" t="s">
        <v>105</v>
      </c>
    </row>
    <row r="1497" spans="1:17">
      <c r="A1497" t="s">
        <v>17</v>
      </c>
      <c r="B1497" t="s">
        <v>79</v>
      </c>
      <c r="C1497" t="s">
        <v>43</v>
      </c>
      <c r="D1497" t="s">
        <v>64</v>
      </c>
      <c r="E1497" t="s">
        <v>567</v>
      </c>
      <c r="F1497" t="s">
        <v>3369</v>
      </c>
      <c r="G1497">
        <v>2803.5</v>
      </c>
      <c r="H1497" t="s">
        <v>569</v>
      </c>
      <c r="I1497" t="s">
        <v>3370</v>
      </c>
      <c r="J1497" t="s">
        <v>208</v>
      </c>
      <c r="K1497">
        <v>0</v>
      </c>
      <c r="L1497">
        <v>0</v>
      </c>
      <c r="M1497" t="s">
        <v>43</v>
      </c>
      <c r="N1497" t="s">
        <v>190</v>
      </c>
      <c r="O1497" t="s">
        <v>162</v>
      </c>
      <c r="P1497" t="s">
        <v>162</v>
      </c>
      <c r="Q1497" t="s">
        <v>209</v>
      </c>
    </row>
    <row r="1498" spans="1:17">
      <c r="A1498" t="s">
        <v>17</v>
      </c>
      <c r="B1498" t="s">
        <v>18</v>
      </c>
      <c r="C1498" t="s">
        <v>19</v>
      </c>
      <c r="D1498" t="s">
        <v>638</v>
      </c>
      <c r="E1498" t="s">
        <v>21</v>
      </c>
      <c r="F1498" t="s">
        <v>3371</v>
      </c>
      <c r="G1498">
        <v>2800</v>
      </c>
      <c r="H1498" t="s">
        <v>23</v>
      </c>
      <c r="I1498" t="s">
        <v>3372</v>
      </c>
      <c r="J1498" t="s">
        <v>2769</v>
      </c>
      <c r="K1498">
        <v>2800</v>
      </c>
      <c r="L1498">
        <v>1</v>
      </c>
      <c r="M1498" t="s">
        <v>19</v>
      </c>
      <c r="N1498" t="s">
        <v>26</v>
      </c>
      <c r="O1498" t="s">
        <v>27</v>
      </c>
      <c r="P1498" t="s">
        <v>18</v>
      </c>
      <c r="Q1498" t="s">
        <v>186</v>
      </c>
    </row>
    <row r="1499" spans="1:17">
      <c r="A1499" t="s">
        <v>17</v>
      </c>
      <c r="B1499" t="s">
        <v>18</v>
      </c>
      <c r="C1499" t="s">
        <v>19</v>
      </c>
      <c r="D1499" t="s">
        <v>101</v>
      </c>
      <c r="E1499" t="s">
        <v>69</v>
      </c>
      <c r="F1499" t="s">
        <v>3373</v>
      </c>
      <c r="G1499">
        <v>2794.2</v>
      </c>
      <c r="H1499" t="s">
        <v>71</v>
      </c>
      <c r="I1499" t="s">
        <v>3374</v>
      </c>
      <c r="J1499" t="s">
        <v>578</v>
      </c>
      <c r="K1499">
        <v>2794.2</v>
      </c>
      <c r="L1499">
        <v>1</v>
      </c>
      <c r="M1499" t="s">
        <v>19</v>
      </c>
      <c r="N1499" t="s">
        <v>26</v>
      </c>
      <c r="O1499" t="s">
        <v>27</v>
      </c>
      <c r="P1499" t="s">
        <v>18</v>
      </c>
    </row>
    <row r="1500" spans="1:17">
      <c r="A1500" t="s">
        <v>17</v>
      </c>
      <c r="B1500" t="s">
        <v>36</v>
      </c>
      <c r="C1500" t="s">
        <v>19</v>
      </c>
      <c r="D1500" t="s">
        <v>101</v>
      </c>
      <c r="E1500" t="s">
        <v>95</v>
      </c>
      <c r="F1500" t="s">
        <v>3375</v>
      </c>
      <c r="G1500">
        <v>2793.9</v>
      </c>
      <c r="H1500" t="s">
        <v>97</v>
      </c>
      <c r="I1500" t="s">
        <v>3376</v>
      </c>
      <c r="J1500" t="s">
        <v>128</v>
      </c>
      <c r="K1500">
        <v>2793.9</v>
      </c>
      <c r="L1500">
        <v>1</v>
      </c>
      <c r="M1500" t="s">
        <v>19</v>
      </c>
      <c r="N1500" t="s">
        <v>26</v>
      </c>
      <c r="O1500" t="s">
        <v>36</v>
      </c>
      <c r="P1500" t="s">
        <v>36</v>
      </c>
      <c r="Q1500" t="s">
        <v>101</v>
      </c>
    </row>
    <row r="1501" spans="1:17">
      <c r="A1501" t="s">
        <v>17</v>
      </c>
      <c r="B1501" t="s">
        <v>18</v>
      </c>
      <c r="C1501" t="s">
        <v>19</v>
      </c>
      <c r="D1501" t="s">
        <v>101</v>
      </c>
      <c r="E1501" t="s">
        <v>21</v>
      </c>
      <c r="F1501" t="s">
        <v>3377</v>
      </c>
      <c r="G1501">
        <v>2788.4</v>
      </c>
      <c r="H1501" t="s">
        <v>23</v>
      </c>
      <c r="I1501" t="s">
        <v>3378</v>
      </c>
      <c r="J1501" t="s">
        <v>1021</v>
      </c>
      <c r="K1501">
        <v>2788.4</v>
      </c>
      <c r="L1501">
        <v>1</v>
      </c>
      <c r="M1501" t="s">
        <v>19</v>
      </c>
      <c r="N1501" t="s">
        <v>26</v>
      </c>
      <c r="O1501" t="s">
        <v>27</v>
      </c>
      <c r="P1501" t="s">
        <v>18</v>
      </c>
      <c r="Q1501" t="s">
        <v>101</v>
      </c>
    </row>
    <row r="1502" spans="1:17">
      <c r="A1502" t="s">
        <v>17</v>
      </c>
      <c r="B1502" t="s">
        <v>29</v>
      </c>
      <c r="C1502" t="s">
        <v>19</v>
      </c>
      <c r="D1502" t="s">
        <v>101</v>
      </c>
      <c r="E1502" t="s">
        <v>30</v>
      </c>
      <c r="F1502" t="s">
        <v>3379</v>
      </c>
      <c r="G1502">
        <v>2788.16</v>
      </c>
      <c r="H1502" t="s">
        <v>32</v>
      </c>
      <c r="I1502" t="s">
        <v>3380</v>
      </c>
      <c r="J1502" t="s">
        <v>128</v>
      </c>
      <c r="K1502">
        <v>2361.16</v>
      </c>
      <c r="L1502">
        <v>0.84685240445311616</v>
      </c>
      <c r="M1502" t="s">
        <v>19</v>
      </c>
      <c r="N1502" t="s">
        <v>84</v>
      </c>
      <c r="O1502" t="s">
        <v>29</v>
      </c>
      <c r="P1502" t="s">
        <v>29</v>
      </c>
      <c r="Q1502" t="s">
        <v>101</v>
      </c>
    </row>
    <row r="1503" spans="1:17">
      <c r="A1503" t="s">
        <v>17</v>
      </c>
      <c r="B1503" t="s">
        <v>29</v>
      </c>
      <c r="C1503" t="s">
        <v>19</v>
      </c>
      <c r="D1503" t="s">
        <v>101</v>
      </c>
      <c r="E1503" t="s">
        <v>30</v>
      </c>
      <c r="F1503" t="s">
        <v>3381</v>
      </c>
      <c r="G1503">
        <v>2785</v>
      </c>
      <c r="H1503" t="s">
        <v>32</v>
      </c>
      <c r="I1503" t="s">
        <v>3382</v>
      </c>
      <c r="J1503" t="s">
        <v>1024</v>
      </c>
      <c r="K1503">
        <v>2785</v>
      </c>
      <c r="L1503">
        <v>1</v>
      </c>
      <c r="M1503" t="s">
        <v>19</v>
      </c>
      <c r="N1503" t="s">
        <v>26</v>
      </c>
      <c r="O1503" t="s">
        <v>29</v>
      </c>
      <c r="P1503" t="s">
        <v>29</v>
      </c>
      <c r="Q1503" t="s">
        <v>105</v>
      </c>
    </row>
    <row r="1504" spans="1:17">
      <c r="A1504" t="s">
        <v>17</v>
      </c>
      <c r="B1504" t="s">
        <v>17</v>
      </c>
      <c r="C1504" t="s">
        <v>176</v>
      </c>
      <c r="D1504" t="s">
        <v>186</v>
      </c>
      <c r="E1504" t="s">
        <v>30</v>
      </c>
      <c r="F1504" t="s">
        <v>3383</v>
      </c>
      <c r="G1504">
        <v>2770.88</v>
      </c>
      <c r="H1504" t="s">
        <v>32</v>
      </c>
      <c r="I1504" t="s">
        <v>2984</v>
      </c>
      <c r="J1504" t="s">
        <v>2985</v>
      </c>
      <c r="K1504">
        <v>2770.88</v>
      </c>
      <c r="L1504">
        <v>1</v>
      </c>
      <c r="M1504" t="s">
        <v>180</v>
      </c>
      <c r="N1504" t="s">
        <v>190</v>
      </c>
      <c r="O1504" t="s">
        <v>241</v>
      </c>
      <c r="P1504" t="s">
        <v>17</v>
      </c>
      <c r="Q1504" t="s">
        <v>343</v>
      </c>
    </row>
    <row r="1505" spans="1:17">
      <c r="A1505" t="s">
        <v>17</v>
      </c>
      <c r="B1505" t="s">
        <v>18</v>
      </c>
      <c r="C1505" t="s">
        <v>19</v>
      </c>
      <c r="D1505" t="s">
        <v>101</v>
      </c>
      <c r="E1505" t="s">
        <v>69</v>
      </c>
      <c r="F1505" t="s">
        <v>3384</v>
      </c>
      <c r="G1505">
        <v>2767.52</v>
      </c>
      <c r="H1505" t="s">
        <v>71</v>
      </c>
      <c r="I1505" t="s">
        <v>3385</v>
      </c>
      <c r="J1505" t="s">
        <v>956</v>
      </c>
      <c r="K1505">
        <v>2767.52</v>
      </c>
      <c r="L1505">
        <v>1</v>
      </c>
      <c r="M1505" t="s">
        <v>19</v>
      </c>
      <c r="N1505" t="s">
        <v>26</v>
      </c>
      <c r="O1505" t="s">
        <v>27</v>
      </c>
      <c r="P1505" t="s">
        <v>18</v>
      </c>
    </row>
    <row r="1506" spans="1:17">
      <c r="A1506" t="s">
        <v>17</v>
      </c>
      <c r="B1506" t="s">
        <v>79</v>
      </c>
      <c r="C1506" t="s">
        <v>43</v>
      </c>
      <c r="D1506" t="s">
        <v>20</v>
      </c>
      <c r="E1506" t="s">
        <v>192</v>
      </c>
      <c r="F1506" t="s">
        <v>3386</v>
      </c>
      <c r="G1506">
        <v>2756</v>
      </c>
      <c r="H1506" t="s">
        <v>194</v>
      </c>
      <c r="I1506" t="s">
        <v>3387</v>
      </c>
      <c r="J1506" t="s">
        <v>3388</v>
      </c>
      <c r="K1506">
        <v>2756</v>
      </c>
      <c r="L1506">
        <v>1</v>
      </c>
      <c r="M1506" t="s">
        <v>43</v>
      </c>
      <c r="N1506" t="s">
        <v>26</v>
      </c>
      <c r="O1506" t="s">
        <v>79</v>
      </c>
      <c r="P1506" t="s">
        <v>197</v>
      </c>
      <c r="Q1506" t="s">
        <v>64</v>
      </c>
    </row>
    <row r="1507" spans="1:17">
      <c r="A1507" t="s">
        <v>17</v>
      </c>
      <c r="B1507" t="s">
        <v>36</v>
      </c>
      <c r="C1507" t="s">
        <v>19</v>
      </c>
      <c r="D1507" t="s">
        <v>122</v>
      </c>
      <c r="E1507" t="s">
        <v>95</v>
      </c>
      <c r="F1507" t="s">
        <v>3389</v>
      </c>
      <c r="G1507">
        <v>2753.64</v>
      </c>
      <c r="H1507" t="s">
        <v>97</v>
      </c>
      <c r="I1507" t="s">
        <v>3390</v>
      </c>
      <c r="J1507" t="s">
        <v>128</v>
      </c>
      <c r="K1507">
        <v>2753.64</v>
      </c>
      <c r="L1507">
        <v>1</v>
      </c>
      <c r="M1507" t="s">
        <v>19</v>
      </c>
      <c r="N1507" t="s">
        <v>26</v>
      </c>
      <c r="O1507" t="s">
        <v>36</v>
      </c>
      <c r="P1507" t="s">
        <v>36</v>
      </c>
      <c r="Q1507" t="s">
        <v>101</v>
      </c>
    </row>
    <row r="1508" spans="1:17">
      <c r="A1508" t="s">
        <v>17</v>
      </c>
      <c r="B1508" t="s">
        <v>18</v>
      </c>
      <c r="C1508" t="s">
        <v>19</v>
      </c>
      <c r="D1508" t="s">
        <v>101</v>
      </c>
      <c r="E1508" t="s">
        <v>21</v>
      </c>
      <c r="F1508" t="s">
        <v>3391</v>
      </c>
      <c r="G1508">
        <v>2750.08</v>
      </c>
      <c r="H1508" t="s">
        <v>23</v>
      </c>
      <c r="I1508" t="s">
        <v>3392</v>
      </c>
      <c r="J1508" t="s">
        <v>833</v>
      </c>
      <c r="K1508">
        <v>2750.08</v>
      </c>
      <c r="L1508">
        <v>1</v>
      </c>
      <c r="M1508" t="s">
        <v>19</v>
      </c>
      <c r="N1508" t="s">
        <v>26</v>
      </c>
      <c r="O1508" t="s">
        <v>27</v>
      </c>
      <c r="P1508" t="s">
        <v>18</v>
      </c>
      <c r="Q1508" t="s">
        <v>101</v>
      </c>
    </row>
    <row r="1509" spans="1:17">
      <c r="A1509" t="s">
        <v>17</v>
      </c>
      <c r="B1509" t="s">
        <v>36</v>
      </c>
      <c r="C1509" t="s">
        <v>19</v>
      </c>
      <c r="D1509" t="s">
        <v>101</v>
      </c>
      <c r="E1509" t="s">
        <v>37</v>
      </c>
      <c r="F1509" t="s">
        <v>3393</v>
      </c>
      <c r="G1509">
        <v>2746.88</v>
      </c>
      <c r="H1509" t="s">
        <v>39</v>
      </c>
      <c r="I1509" t="s">
        <v>3394</v>
      </c>
      <c r="J1509" t="s">
        <v>1021</v>
      </c>
      <c r="K1509">
        <v>2746.88</v>
      </c>
      <c r="L1509">
        <v>1</v>
      </c>
      <c r="M1509" t="s">
        <v>19</v>
      </c>
      <c r="N1509" t="s">
        <v>26</v>
      </c>
      <c r="O1509" t="s">
        <v>36</v>
      </c>
      <c r="P1509" t="s">
        <v>36</v>
      </c>
      <c r="Q1509" t="s">
        <v>101</v>
      </c>
    </row>
    <row r="1510" spans="1:17">
      <c r="A1510" t="s">
        <v>17</v>
      </c>
      <c r="B1510" t="s">
        <v>17</v>
      </c>
      <c r="C1510" t="s">
        <v>176</v>
      </c>
      <c r="D1510" t="s">
        <v>186</v>
      </c>
      <c r="E1510" t="s">
        <v>30</v>
      </c>
      <c r="F1510" t="s">
        <v>3395</v>
      </c>
      <c r="G1510">
        <v>2736.3</v>
      </c>
      <c r="H1510" t="s">
        <v>32</v>
      </c>
      <c r="I1510" t="s">
        <v>3396</v>
      </c>
      <c r="J1510" t="s">
        <v>3001</v>
      </c>
      <c r="K1510">
        <v>2736.3</v>
      </c>
      <c r="L1510">
        <v>1</v>
      </c>
      <c r="M1510" t="s">
        <v>180</v>
      </c>
      <c r="N1510" t="s">
        <v>190</v>
      </c>
      <c r="O1510" t="s">
        <v>241</v>
      </c>
      <c r="P1510" t="s">
        <v>17</v>
      </c>
      <c r="Q1510" t="s">
        <v>343</v>
      </c>
    </row>
    <row r="1511" spans="1:17">
      <c r="A1511" t="s">
        <v>17</v>
      </c>
      <c r="B1511" t="s">
        <v>18</v>
      </c>
      <c r="C1511" t="s">
        <v>19</v>
      </c>
      <c r="D1511" t="s">
        <v>101</v>
      </c>
      <c r="E1511" t="s">
        <v>21</v>
      </c>
      <c r="F1511" t="s">
        <v>3397</v>
      </c>
      <c r="G1511">
        <v>2728.53</v>
      </c>
      <c r="H1511" t="s">
        <v>23</v>
      </c>
      <c r="I1511" t="s">
        <v>3398</v>
      </c>
      <c r="J1511" t="s">
        <v>3399</v>
      </c>
      <c r="K1511">
        <v>2728.53</v>
      </c>
      <c r="L1511">
        <v>1</v>
      </c>
      <c r="M1511" t="s">
        <v>19</v>
      </c>
      <c r="N1511" t="s">
        <v>26</v>
      </c>
      <c r="O1511" t="s">
        <v>27</v>
      </c>
      <c r="P1511" t="s">
        <v>18</v>
      </c>
      <c r="Q1511" t="s">
        <v>101</v>
      </c>
    </row>
    <row r="1512" spans="1:17">
      <c r="A1512" t="s">
        <v>17</v>
      </c>
      <c r="B1512" t="s">
        <v>17</v>
      </c>
      <c r="C1512" t="s">
        <v>176</v>
      </c>
      <c r="D1512" t="s">
        <v>186</v>
      </c>
      <c r="E1512" t="s">
        <v>30</v>
      </c>
      <c r="F1512" t="s">
        <v>3400</v>
      </c>
      <c r="G1512">
        <v>2726.76</v>
      </c>
      <c r="H1512" t="s">
        <v>32</v>
      </c>
      <c r="I1512" t="s">
        <v>3401</v>
      </c>
      <c r="J1512" t="s">
        <v>3001</v>
      </c>
      <c r="K1512">
        <v>2726.76</v>
      </c>
      <c r="L1512">
        <v>1</v>
      </c>
      <c r="M1512" t="s">
        <v>180</v>
      </c>
      <c r="N1512" t="s">
        <v>190</v>
      </c>
      <c r="O1512" t="s">
        <v>241</v>
      </c>
      <c r="P1512" t="s">
        <v>17</v>
      </c>
      <c r="Q1512" t="s">
        <v>343</v>
      </c>
    </row>
    <row r="1513" spans="1:17">
      <c r="A1513" t="s">
        <v>17</v>
      </c>
      <c r="B1513" t="s">
        <v>17</v>
      </c>
      <c r="C1513" t="s">
        <v>176</v>
      </c>
      <c r="D1513" t="s">
        <v>177</v>
      </c>
      <c r="E1513" t="s">
        <v>37</v>
      </c>
      <c r="F1513" t="s">
        <v>3402</v>
      </c>
      <c r="G1513">
        <v>2726</v>
      </c>
      <c r="H1513" t="s">
        <v>39</v>
      </c>
      <c r="I1513" t="s">
        <v>1896</v>
      </c>
      <c r="J1513" t="s">
        <v>397</v>
      </c>
      <c r="K1513">
        <v>0</v>
      </c>
      <c r="L1513">
        <v>0</v>
      </c>
      <c r="M1513" t="s">
        <v>180</v>
      </c>
      <c r="P1513" t="s">
        <v>17</v>
      </c>
      <c r="Q1513" t="s">
        <v>398</v>
      </c>
    </row>
    <row r="1514" spans="1:17">
      <c r="A1514" t="s">
        <v>17</v>
      </c>
      <c r="B1514" t="s">
        <v>18</v>
      </c>
      <c r="C1514" t="s">
        <v>19</v>
      </c>
      <c r="D1514" t="s">
        <v>101</v>
      </c>
      <c r="E1514" t="s">
        <v>21</v>
      </c>
      <c r="F1514" t="s">
        <v>3403</v>
      </c>
      <c r="G1514">
        <v>2688.58</v>
      </c>
      <c r="H1514" t="s">
        <v>23</v>
      </c>
      <c r="I1514" t="s">
        <v>3404</v>
      </c>
      <c r="J1514" t="s">
        <v>692</v>
      </c>
      <c r="K1514">
        <v>2688.58</v>
      </c>
      <c r="L1514">
        <v>1</v>
      </c>
      <c r="M1514" t="s">
        <v>19</v>
      </c>
      <c r="N1514" t="s">
        <v>26</v>
      </c>
      <c r="O1514" t="s">
        <v>27</v>
      </c>
      <c r="P1514" t="s">
        <v>18</v>
      </c>
      <c r="Q1514" t="s">
        <v>101</v>
      </c>
    </row>
    <row r="1515" spans="1:17">
      <c r="A1515" t="s">
        <v>17</v>
      </c>
      <c r="B1515" t="s">
        <v>29</v>
      </c>
      <c r="C1515" t="s">
        <v>43</v>
      </c>
      <c r="D1515" t="s">
        <v>101</v>
      </c>
      <c r="E1515" t="s">
        <v>30</v>
      </c>
      <c r="F1515" t="s">
        <v>3405</v>
      </c>
      <c r="G1515">
        <v>2652</v>
      </c>
      <c r="H1515" t="s">
        <v>32</v>
      </c>
      <c r="I1515" t="s">
        <v>3406</v>
      </c>
      <c r="J1515" t="s">
        <v>1949</v>
      </c>
      <c r="K1515">
        <v>2652</v>
      </c>
      <c r="L1515">
        <v>1</v>
      </c>
      <c r="M1515" t="s">
        <v>43</v>
      </c>
      <c r="N1515" t="s">
        <v>26</v>
      </c>
      <c r="O1515" t="s">
        <v>29</v>
      </c>
      <c r="P1515" t="s">
        <v>29</v>
      </c>
      <c r="Q1515" t="s">
        <v>101</v>
      </c>
    </row>
    <row r="1516" spans="1:17">
      <c r="A1516" t="s">
        <v>17</v>
      </c>
      <c r="B1516" t="s">
        <v>36</v>
      </c>
      <c r="C1516" t="s">
        <v>213</v>
      </c>
      <c r="D1516" t="s">
        <v>64</v>
      </c>
      <c r="E1516" t="s">
        <v>30</v>
      </c>
      <c r="F1516" t="s">
        <v>3407</v>
      </c>
      <c r="G1516">
        <v>2647</v>
      </c>
      <c r="H1516" t="s">
        <v>32</v>
      </c>
      <c r="I1516" t="s">
        <v>3408</v>
      </c>
      <c r="J1516" t="s">
        <v>108</v>
      </c>
      <c r="K1516">
        <v>2647</v>
      </c>
      <c r="L1516">
        <v>1</v>
      </c>
      <c r="M1516" t="s">
        <v>213</v>
      </c>
      <c r="N1516" t="s">
        <v>190</v>
      </c>
      <c r="O1516" t="s">
        <v>36</v>
      </c>
      <c r="P1516" t="s">
        <v>29</v>
      </c>
      <c r="Q1516" t="s">
        <v>116</v>
      </c>
    </row>
    <row r="1517" spans="1:17">
      <c r="A1517" t="s">
        <v>17</v>
      </c>
      <c r="B1517" t="s">
        <v>17</v>
      </c>
      <c r="C1517" t="s">
        <v>176</v>
      </c>
      <c r="D1517" t="s">
        <v>186</v>
      </c>
      <c r="E1517" t="s">
        <v>30</v>
      </c>
      <c r="F1517" t="s">
        <v>3409</v>
      </c>
      <c r="G1517">
        <v>2638.8</v>
      </c>
      <c r="H1517" t="s">
        <v>32</v>
      </c>
      <c r="I1517" t="s">
        <v>3410</v>
      </c>
      <c r="J1517" t="s">
        <v>3001</v>
      </c>
      <c r="K1517">
        <v>2638.8</v>
      </c>
      <c r="L1517">
        <v>1</v>
      </c>
      <c r="M1517" t="s">
        <v>180</v>
      </c>
      <c r="N1517" t="s">
        <v>190</v>
      </c>
      <c r="O1517" t="s">
        <v>241</v>
      </c>
      <c r="P1517" t="s">
        <v>17</v>
      </c>
      <c r="Q1517" t="s">
        <v>343</v>
      </c>
    </row>
    <row r="1518" spans="1:17">
      <c r="A1518" t="s">
        <v>17</v>
      </c>
      <c r="B1518" t="s">
        <v>36</v>
      </c>
      <c r="C1518" t="s">
        <v>19</v>
      </c>
      <c r="D1518" t="s">
        <v>638</v>
      </c>
      <c r="E1518" t="s">
        <v>143</v>
      </c>
      <c r="F1518" t="s">
        <v>3411</v>
      </c>
      <c r="G1518">
        <v>2625</v>
      </c>
      <c r="H1518" t="s">
        <v>145</v>
      </c>
      <c r="I1518" t="s">
        <v>3412</v>
      </c>
      <c r="J1518" t="s">
        <v>1389</v>
      </c>
      <c r="K1518">
        <v>2625</v>
      </c>
      <c r="L1518">
        <v>1</v>
      </c>
      <c r="M1518" t="s">
        <v>19</v>
      </c>
      <c r="N1518" t="s">
        <v>26</v>
      </c>
      <c r="O1518" t="s">
        <v>36</v>
      </c>
      <c r="P1518" t="s">
        <v>352</v>
      </c>
      <c r="Q1518" t="s">
        <v>101</v>
      </c>
    </row>
    <row r="1519" spans="1:17">
      <c r="A1519" t="s">
        <v>17</v>
      </c>
      <c r="B1519" t="s">
        <v>29</v>
      </c>
      <c r="C1519" t="s">
        <v>43</v>
      </c>
      <c r="D1519" t="s">
        <v>101</v>
      </c>
      <c r="E1519" t="s">
        <v>30</v>
      </c>
      <c r="F1519" t="s">
        <v>3413</v>
      </c>
      <c r="G1519">
        <v>2611.25</v>
      </c>
      <c r="H1519" t="s">
        <v>32</v>
      </c>
      <c r="I1519" t="s">
        <v>3414</v>
      </c>
      <c r="J1519" t="s">
        <v>1482</v>
      </c>
      <c r="K1519">
        <v>2611.25</v>
      </c>
      <c r="L1519">
        <v>1</v>
      </c>
      <c r="M1519" t="s">
        <v>43</v>
      </c>
      <c r="N1519" t="s">
        <v>26</v>
      </c>
      <c r="O1519" t="s">
        <v>29</v>
      </c>
      <c r="P1519" t="s">
        <v>29</v>
      </c>
      <c r="Q1519" t="s">
        <v>101</v>
      </c>
    </row>
    <row r="1520" spans="1:17">
      <c r="A1520" t="s">
        <v>17</v>
      </c>
      <c r="B1520" t="s">
        <v>36</v>
      </c>
      <c r="C1520" t="s">
        <v>19</v>
      </c>
      <c r="D1520" t="s">
        <v>101</v>
      </c>
      <c r="E1520" t="s">
        <v>37</v>
      </c>
      <c r="F1520" t="s">
        <v>3415</v>
      </c>
      <c r="G1520">
        <v>2609.62</v>
      </c>
      <c r="H1520" t="s">
        <v>39</v>
      </c>
      <c r="I1520" t="s">
        <v>3416</v>
      </c>
      <c r="J1520" t="s">
        <v>128</v>
      </c>
      <c r="K1520">
        <v>2609.62</v>
      </c>
      <c r="L1520">
        <v>1</v>
      </c>
      <c r="M1520" t="s">
        <v>19</v>
      </c>
      <c r="N1520" t="s">
        <v>26</v>
      </c>
      <c r="O1520" t="s">
        <v>36</v>
      </c>
      <c r="P1520" t="s">
        <v>36</v>
      </c>
      <c r="Q1520" t="s">
        <v>101</v>
      </c>
    </row>
    <row r="1521" spans="1:17">
      <c r="A1521" t="s">
        <v>17</v>
      </c>
      <c r="B1521" t="s">
        <v>17</v>
      </c>
      <c r="C1521" t="s">
        <v>176</v>
      </c>
      <c r="D1521" t="s">
        <v>186</v>
      </c>
      <c r="E1521" t="s">
        <v>30</v>
      </c>
      <c r="F1521" t="s">
        <v>3417</v>
      </c>
      <c r="G1521">
        <v>2606.37</v>
      </c>
      <c r="H1521" t="s">
        <v>32</v>
      </c>
      <c r="I1521" t="s">
        <v>3418</v>
      </c>
      <c r="J1521" t="s">
        <v>3320</v>
      </c>
      <c r="K1521">
        <v>2606.37</v>
      </c>
      <c r="L1521">
        <v>1</v>
      </c>
      <c r="M1521" t="s">
        <v>180</v>
      </c>
      <c r="N1521" t="s">
        <v>190</v>
      </c>
      <c r="O1521" t="s">
        <v>241</v>
      </c>
      <c r="P1521" t="s">
        <v>17</v>
      </c>
      <c r="Q1521" t="s">
        <v>343</v>
      </c>
    </row>
    <row r="1522" spans="1:17">
      <c r="A1522" t="s">
        <v>17</v>
      </c>
      <c r="B1522" t="s">
        <v>17</v>
      </c>
      <c r="C1522" t="s">
        <v>176</v>
      </c>
      <c r="D1522" t="s">
        <v>186</v>
      </c>
      <c r="E1522" t="s">
        <v>30</v>
      </c>
      <c r="F1522" t="s">
        <v>3419</v>
      </c>
      <c r="G1522">
        <v>2606.37</v>
      </c>
      <c r="H1522" t="s">
        <v>32</v>
      </c>
      <c r="I1522" t="s">
        <v>3418</v>
      </c>
      <c r="J1522" t="s">
        <v>3320</v>
      </c>
      <c r="K1522">
        <v>2606.37</v>
      </c>
      <c r="L1522">
        <v>1</v>
      </c>
      <c r="M1522" t="s">
        <v>180</v>
      </c>
      <c r="N1522" t="s">
        <v>190</v>
      </c>
      <c r="O1522" t="s">
        <v>241</v>
      </c>
      <c r="P1522" t="s">
        <v>17</v>
      </c>
      <c r="Q1522" t="s">
        <v>343</v>
      </c>
    </row>
    <row r="1523" spans="1:17">
      <c r="A1523" t="s">
        <v>17</v>
      </c>
      <c r="B1523" t="s">
        <v>17</v>
      </c>
      <c r="C1523" t="s">
        <v>176</v>
      </c>
      <c r="D1523" t="s">
        <v>186</v>
      </c>
      <c r="E1523" t="s">
        <v>30</v>
      </c>
      <c r="F1523" t="s">
        <v>3420</v>
      </c>
      <c r="G1523">
        <v>2606.1</v>
      </c>
      <c r="H1523" t="s">
        <v>32</v>
      </c>
      <c r="I1523" t="s">
        <v>3421</v>
      </c>
      <c r="J1523" t="s">
        <v>3001</v>
      </c>
      <c r="K1523">
        <v>2606.1</v>
      </c>
      <c r="L1523">
        <v>1</v>
      </c>
      <c r="M1523" t="s">
        <v>180</v>
      </c>
      <c r="N1523" t="s">
        <v>190</v>
      </c>
      <c r="O1523" t="s">
        <v>241</v>
      </c>
      <c r="P1523" t="s">
        <v>17</v>
      </c>
      <c r="Q1523" t="s">
        <v>343</v>
      </c>
    </row>
    <row r="1524" spans="1:17">
      <c r="A1524" t="s">
        <v>17</v>
      </c>
      <c r="B1524" t="s">
        <v>17</v>
      </c>
      <c r="C1524" t="s">
        <v>176</v>
      </c>
      <c r="D1524" t="s">
        <v>186</v>
      </c>
      <c r="E1524" t="s">
        <v>30</v>
      </c>
      <c r="F1524" t="s">
        <v>3422</v>
      </c>
      <c r="G1524">
        <v>2606.1</v>
      </c>
      <c r="H1524" t="s">
        <v>32</v>
      </c>
      <c r="I1524" t="s">
        <v>3421</v>
      </c>
      <c r="J1524" t="s">
        <v>3001</v>
      </c>
      <c r="K1524">
        <v>2606.1</v>
      </c>
      <c r="L1524">
        <v>1</v>
      </c>
      <c r="M1524" t="s">
        <v>180</v>
      </c>
      <c r="N1524" t="s">
        <v>190</v>
      </c>
      <c r="O1524" t="s">
        <v>241</v>
      </c>
      <c r="P1524" t="s">
        <v>17</v>
      </c>
      <c r="Q1524" t="s">
        <v>343</v>
      </c>
    </row>
    <row r="1525" spans="1:17">
      <c r="A1525" t="s">
        <v>17</v>
      </c>
      <c r="B1525" t="s">
        <v>36</v>
      </c>
      <c r="C1525" t="s">
        <v>176</v>
      </c>
      <c r="D1525" t="s">
        <v>186</v>
      </c>
      <c r="E1525" t="s">
        <v>95</v>
      </c>
      <c r="F1525" t="s">
        <v>3423</v>
      </c>
      <c r="G1525">
        <v>2605.34</v>
      </c>
      <c r="H1525" t="s">
        <v>97</v>
      </c>
      <c r="I1525" t="s">
        <v>3424</v>
      </c>
      <c r="J1525" t="s">
        <v>3425</v>
      </c>
      <c r="K1525">
        <v>938</v>
      </c>
      <c r="L1525">
        <v>0.36002978498007943</v>
      </c>
      <c r="M1525" t="s">
        <v>180</v>
      </c>
      <c r="P1525" t="s">
        <v>36</v>
      </c>
    </row>
    <row r="1526" spans="1:17">
      <c r="A1526" t="s">
        <v>17</v>
      </c>
      <c r="B1526" t="s">
        <v>36</v>
      </c>
      <c r="C1526" t="s">
        <v>19</v>
      </c>
      <c r="D1526" t="s">
        <v>122</v>
      </c>
      <c r="E1526" t="s">
        <v>95</v>
      </c>
      <c r="F1526" t="s">
        <v>3426</v>
      </c>
      <c r="G1526">
        <v>2602</v>
      </c>
      <c r="H1526" t="s">
        <v>97</v>
      </c>
      <c r="I1526" t="s">
        <v>3427</v>
      </c>
      <c r="J1526" t="s">
        <v>1467</v>
      </c>
      <c r="K1526">
        <v>0</v>
      </c>
      <c r="L1526">
        <v>0</v>
      </c>
      <c r="M1526" t="s">
        <v>19</v>
      </c>
      <c r="P1526" t="s">
        <v>36</v>
      </c>
    </row>
    <row r="1527" spans="1:17">
      <c r="A1527" t="s">
        <v>17</v>
      </c>
      <c r="B1527" t="s">
        <v>36</v>
      </c>
      <c r="C1527" t="s">
        <v>43</v>
      </c>
      <c r="D1527" t="s">
        <v>638</v>
      </c>
      <c r="E1527" t="s">
        <v>37</v>
      </c>
      <c r="F1527" t="s">
        <v>3428</v>
      </c>
      <c r="G1527">
        <v>2594</v>
      </c>
      <c r="H1527" t="s">
        <v>39</v>
      </c>
      <c r="I1527" t="s">
        <v>3429</v>
      </c>
      <c r="J1527" t="s">
        <v>3430</v>
      </c>
      <c r="K1527">
        <v>2594</v>
      </c>
      <c r="L1527">
        <v>1</v>
      </c>
      <c r="M1527" t="s">
        <v>43</v>
      </c>
      <c r="N1527" t="s">
        <v>84</v>
      </c>
      <c r="O1527" t="s">
        <v>36</v>
      </c>
      <c r="P1527" t="s">
        <v>36</v>
      </c>
      <c r="Q1527" t="s">
        <v>105</v>
      </c>
    </row>
    <row r="1528" spans="1:17">
      <c r="A1528" t="s">
        <v>17</v>
      </c>
      <c r="B1528" t="s">
        <v>36</v>
      </c>
      <c r="C1528" t="s">
        <v>43</v>
      </c>
      <c r="D1528" t="s">
        <v>101</v>
      </c>
      <c r="E1528" t="s">
        <v>37</v>
      </c>
      <c r="F1528" t="s">
        <v>3431</v>
      </c>
      <c r="G1528">
        <v>2587.34</v>
      </c>
      <c r="H1528" t="s">
        <v>39</v>
      </c>
      <c r="I1528" t="s">
        <v>3432</v>
      </c>
      <c r="J1528" t="s">
        <v>3001</v>
      </c>
      <c r="K1528">
        <v>0</v>
      </c>
      <c r="L1528">
        <v>0</v>
      </c>
      <c r="M1528" t="s">
        <v>43</v>
      </c>
      <c r="N1528" t="s">
        <v>26</v>
      </c>
      <c r="O1528" t="s">
        <v>36</v>
      </c>
      <c r="P1528" t="s">
        <v>36</v>
      </c>
      <c r="Q1528" t="s">
        <v>101</v>
      </c>
    </row>
    <row r="1529" spans="1:17">
      <c r="A1529" t="s">
        <v>17</v>
      </c>
      <c r="B1529" t="s">
        <v>17</v>
      </c>
      <c r="C1529" t="s">
        <v>176</v>
      </c>
      <c r="D1529" t="s">
        <v>186</v>
      </c>
      <c r="E1529" t="s">
        <v>30</v>
      </c>
      <c r="F1529" t="s">
        <v>3433</v>
      </c>
      <c r="G1529">
        <v>2567.52</v>
      </c>
      <c r="H1529" t="s">
        <v>32</v>
      </c>
      <c r="I1529" t="s">
        <v>3434</v>
      </c>
      <c r="J1529" t="s">
        <v>3320</v>
      </c>
      <c r="K1529">
        <v>2567.52</v>
      </c>
      <c r="L1529">
        <v>1</v>
      </c>
      <c r="M1529" t="s">
        <v>180</v>
      </c>
      <c r="N1529" t="s">
        <v>190</v>
      </c>
      <c r="O1529" t="s">
        <v>241</v>
      </c>
      <c r="P1529" t="s">
        <v>17</v>
      </c>
      <c r="Q1529" t="s">
        <v>343</v>
      </c>
    </row>
    <row r="1530" spans="1:17">
      <c r="A1530" t="s">
        <v>17</v>
      </c>
      <c r="B1530" t="s">
        <v>36</v>
      </c>
      <c r="C1530" t="s">
        <v>19</v>
      </c>
      <c r="D1530" t="s">
        <v>101</v>
      </c>
      <c r="E1530" t="s">
        <v>37</v>
      </c>
      <c r="F1530" t="s">
        <v>3435</v>
      </c>
      <c r="G1530">
        <v>2545.92</v>
      </c>
      <c r="H1530" t="s">
        <v>39</v>
      </c>
      <c r="I1530" t="s">
        <v>3436</v>
      </c>
      <c r="J1530" t="s">
        <v>1310</v>
      </c>
      <c r="K1530">
        <v>2545.92</v>
      </c>
      <c r="L1530">
        <v>1</v>
      </c>
      <c r="M1530" t="s">
        <v>19</v>
      </c>
      <c r="N1530" t="s">
        <v>26</v>
      </c>
      <c r="O1530" t="s">
        <v>36</v>
      </c>
      <c r="P1530" t="s">
        <v>36</v>
      </c>
      <c r="Q1530" t="s">
        <v>101</v>
      </c>
    </row>
    <row r="1531" spans="1:17">
      <c r="A1531" t="s">
        <v>17</v>
      </c>
      <c r="B1531" t="s">
        <v>36</v>
      </c>
      <c r="C1531" t="s">
        <v>176</v>
      </c>
      <c r="D1531" t="s">
        <v>593</v>
      </c>
      <c r="E1531" t="s">
        <v>37</v>
      </c>
      <c r="F1531" t="s">
        <v>3437</v>
      </c>
      <c r="G1531">
        <v>2526</v>
      </c>
      <c r="H1531" t="s">
        <v>39</v>
      </c>
      <c r="I1531" t="s">
        <v>3438</v>
      </c>
      <c r="J1531" t="s">
        <v>890</v>
      </c>
      <c r="K1531">
        <v>0</v>
      </c>
      <c r="L1531">
        <v>0</v>
      </c>
      <c r="M1531" t="s">
        <v>180</v>
      </c>
      <c r="N1531" t="s">
        <v>84</v>
      </c>
      <c r="O1531" t="s">
        <v>36</v>
      </c>
      <c r="P1531" t="s">
        <v>36</v>
      </c>
      <c r="Q1531" t="s">
        <v>64</v>
      </c>
    </row>
    <row r="1532" spans="1:17">
      <c r="A1532" t="s">
        <v>17</v>
      </c>
      <c r="B1532" t="s">
        <v>36</v>
      </c>
      <c r="C1532" t="s">
        <v>19</v>
      </c>
      <c r="D1532" t="s">
        <v>101</v>
      </c>
      <c r="E1532" t="s">
        <v>37</v>
      </c>
      <c r="F1532" t="s">
        <v>3439</v>
      </c>
      <c r="G1532">
        <v>2521.1</v>
      </c>
      <c r="H1532" t="s">
        <v>39</v>
      </c>
      <c r="I1532" t="s">
        <v>3440</v>
      </c>
      <c r="J1532" t="s">
        <v>3067</v>
      </c>
      <c r="K1532">
        <v>2521.1</v>
      </c>
      <c r="L1532">
        <v>1</v>
      </c>
      <c r="M1532" t="s">
        <v>19</v>
      </c>
      <c r="N1532" t="s">
        <v>26</v>
      </c>
      <c r="O1532" t="s">
        <v>36</v>
      </c>
      <c r="P1532" t="s">
        <v>36</v>
      </c>
      <c r="Q1532" t="s">
        <v>101</v>
      </c>
    </row>
    <row r="1533" spans="1:17">
      <c r="A1533" t="s">
        <v>17</v>
      </c>
      <c r="B1533" t="s">
        <v>29</v>
      </c>
      <c r="C1533" t="s">
        <v>19</v>
      </c>
      <c r="D1533" t="s">
        <v>101</v>
      </c>
      <c r="E1533" t="s">
        <v>30</v>
      </c>
      <c r="F1533" t="s">
        <v>3441</v>
      </c>
      <c r="G1533">
        <v>2520</v>
      </c>
      <c r="H1533" t="s">
        <v>32</v>
      </c>
      <c r="I1533" t="s">
        <v>3442</v>
      </c>
      <c r="J1533" t="s">
        <v>185</v>
      </c>
      <c r="K1533">
        <v>2520</v>
      </c>
      <c r="L1533">
        <v>1</v>
      </c>
      <c r="M1533" t="s">
        <v>19</v>
      </c>
      <c r="N1533" t="s">
        <v>26</v>
      </c>
      <c r="O1533" t="s">
        <v>29</v>
      </c>
      <c r="P1533" t="s">
        <v>29</v>
      </c>
      <c r="Q1533" t="s">
        <v>105</v>
      </c>
    </row>
    <row r="1534" spans="1:17">
      <c r="A1534" t="s">
        <v>17</v>
      </c>
      <c r="B1534" t="s">
        <v>29</v>
      </c>
      <c r="C1534" t="s">
        <v>176</v>
      </c>
      <c r="D1534" t="s">
        <v>598</v>
      </c>
      <c r="E1534" t="s">
        <v>30</v>
      </c>
      <c r="F1534" t="s">
        <v>3443</v>
      </c>
      <c r="G1534">
        <v>2500</v>
      </c>
      <c r="H1534" t="s">
        <v>32</v>
      </c>
      <c r="I1534" t="s">
        <v>3444</v>
      </c>
      <c r="J1534" t="s">
        <v>249</v>
      </c>
      <c r="K1534">
        <v>2500</v>
      </c>
      <c r="L1534">
        <v>1</v>
      </c>
      <c r="M1534" t="s">
        <v>180</v>
      </c>
      <c r="N1534" t="s">
        <v>26</v>
      </c>
      <c r="O1534" t="s">
        <v>29</v>
      </c>
      <c r="P1534" t="s">
        <v>29</v>
      </c>
      <c r="Q1534" t="s">
        <v>105</v>
      </c>
    </row>
    <row r="1535" spans="1:17">
      <c r="A1535" t="s">
        <v>17</v>
      </c>
      <c r="B1535" t="s">
        <v>36</v>
      </c>
      <c r="C1535" t="s">
        <v>213</v>
      </c>
      <c r="D1535" t="s">
        <v>20</v>
      </c>
      <c r="E1535" t="s">
        <v>91</v>
      </c>
      <c r="F1535" t="s">
        <v>3445</v>
      </c>
      <c r="G1535">
        <v>2500</v>
      </c>
      <c r="H1535" t="s">
        <v>93</v>
      </c>
      <c r="I1535" t="s">
        <v>3446</v>
      </c>
      <c r="J1535" t="s">
        <v>249</v>
      </c>
      <c r="K1535">
        <v>1500</v>
      </c>
      <c r="L1535">
        <v>0.6</v>
      </c>
      <c r="M1535" t="s">
        <v>213</v>
      </c>
      <c r="N1535" t="s">
        <v>26</v>
      </c>
      <c r="O1535" t="s">
        <v>36</v>
      </c>
      <c r="P1535" t="s">
        <v>36</v>
      </c>
      <c r="Q1535" t="s">
        <v>105</v>
      </c>
    </row>
    <row r="1536" spans="1:17">
      <c r="A1536" t="s">
        <v>17</v>
      </c>
      <c r="B1536" t="s">
        <v>17</v>
      </c>
      <c r="C1536" t="s">
        <v>176</v>
      </c>
      <c r="D1536" t="s">
        <v>186</v>
      </c>
      <c r="E1536" t="s">
        <v>30</v>
      </c>
      <c r="F1536" t="s">
        <v>3447</v>
      </c>
      <c r="G1536">
        <v>2475.8000000000002</v>
      </c>
      <c r="H1536" t="s">
        <v>32</v>
      </c>
      <c r="I1536" t="s">
        <v>3448</v>
      </c>
      <c r="J1536" t="s">
        <v>3001</v>
      </c>
      <c r="K1536">
        <v>2475.8000000000002</v>
      </c>
      <c r="L1536">
        <v>1</v>
      </c>
      <c r="M1536" t="s">
        <v>180</v>
      </c>
      <c r="N1536" t="s">
        <v>190</v>
      </c>
      <c r="O1536" t="s">
        <v>241</v>
      </c>
      <c r="P1536" t="s">
        <v>17</v>
      </c>
      <c r="Q1536" t="s">
        <v>343</v>
      </c>
    </row>
    <row r="1537" spans="1:17">
      <c r="A1537" t="s">
        <v>17</v>
      </c>
      <c r="B1537" t="s">
        <v>17</v>
      </c>
      <c r="C1537" t="s">
        <v>176</v>
      </c>
      <c r="D1537" t="s">
        <v>186</v>
      </c>
      <c r="E1537" t="s">
        <v>30</v>
      </c>
      <c r="F1537" t="s">
        <v>3449</v>
      </c>
      <c r="G1537">
        <v>2462.88</v>
      </c>
      <c r="H1537" t="s">
        <v>32</v>
      </c>
      <c r="I1537" t="s">
        <v>3450</v>
      </c>
      <c r="J1537" t="s">
        <v>3001</v>
      </c>
      <c r="K1537">
        <v>2462.88</v>
      </c>
      <c r="L1537">
        <v>1</v>
      </c>
      <c r="M1537" t="s">
        <v>180</v>
      </c>
      <c r="N1537" t="s">
        <v>190</v>
      </c>
      <c r="O1537" t="s">
        <v>241</v>
      </c>
      <c r="P1537" t="s">
        <v>17</v>
      </c>
      <c r="Q1537" t="s">
        <v>343</v>
      </c>
    </row>
    <row r="1538" spans="1:17">
      <c r="A1538" t="s">
        <v>17</v>
      </c>
      <c r="B1538" t="s">
        <v>29</v>
      </c>
      <c r="C1538" t="s">
        <v>19</v>
      </c>
      <c r="D1538" t="s">
        <v>101</v>
      </c>
      <c r="E1538" t="s">
        <v>946</v>
      </c>
      <c r="F1538" t="s">
        <v>3451</v>
      </c>
      <c r="G1538">
        <v>2455</v>
      </c>
      <c r="H1538" t="s">
        <v>948</v>
      </c>
      <c r="I1538" t="s">
        <v>3452</v>
      </c>
      <c r="J1538" t="s">
        <v>128</v>
      </c>
      <c r="K1538">
        <v>2255</v>
      </c>
      <c r="L1538">
        <v>0.91853360488798375</v>
      </c>
      <c r="M1538" t="s">
        <v>19</v>
      </c>
      <c r="N1538" t="s">
        <v>26</v>
      </c>
      <c r="O1538" t="s">
        <v>29</v>
      </c>
      <c r="P1538" t="s">
        <v>29</v>
      </c>
      <c r="Q1538" t="s">
        <v>105</v>
      </c>
    </row>
    <row r="1539" spans="1:17">
      <c r="A1539" t="s">
        <v>17</v>
      </c>
      <c r="B1539" t="s">
        <v>29</v>
      </c>
      <c r="C1539" t="s">
        <v>19</v>
      </c>
      <c r="D1539" t="s">
        <v>101</v>
      </c>
      <c r="E1539" t="s">
        <v>30</v>
      </c>
      <c r="F1539" t="s">
        <v>3453</v>
      </c>
      <c r="G1539">
        <v>2451</v>
      </c>
      <c r="H1539" t="s">
        <v>32</v>
      </c>
      <c r="I1539" t="s">
        <v>3454</v>
      </c>
      <c r="J1539" t="s">
        <v>1482</v>
      </c>
      <c r="K1539">
        <v>2451</v>
      </c>
      <c r="L1539">
        <v>1</v>
      </c>
      <c r="M1539" t="s">
        <v>19</v>
      </c>
      <c r="N1539" t="s">
        <v>26</v>
      </c>
      <c r="O1539" t="s">
        <v>29</v>
      </c>
      <c r="P1539" t="s">
        <v>29</v>
      </c>
      <c r="Q1539" t="s">
        <v>101</v>
      </c>
    </row>
    <row r="1540" spans="1:17">
      <c r="A1540" t="s">
        <v>17</v>
      </c>
      <c r="B1540" t="s">
        <v>18</v>
      </c>
      <c r="C1540" t="s">
        <v>19</v>
      </c>
      <c r="D1540" t="s">
        <v>20</v>
      </c>
      <c r="E1540" t="s">
        <v>69</v>
      </c>
      <c r="F1540" t="s">
        <v>3455</v>
      </c>
      <c r="G1540">
        <v>2432.19</v>
      </c>
      <c r="H1540" t="s">
        <v>71</v>
      </c>
      <c r="I1540" t="s">
        <v>3456</v>
      </c>
      <c r="J1540" t="s">
        <v>853</v>
      </c>
      <c r="K1540">
        <v>2432.19</v>
      </c>
      <c r="L1540">
        <v>1</v>
      </c>
      <c r="M1540" t="s">
        <v>19</v>
      </c>
      <c r="N1540" t="s">
        <v>26</v>
      </c>
      <c r="O1540" t="s">
        <v>27</v>
      </c>
      <c r="P1540" t="s">
        <v>18</v>
      </c>
    </row>
    <row r="1541" spans="1:17">
      <c r="A1541" t="s">
        <v>17</v>
      </c>
      <c r="B1541" t="s">
        <v>36</v>
      </c>
      <c r="C1541" t="s">
        <v>86</v>
      </c>
      <c r="D1541" t="s">
        <v>64</v>
      </c>
      <c r="E1541" t="s">
        <v>37</v>
      </c>
      <c r="F1541" t="s">
        <v>3457</v>
      </c>
      <c r="G1541">
        <v>2430</v>
      </c>
      <c r="H1541" t="s">
        <v>39</v>
      </c>
      <c r="I1541" t="s">
        <v>3458</v>
      </c>
      <c r="J1541" t="s">
        <v>108</v>
      </c>
      <c r="K1541">
        <v>2430</v>
      </c>
      <c r="L1541">
        <v>1</v>
      </c>
      <c r="M1541" t="s">
        <v>86</v>
      </c>
      <c r="N1541" t="s">
        <v>26</v>
      </c>
      <c r="O1541" t="s">
        <v>36</v>
      </c>
      <c r="P1541" t="s">
        <v>36</v>
      </c>
      <c r="Q1541" t="s">
        <v>105</v>
      </c>
    </row>
    <row r="1542" spans="1:17">
      <c r="A1542" t="s">
        <v>17</v>
      </c>
      <c r="B1542" t="s">
        <v>18</v>
      </c>
      <c r="C1542" t="s">
        <v>19</v>
      </c>
      <c r="D1542" t="s">
        <v>638</v>
      </c>
      <c r="E1542" t="s">
        <v>69</v>
      </c>
      <c r="F1542" t="s">
        <v>3459</v>
      </c>
      <c r="G1542">
        <v>2428.27</v>
      </c>
      <c r="H1542" t="s">
        <v>71</v>
      </c>
      <c r="I1542" t="s">
        <v>3460</v>
      </c>
      <c r="J1542" t="s">
        <v>3001</v>
      </c>
      <c r="K1542">
        <v>2230.9899999999998</v>
      </c>
      <c r="L1542">
        <v>0.91875697513044263</v>
      </c>
      <c r="M1542" t="s">
        <v>19</v>
      </c>
      <c r="N1542" t="s">
        <v>26</v>
      </c>
      <c r="O1542" t="s">
        <v>27</v>
      </c>
      <c r="P1542" t="s">
        <v>18</v>
      </c>
      <c r="Q1542" t="s">
        <v>101</v>
      </c>
    </row>
    <row r="1543" spans="1:17">
      <c r="A1543" t="s">
        <v>17</v>
      </c>
      <c r="B1543" t="s">
        <v>36</v>
      </c>
      <c r="C1543" t="s">
        <v>19</v>
      </c>
      <c r="D1543" t="s">
        <v>101</v>
      </c>
      <c r="E1543" t="s">
        <v>95</v>
      </c>
      <c r="F1543" t="s">
        <v>3461</v>
      </c>
      <c r="G1543">
        <v>2408.6999999999998</v>
      </c>
      <c r="H1543" t="s">
        <v>97</v>
      </c>
      <c r="I1543" t="s">
        <v>3462</v>
      </c>
      <c r="J1543" t="s">
        <v>128</v>
      </c>
      <c r="K1543">
        <v>2408.6999999999998</v>
      </c>
      <c r="L1543">
        <v>1</v>
      </c>
      <c r="M1543" t="s">
        <v>19</v>
      </c>
      <c r="N1543" t="s">
        <v>26</v>
      </c>
      <c r="O1543" t="s">
        <v>36</v>
      </c>
      <c r="P1543" t="s">
        <v>36</v>
      </c>
      <c r="Q1543" t="s">
        <v>101</v>
      </c>
    </row>
    <row r="1544" spans="1:17">
      <c r="A1544" t="s">
        <v>17</v>
      </c>
      <c r="B1544" t="s">
        <v>36</v>
      </c>
      <c r="C1544" t="s">
        <v>19</v>
      </c>
      <c r="D1544" t="s">
        <v>101</v>
      </c>
      <c r="E1544" t="s">
        <v>37</v>
      </c>
      <c r="F1544" t="s">
        <v>3463</v>
      </c>
      <c r="G1544">
        <v>2400.92</v>
      </c>
      <c r="H1544" t="s">
        <v>39</v>
      </c>
      <c r="I1544" t="s">
        <v>3464</v>
      </c>
      <c r="J1544" t="s">
        <v>1787</v>
      </c>
      <c r="K1544">
        <v>2376.27</v>
      </c>
      <c r="L1544">
        <v>0.98973310231078082</v>
      </c>
      <c r="M1544" t="s">
        <v>19</v>
      </c>
      <c r="N1544" t="s">
        <v>26</v>
      </c>
      <c r="O1544" t="s">
        <v>36</v>
      </c>
      <c r="P1544" t="s">
        <v>36</v>
      </c>
      <c r="Q1544" t="s">
        <v>101</v>
      </c>
    </row>
    <row r="1545" spans="1:17">
      <c r="A1545" t="s">
        <v>17</v>
      </c>
      <c r="B1545" t="s">
        <v>36</v>
      </c>
      <c r="C1545" t="s">
        <v>19</v>
      </c>
      <c r="D1545" t="s">
        <v>101</v>
      </c>
      <c r="E1545" t="s">
        <v>37</v>
      </c>
      <c r="F1545" t="s">
        <v>3465</v>
      </c>
      <c r="G1545">
        <v>2393.6</v>
      </c>
      <c r="H1545" t="s">
        <v>39</v>
      </c>
      <c r="I1545" t="s">
        <v>3466</v>
      </c>
      <c r="J1545" t="s">
        <v>1021</v>
      </c>
      <c r="K1545">
        <v>2372.2199999999998</v>
      </c>
      <c r="L1545">
        <v>0.9910678475935828</v>
      </c>
      <c r="M1545" t="s">
        <v>19</v>
      </c>
      <c r="N1545" t="s">
        <v>26</v>
      </c>
      <c r="O1545" t="s">
        <v>36</v>
      </c>
      <c r="P1545" t="s">
        <v>36</v>
      </c>
      <c r="Q1545" t="s">
        <v>101</v>
      </c>
    </row>
    <row r="1546" spans="1:17">
      <c r="A1546" t="s">
        <v>17</v>
      </c>
      <c r="B1546" t="s">
        <v>29</v>
      </c>
      <c r="C1546" t="s">
        <v>43</v>
      </c>
      <c r="D1546" t="s">
        <v>101</v>
      </c>
      <c r="E1546" t="s">
        <v>432</v>
      </c>
      <c r="F1546" t="s">
        <v>3467</v>
      </c>
      <c r="G1546">
        <v>2350</v>
      </c>
      <c r="H1546" t="s">
        <v>434</v>
      </c>
      <c r="I1546" t="s">
        <v>3468</v>
      </c>
      <c r="J1546" t="s">
        <v>1482</v>
      </c>
      <c r="K1546">
        <v>2350</v>
      </c>
      <c r="L1546">
        <v>1</v>
      </c>
      <c r="M1546" t="s">
        <v>43</v>
      </c>
      <c r="N1546" t="s">
        <v>26</v>
      </c>
      <c r="O1546" t="s">
        <v>29</v>
      </c>
      <c r="P1546" t="s">
        <v>29</v>
      </c>
    </row>
    <row r="1547" spans="1:17">
      <c r="A1547" t="s">
        <v>17</v>
      </c>
      <c r="B1547" t="s">
        <v>36</v>
      </c>
      <c r="C1547" t="s">
        <v>176</v>
      </c>
      <c r="D1547" t="s">
        <v>186</v>
      </c>
      <c r="E1547" t="s">
        <v>37</v>
      </c>
      <c r="F1547" t="s">
        <v>3469</v>
      </c>
      <c r="G1547">
        <v>2300.44</v>
      </c>
      <c r="H1547" t="s">
        <v>39</v>
      </c>
      <c r="I1547" t="s">
        <v>3470</v>
      </c>
      <c r="J1547" t="s">
        <v>3078</v>
      </c>
      <c r="K1547">
        <v>2300.44</v>
      </c>
      <c r="L1547">
        <v>1</v>
      </c>
      <c r="M1547" t="s">
        <v>180</v>
      </c>
      <c r="N1547" t="s">
        <v>26</v>
      </c>
      <c r="O1547" t="s">
        <v>36</v>
      </c>
      <c r="P1547" t="s">
        <v>36</v>
      </c>
      <c r="Q1547" t="s">
        <v>105</v>
      </c>
    </row>
    <row r="1548" spans="1:17">
      <c r="A1548" t="s">
        <v>17</v>
      </c>
      <c r="B1548" t="s">
        <v>36</v>
      </c>
      <c r="C1548" t="s">
        <v>19</v>
      </c>
      <c r="D1548" t="s">
        <v>101</v>
      </c>
      <c r="E1548" t="s">
        <v>383</v>
      </c>
      <c r="F1548" t="s">
        <v>3471</v>
      </c>
      <c r="G1548">
        <v>2298.12</v>
      </c>
      <c r="H1548" t="s">
        <v>385</v>
      </c>
      <c r="I1548" t="s">
        <v>3472</v>
      </c>
      <c r="J1548" t="s">
        <v>3473</v>
      </c>
      <c r="K1548">
        <v>2298.12</v>
      </c>
      <c r="L1548">
        <v>1</v>
      </c>
      <c r="M1548" t="s">
        <v>19</v>
      </c>
      <c r="P1548" t="s">
        <v>388</v>
      </c>
      <c r="Q1548" t="s">
        <v>101</v>
      </c>
    </row>
    <row r="1549" spans="1:17">
      <c r="A1549" t="s">
        <v>17</v>
      </c>
      <c r="B1549" t="s">
        <v>17</v>
      </c>
      <c r="C1549" t="s">
        <v>176</v>
      </c>
      <c r="D1549" t="s">
        <v>186</v>
      </c>
      <c r="E1549" t="s">
        <v>30</v>
      </c>
      <c r="F1549" t="s">
        <v>3474</v>
      </c>
      <c r="G1549">
        <v>2286.96</v>
      </c>
      <c r="H1549" t="s">
        <v>32</v>
      </c>
      <c r="I1549" t="s">
        <v>3475</v>
      </c>
      <c r="J1549" t="s">
        <v>3001</v>
      </c>
      <c r="K1549">
        <v>2286.96</v>
      </c>
      <c r="L1549">
        <v>1</v>
      </c>
      <c r="M1549" t="s">
        <v>180</v>
      </c>
      <c r="N1549" t="s">
        <v>190</v>
      </c>
      <c r="O1549" t="s">
        <v>241</v>
      </c>
      <c r="P1549" t="s">
        <v>17</v>
      </c>
      <c r="Q1549" t="s">
        <v>343</v>
      </c>
    </row>
    <row r="1550" spans="1:17">
      <c r="A1550" t="s">
        <v>17</v>
      </c>
      <c r="B1550" t="s">
        <v>29</v>
      </c>
      <c r="C1550" t="s">
        <v>19</v>
      </c>
      <c r="D1550" t="s">
        <v>101</v>
      </c>
      <c r="E1550" t="s">
        <v>432</v>
      </c>
      <c r="F1550" t="s">
        <v>3476</v>
      </c>
      <c r="G1550">
        <v>2278.5100000000002</v>
      </c>
      <c r="H1550" t="s">
        <v>434</v>
      </c>
      <c r="I1550" t="s">
        <v>3477</v>
      </c>
      <c r="J1550" t="s">
        <v>3478</v>
      </c>
      <c r="K1550">
        <v>2141.9899999999998</v>
      </c>
      <c r="L1550">
        <v>0.94008365115799342</v>
      </c>
      <c r="M1550" t="s">
        <v>19</v>
      </c>
      <c r="N1550" t="s">
        <v>26</v>
      </c>
      <c r="O1550" t="s">
        <v>29</v>
      </c>
      <c r="P1550" t="s">
        <v>29</v>
      </c>
      <c r="Q1550" t="s">
        <v>101</v>
      </c>
    </row>
    <row r="1551" spans="1:17">
      <c r="A1551" t="s">
        <v>17</v>
      </c>
      <c r="B1551" t="s">
        <v>36</v>
      </c>
      <c r="C1551" t="s">
        <v>19</v>
      </c>
      <c r="D1551" t="s">
        <v>101</v>
      </c>
      <c r="E1551" t="s">
        <v>37</v>
      </c>
      <c r="F1551" t="s">
        <v>3479</v>
      </c>
      <c r="G1551">
        <v>2264.2800000000002</v>
      </c>
      <c r="H1551" t="s">
        <v>39</v>
      </c>
      <c r="I1551" t="s">
        <v>3480</v>
      </c>
      <c r="J1551" t="s">
        <v>3067</v>
      </c>
      <c r="K1551">
        <v>2264.2800000000002</v>
      </c>
      <c r="L1551">
        <v>1</v>
      </c>
      <c r="M1551" t="s">
        <v>19</v>
      </c>
      <c r="N1551" t="s">
        <v>26</v>
      </c>
      <c r="O1551" t="s">
        <v>36</v>
      </c>
      <c r="P1551" t="s">
        <v>36</v>
      </c>
      <c r="Q1551" t="s">
        <v>101</v>
      </c>
    </row>
    <row r="1552" spans="1:17">
      <c r="A1552" t="s">
        <v>17</v>
      </c>
      <c r="B1552" t="s">
        <v>36</v>
      </c>
      <c r="C1552" t="s">
        <v>19</v>
      </c>
      <c r="D1552" t="s">
        <v>101</v>
      </c>
      <c r="E1552" t="s">
        <v>37</v>
      </c>
      <c r="F1552" t="s">
        <v>3481</v>
      </c>
      <c r="G1552">
        <v>2259.02</v>
      </c>
      <c r="H1552" t="s">
        <v>39</v>
      </c>
      <c r="I1552" t="s">
        <v>3482</v>
      </c>
      <c r="J1552" t="s">
        <v>128</v>
      </c>
      <c r="K1552">
        <v>2259.02</v>
      </c>
      <c r="L1552">
        <v>1</v>
      </c>
      <c r="M1552" t="s">
        <v>19</v>
      </c>
      <c r="N1552" t="s">
        <v>26</v>
      </c>
      <c r="O1552" t="s">
        <v>36</v>
      </c>
      <c r="P1552" t="s">
        <v>36</v>
      </c>
      <c r="Q1552" t="s">
        <v>101</v>
      </c>
    </row>
    <row r="1553" spans="1:17">
      <c r="A1553" t="s">
        <v>17</v>
      </c>
      <c r="B1553" t="s">
        <v>17</v>
      </c>
      <c r="C1553" t="s">
        <v>176</v>
      </c>
      <c r="D1553" t="s">
        <v>186</v>
      </c>
      <c r="E1553" t="s">
        <v>30</v>
      </c>
      <c r="F1553" t="s">
        <v>3483</v>
      </c>
      <c r="G1553">
        <v>2250.66</v>
      </c>
      <c r="H1553" t="s">
        <v>32</v>
      </c>
      <c r="I1553" t="s">
        <v>3484</v>
      </c>
      <c r="J1553" t="s">
        <v>3001</v>
      </c>
      <c r="K1553">
        <v>2250.66</v>
      </c>
      <c r="L1553">
        <v>1</v>
      </c>
      <c r="M1553" t="s">
        <v>180</v>
      </c>
      <c r="N1553" t="s">
        <v>190</v>
      </c>
      <c r="O1553" t="s">
        <v>241</v>
      </c>
      <c r="P1553" t="s">
        <v>17</v>
      </c>
      <c r="Q1553" t="s">
        <v>343</v>
      </c>
    </row>
    <row r="1554" spans="1:17">
      <c r="A1554" t="s">
        <v>17</v>
      </c>
      <c r="B1554" t="s">
        <v>36</v>
      </c>
      <c r="C1554" t="s">
        <v>213</v>
      </c>
      <c r="D1554" t="s">
        <v>20</v>
      </c>
      <c r="E1554" t="s">
        <v>37</v>
      </c>
      <c r="F1554" t="s">
        <v>3485</v>
      </c>
      <c r="G1554">
        <v>2250</v>
      </c>
      <c r="H1554" t="s">
        <v>39</v>
      </c>
      <c r="I1554" t="s">
        <v>3486</v>
      </c>
      <c r="J1554" t="s">
        <v>715</v>
      </c>
      <c r="K1554">
        <v>2250</v>
      </c>
      <c r="L1554">
        <v>1</v>
      </c>
      <c r="M1554" t="s">
        <v>213</v>
      </c>
      <c r="N1554" t="s">
        <v>26</v>
      </c>
      <c r="O1554" t="s">
        <v>36</v>
      </c>
      <c r="P1554" t="s">
        <v>36</v>
      </c>
      <c r="Q1554" t="s">
        <v>64</v>
      </c>
    </row>
    <row r="1555" spans="1:17">
      <c r="A1555" t="s">
        <v>17</v>
      </c>
      <c r="B1555" t="s">
        <v>18</v>
      </c>
      <c r="C1555" t="s">
        <v>19</v>
      </c>
      <c r="D1555" t="s">
        <v>101</v>
      </c>
      <c r="E1555" t="s">
        <v>21</v>
      </c>
      <c r="F1555" t="s">
        <v>3487</v>
      </c>
      <c r="G1555">
        <v>2250</v>
      </c>
      <c r="H1555" t="s">
        <v>23</v>
      </c>
      <c r="I1555" t="s">
        <v>3488</v>
      </c>
      <c r="J1555" t="s">
        <v>1419</v>
      </c>
      <c r="K1555">
        <v>2250</v>
      </c>
      <c r="L1555">
        <v>1</v>
      </c>
      <c r="M1555" t="s">
        <v>19</v>
      </c>
      <c r="N1555" t="s">
        <v>26</v>
      </c>
      <c r="O1555" t="s">
        <v>27</v>
      </c>
      <c r="P1555" t="s">
        <v>18</v>
      </c>
      <c r="Q1555" t="s">
        <v>101</v>
      </c>
    </row>
    <row r="1556" spans="1:17">
      <c r="A1556" t="s">
        <v>17</v>
      </c>
      <c r="B1556" t="s">
        <v>18</v>
      </c>
      <c r="C1556" t="s">
        <v>19</v>
      </c>
      <c r="D1556" t="s">
        <v>101</v>
      </c>
      <c r="E1556" t="s">
        <v>21</v>
      </c>
      <c r="F1556" t="s">
        <v>3489</v>
      </c>
      <c r="G1556">
        <v>2244</v>
      </c>
      <c r="H1556" t="s">
        <v>23</v>
      </c>
      <c r="I1556" t="s">
        <v>3490</v>
      </c>
      <c r="J1556" t="s">
        <v>1419</v>
      </c>
      <c r="K1556">
        <v>44.88</v>
      </c>
      <c r="L1556">
        <v>0.02</v>
      </c>
      <c r="M1556" t="s">
        <v>19</v>
      </c>
      <c r="N1556" t="s">
        <v>26</v>
      </c>
      <c r="O1556" t="s">
        <v>27</v>
      </c>
      <c r="P1556" t="s">
        <v>18</v>
      </c>
      <c r="Q1556" t="s">
        <v>101</v>
      </c>
    </row>
    <row r="1557" spans="1:17">
      <c r="A1557" t="s">
        <v>17</v>
      </c>
      <c r="B1557" t="s">
        <v>36</v>
      </c>
      <c r="C1557" t="s">
        <v>86</v>
      </c>
      <c r="D1557" t="s">
        <v>64</v>
      </c>
      <c r="E1557" t="s">
        <v>91</v>
      </c>
      <c r="F1557" t="s">
        <v>3491</v>
      </c>
      <c r="G1557">
        <v>2239</v>
      </c>
      <c r="H1557" t="s">
        <v>93</v>
      </c>
      <c r="I1557" t="s">
        <v>3492</v>
      </c>
      <c r="J1557" t="s">
        <v>108</v>
      </c>
      <c r="K1557">
        <v>2239</v>
      </c>
      <c r="L1557">
        <v>1</v>
      </c>
      <c r="M1557" t="s">
        <v>86</v>
      </c>
      <c r="N1557" t="s">
        <v>26</v>
      </c>
      <c r="O1557" t="s">
        <v>36</v>
      </c>
      <c r="P1557" t="s">
        <v>36</v>
      </c>
      <c r="Q1557" t="s">
        <v>116</v>
      </c>
    </row>
    <row r="1558" spans="1:17">
      <c r="A1558" t="s">
        <v>17</v>
      </c>
      <c r="B1558" t="s">
        <v>18</v>
      </c>
      <c r="C1558" t="s">
        <v>19</v>
      </c>
      <c r="D1558" t="s">
        <v>122</v>
      </c>
      <c r="E1558" t="s">
        <v>21</v>
      </c>
      <c r="F1558" t="s">
        <v>3493</v>
      </c>
      <c r="G1558">
        <v>2226.34</v>
      </c>
      <c r="H1558" t="s">
        <v>23</v>
      </c>
      <c r="I1558" t="s">
        <v>3494</v>
      </c>
      <c r="J1558" t="s">
        <v>724</v>
      </c>
      <c r="K1558">
        <v>2226.34</v>
      </c>
      <c r="L1558">
        <v>1</v>
      </c>
      <c r="M1558" t="s">
        <v>19</v>
      </c>
      <c r="N1558" t="s">
        <v>140</v>
      </c>
      <c r="O1558" t="s">
        <v>27</v>
      </c>
      <c r="P1558" t="s">
        <v>18</v>
      </c>
      <c r="Q1558" t="s">
        <v>101</v>
      </c>
    </row>
    <row r="1559" spans="1:17">
      <c r="A1559" t="s">
        <v>17</v>
      </c>
      <c r="B1559" t="s">
        <v>36</v>
      </c>
      <c r="C1559" t="s">
        <v>19</v>
      </c>
      <c r="D1559" t="s">
        <v>101</v>
      </c>
      <c r="E1559" t="s">
        <v>37</v>
      </c>
      <c r="F1559" t="s">
        <v>3495</v>
      </c>
      <c r="G1559">
        <v>2225</v>
      </c>
      <c r="H1559" t="s">
        <v>39</v>
      </c>
      <c r="I1559" t="s">
        <v>3496</v>
      </c>
      <c r="J1559" t="s">
        <v>128</v>
      </c>
      <c r="K1559">
        <v>2225</v>
      </c>
      <c r="L1559">
        <v>1</v>
      </c>
      <c r="M1559" t="s">
        <v>19</v>
      </c>
      <c r="N1559" t="s">
        <v>26</v>
      </c>
      <c r="O1559" t="s">
        <v>36</v>
      </c>
      <c r="P1559" t="s">
        <v>36</v>
      </c>
      <c r="Q1559" t="s">
        <v>101</v>
      </c>
    </row>
    <row r="1560" spans="1:17">
      <c r="A1560" t="s">
        <v>17</v>
      </c>
      <c r="B1560" t="s">
        <v>18</v>
      </c>
      <c r="C1560" t="s">
        <v>19</v>
      </c>
      <c r="D1560" t="s">
        <v>638</v>
      </c>
      <c r="E1560" t="s">
        <v>21</v>
      </c>
      <c r="F1560" t="s">
        <v>3497</v>
      </c>
      <c r="G1560">
        <v>2194</v>
      </c>
      <c r="H1560" t="s">
        <v>23</v>
      </c>
      <c r="I1560" t="s">
        <v>3498</v>
      </c>
      <c r="J1560" t="s">
        <v>3499</v>
      </c>
      <c r="K1560">
        <v>2194</v>
      </c>
      <c r="L1560">
        <v>1</v>
      </c>
      <c r="M1560" t="s">
        <v>19</v>
      </c>
      <c r="N1560" t="s">
        <v>26</v>
      </c>
      <c r="O1560" t="s">
        <v>27</v>
      </c>
      <c r="P1560" t="s">
        <v>18</v>
      </c>
      <c r="Q1560" t="s">
        <v>105</v>
      </c>
    </row>
    <row r="1561" spans="1:17">
      <c r="A1561" t="s">
        <v>17</v>
      </c>
      <c r="B1561" t="s">
        <v>29</v>
      </c>
      <c r="C1561" t="s">
        <v>19</v>
      </c>
      <c r="D1561" t="s">
        <v>101</v>
      </c>
      <c r="E1561" t="s">
        <v>30</v>
      </c>
      <c r="F1561" t="s">
        <v>3500</v>
      </c>
      <c r="G1561">
        <v>2190.8000000000002</v>
      </c>
      <c r="H1561" t="s">
        <v>32</v>
      </c>
      <c r="I1561" t="s">
        <v>3501</v>
      </c>
      <c r="J1561" t="s">
        <v>128</v>
      </c>
      <c r="K1561">
        <v>2190.8000000000002</v>
      </c>
      <c r="L1561">
        <v>1</v>
      </c>
      <c r="M1561" t="s">
        <v>19</v>
      </c>
      <c r="N1561" t="s">
        <v>26</v>
      </c>
      <c r="O1561" t="s">
        <v>29</v>
      </c>
      <c r="P1561" t="s">
        <v>29</v>
      </c>
      <c r="Q1561" t="s">
        <v>101</v>
      </c>
    </row>
    <row r="1562" spans="1:17">
      <c r="A1562" t="s">
        <v>17</v>
      </c>
      <c r="B1562" t="s">
        <v>18</v>
      </c>
      <c r="C1562" t="s">
        <v>19</v>
      </c>
      <c r="D1562" t="s">
        <v>101</v>
      </c>
      <c r="E1562" t="s">
        <v>21</v>
      </c>
      <c r="F1562" t="s">
        <v>3502</v>
      </c>
      <c r="G1562">
        <v>2177</v>
      </c>
      <c r="H1562" t="s">
        <v>23</v>
      </c>
      <c r="I1562" t="s">
        <v>3503</v>
      </c>
      <c r="J1562" t="s">
        <v>108</v>
      </c>
      <c r="K1562">
        <v>0</v>
      </c>
      <c r="L1562">
        <v>0</v>
      </c>
      <c r="M1562" t="s">
        <v>19</v>
      </c>
      <c r="N1562" t="s">
        <v>26</v>
      </c>
      <c r="O1562" t="s">
        <v>27</v>
      </c>
      <c r="P1562" t="s">
        <v>18</v>
      </c>
    </row>
    <row r="1563" spans="1:17">
      <c r="A1563" t="s">
        <v>17</v>
      </c>
      <c r="B1563" t="s">
        <v>17</v>
      </c>
      <c r="C1563" t="s">
        <v>176</v>
      </c>
      <c r="D1563" t="s">
        <v>186</v>
      </c>
      <c r="E1563" t="s">
        <v>30</v>
      </c>
      <c r="F1563" t="s">
        <v>3504</v>
      </c>
      <c r="G1563">
        <v>2167.5</v>
      </c>
      <c r="H1563" t="s">
        <v>32</v>
      </c>
      <c r="I1563" t="s">
        <v>3505</v>
      </c>
      <c r="J1563" t="s">
        <v>3001</v>
      </c>
      <c r="K1563">
        <v>2167.5</v>
      </c>
      <c r="L1563">
        <v>1</v>
      </c>
      <c r="M1563" t="s">
        <v>180</v>
      </c>
      <c r="N1563" t="s">
        <v>190</v>
      </c>
      <c r="O1563" t="s">
        <v>241</v>
      </c>
      <c r="P1563" t="s">
        <v>17</v>
      </c>
      <c r="Q1563" t="s">
        <v>343</v>
      </c>
    </row>
    <row r="1564" spans="1:17">
      <c r="A1564" t="s">
        <v>17</v>
      </c>
      <c r="B1564" t="s">
        <v>18</v>
      </c>
      <c r="C1564" t="s">
        <v>19</v>
      </c>
      <c r="D1564" t="s">
        <v>101</v>
      </c>
      <c r="E1564" t="s">
        <v>21</v>
      </c>
      <c r="F1564" t="s">
        <v>3506</v>
      </c>
      <c r="G1564">
        <v>2149.1999999999998</v>
      </c>
      <c r="H1564" t="s">
        <v>23</v>
      </c>
      <c r="I1564" t="s">
        <v>3034</v>
      </c>
      <c r="J1564" t="s">
        <v>833</v>
      </c>
      <c r="K1564">
        <v>2149.1999999999998</v>
      </c>
      <c r="L1564">
        <v>1</v>
      </c>
      <c r="M1564" t="s">
        <v>19</v>
      </c>
      <c r="N1564" t="s">
        <v>26</v>
      </c>
      <c r="O1564" t="s">
        <v>27</v>
      </c>
      <c r="P1564" t="s">
        <v>18</v>
      </c>
      <c r="Q1564" t="s">
        <v>101</v>
      </c>
    </row>
    <row r="1565" spans="1:17">
      <c r="A1565" t="s">
        <v>17</v>
      </c>
      <c r="B1565" t="s">
        <v>36</v>
      </c>
      <c r="C1565" t="s">
        <v>19</v>
      </c>
      <c r="D1565" t="s">
        <v>101</v>
      </c>
      <c r="E1565" t="s">
        <v>37</v>
      </c>
      <c r="F1565" t="s">
        <v>3507</v>
      </c>
      <c r="G1565">
        <v>2125.4</v>
      </c>
      <c r="H1565" t="s">
        <v>39</v>
      </c>
      <c r="I1565" t="s">
        <v>3508</v>
      </c>
      <c r="J1565" t="s">
        <v>128</v>
      </c>
      <c r="K1565">
        <v>2125.4</v>
      </c>
      <c r="L1565">
        <v>1</v>
      </c>
      <c r="M1565" t="s">
        <v>19</v>
      </c>
      <c r="N1565" t="s">
        <v>26</v>
      </c>
      <c r="O1565" t="s">
        <v>36</v>
      </c>
      <c r="P1565" t="s">
        <v>36</v>
      </c>
      <c r="Q1565" t="s">
        <v>101</v>
      </c>
    </row>
    <row r="1566" spans="1:17">
      <c r="A1566" t="s">
        <v>17</v>
      </c>
      <c r="B1566" t="s">
        <v>18</v>
      </c>
      <c r="C1566" t="s">
        <v>43</v>
      </c>
      <c r="D1566" t="s">
        <v>101</v>
      </c>
      <c r="E1566" t="s">
        <v>69</v>
      </c>
      <c r="F1566" t="s">
        <v>3509</v>
      </c>
      <c r="G1566">
        <v>2119.1</v>
      </c>
      <c r="H1566" t="s">
        <v>71</v>
      </c>
      <c r="I1566" t="s">
        <v>3510</v>
      </c>
      <c r="J1566" t="s">
        <v>692</v>
      </c>
      <c r="K1566">
        <v>2119.1</v>
      </c>
      <c r="L1566">
        <v>1</v>
      </c>
      <c r="M1566" t="s">
        <v>43</v>
      </c>
      <c r="N1566" t="s">
        <v>26</v>
      </c>
      <c r="O1566" t="s">
        <v>27</v>
      </c>
      <c r="P1566" t="s">
        <v>18</v>
      </c>
      <c r="Q1566" t="s">
        <v>101</v>
      </c>
    </row>
    <row r="1567" spans="1:17">
      <c r="A1567" t="s">
        <v>17</v>
      </c>
      <c r="B1567" t="s">
        <v>17</v>
      </c>
      <c r="C1567" t="s">
        <v>176</v>
      </c>
      <c r="D1567" t="s">
        <v>186</v>
      </c>
      <c r="E1567" t="s">
        <v>30</v>
      </c>
      <c r="F1567" t="s">
        <v>3511</v>
      </c>
      <c r="G1567">
        <v>2118.4</v>
      </c>
      <c r="H1567" t="s">
        <v>32</v>
      </c>
      <c r="I1567" t="s">
        <v>3512</v>
      </c>
      <c r="J1567" t="s">
        <v>3513</v>
      </c>
      <c r="K1567">
        <v>2118.4</v>
      </c>
      <c r="L1567">
        <v>1</v>
      </c>
      <c r="M1567" t="s">
        <v>180</v>
      </c>
      <c r="N1567" t="s">
        <v>190</v>
      </c>
      <c r="O1567" t="s">
        <v>241</v>
      </c>
      <c r="P1567" t="s">
        <v>17</v>
      </c>
      <c r="Q1567" t="s">
        <v>343</v>
      </c>
    </row>
    <row r="1568" spans="1:17">
      <c r="A1568" t="s">
        <v>17</v>
      </c>
      <c r="B1568" t="s">
        <v>18</v>
      </c>
      <c r="C1568" t="s">
        <v>19</v>
      </c>
      <c r="D1568" t="s">
        <v>101</v>
      </c>
      <c r="E1568" t="s">
        <v>21</v>
      </c>
      <c r="F1568" t="s">
        <v>3514</v>
      </c>
      <c r="G1568">
        <v>2103.75</v>
      </c>
      <c r="H1568" t="s">
        <v>23</v>
      </c>
      <c r="I1568" t="s">
        <v>3515</v>
      </c>
      <c r="J1568" t="s">
        <v>1108</v>
      </c>
      <c r="K1568">
        <v>2103.75</v>
      </c>
      <c r="L1568">
        <v>1</v>
      </c>
      <c r="M1568" t="s">
        <v>19</v>
      </c>
      <c r="N1568" t="s">
        <v>26</v>
      </c>
      <c r="O1568" t="s">
        <v>27</v>
      </c>
      <c r="P1568" t="s">
        <v>18</v>
      </c>
      <c r="Q1568" t="s">
        <v>105</v>
      </c>
    </row>
    <row r="1569" spans="1:17">
      <c r="A1569" t="s">
        <v>17</v>
      </c>
      <c r="B1569" t="s">
        <v>18</v>
      </c>
      <c r="C1569" t="s">
        <v>176</v>
      </c>
      <c r="D1569" t="s">
        <v>593</v>
      </c>
      <c r="E1569" t="s">
        <v>69</v>
      </c>
      <c r="F1569" t="s">
        <v>3516</v>
      </c>
      <c r="G1569">
        <v>2100</v>
      </c>
      <c r="H1569" t="s">
        <v>71</v>
      </c>
      <c r="I1569" t="s">
        <v>3517</v>
      </c>
      <c r="J1569" t="s">
        <v>2080</v>
      </c>
      <c r="K1569">
        <v>0</v>
      </c>
      <c r="L1569">
        <v>0</v>
      </c>
      <c r="M1569" t="s">
        <v>180</v>
      </c>
      <c r="P1569" t="s">
        <v>18</v>
      </c>
    </row>
    <row r="1570" spans="1:17">
      <c r="A1570" t="s">
        <v>17</v>
      </c>
      <c r="B1570" t="s">
        <v>18</v>
      </c>
      <c r="C1570" t="s">
        <v>19</v>
      </c>
      <c r="D1570" t="s">
        <v>101</v>
      </c>
      <c r="E1570" t="s">
        <v>69</v>
      </c>
      <c r="F1570" t="s">
        <v>3518</v>
      </c>
      <c r="G1570">
        <v>2100</v>
      </c>
      <c r="H1570" t="s">
        <v>71</v>
      </c>
      <c r="I1570" t="s">
        <v>3519</v>
      </c>
      <c r="J1570" t="s">
        <v>1108</v>
      </c>
      <c r="K1570">
        <v>2100</v>
      </c>
      <c r="L1570">
        <v>1</v>
      </c>
      <c r="M1570" t="s">
        <v>19</v>
      </c>
      <c r="P1570" t="s">
        <v>18</v>
      </c>
    </row>
    <row r="1571" spans="1:17">
      <c r="A1571" t="s">
        <v>17</v>
      </c>
      <c r="B1571" t="s">
        <v>36</v>
      </c>
      <c r="C1571" t="s">
        <v>176</v>
      </c>
      <c r="D1571" t="s">
        <v>186</v>
      </c>
      <c r="E1571" t="s">
        <v>37</v>
      </c>
      <c r="F1571" t="s">
        <v>3520</v>
      </c>
      <c r="G1571">
        <v>2099.16</v>
      </c>
      <c r="H1571" t="s">
        <v>39</v>
      </c>
      <c r="I1571" t="s">
        <v>3521</v>
      </c>
      <c r="J1571" t="s">
        <v>2866</v>
      </c>
      <c r="K1571">
        <v>2099.16</v>
      </c>
      <c r="L1571">
        <v>1</v>
      </c>
      <c r="M1571" t="s">
        <v>180</v>
      </c>
      <c r="N1571" t="s">
        <v>26</v>
      </c>
      <c r="O1571" t="s">
        <v>36</v>
      </c>
      <c r="P1571" t="s">
        <v>36</v>
      </c>
      <c r="Q1571" t="s">
        <v>105</v>
      </c>
    </row>
    <row r="1572" spans="1:17">
      <c r="A1572" t="s">
        <v>17</v>
      </c>
      <c r="B1572" t="s">
        <v>17</v>
      </c>
      <c r="C1572" t="s">
        <v>176</v>
      </c>
      <c r="D1572" t="s">
        <v>186</v>
      </c>
      <c r="E1572" t="s">
        <v>30</v>
      </c>
      <c r="F1572" t="s">
        <v>3522</v>
      </c>
      <c r="G1572">
        <v>2098.5700000000002</v>
      </c>
      <c r="H1572" t="s">
        <v>32</v>
      </c>
      <c r="I1572" t="s">
        <v>3523</v>
      </c>
      <c r="J1572" t="s">
        <v>3001</v>
      </c>
      <c r="K1572">
        <v>2098.5700000000002</v>
      </c>
      <c r="L1572">
        <v>1</v>
      </c>
      <c r="M1572" t="s">
        <v>180</v>
      </c>
      <c r="N1572" t="s">
        <v>190</v>
      </c>
      <c r="O1572" t="s">
        <v>241</v>
      </c>
      <c r="P1572" t="s">
        <v>17</v>
      </c>
      <c r="Q1572" t="s">
        <v>343</v>
      </c>
    </row>
    <row r="1573" spans="1:17">
      <c r="A1573" t="s">
        <v>17</v>
      </c>
      <c r="B1573" t="s">
        <v>18</v>
      </c>
      <c r="C1573" t="s">
        <v>19</v>
      </c>
      <c r="D1573" t="s">
        <v>122</v>
      </c>
      <c r="E1573" t="s">
        <v>21</v>
      </c>
      <c r="F1573" t="s">
        <v>3524</v>
      </c>
      <c r="G1573">
        <v>2098.5</v>
      </c>
      <c r="H1573" t="s">
        <v>23</v>
      </c>
      <c r="I1573" t="s">
        <v>3525</v>
      </c>
      <c r="J1573" t="s">
        <v>1108</v>
      </c>
      <c r="K1573">
        <v>2098.5</v>
      </c>
      <c r="L1573">
        <v>1</v>
      </c>
      <c r="M1573" t="s">
        <v>19</v>
      </c>
      <c r="N1573" t="s">
        <v>140</v>
      </c>
      <c r="O1573" t="s">
        <v>27</v>
      </c>
      <c r="P1573" t="s">
        <v>18</v>
      </c>
      <c r="Q1573" t="s">
        <v>105</v>
      </c>
    </row>
    <row r="1574" spans="1:17">
      <c r="A1574" t="s">
        <v>17</v>
      </c>
      <c r="B1574" t="s">
        <v>18</v>
      </c>
      <c r="C1574" t="s">
        <v>19</v>
      </c>
      <c r="D1574" t="s">
        <v>638</v>
      </c>
      <c r="E1574" t="s">
        <v>21</v>
      </c>
      <c r="F1574" t="s">
        <v>3526</v>
      </c>
      <c r="G1574">
        <v>2084.61</v>
      </c>
      <c r="H1574" t="s">
        <v>23</v>
      </c>
      <c r="I1574" t="s">
        <v>3527</v>
      </c>
      <c r="J1574" t="s">
        <v>2945</v>
      </c>
      <c r="K1574">
        <v>0</v>
      </c>
      <c r="L1574">
        <v>0</v>
      </c>
      <c r="M1574" t="s">
        <v>19</v>
      </c>
      <c r="N1574" t="s">
        <v>26</v>
      </c>
      <c r="O1574" t="s">
        <v>27</v>
      </c>
      <c r="P1574" t="s">
        <v>18</v>
      </c>
      <c r="Q1574" t="s">
        <v>186</v>
      </c>
    </row>
    <row r="1575" spans="1:17">
      <c r="A1575" t="s">
        <v>17</v>
      </c>
      <c r="B1575" t="s">
        <v>17</v>
      </c>
      <c r="C1575" t="s">
        <v>176</v>
      </c>
      <c r="D1575" t="s">
        <v>186</v>
      </c>
      <c r="E1575" t="s">
        <v>30</v>
      </c>
      <c r="F1575" t="s">
        <v>3528</v>
      </c>
      <c r="G1575">
        <v>2063.38</v>
      </c>
      <c r="H1575" t="s">
        <v>32</v>
      </c>
      <c r="I1575" t="s">
        <v>3362</v>
      </c>
      <c r="J1575" t="s">
        <v>3320</v>
      </c>
      <c r="K1575">
        <v>2063.38</v>
      </c>
      <c r="L1575">
        <v>1</v>
      </c>
      <c r="M1575" t="s">
        <v>180</v>
      </c>
      <c r="N1575" t="s">
        <v>190</v>
      </c>
      <c r="O1575" t="s">
        <v>241</v>
      </c>
      <c r="P1575" t="s">
        <v>17</v>
      </c>
      <c r="Q1575" t="s">
        <v>343</v>
      </c>
    </row>
    <row r="1576" spans="1:17">
      <c r="A1576" t="s">
        <v>17</v>
      </c>
      <c r="B1576" t="s">
        <v>29</v>
      </c>
      <c r="C1576" t="s">
        <v>43</v>
      </c>
      <c r="D1576" t="s">
        <v>101</v>
      </c>
      <c r="E1576" t="s">
        <v>30</v>
      </c>
      <c r="F1576" t="s">
        <v>3529</v>
      </c>
      <c r="G1576">
        <v>2057.4</v>
      </c>
      <c r="H1576" t="s">
        <v>32</v>
      </c>
      <c r="I1576" t="s">
        <v>3530</v>
      </c>
      <c r="J1576" t="s">
        <v>1313</v>
      </c>
      <c r="K1576">
        <v>2057.4</v>
      </c>
      <c r="L1576">
        <v>1</v>
      </c>
      <c r="M1576" t="s">
        <v>43</v>
      </c>
      <c r="N1576" t="s">
        <v>26</v>
      </c>
      <c r="O1576" t="s">
        <v>29</v>
      </c>
      <c r="P1576" t="s">
        <v>29</v>
      </c>
      <c r="Q1576" t="s">
        <v>105</v>
      </c>
    </row>
    <row r="1577" spans="1:17">
      <c r="A1577" t="s">
        <v>17</v>
      </c>
      <c r="B1577" t="s">
        <v>36</v>
      </c>
      <c r="C1577" t="s">
        <v>19</v>
      </c>
      <c r="D1577" t="s">
        <v>101</v>
      </c>
      <c r="E1577" t="s">
        <v>37</v>
      </c>
      <c r="F1577" t="s">
        <v>3531</v>
      </c>
      <c r="G1577">
        <v>2042.83</v>
      </c>
      <c r="H1577" t="s">
        <v>39</v>
      </c>
      <c r="I1577" t="s">
        <v>3532</v>
      </c>
      <c r="J1577" t="s">
        <v>1021</v>
      </c>
      <c r="K1577">
        <v>2042.83</v>
      </c>
      <c r="L1577">
        <v>1</v>
      </c>
      <c r="M1577" t="s">
        <v>19</v>
      </c>
      <c r="N1577" t="s">
        <v>26</v>
      </c>
      <c r="O1577" t="s">
        <v>36</v>
      </c>
      <c r="P1577" t="s">
        <v>36</v>
      </c>
      <c r="Q1577" t="s">
        <v>101</v>
      </c>
    </row>
    <row r="1578" spans="1:17">
      <c r="A1578" t="s">
        <v>17</v>
      </c>
      <c r="B1578" t="s">
        <v>18</v>
      </c>
      <c r="C1578" t="s">
        <v>19</v>
      </c>
      <c r="D1578" t="s">
        <v>101</v>
      </c>
      <c r="E1578" t="s">
        <v>21</v>
      </c>
      <c r="F1578" t="s">
        <v>3533</v>
      </c>
      <c r="G1578">
        <v>2040</v>
      </c>
      <c r="H1578" t="s">
        <v>23</v>
      </c>
      <c r="I1578" t="s">
        <v>3534</v>
      </c>
      <c r="J1578" t="s">
        <v>3535</v>
      </c>
      <c r="K1578">
        <v>2040</v>
      </c>
      <c r="L1578">
        <v>1</v>
      </c>
      <c r="M1578" t="s">
        <v>19</v>
      </c>
      <c r="N1578" t="s">
        <v>26</v>
      </c>
      <c r="O1578" t="s">
        <v>27</v>
      </c>
      <c r="P1578" t="s">
        <v>18</v>
      </c>
      <c r="Q1578" t="s">
        <v>101</v>
      </c>
    </row>
    <row r="1579" spans="1:17">
      <c r="A1579" t="s">
        <v>17</v>
      </c>
      <c r="B1579" t="s">
        <v>18</v>
      </c>
      <c r="C1579" t="s">
        <v>19</v>
      </c>
      <c r="D1579" t="s">
        <v>101</v>
      </c>
      <c r="E1579" t="s">
        <v>21</v>
      </c>
      <c r="F1579" t="s">
        <v>3536</v>
      </c>
      <c r="G1579">
        <v>2016</v>
      </c>
      <c r="H1579" t="s">
        <v>23</v>
      </c>
      <c r="I1579" t="s">
        <v>3537</v>
      </c>
      <c r="J1579" t="s">
        <v>724</v>
      </c>
      <c r="K1579">
        <v>2016</v>
      </c>
      <c r="L1579">
        <v>1</v>
      </c>
      <c r="M1579" t="s">
        <v>19</v>
      </c>
      <c r="N1579" t="s">
        <v>26</v>
      </c>
      <c r="O1579" t="s">
        <v>27</v>
      </c>
      <c r="P1579" t="s">
        <v>18</v>
      </c>
      <c r="Q1579" t="s">
        <v>105</v>
      </c>
    </row>
    <row r="1580" spans="1:17">
      <c r="A1580" t="s">
        <v>17</v>
      </c>
      <c r="B1580" t="s">
        <v>17</v>
      </c>
      <c r="C1580" t="s">
        <v>176</v>
      </c>
      <c r="D1580" t="s">
        <v>186</v>
      </c>
      <c r="E1580" t="s">
        <v>30</v>
      </c>
      <c r="F1580" t="s">
        <v>3538</v>
      </c>
      <c r="G1580">
        <v>2009.09</v>
      </c>
      <c r="H1580" t="s">
        <v>32</v>
      </c>
      <c r="I1580" t="s">
        <v>3539</v>
      </c>
      <c r="J1580" t="s">
        <v>3001</v>
      </c>
      <c r="K1580">
        <v>2009.09</v>
      </c>
      <c r="L1580">
        <v>1</v>
      </c>
      <c r="M1580" t="s">
        <v>180</v>
      </c>
      <c r="N1580" t="s">
        <v>190</v>
      </c>
      <c r="O1580" t="s">
        <v>241</v>
      </c>
      <c r="P1580" t="s">
        <v>17</v>
      </c>
      <c r="Q1580" t="s">
        <v>343</v>
      </c>
    </row>
    <row r="1581" spans="1:17">
      <c r="A1581" t="s">
        <v>17</v>
      </c>
      <c r="B1581" t="s">
        <v>17</v>
      </c>
      <c r="C1581" t="s">
        <v>176</v>
      </c>
      <c r="D1581" t="s">
        <v>186</v>
      </c>
      <c r="E1581" t="s">
        <v>30</v>
      </c>
      <c r="F1581" t="s">
        <v>3540</v>
      </c>
      <c r="G1581">
        <v>1998.22</v>
      </c>
      <c r="H1581" t="s">
        <v>32</v>
      </c>
      <c r="I1581" t="s">
        <v>3362</v>
      </c>
      <c r="J1581" t="s">
        <v>3320</v>
      </c>
      <c r="K1581">
        <v>1998.22</v>
      </c>
      <c r="L1581">
        <v>1</v>
      </c>
      <c r="M1581" t="s">
        <v>180</v>
      </c>
      <c r="N1581" t="s">
        <v>190</v>
      </c>
      <c r="O1581" t="s">
        <v>241</v>
      </c>
      <c r="P1581" t="s">
        <v>17</v>
      </c>
      <c r="Q1581" t="s">
        <v>343</v>
      </c>
    </row>
    <row r="1582" spans="1:17">
      <c r="A1582" t="s">
        <v>17</v>
      </c>
      <c r="B1582" t="s">
        <v>17</v>
      </c>
      <c r="C1582" t="s">
        <v>176</v>
      </c>
      <c r="D1582" t="s">
        <v>186</v>
      </c>
      <c r="E1582" t="s">
        <v>30</v>
      </c>
      <c r="F1582" t="s">
        <v>3541</v>
      </c>
      <c r="G1582">
        <v>1993.55</v>
      </c>
      <c r="H1582" t="s">
        <v>32</v>
      </c>
      <c r="I1582" t="s">
        <v>3542</v>
      </c>
      <c r="J1582" t="s">
        <v>3001</v>
      </c>
      <c r="K1582">
        <v>1993.55</v>
      </c>
      <c r="L1582">
        <v>1</v>
      </c>
      <c r="M1582" t="s">
        <v>180</v>
      </c>
      <c r="N1582" t="s">
        <v>190</v>
      </c>
      <c r="O1582" t="s">
        <v>241</v>
      </c>
      <c r="P1582" t="s">
        <v>17</v>
      </c>
      <c r="Q1582" t="s">
        <v>343</v>
      </c>
    </row>
    <row r="1583" spans="1:17">
      <c r="A1583" t="s">
        <v>17</v>
      </c>
      <c r="B1583" t="s">
        <v>18</v>
      </c>
      <c r="C1583" t="s">
        <v>43</v>
      </c>
      <c r="D1583" t="s">
        <v>101</v>
      </c>
      <c r="E1583" t="s">
        <v>58</v>
      </c>
      <c r="F1583" t="s">
        <v>3543</v>
      </c>
      <c r="G1583">
        <v>1989.6</v>
      </c>
      <c r="H1583" t="s">
        <v>60</v>
      </c>
      <c r="I1583" t="s">
        <v>3544</v>
      </c>
      <c r="J1583" t="s">
        <v>1037</v>
      </c>
      <c r="K1583">
        <v>1989.6</v>
      </c>
      <c r="L1583">
        <v>1</v>
      </c>
      <c r="M1583" t="s">
        <v>43</v>
      </c>
      <c r="N1583" t="s">
        <v>26</v>
      </c>
      <c r="O1583" t="s">
        <v>27</v>
      </c>
      <c r="P1583" t="s">
        <v>18</v>
      </c>
      <c r="Q1583" t="s">
        <v>101</v>
      </c>
    </row>
    <row r="1584" spans="1:17">
      <c r="A1584" t="s">
        <v>17</v>
      </c>
      <c r="B1584" t="s">
        <v>36</v>
      </c>
      <c r="C1584" t="s">
        <v>19</v>
      </c>
      <c r="D1584" t="s">
        <v>101</v>
      </c>
      <c r="E1584" t="s">
        <v>143</v>
      </c>
      <c r="F1584" t="s">
        <v>3545</v>
      </c>
      <c r="G1584">
        <v>1989.35</v>
      </c>
      <c r="H1584" t="s">
        <v>145</v>
      </c>
      <c r="I1584" t="s">
        <v>3546</v>
      </c>
      <c r="J1584" t="s">
        <v>128</v>
      </c>
      <c r="K1584">
        <v>1989.35</v>
      </c>
      <c r="L1584">
        <v>1</v>
      </c>
      <c r="M1584" t="s">
        <v>19</v>
      </c>
      <c r="N1584" t="s">
        <v>26</v>
      </c>
      <c r="O1584" t="s">
        <v>36</v>
      </c>
      <c r="P1584" t="s">
        <v>36</v>
      </c>
      <c r="Q1584" t="s">
        <v>101</v>
      </c>
    </row>
    <row r="1585" spans="1:17">
      <c r="A1585" t="s">
        <v>17</v>
      </c>
      <c r="B1585" t="s">
        <v>18</v>
      </c>
      <c r="C1585" t="s">
        <v>19</v>
      </c>
      <c r="D1585" t="s">
        <v>101</v>
      </c>
      <c r="E1585" t="s">
        <v>21</v>
      </c>
      <c r="F1585" t="s">
        <v>3547</v>
      </c>
      <c r="G1585">
        <v>1987.68</v>
      </c>
      <c r="H1585" t="s">
        <v>23</v>
      </c>
      <c r="I1585" t="s">
        <v>3548</v>
      </c>
      <c r="J1585" t="s">
        <v>692</v>
      </c>
      <c r="K1585">
        <v>1987.68</v>
      </c>
      <c r="L1585">
        <v>1</v>
      </c>
      <c r="M1585" t="s">
        <v>19</v>
      </c>
      <c r="N1585" t="s">
        <v>26</v>
      </c>
      <c r="O1585" t="s">
        <v>27</v>
      </c>
      <c r="P1585" t="s">
        <v>18</v>
      </c>
      <c r="Q1585" t="s">
        <v>101</v>
      </c>
    </row>
    <row r="1586" spans="1:17">
      <c r="A1586" t="s">
        <v>17</v>
      </c>
      <c r="B1586" t="s">
        <v>18</v>
      </c>
      <c r="C1586" t="s">
        <v>19</v>
      </c>
      <c r="D1586" t="s">
        <v>122</v>
      </c>
      <c r="E1586" t="s">
        <v>69</v>
      </c>
      <c r="F1586" t="s">
        <v>3549</v>
      </c>
      <c r="G1586">
        <v>1980</v>
      </c>
      <c r="H1586" t="s">
        <v>71</v>
      </c>
      <c r="I1586" t="s">
        <v>3550</v>
      </c>
      <c r="J1586" t="s">
        <v>1108</v>
      </c>
      <c r="K1586">
        <v>1980</v>
      </c>
      <c r="L1586">
        <v>1</v>
      </c>
      <c r="M1586" t="s">
        <v>19</v>
      </c>
      <c r="N1586" t="s">
        <v>26</v>
      </c>
      <c r="O1586" t="s">
        <v>27</v>
      </c>
      <c r="P1586" t="s">
        <v>18</v>
      </c>
      <c r="Q1586" t="s">
        <v>105</v>
      </c>
    </row>
    <row r="1587" spans="1:17">
      <c r="A1587" t="s">
        <v>17</v>
      </c>
      <c r="B1587" t="s">
        <v>36</v>
      </c>
      <c r="C1587" t="s">
        <v>19</v>
      </c>
      <c r="D1587" t="s">
        <v>101</v>
      </c>
      <c r="E1587" t="s">
        <v>95</v>
      </c>
      <c r="F1587" t="s">
        <v>3551</v>
      </c>
      <c r="G1587">
        <v>1979.59</v>
      </c>
      <c r="H1587" t="s">
        <v>97</v>
      </c>
      <c r="I1587" t="s">
        <v>3552</v>
      </c>
      <c r="J1587" t="s">
        <v>128</v>
      </c>
      <c r="K1587">
        <v>0</v>
      </c>
      <c r="L1587">
        <v>0</v>
      </c>
      <c r="M1587" t="s">
        <v>19</v>
      </c>
      <c r="P1587" t="s">
        <v>36</v>
      </c>
    </row>
    <row r="1588" spans="1:17">
      <c r="A1588" t="s">
        <v>17</v>
      </c>
      <c r="B1588" t="s">
        <v>18</v>
      </c>
      <c r="C1588" t="s">
        <v>19</v>
      </c>
      <c r="D1588" t="s">
        <v>101</v>
      </c>
      <c r="E1588" t="s">
        <v>21</v>
      </c>
      <c r="F1588" t="s">
        <v>3553</v>
      </c>
      <c r="G1588">
        <v>1974.7</v>
      </c>
      <c r="H1588" t="s">
        <v>23</v>
      </c>
      <c r="I1588" t="s">
        <v>3554</v>
      </c>
      <c r="J1588" t="s">
        <v>1310</v>
      </c>
      <c r="K1588">
        <v>1974.7</v>
      </c>
      <c r="L1588">
        <v>0.99999999999999989</v>
      </c>
      <c r="M1588" t="s">
        <v>19</v>
      </c>
      <c r="N1588" t="s">
        <v>26</v>
      </c>
      <c r="O1588" t="s">
        <v>27</v>
      </c>
      <c r="P1588" t="s">
        <v>18</v>
      </c>
      <c r="Q1588" t="s">
        <v>101</v>
      </c>
    </row>
    <row r="1589" spans="1:17">
      <c r="A1589" t="s">
        <v>17</v>
      </c>
      <c r="B1589" t="s">
        <v>36</v>
      </c>
      <c r="C1589" t="s">
        <v>43</v>
      </c>
      <c r="D1589" t="s">
        <v>101</v>
      </c>
      <c r="E1589" t="s">
        <v>95</v>
      </c>
      <c r="F1589" t="s">
        <v>3555</v>
      </c>
      <c r="G1589">
        <v>1973.12</v>
      </c>
      <c r="H1589" t="s">
        <v>97</v>
      </c>
      <c r="I1589" t="s">
        <v>3556</v>
      </c>
      <c r="J1589" t="s">
        <v>3557</v>
      </c>
      <c r="K1589">
        <v>1973.12</v>
      </c>
      <c r="L1589">
        <v>1</v>
      </c>
      <c r="M1589" t="s">
        <v>43</v>
      </c>
      <c r="N1589" t="s">
        <v>26</v>
      </c>
      <c r="O1589" t="s">
        <v>36</v>
      </c>
      <c r="P1589" t="s">
        <v>36</v>
      </c>
      <c r="Q1589" t="s">
        <v>101</v>
      </c>
    </row>
    <row r="1590" spans="1:17">
      <c r="A1590" t="s">
        <v>17</v>
      </c>
      <c r="B1590" t="s">
        <v>18</v>
      </c>
      <c r="C1590" t="s">
        <v>19</v>
      </c>
      <c r="D1590" t="s">
        <v>638</v>
      </c>
      <c r="E1590" t="s">
        <v>21</v>
      </c>
      <c r="F1590" t="s">
        <v>3558</v>
      </c>
      <c r="G1590">
        <v>1972</v>
      </c>
      <c r="H1590" t="s">
        <v>23</v>
      </c>
      <c r="I1590" t="s">
        <v>3559</v>
      </c>
      <c r="J1590" t="s">
        <v>3560</v>
      </c>
      <c r="K1590">
        <v>1972</v>
      </c>
      <c r="L1590">
        <v>1</v>
      </c>
      <c r="M1590" t="s">
        <v>19</v>
      </c>
      <c r="N1590" t="s">
        <v>26</v>
      </c>
      <c r="O1590" t="s">
        <v>27</v>
      </c>
      <c r="P1590" t="s">
        <v>18</v>
      </c>
      <c r="Q1590" t="s">
        <v>64</v>
      </c>
    </row>
    <row r="1591" spans="1:17">
      <c r="A1591" t="s">
        <v>17</v>
      </c>
      <c r="B1591" t="s">
        <v>36</v>
      </c>
      <c r="C1591" t="s">
        <v>19</v>
      </c>
      <c r="D1591" t="s">
        <v>101</v>
      </c>
      <c r="E1591" t="s">
        <v>37</v>
      </c>
      <c r="F1591" t="s">
        <v>3561</v>
      </c>
      <c r="G1591">
        <v>1965</v>
      </c>
      <c r="H1591" t="s">
        <v>39</v>
      </c>
      <c r="I1591" t="s">
        <v>3562</v>
      </c>
      <c r="J1591" t="s">
        <v>128</v>
      </c>
      <c r="K1591">
        <v>1965</v>
      </c>
      <c r="L1591">
        <v>1</v>
      </c>
      <c r="M1591" t="s">
        <v>19</v>
      </c>
      <c r="N1591" t="s">
        <v>26</v>
      </c>
      <c r="O1591" t="s">
        <v>36</v>
      </c>
      <c r="P1591" t="s">
        <v>36</v>
      </c>
      <c r="Q1591" t="s">
        <v>101</v>
      </c>
    </row>
    <row r="1592" spans="1:17">
      <c r="A1592" t="s">
        <v>17</v>
      </c>
      <c r="B1592" t="s">
        <v>18</v>
      </c>
      <c r="C1592" t="s">
        <v>43</v>
      </c>
      <c r="D1592" t="s">
        <v>101</v>
      </c>
      <c r="E1592" t="s">
        <v>21</v>
      </c>
      <c r="F1592" t="s">
        <v>3563</v>
      </c>
      <c r="G1592">
        <v>1963.5</v>
      </c>
      <c r="H1592" t="s">
        <v>23</v>
      </c>
      <c r="I1592" t="s">
        <v>3564</v>
      </c>
      <c r="J1592" t="s">
        <v>3565</v>
      </c>
      <c r="K1592">
        <v>1785</v>
      </c>
      <c r="L1592">
        <v>0.90909090909090906</v>
      </c>
      <c r="M1592" t="s">
        <v>43</v>
      </c>
      <c r="N1592" t="s">
        <v>26</v>
      </c>
      <c r="O1592" t="s">
        <v>27</v>
      </c>
      <c r="P1592" t="s">
        <v>18</v>
      </c>
      <c r="Q1592" t="s">
        <v>105</v>
      </c>
    </row>
    <row r="1593" spans="1:17">
      <c r="A1593" t="s">
        <v>17</v>
      </c>
      <c r="B1593" t="s">
        <v>18</v>
      </c>
      <c r="C1593" t="s">
        <v>19</v>
      </c>
      <c r="D1593" t="s">
        <v>101</v>
      </c>
      <c r="E1593" t="s">
        <v>69</v>
      </c>
      <c r="F1593" t="s">
        <v>3566</v>
      </c>
      <c r="G1593">
        <v>1960.05</v>
      </c>
      <c r="H1593" t="s">
        <v>71</v>
      </c>
      <c r="I1593" t="s">
        <v>3567</v>
      </c>
      <c r="J1593" t="s">
        <v>128</v>
      </c>
      <c r="K1593">
        <v>0</v>
      </c>
      <c r="L1593">
        <v>0</v>
      </c>
      <c r="M1593" t="s">
        <v>19</v>
      </c>
      <c r="N1593" t="s">
        <v>26</v>
      </c>
      <c r="O1593" t="s">
        <v>27</v>
      </c>
      <c r="P1593" t="s">
        <v>18</v>
      </c>
      <c r="Q1593" t="s">
        <v>101</v>
      </c>
    </row>
    <row r="1594" spans="1:17">
      <c r="A1594" t="s">
        <v>17</v>
      </c>
      <c r="B1594" t="s">
        <v>36</v>
      </c>
      <c r="C1594" t="s">
        <v>19</v>
      </c>
      <c r="D1594" t="s">
        <v>101</v>
      </c>
      <c r="E1594" t="s">
        <v>95</v>
      </c>
      <c r="F1594" t="s">
        <v>3568</v>
      </c>
      <c r="G1594">
        <v>1958.08</v>
      </c>
      <c r="H1594" t="s">
        <v>97</v>
      </c>
      <c r="I1594" t="s">
        <v>3569</v>
      </c>
      <c r="J1594" t="s">
        <v>128</v>
      </c>
      <c r="K1594">
        <v>1958.08</v>
      </c>
      <c r="L1594">
        <v>1</v>
      </c>
      <c r="M1594" t="s">
        <v>19</v>
      </c>
      <c r="P1594" t="s">
        <v>36</v>
      </c>
    </row>
    <row r="1595" spans="1:17">
      <c r="A1595" t="s">
        <v>17</v>
      </c>
      <c r="B1595" t="s">
        <v>36</v>
      </c>
      <c r="C1595" t="s">
        <v>19</v>
      </c>
      <c r="D1595" t="s">
        <v>101</v>
      </c>
      <c r="E1595" t="s">
        <v>37</v>
      </c>
      <c r="F1595" t="s">
        <v>3570</v>
      </c>
      <c r="G1595">
        <v>1956.36</v>
      </c>
      <c r="H1595" t="s">
        <v>39</v>
      </c>
      <c r="I1595" t="s">
        <v>3571</v>
      </c>
      <c r="J1595" t="s">
        <v>3067</v>
      </c>
      <c r="K1595">
        <v>1956.36</v>
      </c>
      <c r="L1595">
        <v>1</v>
      </c>
      <c r="M1595" t="s">
        <v>19</v>
      </c>
      <c r="N1595" t="s">
        <v>26</v>
      </c>
      <c r="O1595" t="s">
        <v>36</v>
      </c>
      <c r="P1595" t="s">
        <v>36</v>
      </c>
      <c r="Q1595" t="s">
        <v>101</v>
      </c>
    </row>
    <row r="1596" spans="1:17">
      <c r="A1596" t="s">
        <v>17</v>
      </c>
      <c r="B1596" t="s">
        <v>29</v>
      </c>
      <c r="C1596" t="s">
        <v>176</v>
      </c>
      <c r="D1596" t="s">
        <v>186</v>
      </c>
      <c r="E1596" t="s">
        <v>30</v>
      </c>
      <c r="F1596" t="s">
        <v>3572</v>
      </c>
      <c r="G1596">
        <v>1954.6</v>
      </c>
      <c r="H1596" t="s">
        <v>32</v>
      </c>
      <c r="I1596" t="s">
        <v>3573</v>
      </c>
      <c r="J1596" t="s">
        <v>3001</v>
      </c>
      <c r="K1596">
        <v>1954.6</v>
      </c>
      <c r="L1596">
        <v>1</v>
      </c>
      <c r="M1596" t="s">
        <v>180</v>
      </c>
      <c r="N1596" t="s">
        <v>190</v>
      </c>
      <c r="O1596">
        <v>0</v>
      </c>
      <c r="P1596" t="s">
        <v>29</v>
      </c>
      <c r="Q1596" t="s">
        <v>343</v>
      </c>
    </row>
    <row r="1597" spans="1:17">
      <c r="A1597" t="s">
        <v>17</v>
      </c>
      <c r="B1597" t="s">
        <v>29</v>
      </c>
      <c r="C1597" t="s">
        <v>19</v>
      </c>
      <c r="D1597" t="s">
        <v>101</v>
      </c>
      <c r="E1597" t="s">
        <v>30</v>
      </c>
      <c r="F1597" t="s">
        <v>3574</v>
      </c>
      <c r="G1597">
        <v>1950.21</v>
      </c>
      <c r="H1597" t="s">
        <v>32</v>
      </c>
      <c r="I1597" t="s">
        <v>3575</v>
      </c>
      <c r="J1597" t="s">
        <v>578</v>
      </c>
      <c r="K1597">
        <v>1950.21</v>
      </c>
      <c r="L1597">
        <v>1</v>
      </c>
      <c r="M1597" t="s">
        <v>19</v>
      </c>
      <c r="N1597" t="s">
        <v>26</v>
      </c>
      <c r="O1597" t="s">
        <v>29</v>
      </c>
      <c r="P1597" t="s">
        <v>29</v>
      </c>
      <c r="Q1597" t="s">
        <v>101</v>
      </c>
    </row>
    <row r="1598" spans="1:17">
      <c r="A1598" t="s">
        <v>17</v>
      </c>
      <c r="B1598" t="s">
        <v>36</v>
      </c>
      <c r="C1598" t="s">
        <v>176</v>
      </c>
      <c r="D1598" t="s">
        <v>2837</v>
      </c>
      <c r="E1598" t="s">
        <v>37</v>
      </c>
      <c r="F1598" t="s">
        <v>3576</v>
      </c>
      <c r="G1598">
        <v>1950</v>
      </c>
      <c r="H1598" t="s">
        <v>39</v>
      </c>
      <c r="I1598" t="s">
        <v>3577</v>
      </c>
      <c r="J1598" t="s">
        <v>3578</v>
      </c>
      <c r="K1598">
        <v>1950</v>
      </c>
      <c r="L1598">
        <v>1</v>
      </c>
      <c r="M1598" t="s">
        <v>180</v>
      </c>
      <c r="P1598" t="s">
        <v>36</v>
      </c>
    </row>
    <row r="1599" spans="1:17">
      <c r="A1599" t="s">
        <v>17</v>
      </c>
      <c r="B1599" t="s">
        <v>17</v>
      </c>
      <c r="C1599" t="s">
        <v>176</v>
      </c>
      <c r="D1599" t="s">
        <v>186</v>
      </c>
      <c r="E1599" t="s">
        <v>30</v>
      </c>
      <c r="F1599" t="s">
        <v>3579</v>
      </c>
      <c r="G1599">
        <v>1942.99</v>
      </c>
      <c r="H1599" t="s">
        <v>32</v>
      </c>
      <c r="I1599" t="s">
        <v>3238</v>
      </c>
      <c r="J1599" t="s">
        <v>1414</v>
      </c>
      <c r="K1599">
        <v>1942.99</v>
      </c>
      <c r="L1599">
        <v>1</v>
      </c>
      <c r="M1599" t="s">
        <v>180</v>
      </c>
      <c r="N1599" t="s">
        <v>190</v>
      </c>
      <c r="O1599" t="s">
        <v>241</v>
      </c>
      <c r="P1599" t="s">
        <v>17</v>
      </c>
      <c r="Q1599" t="s">
        <v>1159</v>
      </c>
    </row>
    <row r="1600" spans="1:17">
      <c r="A1600" t="s">
        <v>17</v>
      </c>
      <c r="B1600" t="s">
        <v>17</v>
      </c>
      <c r="C1600" t="s">
        <v>176</v>
      </c>
      <c r="D1600" t="s">
        <v>186</v>
      </c>
      <c r="E1600" t="s">
        <v>30</v>
      </c>
      <c r="F1600" t="s">
        <v>3580</v>
      </c>
      <c r="G1600">
        <v>1933.77</v>
      </c>
      <c r="H1600" t="s">
        <v>32</v>
      </c>
      <c r="I1600" t="s">
        <v>3238</v>
      </c>
      <c r="J1600" t="s">
        <v>1414</v>
      </c>
      <c r="K1600">
        <v>1933.77</v>
      </c>
      <c r="L1600">
        <v>1</v>
      </c>
      <c r="M1600" t="s">
        <v>180</v>
      </c>
      <c r="N1600" t="s">
        <v>190</v>
      </c>
      <c r="O1600" t="s">
        <v>241</v>
      </c>
      <c r="P1600" t="s">
        <v>17</v>
      </c>
      <c r="Q1600" t="s">
        <v>1159</v>
      </c>
    </row>
    <row r="1601" spans="1:17">
      <c r="A1601" t="s">
        <v>17</v>
      </c>
      <c r="B1601" t="s">
        <v>36</v>
      </c>
      <c r="C1601" t="s">
        <v>19</v>
      </c>
      <c r="D1601" t="s">
        <v>101</v>
      </c>
      <c r="E1601" t="s">
        <v>37</v>
      </c>
      <c r="F1601" t="s">
        <v>3581</v>
      </c>
      <c r="G1601">
        <v>1928.71</v>
      </c>
      <c r="H1601" t="s">
        <v>39</v>
      </c>
      <c r="I1601" t="s">
        <v>3582</v>
      </c>
      <c r="J1601" t="s">
        <v>1021</v>
      </c>
      <c r="K1601">
        <v>1928.71</v>
      </c>
      <c r="L1601">
        <v>1</v>
      </c>
      <c r="M1601" t="s">
        <v>19</v>
      </c>
      <c r="N1601" t="s">
        <v>26</v>
      </c>
      <c r="O1601" t="s">
        <v>36</v>
      </c>
      <c r="P1601" t="s">
        <v>36</v>
      </c>
      <c r="Q1601" t="s">
        <v>101</v>
      </c>
    </row>
    <row r="1602" spans="1:17">
      <c r="A1602" t="s">
        <v>17</v>
      </c>
      <c r="B1602" t="s">
        <v>79</v>
      </c>
      <c r="C1602" t="s">
        <v>43</v>
      </c>
      <c r="D1602" t="s">
        <v>101</v>
      </c>
      <c r="E1602" t="s">
        <v>80</v>
      </c>
      <c r="F1602" t="s">
        <v>3583</v>
      </c>
      <c r="G1602">
        <v>1918.57</v>
      </c>
      <c r="H1602" t="s">
        <v>82</v>
      </c>
      <c r="I1602" t="s">
        <v>3584</v>
      </c>
      <c r="J1602" t="s">
        <v>692</v>
      </c>
      <c r="K1602">
        <v>1918.57</v>
      </c>
      <c r="L1602">
        <v>1</v>
      </c>
      <c r="M1602" t="s">
        <v>43</v>
      </c>
      <c r="N1602" t="s">
        <v>140</v>
      </c>
      <c r="O1602" t="s">
        <v>79</v>
      </c>
      <c r="P1602" t="s">
        <v>85</v>
      </c>
      <c r="Q1602" t="s">
        <v>101</v>
      </c>
    </row>
    <row r="1603" spans="1:17">
      <c r="A1603" t="s">
        <v>17</v>
      </c>
      <c r="B1603" t="s">
        <v>29</v>
      </c>
      <c r="C1603" t="s">
        <v>43</v>
      </c>
      <c r="D1603" t="s">
        <v>101</v>
      </c>
      <c r="E1603" t="s">
        <v>30</v>
      </c>
      <c r="F1603" t="s">
        <v>3585</v>
      </c>
      <c r="G1603">
        <v>1914</v>
      </c>
      <c r="H1603" t="s">
        <v>32</v>
      </c>
      <c r="I1603" t="s">
        <v>3586</v>
      </c>
      <c r="J1603" t="s">
        <v>1482</v>
      </c>
      <c r="K1603">
        <v>1914</v>
      </c>
      <c r="L1603">
        <v>1</v>
      </c>
      <c r="M1603" t="s">
        <v>43</v>
      </c>
      <c r="N1603" t="s">
        <v>26</v>
      </c>
      <c r="O1603" t="s">
        <v>29</v>
      </c>
      <c r="P1603" t="s">
        <v>29</v>
      </c>
      <c r="Q1603" t="s">
        <v>105</v>
      </c>
    </row>
    <row r="1604" spans="1:17">
      <c r="A1604" t="s">
        <v>17</v>
      </c>
      <c r="B1604" t="s">
        <v>17</v>
      </c>
      <c r="C1604" t="s">
        <v>176</v>
      </c>
      <c r="D1604" t="s">
        <v>186</v>
      </c>
      <c r="E1604" t="s">
        <v>30</v>
      </c>
      <c r="F1604" t="s">
        <v>3587</v>
      </c>
      <c r="G1604">
        <v>1900.48</v>
      </c>
      <c r="H1604" t="s">
        <v>32</v>
      </c>
      <c r="I1604" t="s">
        <v>3588</v>
      </c>
      <c r="J1604" t="s">
        <v>3320</v>
      </c>
      <c r="K1604">
        <v>1900.48</v>
      </c>
      <c r="L1604">
        <v>1</v>
      </c>
      <c r="M1604" t="s">
        <v>180</v>
      </c>
      <c r="N1604" t="s">
        <v>190</v>
      </c>
      <c r="O1604" t="s">
        <v>241</v>
      </c>
      <c r="P1604" t="s">
        <v>17</v>
      </c>
      <c r="Q1604" t="s">
        <v>343</v>
      </c>
    </row>
    <row r="1605" spans="1:17">
      <c r="A1605" t="s">
        <v>17</v>
      </c>
      <c r="B1605" t="s">
        <v>29</v>
      </c>
      <c r="C1605" t="s">
        <v>43</v>
      </c>
      <c r="D1605" t="s">
        <v>101</v>
      </c>
      <c r="E1605" t="s">
        <v>977</v>
      </c>
      <c r="F1605" t="s">
        <v>3589</v>
      </c>
      <c r="G1605">
        <v>1900</v>
      </c>
      <c r="H1605" t="s">
        <v>979</v>
      </c>
      <c r="I1605" t="s">
        <v>3590</v>
      </c>
      <c r="J1605" t="s">
        <v>903</v>
      </c>
      <c r="K1605">
        <v>1900</v>
      </c>
      <c r="L1605">
        <v>1</v>
      </c>
      <c r="M1605" t="s">
        <v>43</v>
      </c>
      <c r="N1605" t="s">
        <v>26</v>
      </c>
      <c r="O1605" t="s">
        <v>29</v>
      </c>
      <c r="P1605" t="s">
        <v>1162</v>
      </c>
      <c r="Q1605" t="s">
        <v>105</v>
      </c>
    </row>
    <row r="1606" spans="1:17">
      <c r="A1606" t="s">
        <v>17</v>
      </c>
      <c r="B1606" t="s">
        <v>36</v>
      </c>
      <c r="C1606" t="s">
        <v>43</v>
      </c>
      <c r="D1606" t="s">
        <v>638</v>
      </c>
      <c r="E1606" t="s">
        <v>95</v>
      </c>
      <c r="F1606" t="s">
        <v>3591</v>
      </c>
      <c r="G1606">
        <v>1899.49</v>
      </c>
      <c r="H1606" t="s">
        <v>97</v>
      </c>
      <c r="I1606" t="s">
        <v>3592</v>
      </c>
      <c r="J1606" t="s">
        <v>2522</v>
      </c>
      <c r="K1606">
        <v>1899.49</v>
      </c>
      <c r="L1606">
        <v>1</v>
      </c>
      <c r="M1606" t="s">
        <v>43</v>
      </c>
      <c r="N1606" t="s">
        <v>26</v>
      </c>
      <c r="O1606" t="s">
        <v>36</v>
      </c>
      <c r="P1606" t="s">
        <v>36</v>
      </c>
      <c r="Q1606" t="s">
        <v>101</v>
      </c>
    </row>
    <row r="1607" spans="1:17">
      <c r="A1607" t="s">
        <v>17</v>
      </c>
      <c r="B1607" t="s">
        <v>36</v>
      </c>
      <c r="C1607" t="s">
        <v>19</v>
      </c>
      <c r="D1607" t="s">
        <v>101</v>
      </c>
      <c r="E1607" t="s">
        <v>95</v>
      </c>
      <c r="F1607" t="s">
        <v>3593</v>
      </c>
      <c r="G1607">
        <v>1875.15</v>
      </c>
      <c r="H1607" t="s">
        <v>97</v>
      </c>
      <c r="I1607" t="s">
        <v>3594</v>
      </c>
      <c r="J1607" t="s">
        <v>1021</v>
      </c>
      <c r="K1607">
        <v>1875.15</v>
      </c>
      <c r="L1607">
        <v>1</v>
      </c>
      <c r="M1607" t="s">
        <v>19</v>
      </c>
      <c r="P1607" t="s">
        <v>36</v>
      </c>
    </row>
    <row r="1608" spans="1:17">
      <c r="A1608" t="s">
        <v>17</v>
      </c>
      <c r="B1608" t="s">
        <v>36</v>
      </c>
      <c r="C1608" t="s">
        <v>19</v>
      </c>
      <c r="D1608" t="s">
        <v>101</v>
      </c>
      <c r="E1608" t="s">
        <v>37</v>
      </c>
      <c r="F1608" t="s">
        <v>3595</v>
      </c>
      <c r="G1608">
        <v>1861.86</v>
      </c>
      <c r="H1608" t="s">
        <v>39</v>
      </c>
      <c r="I1608" t="s">
        <v>3596</v>
      </c>
      <c r="J1608" t="s">
        <v>128</v>
      </c>
      <c r="K1608">
        <v>1861.86</v>
      </c>
      <c r="L1608">
        <v>1</v>
      </c>
      <c r="M1608" t="s">
        <v>19</v>
      </c>
      <c r="N1608" t="s">
        <v>26</v>
      </c>
      <c r="O1608" t="s">
        <v>36</v>
      </c>
      <c r="P1608" t="s">
        <v>36</v>
      </c>
      <c r="Q1608" t="s">
        <v>101</v>
      </c>
    </row>
    <row r="1609" spans="1:17">
      <c r="A1609" t="s">
        <v>17</v>
      </c>
      <c r="B1609" t="s">
        <v>36</v>
      </c>
      <c r="C1609" t="s">
        <v>176</v>
      </c>
      <c r="D1609" t="s">
        <v>186</v>
      </c>
      <c r="E1609" t="s">
        <v>37</v>
      </c>
      <c r="F1609" t="s">
        <v>3597</v>
      </c>
      <c r="G1609">
        <v>1850</v>
      </c>
      <c r="H1609" t="s">
        <v>39</v>
      </c>
      <c r="I1609" t="s">
        <v>3598</v>
      </c>
      <c r="J1609" t="s">
        <v>1400</v>
      </c>
      <c r="K1609">
        <v>1850</v>
      </c>
      <c r="L1609">
        <v>1</v>
      </c>
      <c r="M1609" t="s">
        <v>180</v>
      </c>
      <c r="N1609" t="s">
        <v>190</v>
      </c>
      <c r="O1609" t="s">
        <v>241</v>
      </c>
      <c r="P1609" t="s">
        <v>36</v>
      </c>
      <c r="Q1609" t="s">
        <v>186</v>
      </c>
    </row>
    <row r="1610" spans="1:17">
      <c r="A1610" t="s">
        <v>17</v>
      </c>
      <c r="B1610" t="s">
        <v>36</v>
      </c>
      <c r="C1610" t="s">
        <v>19</v>
      </c>
      <c r="D1610" t="s">
        <v>101</v>
      </c>
      <c r="E1610" t="s">
        <v>95</v>
      </c>
      <c r="F1610" t="s">
        <v>3599</v>
      </c>
      <c r="G1610">
        <v>1849.8</v>
      </c>
      <c r="H1610" t="s">
        <v>97</v>
      </c>
      <c r="I1610" t="s">
        <v>3600</v>
      </c>
      <c r="J1610" t="s">
        <v>128</v>
      </c>
      <c r="K1610">
        <v>0</v>
      </c>
      <c r="L1610">
        <v>0</v>
      </c>
      <c r="M1610" t="s">
        <v>19</v>
      </c>
      <c r="P1610" t="s">
        <v>36</v>
      </c>
    </row>
    <row r="1611" spans="1:17">
      <c r="A1611" t="s">
        <v>17</v>
      </c>
      <c r="B1611" t="s">
        <v>36</v>
      </c>
      <c r="C1611" t="s">
        <v>19</v>
      </c>
      <c r="D1611" t="s">
        <v>101</v>
      </c>
      <c r="E1611" t="s">
        <v>143</v>
      </c>
      <c r="F1611" t="s">
        <v>3601</v>
      </c>
      <c r="G1611">
        <v>1847.66</v>
      </c>
      <c r="H1611" t="s">
        <v>145</v>
      </c>
      <c r="I1611" t="s">
        <v>3602</v>
      </c>
      <c r="J1611" t="s">
        <v>1021</v>
      </c>
      <c r="K1611">
        <v>0</v>
      </c>
      <c r="L1611">
        <v>0</v>
      </c>
      <c r="M1611" t="s">
        <v>19</v>
      </c>
      <c r="N1611" t="s">
        <v>26</v>
      </c>
      <c r="O1611" t="s">
        <v>36</v>
      </c>
      <c r="P1611" t="s">
        <v>352</v>
      </c>
      <c r="Q1611" t="s">
        <v>101</v>
      </c>
    </row>
    <row r="1612" spans="1:17">
      <c r="A1612" t="s">
        <v>17</v>
      </c>
      <c r="B1612" t="s">
        <v>17</v>
      </c>
      <c r="C1612" t="s">
        <v>176</v>
      </c>
      <c r="D1612" t="s">
        <v>186</v>
      </c>
      <c r="E1612" t="s">
        <v>30</v>
      </c>
      <c r="F1612" t="s">
        <v>3603</v>
      </c>
      <c r="G1612">
        <v>1846.18</v>
      </c>
      <c r="H1612" t="s">
        <v>32</v>
      </c>
      <c r="I1612" t="s">
        <v>3362</v>
      </c>
      <c r="J1612" t="s">
        <v>3320</v>
      </c>
      <c r="K1612">
        <v>1846.18</v>
      </c>
      <c r="L1612">
        <v>1</v>
      </c>
      <c r="M1612" t="s">
        <v>180</v>
      </c>
      <c r="N1612" t="s">
        <v>190</v>
      </c>
      <c r="O1612" t="s">
        <v>241</v>
      </c>
      <c r="P1612" t="s">
        <v>17</v>
      </c>
      <c r="Q1612" t="s">
        <v>343</v>
      </c>
    </row>
    <row r="1613" spans="1:17">
      <c r="A1613" t="s">
        <v>17</v>
      </c>
      <c r="B1613" t="s">
        <v>36</v>
      </c>
      <c r="C1613" t="s">
        <v>43</v>
      </c>
      <c r="D1613" t="s">
        <v>638</v>
      </c>
      <c r="E1613" t="s">
        <v>271</v>
      </c>
      <c r="F1613" t="s">
        <v>3604</v>
      </c>
      <c r="G1613">
        <v>1844</v>
      </c>
      <c r="H1613" t="s">
        <v>273</v>
      </c>
      <c r="I1613" t="s">
        <v>3605</v>
      </c>
      <c r="J1613" t="s">
        <v>2522</v>
      </c>
      <c r="K1613">
        <v>1844</v>
      </c>
      <c r="L1613">
        <v>1</v>
      </c>
      <c r="M1613" t="s">
        <v>43</v>
      </c>
      <c r="N1613" t="s">
        <v>26</v>
      </c>
      <c r="O1613" t="s">
        <v>36</v>
      </c>
      <c r="P1613" t="s">
        <v>36</v>
      </c>
      <c r="Q1613" t="s">
        <v>101</v>
      </c>
    </row>
    <row r="1614" spans="1:17">
      <c r="A1614" t="s">
        <v>17</v>
      </c>
      <c r="B1614" t="s">
        <v>36</v>
      </c>
      <c r="C1614" t="s">
        <v>43</v>
      </c>
      <c r="D1614" t="s">
        <v>638</v>
      </c>
      <c r="E1614" t="s">
        <v>143</v>
      </c>
      <c r="F1614" t="s">
        <v>3606</v>
      </c>
      <c r="G1614">
        <v>1840.39</v>
      </c>
      <c r="H1614" t="s">
        <v>145</v>
      </c>
      <c r="I1614" t="s">
        <v>3607</v>
      </c>
      <c r="J1614" t="s">
        <v>3608</v>
      </c>
      <c r="K1614">
        <v>1840.39</v>
      </c>
      <c r="L1614">
        <v>1</v>
      </c>
      <c r="M1614" t="s">
        <v>43</v>
      </c>
      <c r="N1614" t="s">
        <v>26</v>
      </c>
      <c r="O1614" t="s">
        <v>36</v>
      </c>
      <c r="P1614" t="s">
        <v>36</v>
      </c>
      <c r="Q1614" t="s">
        <v>101</v>
      </c>
    </row>
    <row r="1615" spans="1:17">
      <c r="A1615" t="s">
        <v>17</v>
      </c>
      <c r="B1615" t="s">
        <v>29</v>
      </c>
      <c r="C1615" t="s">
        <v>19</v>
      </c>
      <c r="D1615" t="s">
        <v>101</v>
      </c>
      <c r="E1615" t="s">
        <v>30</v>
      </c>
      <c r="F1615" t="s">
        <v>3609</v>
      </c>
      <c r="G1615">
        <v>1836</v>
      </c>
      <c r="H1615" t="s">
        <v>32</v>
      </c>
      <c r="I1615" t="s">
        <v>3610</v>
      </c>
      <c r="J1615" t="s">
        <v>1310</v>
      </c>
      <c r="K1615">
        <v>1836</v>
      </c>
      <c r="L1615">
        <v>1</v>
      </c>
      <c r="M1615" t="s">
        <v>19</v>
      </c>
      <c r="N1615" t="s">
        <v>26</v>
      </c>
      <c r="O1615" t="s">
        <v>29</v>
      </c>
      <c r="P1615" t="s">
        <v>29</v>
      </c>
      <c r="Q1615" t="s">
        <v>105</v>
      </c>
    </row>
    <row r="1616" spans="1:17">
      <c r="A1616" t="s">
        <v>17</v>
      </c>
      <c r="B1616" t="s">
        <v>29</v>
      </c>
      <c r="C1616" t="s">
        <v>86</v>
      </c>
      <c r="D1616" t="s">
        <v>64</v>
      </c>
      <c r="E1616" t="s">
        <v>30</v>
      </c>
      <c r="F1616" t="s">
        <v>3611</v>
      </c>
      <c r="G1616">
        <v>1828</v>
      </c>
      <c r="H1616" t="s">
        <v>32</v>
      </c>
      <c r="I1616" t="s">
        <v>3612</v>
      </c>
      <c r="J1616" t="s">
        <v>108</v>
      </c>
      <c r="K1616">
        <v>0</v>
      </c>
      <c r="L1616">
        <v>0</v>
      </c>
      <c r="M1616" t="s">
        <v>86</v>
      </c>
      <c r="N1616" t="s">
        <v>26</v>
      </c>
      <c r="O1616" t="s">
        <v>29</v>
      </c>
      <c r="P1616" t="s">
        <v>17</v>
      </c>
      <c r="Q1616" t="s">
        <v>186</v>
      </c>
    </row>
    <row r="1617" spans="1:17">
      <c r="A1617" t="s">
        <v>17</v>
      </c>
      <c r="B1617" t="s">
        <v>29</v>
      </c>
      <c r="C1617" t="s">
        <v>19</v>
      </c>
      <c r="D1617" t="s">
        <v>101</v>
      </c>
      <c r="E1617" t="s">
        <v>30</v>
      </c>
      <c r="F1617" t="s">
        <v>3613</v>
      </c>
      <c r="G1617">
        <v>1825</v>
      </c>
      <c r="H1617" t="s">
        <v>32</v>
      </c>
      <c r="I1617" t="s">
        <v>3614</v>
      </c>
      <c r="J1617" t="s">
        <v>2803</v>
      </c>
      <c r="K1617">
        <v>1825</v>
      </c>
      <c r="L1617">
        <v>1</v>
      </c>
      <c r="M1617" t="s">
        <v>19</v>
      </c>
      <c r="N1617" t="s">
        <v>26</v>
      </c>
      <c r="O1617" t="s">
        <v>29</v>
      </c>
      <c r="P1617" t="s">
        <v>29</v>
      </c>
      <c r="Q1617" t="s">
        <v>101</v>
      </c>
    </row>
    <row r="1618" spans="1:17">
      <c r="A1618" t="s">
        <v>17</v>
      </c>
      <c r="B1618" t="s">
        <v>79</v>
      </c>
      <c r="C1618" t="s">
        <v>43</v>
      </c>
      <c r="D1618" t="s">
        <v>122</v>
      </c>
      <c r="E1618" t="s">
        <v>1381</v>
      </c>
      <c r="F1618" t="s">
        <v>3615</v>
      </c>
      <c r="G1618">
        <v>1825</v>
      </c>
      <c r="H1618" t="s">
        <v>1383</v>
      </c>
      <c r="I1618" t="s">
        <v>3616</v>
      </c>
      <c r="J1618" t="s">
        <v>1385</v>
      </c>
      <c r="K1618">
        <v>1825</v>
      </c>
      <c r="L1618">
        <v>1</v>
      </c>
      <c r="M1618" t="s">
        <v>43</v>
      </c>
      <c r="N1618" t="s">
        <v>26</v>
      </c>
      <c r="O1618" t="s">
        <v>79</v>
      </c>
      <c r="P1618" t="s">
        <v>1386</v>
      </c>
      <c r="Q1618" t="s">
        <v>105</v>
      </c>
    </row>
    <row r="1619" spans="1:17">
      <c r="A1619" t="s">
        <v>17</v>
      </c>
      <c r="B1619" t="s">
        <v>36</v>
      </c>
      <c r="C1619" t="s">
        <v>19</v>
      </c>
      <c r="D1619" t="s">
        <v>101</v>
      </c>
      <c r="E1619" t="s">
        <v>37</v>
      </c>
      <c r="F1619" t="s">
        <v>3617</v>
      </c>
      <c r="G1619">
        <v>1820.62</v>
      </c>
      <c r="H1619" t="s">
        <v>39</v>
      </c>
      <c r="I1619" t="s">
        <v>2740</v>
      </c>
      <c r="J1619" t="s">
        <v>1310</v>
      </c>
      <c r="K1619">
        <v>1820.62</v>
      </c>
      <c r="L1619">
        <v>1</v>
      </c>
      <c r="M1619" t="s">
        <v>19</v>
      </c>
      <c r="N1619" t="s">
        <v>26</v>
      </c>
      <c r="O1619" t="s">
        <v>36</v>
      </c>
      <c r="P1619" t="s">
        <v>36</v>
      </c>
      <c r="Q1619" t="s">
        <v>101</v>
      </c>
    </row>
    <row r="1620" spans="1:17">
      <c r="A1620" t="s">
        <v>17</v>
      </c>
      <c r="B1620" t="s">
        <v>36</v>
      </c>
      <c r="C1620" t="s">
        <v>176</v>
      </c>
      <c r="D1620" t="s">
        <v>186</v>
      </c>
      <c r="E1620" t="s">
        <v>271</v>
      </c>
      <c r="F1620" t="s">
        <v>3618</v>
      </c>
      <c r="G1620">
        <v>1804</v>
      </c>
      <c r="H1620" t="s">
        <v>273</v>
      </c>
      <c r="I1620" t="s">
        <v>3016</v>
      </c>
      <c r="J1620" t="s">
        <v>2469</v>
      </c>
      <c r="K1620">
        <v>1791.9</v>
      </c>
      <c r="L1620">
        <v>0.99329268292682937</v>
      </c>
      <c r="M1620" t="s">
        <v>180</v>
      </c>
      <c r="N1620" t="s">
        <v>26</v>
      </c>
      <c r="O1620" t="s">
        <v>36</v>
      </c>
      <c r="P1620" t="s">
        <v>17</v>
      </c>
      <c r="Q1620" t="s">
        <v>109</v>
      </c>
    </row>
    <row r="1621" spans="1:17">
      <c r="A1621" t="s">
        <v>17</v>
      </c>
      <c r="B1621" t="s">
        <v>17</v>
      </c>
      <c r="C1621" t="s">
        <v>176</v>
      </c>
      <c r="D1621" t="s">
        <v>186</v>
      </c>
      <c r="E1621" t="s">
        <v>30</v>
      </c>
      <c r="F1621" t="s">
        <v>3619</v>
      </c>
      <c r="G1621">
        <v>1800.86</v>
      </c>
      <c r="H1621" t="s">
        <v>32</v>
      </c>
      <c r="I1621" t="s">
        <v>3362</v>
      </c>
      <c r="J1621" t="s">
        <v>2985</v>
      </c>
      <c r="K1621">
        <v>1800.86</v>
      </c>
      <c r="L1621">
        <v>1</v>
      </c>
      <c r="M1621" t="s">
        <v>180</v>
      </c>
      <c r="N1621" t="s">
        <v>190</v>
      </c>
      <c r="O1621" t="s">
        <v>241</v>
      </c>
      <c r="P1621" t="s">
        <v>17</v>
      </c>
      <c r="Q1621" t="s">
        <v>343</v>
      </c>
    </row>
    <row r="1622" spans="1:17">
      <c r="A1622" t="s">
        <v>17</v>
      </c>
      <c r="B1622" t="s">
        <v>17</v>
      </c>
      <c r="C1622" t="s">
        <v>176</v>
      </c>
      <c r="D1622" t="s">
        <v>186</v>
      </c>
      <c r="E1622" t="s">
        <v>419</v>
      </c>
      <c r="F1622" t="s">
        <v>3620</v>
      </c>
      <c r="G1622">
        <v>1763.38</v>
      </c>
      <c r="H1622" t="s">
        <v>421</v>
      </c>
      <c r="I1622" t="s">
        <v>3621</v>
      </c>
      <c r="J1622" t="s">
        <v>2866</v>
      </c>
      <c r="K1622">
        <v>0</v>
      </c>
      <c r="L1622">
        <v>0</v>
      </c>
      <c r="M1622" t="s">
        <v>180</v>
      </c>
      <c r="N1622" t="s">
        <v>190</v>
      </c>
      <c r="O1622">
        <v>0</v>
      </c>
      <c r="P1622" t="s">
        <v>17</v>
      </c>
      <c r="Q1622" t="s">
        <v>109</v>
      </c>
    </row>
    <row r="1623" spans="1:17">
      <c r="A1623" t="s">
        <v>17</v>
      </c>
      <c r="B1623" t="s">
        <v>18</v>
      </c>
      <c r="C1623" t="s">
        <v>19</v>
      </c>
      <c r="D1623" t="s">
        <v>101</v>
      </c>
      <c r="E1623" t="s">
        <v>21</v>
      </c>
      <c r="F1623" t="s">
        <v>3622</v>
      </c>
      <c r="G1623">
        <v>1745.58</v>
      </c>
      <c r="H1623" t="s">
        <v>23</v>
      </c>
      <c r="I1623" t="s">
        <v>3623</v>
      </c>
      <c r="J1623" t="s">
        <v>718</v>
      </c>
      <c r="K1623">
        <v>1745.58</v>
      </c>
      <c r="L1623">
        <v>1</v>
      </c>
      <c r="M1623" t="s">
        <v>19</v>
      </c>
      <c r="N1623" t="s">
        <v>26</v>
      </c>
      <c r="O1623" t="s">
        <v>27</v>
      </c>
      <c r="P1623" t="s">
        <v>18</v>
      </c>
      <c r="Q1623" t="s">
        <v>101</v>
      </c>
    </row>
    <row r="1624" spans="1:17">
      <c r="A1624" t="s">
        <v>17</v>
      </c>
      <c r="B1624" t="s">
        <v>29</v>
      </c>
      <c r="C1624" t="s">
        <v>176</v>
      </c>
      <c r="D1624" t="s">
        <v>598</v>
      </c>
      <c r="E1624" t="s">
        <v>30</v>
      </c>
      <c r="F1624" t="s">
        <v>3624</v>
      </c>
      <c r="G1624">
        <v>1737.6</v>
      </c>
      <c r="H1624" t="s">
        <v>32</v>
      </c>
      <c r="I1624" t="s">
        <v>3625</v>
      </c>
      <c r="J1624" t="s">
        <v>601</v>
      </c>
      <c r="K1624">
        <v>1737.6</v>
      </c>
      <c r="L1624">
        <v>1</v>
      </c>
      <c r="M1624" t="s">
        <v>180</v>
      </c>
      <c r="N1624" t="s">
        <v>26</v>
      </c>
      <c r="O1624" t="s">
        <v>29</v>
      </c>
      <c r="P1624" t="s">
        <v>29</v>
      </c>
      <c r="Q1624" t="s">
        <v>101</v>
      </c>
    </row>
    <row r="1625" spans="1:17">
      <c r="A1625" t="s">
        <v>17</v>
      </c>
      <c r="B1625" t="s">
        <v>17</v>
      </c>
      <c r="C1625" t="s">
        <v>176</v>
      </c>
      <c r="D1625" t="s">
        <v>186</v>
      </c>
      <c r="E1625" t="s">
        <v>30</v>
      </c>
      <c r="F1625" t="s">
        <v>3626</v>
      </c>
      <c r="G1625">
        <v>1737.58</v>
      </c>
      <c r="H1625" t="s">
        <v>32</v>
      </c>
      <c r="I1625" t="s">
        <v>3418</v>
      </c>
      <c r="J1625" t="s">
        <v>3320</v>
      </c>
      <c r="K1625">
        <v>1737.58</v>
      </c>
      <c r="L1625">
        <v>1</v>
      </c>
      <c r="M1625" t="s">
        <v>180</v>
      </c>
      <c r="N1625" t="s">
        <v>190</v>
      </c>
      <c r="O1625" t="s">
        <v>241</v>
      </c>
      <c r="P1625" t="s">
        <v>17</v>
      </c>
      <c r="Q1625" t="s">
        <v>343</v>
      </c>
    </row>
    <row r="1626" spans="1:17">
      <c r="A1626" t="s">
        <v>17</v>
      </c>
      <c r="B1626" t="s">
        <v>17</v>
      </c>
      <c r="C1626" t="s">
        <v>176</v>
      </c>
      <c r="D1626" t="s">
        <v>186</v>
      </c>
      <c r="E1626" t="s">
        <v>30</v>
      </c>
      <c r="F1626" t="s">
        <v>3627</v>
      </c>
      <c r="G1626">
        <v>1737.58</v>
      </c>
      <c r="H1626" t="s">
        <v>32</v>
      </c>
      <c r="I1626" t="s">
        <v>3418</v>
      </c>
      <c r="J1626" t="s">
        <v>3320</v>
      </c>
      <c r="K1626">
        <v>1737.58</v>
      </c>
      <c r="L1626">
        <v>1</v>
      </c>
      <c r="M1626" t="s">
        <v>180</v>
      </c>
      <c r="N1626" t="s">
        <v>190</v>
      </c>
      <c r="O1626" t="s">
        <v>241</v>
      </c>
      <c r="P1626" t="s">
        <v>17</v>
      </c>
      <c r="Q1626" t="s">
        <v>343</v>
      </c>
    </row>
    <row r="1627" spans="1:17">
      <c r="A1627" t="s">
        <v>17</v>
      </c>
      <c r="B1627" t="s">
        <v>29</v>
      </c>
      <c r="C1627" t="s">
        <v>19</v>
      </c>
      <c r="D1627" t="s">
        <v>101</v>
      </c>
      <c r="E1627" t="s">
        <v>759</v>
      </c>
      <c r="F1627" t="s">
        <v>3628</v>
      </c>
      <c r="G1627">
        <v>1730</v>
      </c>
      <c r="H1627" t="s">
        <v>761</v>
      </c>
      <c r="I1627" t="s">
        <v>3629</v>
      </c>
      <c r="J1627" t="s">
        <v>1482</v>
      </c>
      <c r="K1627">
        <v>1730</v>
      </c>
      <c r="L1627">
        <v>1</v>
      </c>
      <c r="M1627" t="s">
        <v>19</v>
      </c>
      <c r="N1627" t="s">
        <v>26</v>
      </c>
      <c r="O1627" t="s">
        <v>29</v>
      </c>
      <c r="P1627" t="s">
        <v>29</v>
      </c>
      <c r="Q1627" t="s">
        <v>101</v>
      </c>
    </row>
    <row r="1628" spans="1:17">
      <c r="A1628" t="s">
        <v>17</v>
      </c>
      <c r="B1628" t="s">
        <v>18</v>
      </c>
      <c r="C1628" t="s">
        <v>19</v>
      </c>
      <c r="D1628" t="s">
        <v>101</v>
      </c>
      <c r="E1628" t="s">
        <v>21</v>
      </c>
      <c r="F1628" t="s">
        <v>3630</v>
      </c>
      <c r="G1628">
        <v>1727.5</v>
      </c>
      <c r="H1628" t="s">
        <v>23</v>
      </c>
      <c r="I1628" t="s">
        <v>3631</v>
      </c>
      <c r="J1628" t="s">
        <v>1336</v>
      </c>
      <c r="K1628">
        <v>1727.5</v>
      </c>
      <c r="L1628">
        <v>1</v>
      </c>
      <c r="M1628" t="s">
        <v>19</v>
      </c>
      <c r="N1628" t="s">
        <v>26</v>
      </c>
      <c r="O1628" t="s">
        <v>27</v>
      </c>
      <c r="P1628" t="s">
        <v>18</v>
      </c>
      <c r="Q1628" t="s">
        <v>101</v>
      </c>
    </row>
    <row r="1629" spans="1:17">
      <c r="A1629" t="s">
        <v>17</v>
      </c>
      <c r="B1629" t="s">
        <v>18</v>
      </c>
      <c r="C1629" t="s">
        <v>19</v>
      </c>
      <c r="D1629" t="s">
        <v>101</v>
      </c>
      <c r="E1629" t="s">
        <v>21</v>
      </c>
      <c r="F1629" t="s">
        <v>3632</v>
      </c>
      <c r="G1629">
        <v>1718.93</v>
      </c>
      <c r="H1629" t="s">
        <v>23</v>
      </c>
      <c r="I1629" t="s">
        <v>3633</v>
      </c>
      <c r="J1629" t="s">
        <v>718</v>
      </c>
      <c r="K1629">
        <v>1718.93</v>
      </c>
      <c r="L1629">
        <v>1</v>
      </c>
      <c r="M1629" t="s">
        <v>19</v>
      </c>
      <c r="N1629" t="s">
        <v>26</v>
      </c>
      <c r="O1629" t="s">
        <v>27</v>
      </c>
      <c r="P1629" t="s">
        <v>18</v>
      </c>
      <c r="Q1629" t="s">
        <v>101</v>
      </c>
    </row>
    <row r="1630" spans="1:17">
      <c r="A1630" t="s">
        <v>17</v>
      </c>
      <c r="B1630" t="s">
        <v>17</v>
      </c>
      <c r="C1630" t="s">
        <v>176</v>
      </c>
      <c r="D1630" t="s">
        <v>186</v>
      </c>
      <c r="E1630" t="s">
        <v>30</v>
      </c>
      <c r="F1630" t="s">
        <v>3634</v>
      </c>
      <c r="G1630">
        <v>1711.76</v>
      </c>
      <c r="H1630" t="s">
        <v>32</v>
      </c>
      <c r="I1630" t="s">
        <v>3635</v>
      </c>
      <c r="J1630" t="s">
        <v>3001</v>
      </c>
      <c r="K1630">
        <v>1711.76</v>
      </c>
      <c r="L1630">
        <v>1</v>
      </c>
      <c r="M1630" t="s">
        <v>180</v>
      </c>
      <c r="N1630" t="s">
        <v>190</v>
      </c>
      <c r="O1630" t="s">
        <v>241</v>
      </c>
      <c r="P1630" t="s">
        <v>17</v>
      </c>
      <c r="Q1630" t="s">
        <v>343</v>
      </c>
    </row>
    <row r="1631" spans="1:17">
      <c r="A1631" t="s">
        <v>17</v>
      </c>
      <c r="B1631" t="s">
        <v>18</v>
      </c>
      <c r="C1631" t="s">
        <v>19</v>
      </c>
      <c r="D1631" t="s">
        <v>598</v>
      </c>
      <c r="E1631" t="s">
        <v>21</v>
      </c>
      <c r="F1631" t="s">
        <v>3636</v>
      </c>
      <c r="G1631">
        <v>1700</v>
      </c>
      <c r="H1631" t="s">
        <v>23</v>
      </c>
      <c r="I1631" t="s">
        <v>3637</v>
      </c>
      <c r="J1631" t="s">
        <v>128</v>
      </c>
      <c r="K1631">
        <v>1700</v>
      </c>
      <c r="L1631">
        <v>1</v>
      </c>
      <c r="M1631" t="s">
        <v>19</v>
      </c>
      <c r="N1631" t="s">
        <v>26</v>
      </c>
      <c r="O1631" t="s">
        <v>27</v>
      </c>
      <c r="P1631" t="s">
        <v>18</v>
      </c>
      <c r="Q1631" t="s">
        <v>101</v>
      </c>
    </row>
    <row r="1632" spans="1:17">
      <c r="A1632" t="s">
        <v>17</v>
      </c>
      <c r="B1632" t="s">
        <v>17</v>
      </c>
      <c r="C1632" t="s">
        <v>176</v>
      </c>
      <c r="D1632" t="s">
        <v>186</v>
      </c>
      <c r="E1632" t="s">
        <v>30</v>
      </c>
      <c r="F1632" t="s">
        <v>3638</v>
      </c>
      <c r="G1632">
        <v>1672.3</v>
      </c>
      <c r="H1632" t="s">
        <v>32</v>
      </c>
      <c r="I1632" t="s">
        <v>3639</v>
      </c>
      <c r="J1632" t="s">
        <v>3001</v>
      </c>
      <c r="K1632">
        <v>1672.3</v>
      </c>
      <c r="L1632">
        <v>1</v>
      </c>
      <c r="M1632" t="s">
        <v>180</v>
      </c>
      <c r="N1632" t="s">
        <v>190</v>
      </c>
      <c r="O1632" t="s">
        <v>241</v>
      </c>
      <c r="P1632" t="s">
        <v>17</v>
      </c>
      <c r="Q1632" t="s">
        <v>343</v>
      </c>
    </row>
    <row r="1633" spans="1:17">
      <c r="A1633" t="s">
        <v>17</v>
      </c>
      <c r="B1633" t="s">
        <v>17</v>
      </c>
      <c r="C1633" t="s">
        <v>176</v>
      </c>
      <c r="D1633" t="s">
        <v>186</v>
      </c>
      <c r="E1633" t="s">
        <v>30</v>
      </c>
      <c r="F1633" t="s">
        <v>3640</v>
      </c>
      <c r="G1633">
        <v>1672.2</v>
      </c>
      <c r="H1633" t="s">
        <v>32</v>
      </c>
      <c r="I1633" t="s">
        <v>3641</v>
      </c>
      <c r="J1633" t="s">
        <v>3001</v>
      </c>
      <c r="K1633">
        <v>1672.2</v>
      </c>
      <c r="L1633">
        <v>1</v>
      </c>
      <c r="M1633" t="s">
        <v>180</v>
      </c>
      <c r="N1633" t="s">
        <v>190</v>
      </c>
      <c r="O1633" t="s">
        <v>241</v>
      </c>
      <c r="P1633" t="s">
        <v>17</v>
      </c>
      <c r="Q1633" t="s">
        <v>343</v>
      </c>
    </row>
    <row r="1634" spans="1:17">
      <c r="A1634" t="s">
        <v>17</v>
      </c>
      <c r="B1634" t="s">
        <v>36</v>
      </c>
      <c r="C1634" t="s">
        <v>19</v>
      </c>
      <c r="D1634" t="s">
        <v>101</v>
      </c>
      <c r="E1634" t="s">
        <v>37</v>
      </c>
      <c r="F1634" t="s">
        <v>3642</v>
      </c>
      <c r="G1634">
        <v>1664.55</v>
      </c>
      <c r="H1634" t="s">
        <v>39</v>
      </c>
      <c r="I1634" t="s">
        <v>3643</v>
      </c>
      <c r="J1634" t="s">
        <v>1787</v>
      </c>
      <c r="K1634">
        <v>0</v>
      </c>
      <c r="L1634">
        <v>0</v>
      </c>
      <c r="M1634" t="s">
        <v>19</v>
      </c>
      <c r="N1634" t="s">
        <v>26</v>
      </c>
      <c r="O1634" t="s">
        <v>36</v>
      </c>
      <c r="P1634" t="s">
        <v>36</v>
      </c>
      <c r="Q1634" t="s">
        <v>101</v>
      </c>
    </row>
    <row r="1635" spans="1:17">
      <c r="A1635" t="s">
        <v>17</v>
      </c>
      <c r="B1635" t="s">
        <v>36</v>
      </c>
      <c r="C1635" t="s">
        <v>86</v>
      </c>
      <c r="D1635" t="s">
        <v>122</v>
      </c>
      <c r="E1635" t="s">
        <v>91</v>
      </c>
      <c r="F1635" t="s">
        <v>3644</v>
      </c>
      <c r="G1635">
        <v>1663</v>
      </c>
      <c r="H1635" t="s">
        <v>93</v>
      </c>
      <c r="I1635" t="s">
        <v>3645</v>
      </c>
      <c r="J1635" t="s">
        <v>108</v>
      </c>
      <c r="K1635">
        <v>1663</v>
      </c>
      <c r="L1635">
        <v>1</v>
      </c>
      <c r="M1635" t="s">
        <v>86</v>
      </c>
      <c r="N1635" t="s">
        <v>26</v>
      </c>
      <c r="O1635" t="s">
        <v>36</v>
      </c>
      <c r="P1635" t="s">
        <v>36</v>
      </c>
      <c r="Q1635" t="s">
        <v>116</v>
      </c>
    </row>
    <row r="1636" spans="1:17">
      <c r="A1636" t="s">
        <v>17</v>
      </c>
      <c r="B1636" t="s">
        <v>36</v>
      </c>
      <c r="C1636" t="s">
        <v>43</v>
      </c>
      <c r="D1636" t="s">
        <v>638</v>
      </c>
      <c r="E1636" t="s">
        <v>95</v>
      </c>
      <c r="F1636" t="s">
        <v>3646</v>
      </c>
      <c r="G1636">
        <v>1653.08</v>
      </c>
      <c r="H1636" t="s">
        <v>97</v>
      </c>
      <c r="I1636" t="s">
        <v>3647</v>
      </c>
      <c r="J1636" t="s">
        <v>267</v>
      </c>
      <c r="K1636">
        <v>0</v>
      </c>
      <c r="L1636">
        <v>0</v>
      </c>
      <c r="M1636" t="s">
        <v>43</v>
      </c>
      <c r="N1636" t="s">
        <v>26</v>
      </c>
      <c r="O1636" t="s">
        <v>36</v>
      </c>
      <c r="P1636" t="s">
        <v>36</v>
      </c>
      <c r="Q1636" t="s">
        <v>105</v>
      </c>
    </row>
    <row r="1637" spans="1:17">
      <c r="A1637" t="s">
        <v>17</v>
      </c>
      <c r="B1637" t="s">
        <v>18</v>
      </c>
      <c r="C1637" t="s">
        <v>19</v>
      </c>
      <c r="D1637" t="s">
        <v>638</v>
      </c>
      <c r="E1637" t="s">
        <v>21</v>
      </c>
      <c r="F1637" t="s">
        <v>3648</v>
      </c>
      <c r="G1637">
        <v>1650</v>
      </c>
      <c r="H1637" t="s">
        <v>23</v>
      </c>
      <c r="I1637" t="s">
        <v>3649</v>
      </c>
      <c r="J1637" t="s">
        <v>2769</v>
      </c>
      <c r="K1637">
        <v>0</v>
      </c>
      <c r="L1637">
        <v>0</v>
      </c>
      <c r="M1637" t="s">
        <v>19</v>
      </c>
      <c r="N1637" t="s">
        <v>26</v>
      </c>
      <c r="O1637" t="s">
        <v>27</v>
      </c>
      <c r="P1637" t="s">
        <v>18</v>
      </c>
      <c r="Q1637" t="s">
        <v>105</v>
      </c>
    </row>
    <row r="1638" spans="1:17">
      <c r="A1638" t="s">
        <v>17</v>
      </c>
      <c r="B1638" t="s">
        <v>29</v>
      </c>
      <c r="C1638" t="s">
        <v>19</v>
      </c>
      <c r="D1638" t="s">
        <v>101</v>
      </c>
      <c r="E1638" t="s">
        <v>759</v>
      </c>
      <c r="F1638" t="s">
        <v>3650</v>
      </c>
      <c r="G1638">
        <v>1645</v>
      </c>
      <c r="H1638" t="s">
        <v>761</v>
      </c>
      <c r="I1638" t="s">
        <v>3651</v>
      </c>
      <c r="J1638" t="s">
        <v>1482</v>
      </c>
      <c r="K1638">
        <v>1645</v>
      </c>
      <c r="L1638">
        <v>1</v>
      </c>
      <c r="M1638" t="s">
        <v>19</v>
      </c>
      <c r="N1638" t="s">
        <v>26</v>
      </c>
      <c r="O1638" t="s">
        <v>29</v>
      </c>
      <c r="P1638" t="s">
        <v>29</v>
      </c>
      <c r="Q1638" t="s">
        <v>101</v>
      </c>
    </row>
    <row r="1639" spans="1:17">
      <c r="A1639" t="s">
        <v>17</v>
      </c>
      <c r="B1639" t="s">
        <v>29</v>
      </c>
      <c r="C1639" t="s">
        <v>43</v>
      </c>
      <c r="D1639" t="s">
        <v>593</v>
      </c>
      <c r="E1639" t="s">
        <v>30</v>
      </c>
      <c r="F1639" t="s">
        <v>3652</v>
      </c>
      <c r="G1639">
        <v>1640</v>
      </c>
      <c r="H1639" t="s">
        <v>32</v>
      </c>
      <c r="I1639" t="s">
        <v>3653</v>
      </c>
      <c r="J1639" t="s">
        <v>617</v>
      </c>
      <c r="K1639">
        <v>1640</v>
      </c>
      <c r="L1639">
        <v>1</v>
      </c>
      <c r="M1639" t="s">
        <v>43</v>
      </c>
      <c r="N1639" t="s">
        <v>26</v>
      </c>
      <c r="O1639" t="s">
        <v>29</v>
      </c>
      <c r="P1639" t="s">
        <v>29</v>
      </c>
      <c r="Q1639" t="s">
        <v>64</v>
      </c>
    </row>
    <row r="1640" spans="1:17">
      <c r="A1640" t="s">
        <v>17</v>
      </c>
      <c r="B1640" t="s">
        <v>36</v>
      </c>
      <c r="C1640" t="s">
        <v>19</v>
      </c>
      <c r="D1640" t="s">
        <v>101</v>
      </c>
      <c r="E1640" t="s">
        <v>91</v>
      </c>
      <c r="F1640" t="s">
        <v>3654</v>
      </c>
      <c r="G1640">
        <v>1639.95</v>
      </c>
      <c r="H1640" t="s">
        <v>93</v>
      </c>
      <c r="I1640" t="s">
        <v>3655</v>
      </c>
      <c r="J1640" t="s">
        <v>1310</v>
      </c>
      <c r="K1640">
        <v>1639.95</v>
      </c>
      <c r="L1640">
        <v>1</v>
      </c>
      <c r="M1640" t="s">
        <v>19</v>
      </c>
      <c r="N1640" t="s">
        <v>26</v>
      </c>
      <c r="O1640" t="s">
        <v>36</v>
      </c>
      <c r="P1640" t="s">
        <v>36</v>
      </c>
      <c r="Q1640" t="s">
        <v>101</v>
      </c>
    </row>
    <row r="1641" spans="1:17">
      <c r="A1641" t="s">
        <v>17</v>
      </c>
      <c r="B1641" t="s">
        <v>17</v>
      </c>
      <c r="C1641" t="s">
        <v>176</v>
      </c>
      <c r="D1641" t="s">
        <v>186</v>
      </c>
      <c r="E1641" t="s">
        <v>30</v>
      </c>
      <c r="F1641" t="s">
        <v>3656</v>
      </c>
      <c r="G1641">
        <v>1639.11</v>
      </c>
      <c r="H1641" t="s">
        <v>32</v>
      </c>
      <c r="I1641" t="s">
        <v>3238</v>
      </c>
      <c r="J1641" t="s">
        <v>1414</v>
      </c>
      <c r="K1641">
        <v>1639.11</v>
      </c>
      <c r="L1641">
        <v>1</v>
      </c>
      <c r="M1641" t="s">
        <v>180</v>
      </c>
      <c r="N1641" t="s">
        <v>190</v>
      </c>
      <c r="O1641" t="s">
        <v>241</v>
      </c>
      <c r="P1641" t="s">
        <v>17</v>
      </c>
      <c r="Q1641" t="s">
        <v>1159</v>
      </c>
    </row>
    <row r="1642" spans="1:17">
      <c r="A1642" t="s">
        <v>17</v>
      </c>
      <c r="B1642" t="s">
        <v>36</v>
      </c>
      <c r="C1642" t="s">
        <v>19</v>
      </c>
      <c r="D1642" t="s">
        <v>101</v>
      </c>
      <c r="E1642" t="s">
        <v>37</v>
      </c>
      <c r="F1642" t="s">
        <v>3657</v>
      </c>
      <c r="G1642">
        <v>1635.28</v>
      </c>
      <c r="H1642" t="s">
        <v>39</v>
      </c>
      <c r="I1642" t="s">
        <v>3658</v>
      </c>
      <c r="J1642" t="s">
        <v>1310</v>
      </c>
      <c r="K1642">
        <v>1635.28</v>
      </c>
      <c r="L1642">
        <v>1</v>
      </c>
      <c r="M1642" t="s">
        <v>19</v>
      </c>
      <c r="N1642" t="s">
        <v>26</v>
      </c>
      <c r="O1642" t="s">
        <v>36</v>
      </c>
      <c r="P1642" t="s">
        <v>36</v>
      </c>
      <c r="Q1642" t="s">
        <v>101</v>
      </c>
    </row>
    <row r="1643" spans="1:17">
      <c r="A1643" t="s">
        <v>17</v>
      </c>
      <c r="B1643" t="s">
        <v>17</v>
      </c>
      <c r="C1643" t="s">
        <v>176</v>
      </c>
      <c r="D1643" t="s">
        <v>186</v>
      </c>
      <c r="E1643" t="s">
        <v>30</v>
      </c>
      <c r="F1643" t="s">
        <v>3659</v>
      </c>
      <c r="G1643">
        <v>1631.36</v>
      </c>
      <c r="H1643" t="s">
        <v>32</v>
      </c>
      <c r="I1643" t="s">
        <v>3660</v>
      </c>
      <c r="J1643" t="s">
        <v>3001</v>
      </c>
      <c r="K1643">
        <v>1631.36</v>
      </c>
      <c r="L1643">
        <v>1</v>
      </c>
      <c r="M1643" t="s">
        <v>180</v>
      </c>
      <c r="N1643" t="s">
        <v>190</v>
      </c>
      <c r="O1643" t="s">
        <v>241</v>
      </c>
      <c r="P1643" t="s">
        <v>17</v>
      </c>
      <c r="Q1643" t="s">
        <v>343</v>
      </c>
    </row>
    <row r="1644" spans="1:17">
      <c r="A1644" t="s">
        <v>17</v>
      </c>
      <c r="B1644" t="s">
        <v>17</v>
      </c>
      <c r="C1644" t="s">
        <v>176</v>
      </c>
      <c r="D1644" t="s">
        <v>186</v>
      </c>
      <c r="E1644" t="s">
        <v>30</v>
      </c>
      <c r="F1644" t="s">
        <v>3661</v>
      </c>
      <c r="G1644">
        <v>1628.98</v>
      </c>
      <c r="H1644" t="s">
        <v>32</v>
      </c>
      <c r="I1644" t="s">
        <v>3418</v>
      </c>
      <c r="J1644" t="s">
        <v>3320</v>
      </c>
      <c r="K1644">
        <v>1628.98</v>
      </c>
      <c r="L1644">
        <v>1</v>
      </c>
      <c r="M1644" t="s">
        <v>180</v>
      </c>
      <c r="N1644" t="s">
        <v>190</v>
      </c>
      <c r="O1644" t="s">
        <v>241</v>
      </c>
      <c r="P1644" t="s">
        <v>17</v>
      </c>
      <c r="Q1644" t="s">
        <v>343</v>
      </c>
    </row>
    <row r="1645" spans="1:17">
      <c r="A1645" t="s">
        <v>17</v>
      </c>
      <c r="B1645" t="s">
        <v>17</v>
      </c>
      <c r="C1645" t="s">
        <v>176</v>
      </c>
      <c r="D1645" t="s">
        <v>186</v>
      </c>
      <c r="E1645" t="s">
        <v>30</v>
      </c>
      <c r="F1645" t="s">
        <v>3662</v>
      </c>
      <c r="G1645">
        <v>1628.4</v>
      </c>
      <c r="H1645" t="s">
        <v>32</v>
      </c>
      <c r="I1645" t="s">
        <v>3663</v>
      </c>
      <c r="J1645" t="s">
        <v>3001</v>
      </c>
      <c r="K1645">
        <v>1628.4</v>
      </c>
      <c r="L1645">
        <v>1</v>
      </c>
      <c r="M1645" t="s">
        <v>180</v>
      </c>
      <c r="N1645" t="s">
        <v>190</v>
      </c>
      <c r="O1645" t="s">
        <v>241</v>
      </c>
      <c r="P1645" t="s">
        <v>17</v>
      </c>
      <c r="Q1645" t="s">
        <v>343</v>
      </c>
    </row>
    <row r="1646" spans="1:17">
      <c r="A1646" t="s">
        <v>17</v>
      </c>
      <c r="B1646" t="s">
        <v>17</v>
      </c>
      <c r="C1646" t="s">
        <v>176</v>
      </c>
      <c r="D1646" t="s">
        <v>186</v>
      </c>
      <c r="E1646" t="s">
        <v>30</v>
      </c>
      <c r="F1646" t="s">
        <v>3664</v>
      </c>
      <c r="G1646">
        <v>1628.4</v>
      </c>
      <c r="H1646" t="s">
        <v>32</v>
      </c>
      <c r="I1646" t="s">
        <v>3665</v>
      </c>
      <c r="J1646" t="s">
        <v>3001</v>
      </c>
      <c r="K1646">
        <v>1628.4</v>
      </c>
      <c r="L1646">
        <v>1</v>
      </c>
      <c r="M1646" t="s">
        <v>180</v>
      </c>
      <c r="N1646" t="s">
        <v>190</v>
      </c>
      <c r="O1646" t="s">
        <v>241</v>
      </c>
      <c r="P1646" t="s">
        <v>17</v>
      </c>
      <c r="Q1646" t="s">
        <v>343</v>
      </c>
    </row>
    <row r="1647" spans="1:17">
      <c r="A1647" t="s">
        <v>17</v>
      </c>
      <c r="B1647" t="s">
        <v>17</v>
      </c>
      <c r="C1647" t="s">
        <v>176</v>
      </c>
      <c r="D1647" t="s">
        <v>186</v>
      </c>
      <c r="E1647" t="s">
        <v>30</v>
      </c>
      <c r="F1647" t="s">
        <v>3666</v>
      </c>
      <c r="G1647">
        <v>1628.4</v>
      </c>
      <c r="H1647" t="s">
        <v>32</v>
      </c>
      <c r="I1647" t="s">
        <v>3667</v>
      </c>
      <c r="J1647" t="s">
        <v>3001</v>
      </c>
      <c r="K1647">
        <v>1628.4</v>
      </c>
      <c r="L1647">
        <v>1</v>
      </c>
      <c r="M1647" t="s">
        <v>180</v>
      </c>
      <c r="N1647" t="s">
        <v>190</v>
      </c>
      <c r="O1647" t="s">
        <v>241</v>
      </c>
      <c r="P1647" t="s">
        <v>17</v>
      </c>
      <c r="Q1647" t="s">
        <v>343</v>
      </c>
    </row>
    <row r="1648" spans="1:17">
      <c r="A1648" t="s">
        <v>17</v>
      </c>
      <c r="B1648" t="s">
        <v>18</v>
      </c>
      <c r="C1648" t="s">
        <v>19</v>
      </c>
      <c r="D1648" t="s">
        <v>101</v>
      </c>
      <c r="E1648" t="s">
        <v>21</v>
      </c>
      <c r="F1648" t="s">
        <v>3668</v>
      </c>
      <c r="G1648">
        <v>1616.73</v>
      </c>
      <c r="H1648" t="s">
        <v>23</v>
      </c>
      <c r="I1648" t="s">
        <v>3669</v>
      </c>
      <c r="J1648" t="s">
        <v>1419</v>
      </c>
      <c r="K1648">
        <v>1616.7</v>
      </c>
      <c r="L1648">
        <v>0.99998144402590416</v>
      </c>
      <c r="M1648" t="s">
        <v>19</v>
      </c>
      <c r="N1648" t="s">
        <v>26</v>
      </c>
      <c r="O1648" t="s">
        <v>27</v>
      </c>
      <c r="P1648" t="s">
        <v>18</v>
      </c>
      <c r="Q1648" t="s">
        <v>101</v>
      </c>
    </row>
    <row r="1649" spans="1:17">
      <c r="A1649" t="s">
        <v>17</v>
      </c>
      <c r="B1649" t="s">
        <v>79</v>
      </c>
      <c r="C1649" t="s">
        <v>43</v>
      </c>
      <c r="D1649" t="s">
        <v>101</v>
      </c>
      <c r="E1649" t="s">
        <v>80</v>
      </c>
      <c r="F1649" t="s">
        <v>3670</v>
      </c>
      <c r="G1649">
        <v>1615</v>
      </c>
      <c r="H1649" t="s">
        <v>82</v>
      </c>
      <c r="I1649" t="s">
        <v>3671</v>
      </c>
      <c r="J1649" t="s">
        <v>692</v>
      </c>
      <c r="K1649">
        <v>1615</v>
      </c>
      <c r="L1649">
        <v>1</v>
      </c>
      <c r="M1649" t="s">
        <v>43</v>
      </c>
      <c r="N1649" t="s">
        <v>26</v>
      </c>
      <c r="O1649" t="s">
        <v>79</v>
      </c>
      <c r="P1649" t="s">
        <v>85</v>
      </c>
      <c r="Q1649" t="s">
        <v>101</v>
      </c>
    </row>
    <row r="1650" spans="1:17">
      <c r="A1650" t="s">
        <v>17</v>
      </c>
      <c r="B1650" t="s">
        <v>36</v>
      </c>
      <c r="C1650" t="s">
        <v>213</v>
      </c>
      <c r="D1650" t="s">
        <v>20</v>
      </c>
      <c r="E1650" t="s">
        <v>37</v>
      </c>
      <c r="F1650" t="s">
        <v>3672</v>
      </c>
      <c r="G1650">
        <v>1604</v>
      </c>
      <c r="H1650" t="s">
        <v>39</v>
      </c>
      <c r="I1650" t="s">
        <v>3673</v>
      </c>
      <c r="J1650" t="s">
        <v>189</v>
      </c>
      <c r="K1650">
        <v>1604</v>
      </c>
      <c r="L1650">
        <v>1</v>
      </c>
      <c r="M1650" t="s">
        <v>213</v>
      </c>
      <c r="P1650" t="s">
        <v>36</v>
      </c>
    </row>
    <row r="1651" spans="1:17">
      <c r="A1651" t="s">
        <v>17</v>
      </c>
      <c r="B1651" t="s">
        <v>17</v>
      </c>
      <c r="C1651" t="s">
        <v>176</v>
      </c>
      <c r="D1651" t="s">
        <v>186</v>
      </c>
      <c r="E1651" t="s">
        <v>30</v>
      </c>
      <c r="F1651" t="s">
        <v>3674</v>
      </c>
      <c r="G1651">
        <v>1602.72</v>
      </c>
      <c r="H1651" t="s">
        <v>32</v>
      </c>
      <c r="I1651" t="s">
        <v>3675</v>
      </c>
      <c r="J1651" t="s">
        <v>3001</v>
      </c>
      <c r="K1651">
        <v>1602.72</v>
      </c>
      <c r="L1651">
        <v>1</v>
      </c>
      <c r="M1651" t="s">
        <v>180</v>
      </c>
      <c r="N1651" t="s">
        <v>190</v>
      </c>
      <c r="O1651" t="s">
        <v>241</v>
      </c>
      <c r="P1651" t="s">
        <v>17</v>
      </c>
      <c r="Q1651" t="s">
        <v>343</v>
      </c>
    </row>
    <row r="1652" spans="1:17">
      <c r="A1652" t="s">
        <v>17</v>
      </c>
      <c r="B1652" t="s">
        <v>17</v>
      </c>
      <c r="C1652" t="s">
        <v>176</v>
      </c>
      <c r="D1652" t="s">
        <v>186</v>
      </c>
      <c r="E1652" t="s">
        <v>30</v>
      </c>
      <c r="F1652" t="s">
        <v>3676</v>
      </c>
      <c r="G1652">
        <v>1599.58</v>
      </c>
      <c r="H1652" t="s">
        <v>32</v>
      </c>
      <c r="I1652" t="s">
        <v>3677</v>
      </c>
      <c r="J1652" t="s">
        <v>3001</v>
      </c>
      <c r="K1652">
        <v>1599.58</v>
      </c>
      <c r="L1652">
        <v>1</v>
      </c>
      <c r="M1652" t="s">
        <v>180</v>
      </c>
      <c r="N1652" t="s">
        <v>190</v>
      </c>
      <c r="O1652" t="s">
        <v>241</v>
      </c>
      <c r="P1652" t="s">
        <v>17</v>
      </c>
      <c r="Q1652" t="s">
        <v>343</v>
      </c>
    </row>
    <row r="1653" spans="1:17">
      <c r="A1653" t="s">
        <v>17</v>
      </c>
      <c r="B1653" t="s">
        <v>17</v>
      </c>
      <c r="C1653" t="s">
        <v>176</v>
      </c>
      <c r="D1653" t="s">
        <v>186</v>
      </c>
      <c r="E1653" t="s">
        <v>30</v>
      </c>
      <c r="F1653" t="s">
        <v>3678</v>
      </c>
      <c r="G1653">
        <v>1596.2</v>
      </c>
      <c r="H1653" t="s">
        <v>32</v>
      </c>
      <c r="I1653" t="s">
        <v>3679</v>
      </c>
      <c r="J1653" t="s">
        <v>2469</v>
      </c>
      <c r="K1653">
        <v>1596.2</v>
      </c>
      <c r="L1653">
        <v>1</v>
      </c>
      <c r="M1653" t="s">
        <v>180</v>
      </c>
      <c r="N1653" t="s">
        <v>190</v>
      </c>
      <c r="O1653" t="s">
        <v>241</v>
      </c>
      <c r="P1653" t="s">
        <v>17</v>
      </c>
      <c r="Q1653" t="s">
        <v>105</v>
      </c>
    </row>
    <row r="1654" spans="1:17">
      <c r="A1654" t="s">
        <v>17</v>
      </c>
      <c r="B1654" t="s">
        <v>79</v>
      </c>
      <c r="C1654" t="s">
        <v>176</v>
      </c>
      <c r="D1654" t="s">
        <v>186</v>
      </c>
      <c r="E1654" t="s">
        <v>80</v>
      </c>
      <c r="F1654" t="s">
        <v>3680</v>
      </c>
      <c r="G1654">
        <v>1595</v>
      </c>
      <c r="H1654" t="s">
        <v>82</v>
      </c>
      <c r="I1654" t="s">
        <v>3681</v>
      </c>
      <c r="J1654" t="s">
        <v>56</v>
      </c>
      <c r="K1654">
        <v>1595</v>
      </c>
      <c r="L1654">
        <v>1</v>
      </c>
      <c r="M1654" t="s">
        <v>180</v>
      </c>
      <c r="N1654" t="s">
        <v>84</v>
      </c>
      <c r="O1654" t="s">
        <v>79</v>
      </c>
      <c r="P1654" t="s">
        <v>85</v>
      </c>
      <c r="Q1654" t="s">
        <v>57</v>
      </c>
    </row>
    <row r="1655" spans="1:17">
      <c r="A1655" t="s">
        <v>17</v>
      </c>
      <c r="B1655" t="s">
        <v>36</v>
      </c>
      <c r="C1655" t="s">
        <v>19</v>
      </c>
      <c r="D1655" t="s">
        <v>186</v>
      </c>
      <c r="E1655" t="s">
        <v>143</v>
      </c>
      <c r="F1655" t="s">
        <v>3682</v>
      </c>
      <c r="G1655">
        <v>1583.25</v>
      </c>
      <c r="H1655" t="s">
        <v>145</v>
      </c>
      <c r="I1655" t="s">
        <v>3683</v>
      </c>
      <c r="J1655" t="s">
        <v>2866</v>
      </c>
      <c r="K1655">
        <v>1583.25</v>
      </c>
      <c r="L1655">
        <v>1</v>
      </c>
      <c r="M1655" t="s">
        <v>19</v>
      </c>
      <c r="N1655" t="s">
        <v>26</v>
      </c>
      <c r="O1655" t="s">
        <v>36</v>
      </c>
      <c r="P1655" t="s">
        <v>36</v>
      </c>
      <c r="Q1655" t="s">
        <v>105</v>
      </c>
    </row>
    <row r="1656" spans="1:17">
      <c r="A1656" t="s">
        <v>17</v>
      </c>
      <c r="B1656" t="s">
        <v>18</v>
      </c>
      <c r="C1656" t="s">
        <v>19</v>
      </c>
      <c r="D1656" t="s">
        <v>101</v>
      </c>
      <c r="E1656" t="s">
        <v>21</v>
      </c>
      <c r="F1656" t="s">
        <v>3684</v>
      </c>
      <c r="G1656">
        <v>1579.7</v>
      </c>
      <c r="H1656" t="s">
        <v>23</v>
      </c>
      <c r="I1656" t="s">
        <v>2812</v>
      </c>
      <c r="J1656" t="s">
        <v>2351</v>
      </c>
      <c r="K1656">
        <v>1579.7</v>
      </c>
      <c r="L1656">
        <v>1</v>
      </c>
      <c r="M1656" t="s">
        <v>19</v>
      </c>
      <c r="N1656" t="s">
        <v>26</v>
      </c>
      <c r="O1656" t="s">
        <v>27</v>
      </c>
      <c r="P1656" t="s">
        <v>18</v>
      </c>
      <c r="Q1656" t="s">
        <v>101</v>
      </c>
    </row>
    <row r="1657" spans="1:17">
      <c r="A1657" t="s">
        <v>17</v>
      </c>
      <c r="B1657" t="s">
        <v>36</v>
      </c>
      <c r="C1657" t="s">
        <v>19</v>
      </c>
      <c r="D1657" t="s">
        <v>101</v>
      </c>
      <c r="E1657" t="s">
        <v>95</v>
      </c>
      <c r="F1657" t="s">
        <v>3685</v>
      </c>
      <c r="G1657">
        <v>1564.04</v>
      </c>
      <c r="H1657" t="s">
        <v>97</v>
      </c>
      <c r="I1657" t="s">
        <v>3686</v>
      </c>
      <c r="J1657" t="s">
        <v>587</v>
      </c>
      <c r="K1657">
        <v>1395.26</v>
      </c>
      <c r="L1657">
        <v>0.89208715889619195</v>
      </c>
      <c r="M1657" t="s">
        <v>19</v>
      </c>
      <c r="N1657" t="s">
        <v>26</v>
      </c>
      <c r="O1657" t="s">
        <v>36</v>
      </c>
      <c r="P1657" t="s">
        <v>36</v>
      </c>
      <c r="Q1657" t="s">
        <v>101</v>
      </c>
    </row>
    <row r="1658" spans="1:17">
      <c r="A1658" t="s">
        <v>17</v>
      </c>
      <c r="B1658" t="s">
        <v>17</v>
      </c>
      <c r="C1658" t="s">
        <v>176</v>
      </c>
      <c r="D1658" t="s">
        <v>186</v>
      </c>
      <c r="E1658" t="s">
        <v>30</v>
      </c>
      <c r="F1658" t="s">
        <v>3687</v>
      </c>
      <c r="G1658">
        <v>1563.3</v>
      </c>
      <c r="H1658" t="s">
        <v>32</v>
      </c>
      <c r="I1658" t="s">
        <v>3688</v>
      </c>
      <c r="J1658" t="s">
        <v>3001</v>
      </c>
      <c r="K1658">
        <v>1563.3</v>
      </c>
      <c r="L1658">
        <v>1</v>
      </c>
      <c r="M1658" t="s">
        <v>180</v>
      </c>
      <c r="N1658" t="s">
        <v>190</v>
      </c>
      <c r="O1658" t="s">
        <v>241</v>
      </c>
      <c r="P1658" t="s">
        <v>17</v>
      </c>
      <c r="Q1658" t="s">
        <v>343</v>
      </c>
    </row>
    <row r="1659" spans="1:17">
      <c r="A1659" t="s">
        <v>17</v>
      </c>
      <c r="B1659" t="s">
        <v>17</v>
      </c>
      <c r="C1659" t="s">
        <v>176</v>
      </c>
      <c r="D1659" t="s">
        <v>186</v>
      </c>
      <c r="E1659" t="s">
        <v>30</v>
      </c>
      <c r="F1659" t="s">
        <v>3689</v>
      </c>
      <c r="G1659">
        <v>1563.3</v>
      </c>
      <c r="H1659" t="s">
        <v>32</v>
      </c>
      <c r="I1659" t="s">
        <v>3688</v>
      </c>
      <c r="J1659" t="s">
        <v>3001</v>
      </c>
      <c r="K1659">
        <v>1563.3</v>
      </c>
      <c r="L1659">
        <v>1</v>
      </c>
      <c r="M1659" t="s">
        <v>180</v>
      </c>
      <c r="N1659" t="s">
        <v>190</v>
      </c>
      <c r="O1659" t="s">
        <v>241</v>
      </c>
      <c r="P1659" t="s">
        <v>17</v>
      </c>
      <c r="Q1659" t="s">
        <v>343</v>
      </c>
    </row>
    <row r="1660" spans="1:17">
      <c r="A1660" t="s">
        <v>17</v>
      </c>
      <c r="B1660" t="s">
        <v>17</v>
      </c>
      <c r="C1660" t="s">
        <v>176</v>
      </c>
      <c r="D1660" t="s">
        <v>186</v>
      </c>
      <c r="E1660" t="s">
        <v>30</v>
      </c>
      <c r="F1660" t="s">
        <v>3690</v>
      </c>
      <c r="G1660">
        <v>1550.4</v>
      </c>
      <c r="H1660" t="s">
        <v>32</v>
      </c>
      <c r="I1660" t="s">
        <v>3660</v>
      </c>
      <c r="J1660" t="s">
        <v>3001</v>
      </c>
      <c r="K1660">
        <v>1550.4</v>
      </c>
      <c r="L1660">
        <v>1</v>
      </c>
      <c r="M1660" t="s">
        <v>180</v>
      </c>
      <c r="N1660" t="s">
        <v>190</v>
      </c>
      <c r="O1660" t="s">
        <v>241</v>
      </c>
      <c r="P1660" t="s">
        <v>17</v>
      </c>
      <c r="Q1660" t="s">
        <v>343</v>
      </c>
    </row>
    <row r="1661" spans="1:17">
      <c r="A1661" t="s">
        <v>17</v>
      </c>
      <c r="B1661" t="s">
        <v>18</v>
      </c>
      <c r="C1661" t="s">
        <v>43</v>
      </c>
      <c r="D1661" t="s">
        <v>101</v>
      </c>
      <c r="E1661" t="s">
        <v>37</v>
      </c>
      <c r="F1661" t="s">
        <v>3691</v>
      </c>
      <c r="G1661">
        <v>1550</v>
      </c>
      <c r="H1661" t="s">
        <v>39</v>
      </c>
      <c r="I1661" t="s">
        <v>1374</v>
      </c>
      <c r="J1661" t="s">
        <v>692</v>
      </c>
      <c r="K1661">
        <v>1550</v>
      </c>
      <c r="L1661">
        <v>1</v>
      </c>
      <c r="M1661" t="s">
        <v>43</v>
      </c>
      <c r="N1661">
        <v>0</v>
      </c>
      <c r="O1661">
        <v>0</v>
      </c>
      <c r="P1661" t="s">
        <v>18</v>
      </c>
      <c r="Q1661" t="s">
        <v>101</v>
      </c>
    </row>
    <row r="1662" spans="1:17">
      <c r="A1662" t="s">
        <v>17</v>
      </c>
      <c r="B1662" t="s">
        <v>29</v>
      </c>
      <c r="C1662" t="s">
        <v>19</v>
      </c>
      <c r="D1662" t="s">
        <v>101</v>
      </c>
      <c r="E1662" t="s">
        <v>30</v>
      </c>
      <c r="F1662" t="s">
        <v>3692</v>
      </c>
      <c r="G1662">
        <v>1543.05</v>
      </c>
      <c r="H1662" t="s">
        <v>32</v>
      </c>
      <c r="I1662" t="s">
        <v>3693</v>
      </c>
      <c r="J1662" t="s">
        <v>128</v>
      </c>
      <c r="K1662">
        <v>1543.05</v>
      </c>
      <c r="L1662">
        <v>1</v>
      </c>
      <c r="M1662" t="s">
        <v>19</v>
      </c>
      <c r="N1662" t="s">
        <v>26</v>
      </c>
      <c r="O1662" t="s">
        <v>29</v>
      </c>
      <c r="P1662" t="s">
        <v>29</v>
      </c>
      <c r="Q1662" t="s">
        <v>105</v>
      </c>
    </row>
    <row r="1663" spans="1:17">
      <c r="A1663" t="s">
        <v>17</v>
      </c>
      <c r="B1663" t="s">
        <v>36</v>
      </c>
      <c r="C1663" t="s">
        <v>19</v>
      </c>
      <c r="D1663" t="s">
        <v>122</v>
      </c>
      <c r="E1663" t="s">
        <v>95</v>
      </c>
      <c r="F1663" t="s">
        <v>3694</v>
      </c>
      <c r="G1663">
        <v>1540</v>
      </c>
      <c r="H1663" t="s">
        <v>97</v>
      </c>
      <c r="I1663" t="s">
        <v>3695</v>
      </c>
      <c r="J1663" t="s">
        <v>2531</v>
      </c>
      <c r="K1663">
        <v>0</v>
      </c>
      <c r="L1663">
        <v>0</v>
      </c>
      <c r="M1663" t="s">
        <v>19</v>
      </c>
      <c r="P1663" t="s">
        <v>36</v>
      </c>
    </row>
    <row r="1664" spans="1:17">
      <c r="A1664" t="s">
        <v>17</v>
      </c>
      <c r="B1664" t="s">
        <v>36</v>
      </c>
      <c r="C1664" t="s">
        <v>19</v>
      </c>
      <c r="D1664" t="s">
        <v>101</v>
      </c>
      <c r="E1664" t="s">
        <v>37</v>
      </c>
      <c r="F1664" t="s">
        <v>3696</v>
      </c>
      <c r="G1664">
        <v>1532</v>
      </c>
      <c r="H1664" t="s">
        <v>39</v>
      </c>
      <c r="I1664" t="s">
        <v>3697</v>
      </c>
      <c r="J1664" t="s">
        <v>1467</v>
      </c>
      <c r="K1664">
        <v>780</v>
      </c>
      <c r="L1664">
        <v>0.50913838120104438</v>
      </c>
      <c r="M1664" t="s">
        <v>19</v>
      </c>
      <c r="N1664" t="s">
        <v>26</v>
      </c>
      <c r="O1664" t="s">
        <v>36</v>
      </c>
      <c r="P1664" t="s">
        <v>36</v>
      </c>
      <c r="Q1664" t="s">
        <v>101</v>
      </c>
    </row>
    <row r="1665" spans="1:17">
      <c r="A1665" t="s">
        <v>17</v>
      </c>
      <c r="B1665" t="s">
        <v>17</v>
      </c>
      <c r="C1665" t="s">
        <v>176</v>
      </c>
      <c r="D1665" t="s">
        <v>186</v>
      </c>
      <c r="E1665" t="s">
        <v>30</v>
      </c>
      <c r="F1665" t="s">
        <v>3698</v>
      </c>
      <c r="G1665">
        <v>1520.37</v>
      </c>
      <c r="H1665" t="s">
        <v>32</v>
      </c>
      <c r="I1665" t="s">
        <v>3699</v>
      </c>
      <c r="J1665" t="s">
        <v>3700</v>
      </c>
      <c r="K1665">
        <v>1520.37</v>
      </c>
      <c r="L1665">
        <v>1</v>
      </c>
      <c r="M1665" t="s">
        <v>180</v>
      </c>
      <c r="N1665" t="s">
        <v>190</v>
      </c>
      <c r="O1665" t="s">
        <v>241</v>
      </c>
      <c r="P1665" t="s">
        <v>17</v>
      </c>
      <c r="Q1665" t="s">
        <v>343</v>
      </c>
    </row>
    <row r="1666" spans="1:17">
      <c r="A1666" t="s">
        <v>17</v>
      </c>
      <c r="B1666" t="s">
        <v>110</v>
      </c>
      <c r="C1666" t="s">
        <v>213</v>
      </c>
      <c r="D1666" t="s">
        <v>20</v>
      </c>
      <c r="E1666" t="s">
        <v>111</v>
      </c>
      <c r="F1666" t="s">
        <v>3701</v>
      </c>
      <c r="G1666">
        <v>1520</v>
      </c>
      <c r="H1666" t="s">
        <v>113</v>
      </c>
      <c r="I1666" t="s">
        <v>3702</v>
      </c>
      <c r="J1666" t="s">
        <v>249</v>
      </c>
      <c r="K1666">
        <v>1520</v>
      </c>
      <c r="L1666">
        <v>1</v>
      </c>
      <c r="M1666" t="s">
        <v>213</v>
      </c>
      <c r="P1666" t="s">
        <v>115</v>
      </c>
      <c r="Q1666" t="s">
        <v>101</v>
      </c>
    </row>
    <row r="1667" spans="1:17">
      <c r="A1667" t="s">
        <v>17</v>
      </c>
      <c r="B1667" t="s">
        <v>17</v>
      </c>
      <c r="C1667" t="s">
        <v>176</v>
      </c>
      <c r="D1667" t="s">
        <v>186</v>
      </c>
      <c r="E1667" t="s">
        <v>21</v>
      </c>
      <c r="F1667" t="s">
        <v>3703</v>
      </c>
      <c r="G1667">
        <v>1516.06</v>
      </c>
      <c r="H1667" t="s">
        <v>23</v>
      </c>
      <c r="I1667" t="s">
        <v>3704</v>
      </c>
      <c r="J1667" t="s">
        <v>3705</v>
      </c>
      <c r="K1667">
        <v>1516.06</v>
      </c>
      <c r="L1667">
        <v>1</v>
      </c>
      <c r="M1667" t="s">
        <v>180</v>
      </c>
      <c r="N1667" t="s">
        <v>190</v>
      </c>
      <c r="O1667" t="s">
        <v>1361</v>
      </c>
      <c r="P1667" t="s">
        <v>17</v>
      </c>
      <c r="Q1667" t="s">
        <v>343</v>
      </c>
    </row>
    <row r="1668" spans="1:17">
      <c r="A1668" t="s">
        <v>17</v>
      </c>
      <c r="B1668" t="s">
        <v>36</v>
      </c>
      <c r="C1668" t="s">
        <v>19</v>
      </c>
      <c r="D1668" t="s">
        <v>598</v>
      </c>
      <c r="E1668" t="s">
        <v>37</v>
      </c>
      <c r="F1668" t="s">
        <v>3706</v>
      </c>
      <c r="G1668">
        <v>1510.55</v>
      </c>
      <c r="H1668" t="s">
        <v>39</v>
      </c>
      <c r="I1668" t="s">
        <v>3707</v>
      </c>
      <c r="J1668" t="s">
        <v>3708</v>
      </c>
      <c r="K1668">
        <v>1510.55</v>
      </c>
      <c r="L1668">
        <v>1</v>
      </c>
      <c r="M1668" t="s">
        <v>19</v>
      </c>
      <c r="N1668" t="s">
        <v>26</v>
      </c>
      <c r="O1668" t="s">
        <v>36</v>
      </c>
      <c r="P1668" t="s">
        <v>36</v>
      </c>
      <c r="Q1668" t="s">
        <v>101</v>
      </c>
    </row>
    <row r="1669" spans="1:17">
      <c r="A1669" t="s">
        <v>17</v>
      </c>
      <c r="B1669" t="s">
        <v>36</v>
      </c>
      <c r="C1669" t="s">
        <v>213</v>
      </c>
      <c r="D1669" t="s">
        <v>64</v>
      </c>
      <c r="E1669" t="s">
        <v>271</v>
      </c>
      <c r="F1669" t="s">
        <v>3709</v>
      </c>
      <c r="G1669">
        <v>1500</v>
      </c>
      <c r="H1669" t="s">
        <v>273</v>
      </c>
      <c r="I1669" t="s">
        <v>3710</v>
      </c>
      <c r="J1669" t="s">
        <v>249</v>
      </c>
      <c r="K1669">
        <v>1500</v>
      </c>
      <c r="L1669">
        <v>1</v>
      </c>
      <c r="M1669" t="s">
        <v>213</v>
      </c>
      <c r="N1669" t="s">
        <v>26</v>
      </c>
      <c r="O1669" t="s">
        <v>36</v>
      </c>
      <c r="P1669" t="s">
        <v>36</v>
      </c>
      <c r="Q1669" t="s">
        <v>105</v>
      </c>
    </row>
    <row r="1670" spans="1:17">
      <c r="A1670" t="s">
        <v>17</v>
      </c>
      <c r="B1670" t="s">
        <v>17</v>
      </c>
      <c r="C1670" t="s">
        <v>176</v>
      </c>
      <c r="D1670" t="s">
        <v>186</v>
      </c>
      <c r="E1670" t="s">
        <v>30</v>
      </c>
      <c r="F1670" t="s">
        <v>3711</v>
      </c>
      <c r="G1670">
        <v>1456</v>
      </c>
      <c r="H1670" t="s">
        <v>32</v>
      </c>
      <c r="I1670" t="s">
        <v>3712</v>
      </c>
      <c r="J1670" t="s">
        <v>2732</v>
      </c>
      <c r="K1670">
        <v>1456</v>
      </c>
      <c r="L1670">
        <v>1</v>
      </c>
      <c r="M1670" t="s">
        <v>180</v>
      </c>
      <c r="N1670" t="s">
        <v>190</v>
      </c>
      <c r="O1670" t="s">
        <v>241</v>
      </c>
      <c r="P1670" t="s">
        <v>17</v>
      </c>
      <c r="Q1670" t="s">
        <v>343</v>
      </c>
    </row>
    <row r="1671" spans="1:17">
      <c r="A1671" t="s">
        <v>17</v>
      </c>
      <c r="B1671" t="s">
        <v>36</v>
      </c>
      <c r="C1671" t="s">
        <v>19</v>
      </c>
      <c r="D1671" t="s">
        <v>101</v>
      </c>
      <c r="E1671" t="s">
        <v>37</v>
      </c>
      <c r="F1671" t="s">
        <v>3713</v>
      </c>
      <c r="G1671">
        <v>1455.6</v>
      </c>
      <c r="H1671" t="s">
        <v>39</v>
      </c>
      <c r="I1671" t="s">
        <v>3714</v>
      </c>
      <c r="J1671" t="s">
        <v>128</v>
      </c>
      <c r="K1671">
        <v>1455.6</v>
      </c>
      <c r="L1671">
        <v>1</v>
      </c>
      <c r="M1671" t="s">
        <v>19</v>
      </c>
      <c r="N1671" t="s">
        <v>26</v>
      </c>
      <c r="O1671" t="s">
        <v>36</v>
      </c>
      <c r="P1671" t="s">
        <v>36</v>
      </c>
      <c r="Q1671" t="s">
        <v>101</v>
      </c>
    </row>
    <row r="1672" spans="1:17">
      <c r="A1672" t="s">
        <v>17</v>
      </c>
      <c r="B1672" t="s">
        <v>29</v>
      </c>
      <c r="C1672" t="s">
        <v>19</v>
      </c>
      <c r="D1672" t="s">
        <v>101</v>
      </c>
      <c r="E1672" t="s">
        <v>30</v>
      </c>
      <c r="F1672" t="s">
        <v>3715</v>
      </c>
      <c r="G1672">
        <v>1437.77</v>
      </c>
      <c r="H1672" t="s">
        <v>32</v>
      </c>
      <c r="I1672" t="s">
        <v>3716</v>
      </c>
      <c r="J1672" t="s">
        <v>1310</v>
      </c>
      <c r="K1672">
        <v>1437.77</v>
      </c>
      <c r="L1672">
        <v>1</v>
      </c>
      <c r="M1672" t="s">
        <v>19</v>
      </c>
      <c r="N1672" t="s">
        <v>26</v>
      </c>
      <c r="O1672" t="s">
        <v>29</v>
      </c>
      <c r="P1672" t="s">
        <v>29</v>
      </c>
      <c r="Q1672" t="s">
        <v>101</v>
      </c>
    </row>
    <row r="1673" spans="1:17">
      <c r="A1673" t="s">
        <v>17</v>
      </c>
      <c r="B1673" t="s">
        <v>36</v>
      </c>
      <c r="C1673" t="s">
        <v>19</v>
      </c>
      <c r="D1673" t="s">
        <v>101</v>
      </c>
      <c r="E1673" t="s">
        <v>37</v>
      </c>
      <c r="F1673" t="s">
        <v>3717</v>
      </c>
      <c r="G1673">
        <v>1433.95</v>
      </c>
      <c r="H1673" t="s">
        <v>39</v>
      </c>
      <c r="I1673" t="s">
        <v>3718</v>
      </c>
      <c r="J1673" t="s">
        <v>956</v>
      </c>
      <c r="K1673">
        <v>1433.95</v>
      </c>
      <c r="L1673">
        <v>1</v>
      </c>
      <c r="M1673" t="s">
        <v>19</v>
      </c>
      <c r="N1673" t="s">
        <v>26</v>
      </c>
      <c r="O1673" t="s">
        <v>36</v>
      </c>
      <c r="P1673" t="s">
        <v>36</v>
      </c>
      <c r="Q1673" t="s">
        <v>101</v>
      </c>
    </row>
    <row r="1674" spans="1:17">
      <c r="A1674" t="s">
        <v>17</v>
      </c>
      <c r="B1674" t="s">
        <v>36</v>
      </c>
      <c r="C1674" t="s">
        <v>176</v>
      </c>
      <c r="D1674" t="s">
        <v>186</v>
      </c>
      <c r="E1674" t="s">
        <v>37</v>
      </c>
      <c r="F1674" t="s">
        <v>3719</v>
      </c>
      <c r="G1674">
        <v>1414</v>
      </c>
      <c r="H1674" t="s">
        <v>39</v>
      </c>
      <c r="I1674" t="s">
        <v>2731</v>
      </c>
      <c r="J1674" t="s">
        <v>2732</v>
      </c>
      <c r="K1674">
        <v>1414</v>
      </c>
      <c r="L1674">
        <v>1</v>
      </c>
      <c r="M1674" t="s">
        <v>180</v>
      </c>
      <c r="N1674" t="s">
        <v>26</v>
      </c>
      <c r="O1674" t="s">
        <v>36</v>
      </c>
      <c r="P1674" t="s">
        <v>36</v>
      </c>
      <c r="Q1674" t="s">
        <v>105</v>
      </c>
    </row>
    <row r="1675" spans="1:17">
      <c r="A1675" t="s">
        <v>17</v>
      </c>
      <c r="B1675" t="s">
        <v>18</v>
      </c>
      <c r="C1675" t="s">
        <v>19</v>
      </c>
      <c r="D1675" t="s">
        <v>101</v>
      </c>
      <c r="E1675" t="s">
        <v>21</v>
      </c>
      <c r="F1675" t="s">
        <v>3720</v>
      </c>
      <c r="G1675">
        <v>1408.4</v>
      </c>
      <c r="H1675" t="s">
        <v>23</v>
      </c>
      <c r="I1675" t="s">
        <v>3721</v>
      </c>
      <c r="J1675" t="s">
        <v>128</v>
      </c>
      <c r="K1675">
        <v>1408.4</v>
      </c>
      <c r="L1675">
        <v>1</v>
      </c>
      <c r="M1675" t="s">
        <v>19</v>
      </c>
      <c r="N1675" t="s">
        <v>26</v>
      </c>
      <c r="O1675" t="s">
        <v>27</v>
      </c>
      <c r="P1675" t="s">
        <v>18</v>
      </c>
      <c r="Q1675" t="s">
        <v>101</v>
      </c>
    </row>
    <row r="1676" spans="1:17">
      <c r="A1676" t="s">
        <v>17</v>
      </c>
      <c r="B1676" t="s">
        <v>18</v>
      </c>
      <c r="C1676" t="s">
        <v>19</v>
      </c>
      <c r="D1676" t="s">
        <v>101</v>
      </c>
      <c r="E1676" t="s">
        <v>21</v>
      </c>
      <c r="F1676" t="s">
        <v>3722</v>
      </c>
      <c r="G1676">
        <v>1404.6</v>
      </c>
      <c r="H1676" t="s">
        <v>23</v>
      </c>
      <c r="I1676" t="s">
        <v>3723</v>
      </c>
      <c r="J1676" t="s">
        <v>724</v>
      </c>
      <c r="K1676">
        <v>1404.6</v>
      </c>
      <c r="L1676">
        <v>1</v>
      </c>
      <c r="M1676" t="s">
        <v>19</v>
      </c>
      <c r="N1676" t="s">
        <v>26</v>
      </c>
      <c r="O1676" t="s">
        <v>27</v>
      </c>
      <c r="P1676" t="s">
        <v>18</v>
      </c>
      <c r="Q1676" t="s">
        <v>105</v>
      </c>
    </row>
    <row r="1677" spans="1:17">
      <c r="A1677" t="s">
        <v>17</v>
      </c>
      <c r="B1677" t="s">
        <v>18</v>
      </c>
      <c r="C1677" t="s">
        <v>19</v>
      </c>
      <c r="D1677" t="s">
        <v>638</v>
      </c>
      <c r="E1677" t="s">
        <v>21</v>
      </c>
      <c r="F1677" t="s">
        <v>3724</v>
      </c>
      <c r="G1677">
        <v>1400</v>
      </c>
      <c r="H1677" t="s">
        <v>23</v>
      </c>
      <c r="I1677" t="s">
        <v>3372</v>
      </c>
      <c r="J1677" t="s">
        <v>2769</v>
      </c>
      <c r="K1677">
        <v>1400</v>
      </c>
      <c r="L1677">
        <v>1</v>
      </c>
      <c r="M1677" t="s">
        <v>19</v>
      </c>
      <c r="N1677" t="s">
        <v>26</v>
      </c>
      <c r="O1677" t="s">
        <v>27</v>
      </c>
      <c r="P1677" t="s">
        <v>18</v>
      </c>
      <c r="Q1677" t="s">
        <v>105</v>
      </c>
    </row>
    <row r="1678" spans="1:17">
      <c r="A1678" t="s">
        <v>17</v>
      </c>
      <c r="B1678" t="s">
        <v>18</v>
      </c>
      <c r="C1678" t="s">
        <v>19</v>
      </c>
      <c r="D1678" t="s">
        <v>638</v>
      </c>
      <c r="E1678" t="s">
        <v>21</v>
      </c>
      <c r="F1678" t="s">
        <v>3725</v>
      </c>
      <c r="G1678">
        <v>1400</v>
      </c>
      <c r="H1678" t="s">
        <v>23</v>
      </c>
      <c r="I1678" t="s">
        <v>3726</v>
      </c>
      <c r="J1678" t="s">
        <v>2769</v>
      </c>
      <c r="K1678">
        <v>1400</v>
      </c>
      <c r="L1678">
        <v>1</v>
      </c>
      <c r="M1678" t="s">
        <v>19</v>
      </c>
      <c r="N1678" t="s">
        <v>26</v>
      </c>
      <c r="O1678" t="s">
        <v>27</v>
      </c>
      <c r="P1678" t="s">
        <v>18</v>
      </c>
      <c r="Q1678" t="s">
        <v>186</v>
      </c>
    </row>
    <row r="1679" spans="1:17">
      <c r="A1679" t="s">
        <v>17</v>
      </c>
      <c r="B1679" t="s">
        <v>17</v>
      </c>
      <c r="C1679" t="s">
        <v>176</v>
      </c>
      <c r="D1679" t="s">
        <v>186</v>
      </c>
      <c r="E1679" t="s">
        <v>30</v>
      </c>
      <c r="F1679" t="s">
        <v>3727</v>
      </c>
      <c r="G1679">
        <v>1395.75</v>
      </c>
      <c r="H1679" t="s">
        <v>32</v>
      </c>
      <c r="I1679" t="s">
        <v>3728</v>
      </c>
      <c r="J1679" t="s">
        <v>1414</v>
      </c>
      <c r="K1679">
        <v>1395.75</v>
      </c>
      <c r="L1679">
        <v>1</v>
      </c>
      <c r="M1679" t="s">
        <v>180</v>
      </c>
      <c r="N1679" t="s">
        <v>190</v>
      </c>
      <c r="O1679" t="s">
        <v>241</v>
      </c>
      <c r="P1679" t="s">
        <v>17</v>
      </c>
      <c r="Q1679" t="s">
        <v>1159</v>
      </c>
    </row>
    <row r="1680" spans="1:17">
      <c r="A1680" t="s">
        <v>17</v>
      </c>
      <c r="B1680" t="s">
        <v>17</v>
      </c>
      <c r="C1680" t="s">
        <v>176</v>
      </c>
      <c r="D1680" t="s">
        <v>186</v>
      </c>
      <c r="E1680" t="s">
        <v>30</v>
      </c>
      <c r="F1680" t="s">
        <v>3729</v>
      </c>
      <c r="G1680">
        <v>1391.96</v>
      </c>
      <c r="H1680" t="s">
        <v>32</v>
      </c>
      <c r="I1680" t="s">
        <v>3730</v>
      </c>
      <c r="J1680" t="s">
        <v>3001</v>
      </c>
      <c r="K1680">
        <v>1160.08</v>
      </c>
      <c r="L1680">
        <v>0.83341475329750847</v>
      </c>
      <c r="M1680" t="s">
        <v>180</v>
      </c>
      <c r="N1680" t="s">
        <v>190</v>
      </c>
      <c r="O1680" t="s">
        <v>241</v>
      </c>
      <c r="P1680" t="s">
        <v>17</v>
      </c>
      <c r="Q1680" t="s">
        <v>109</v>
      </c>
    </row>
    <row r="1681" spans="1:17">
      <c r="A1681" t="s">
        <v>17</v>
      </c>
      <c r="B1681" t="s">
        <v>17</v>
      </c>
      <c r="C1681" t="s">
        <v>176</v>
      </c>
      <c r="D1681" t="s">
        <v>186</v>
      </c>
      <c r="E1681" t="s">
        <v>21</v>
      </c>
      <c r="F1681" t="s">
        <v>3731</v>
      </c>
      <c r="G1681">
        <v>1384.5</v>
      </c>
      <c r="H1681" t="s">
        <v>23</v>
      </c>
      <c r="I1681" t="s">
        <v>3732</v>
      </c>
      <c r="J1681" t="s">
        <v>3001</v>
      </c>
      <c r="K1681">
        <v>1384.5</v>
      </c>
      <c r="L1681">
        <v>1</v>
      </c>
      <c r="M1681" t="s">
        <v>180</v>
      </c>
      <c r="N1681" t="s">
        <v>190</v>
      </c>
      <c r="O1681" t="s">
        <v>1361</v>
      </c>
      <c r="P1681" t="s">
        <v>17</v>
      </c>
      <c r="Q1681" t="s">
        <v>343</v>
      </c>
    </row>
    <row r="1682" spans="1:17">
      <c r="A1682" t="s">
        <v>17</v>
      </c>
      <c r="B1682" t="s">
        <v>36</v>
      </c>
      <c r="C1682" t="s">
        <v>19</v>
      </c>
      <c r="D1682" t="s">
        <v>101</v>
      </c>
      <c r="E1682" t="s">
        <v>37</v>
      </c>
      <c r="F1682" t="s">
        <v>3733</v>
      </c>
      <c r="G1682">
        <v>1379.84</v>
      </c>
      <c r="H1682" t="s">
        <v>39</v>
      </c>
      <c r="I1682" t="s">
        <v>3734</v>
      </c>
      <c r="J1682" t="s">
        <v>3067</v>
      </c>
      <c r="K1682">
        <v>1379.84</v>
      </c>
      <c r="L1682">
        <v>1</v>
      </c>
      <c r="M1682" t="s">
        <v>19</v>
      </c>
      <c r="N1682" t="s">
        <v>26</v>
      </c>
      <c r="O1682" t="s">
        <v>36</v>
      </c>
      <c r="P1682" t="s">
        <v>36</v>
      </c>
      <c r="Q1682" t="s">
        <v>101</v>
      </c>
    </row>
    <row r="1683" spans="1:17">
      <c r="A1683" t="s">
        <v>17</v>
      </c>
      <c r="B1683" t="s">
        <v>17</v>
      </c>
      <c r="C1683" t="s">
        <v>176</v>
      </c>
      <c r="D1683" t="s">
        <v>186</v>
      </c>
      <c r="E1683" t="s">
        <v>30</v>
      </c>
      <c r="F1683" t="s">
        <v>3735</v>
      </c>
      <c r="G1683">
        <v>1368.15</v>
      </c>
      <c r="H1683" t="s">
        <v>32</v>
      </c>
      <c r="I1683" t="s">
        <v>3736</v>
      </c>
      <c r="J1683" t="s">
        <v>3001</v>
      </c>
      <c r="K1683">
        <v>1368.15</v>
      </c>
      <c r="L1683">
        <v>1</v>
      </c>
      <c r="M1683" t="s">
        <v>180</v>
      </c>
      <c r="N1683" t="s">
        <v>190</v>
      </c>
      <c r="O1683" t="s">
        <v>241</v>
      </c>
      <c r="P1683" t="s">
        <v>17</v>
      </c>
      <c r="Q1683" t="s">
        <v>343</v>
      </c>
    </row>
    <row r="1684" spans="1:17">
      <c r="A1684" t="s">
        <v>17</v>
      </c>
      <c r="B1684" t="s">
        <v>29</v>
      </c>
      <c r="C1684" t="s">
        <v>19</v>
      </c>
      <c r="D1684" t="s">
        <v>101</v>
      </c>
      <c r="E1684" t="s">
        <v>30</v>
      </c>
      <c r="F1684" t="s">
        <v>3737</v>
      </c>
      <c r="G1684">
        <v>1360</v>
      </c>
      <c r="H1684" t="s">
        <v>32</v>
      </c>
      <c r="I1684" t="s">
        <v>3738</v>
      </c>
      <c r="J1684" t="s">
        <v>128</v>
      </c>
      <c r="K1684">
        <v>1360</v>
      </c>
      <c r="L1684">
        <v>1</v>
      </c>
      <c r="M1684" t="s">
        <v>19</v>
      </c>
      <c r="N1684" t="s">
        <v>26</v>
      </c>
      <c r="O1684" t="s">
        <v>29</v>
      </c>
      <c r="P1684" t="s">
        <v>29</v>
      </c>
      <c r="Q1684" t="s">
        <v>101</v>
      </c>
    </row>
    <row r="1685" spans="1:17">
      <c r="A1685" t="s">
        <v>17</v>
      </c>
      <c r="B1685" t="s">
        <v>18</v>
      </c>
      <c r="C1685" t="s">
        <v>19</v>
      </c>
      <c r="D1685" t="s">
        <v>101</v>
      </c>
      <c r="E1685" t="s">
        <v>21</v>
      </c>
      <c r="F1685" t="s">
        <v>3739</v>
      </c>
      <c r="G1685">
        <v>1359.45</v>
      </c>
      <c r="H1685" t="s">
        <v>23</v>
      </c>
      <c r="I1685" t="s">
        <v>3193</v>
      </c>
      <c r="J1685" t="s">
        <v>718</v>
      </c>
      <c r="K1685">
        <v>1359.45</v>
      </c>
      <c r="L1685">
        <v>1</v>
      </c>
      <c r="M1685" t="s">
        <v>19</v>
      </c>
      <c r="N1685" t="s">
        <v>26</v>
      </c>
      <c r="O1685" t="s">
        <v>27</v>
      </c>
      <c r="P1685" t="s">
        <v>18</v>
      </c>
      <c r="Q1685" t="s">
        <v>101</v>
      </c>
    </row>
    <row r="1686" spans="1:17">
      <c r="A1686" t="s">
        <v>17</v>
      </c>
      <c r="B1686" t="s">
        <v>36</v>
      </c>
      <c r="C1686" t="s">
        <v>19</v>
      </c>
      <c r="D1686" t="s">
        <v>101</v>
      </c>
      <c r="E1686" t="s">
        <v>37</v>
      </c>
      <c r="F1686" t="s">
        <v>3740</v>
      </c>
      <c r="G1686">
        <v>1350</v>
      </c>
      <c r="H1686" t="s">
        <v>39</v>
      </c>
      <c r="I1686" t="s">
        <v>3741</v>
      </c>
      <c r="J1686" t="s">
        <v>128</v>
      </c>
      <c r="K1686">
        <v>1350</v>
      </c>
      <c r="L1686">
        <v>1</v>
      </c>
      <c r="M1686" t="s">
        <v>19</v>
      </c>
      <c r="N1686" t="s">
        <v>26</v>
      </c>
      <c r="O1686" t="s">
        <v>36</v>
      </c>
      <c r="P1686" t="s">
        <v>36</v>
      </c>
      <c r="Q1686" t="s">
        <v>101</v>
      </c>
    </row>
    <row r="1687" spans="1:17">
      <c r="A1687" t="s">
        <v>17</v>
      </c>
      <c r="B1687" t="s">
        <v>36</v>
      </c>
      <c r="C1687" t="s">
        <v>19</v>
      </c>
      <c r="D1687" t="s">
        <v>122</v>
      </c>
      <c r="E1687" t="s">
        <v>271</v>
      </c>
      <c r="F1687" t="s">
        <v>3742</v>
      </c>
      <c r="G1687">
        <v>1350</v>
      </c>
      <c r="H1687" t="s">
        <v>273</v>
      </c>
      <c r="I1687" t="s">
        <v>3743</v>
      </c>
      <c r="J1687" t="s">
        <v>108</v>
      </c>
      <c r="K1687">
        <v>1350</v>
      </c>
      <c r="L1687">
        <v>1</v>
      </c>
      <c r="M1687" t="s">
        <v>19</v>
      </c>
      <c r="N1687" t="s">
        <v>26</v>
      </c>
      <c r="O1687" t="s">
        <v>36</v>
      </c>
      <c r="P1687" t="s">
        <v>36</v>
      </c>
      <c r="Q1687" t="s">
        <v>116</v>
      </c>
    </row>
    <row r="1688" spans="1:17">
      <c r="A1688" t="s">
        <v>17</v>
      </c>
      <c r="B1688" t="s">
        <v>29</v>
      </c>
      <c r="C1688" t="s">
        <v>19</v>
      </c>
      <c r="D1688" t="s">
        <v>101</v>
      </c>
      <c r="E1688" t="s">
        <v>30</v>
      </c>
      <c r="F1688" t="s">
        <v>3744</v>
      </c>
      <c r="G1688">
        <v>1345.6</v>
      </c>
      <c r="H1688" t="s">
        <v>32</v>
      </c>
      <c r="I1688" t="s">
        <v>3745</v>
      </c>
      <c r="J1688" t="s">
        <v>128</v>
      </c>
      <c r="K1688">
        <v>1345.6</v>
      </c>
      <c r="L1688">
        <v>1</v>
      </c>
      <c r="M1688" t="s">
        <v>19</v>
      </c>
      <c r="N1688" t="s">
        <v>26</v>
      </c>
      <c r="O1688" t="s">
        <v>29</v>
      </c>
      <c r="P1688" t="s">
        <v>29</v>
      </c>
      <c r="Q1688" t="s">
        <v>101</v>
      </c>
    </row>
    <row r="1689" spans="1:17">
      <c r="A1689" t="s">
        <v>17</v>
      </c>
      <c r="B1689" t="s">
        <v>18</v>
      </c>
      <c r="C1689" t="s">
        <v>19</v>
      </c>
      <c r="D1689" t="s">
        <v>101</v>
      </c>
      <c r="E1689" t="s">
        <v>21</v>
      </c>
      <c r="F1689" t="s">
        <v>3746</v>
      </c>
      <c r="G1689">
        <v>1339</v>
      </c>
      <c r="H1689" t="s">
        <v>23</v>
      </c>
      <c r="I1689" t="s">
        <v>3747</v>
      </c>
      <c r="J1689" t="s">
        <v>108</v>
      </c>
      <c r="K1689">
        <v>1339</v>
      </c>
      <c r="L1689">
        <v>1</v>
      </c>
      <c r="M1689" t="s">
        <v>19</v>
      </c>
      <c r="N1689" t="s">
        <v>26</v>
      </c>
      <c r="O1689" t="s">
        <v>27</v>
      </c>
      <c r="P1689" t="s">
        <v>18</v>
      </c>
      <c r="Q1689" t="s">
        <v>101</v>
      </c>
    </row>
    <row r="1690" spans="1:17">
      <c r="A1690" t="s">
        <v>17</v>
      </c>
      <c r="B1690" t="s">
        <v>17</v>
      </c>
      <c r="C1690" t="s">
        <v>176</v>
      </c>
      <c r="D1690" t="s">
        <v>186</v>
      </c>
      <c r="E1690" t="s">
        <v>30</v>
      </c>
      <c r="F1690" t="s">
        <v>3748</v>
      </c>
      <c r="G1690">
        <v>1335.6</v>
      </c>
      <c r="H1690" t="s">
        <v>32</v>
      </c>
      <c r="I1690" t="s">
        <v>3749</v>
      </c>
      <c r="J1690" t="s">
        <v>3001</v>
      </c>
      <c r="K1690">
        <v>1335.6</v>
      </c>
      <c r="L1690">
        <v>1</v>
      </c>
      <c r="M1690" t="s">
        <v>180</v>
      </c>
      <c r="N1690" t="s">
        <v>190</v>
      </c>
      <c r="O1690" t="s">
        <v>241</v>
      </c>
      <c r="P1690" t="s">
        <v>17</v>
      </c>
      <c r="Q1690" t="s">
        <v>343</v>
      </c>
    </row>
    <row r="1691" spans="1:17">
      <c r="A1691" t="s">
        <v>17</v>
      </c>
      <c r="B1691" t="s">
        <v>29</v>
      </c>
      <c r="C1691" t="s">
        <v>19</v>
      </c>
      <c r="D1691" t="s">
        <v>101</v>
      </c>
      <c r="E1691" t="s">
        <v>30</v>
      </c>
      <c r="F1691" t="s">
        <v>3750</v>
      </c>
      <c r="G1691">
        <v>1334</v>
      </c>
      <c r="H1691" t="s">
        <v>32</v>
      </c>
      <c r="I1691" t="s">
        <v>3751</v>
      </c>
      <c r="J1691" t="s">
        <v>321</v>
      </c>
      <c r="K1691">
        <v>1334</v>
      </c>
      <c r="L1691">
        <v>1</v>
      </c>
      <c r="M1691" t="s">
        <v>19</v>
      </c>
      <c r="N1691" t="s">
        <v>26</v>
      </c>
      <c r="O1691" t="s">
        <v>29</v>
      </c>
      <c r="P1691" t="s">
        <v>29</v>
      </c>
      <c r="Q1691" t="s">
        <v>101</v>
      </c>
    </row>
    <row r="1692" spans="1:17">
      <c r="A1692" t="s">
        <v>17</v>
      </c>
      <c r="B1692" t="s">
        <v>17</v>
      </c>
      <c r="C1692" t="s">
        <v>176</v>
      </c>
      <c r="D1692" t="s">
        <v>186</v>
      </c>
      <c r="E1692" t="s">
        <v>30</v>
      </c>
      <c r="F1692" t="s">
        <v>3752</v>
      </c>
      <c r="G1692">
        <v>1332.08</v>
      </c>
      <c r="H1692" t="s">
        <v>32</v>
      </c>
      <c r="I1692" t="s">
        <v>3753</v>
      </c>
      <c r="J1692" t="s">
        <v>3001</v>
      </c>
      <c r="K1692">
        <v>1332.08</v>
      </c>
      <c r="L1692">
        <v>1</v>
      </c>
      <c r="M1692" t="s">
        <v>180</v>
      </c>
      <c r="N1692" t="s">
        <v>190</v>
      </c>
      <c r="O1692" t="s">
        <v>241</v>
      </c>
      <c r="P1692" t="s">
        <v>17</v>
      </c>
      <c r="Q1692" t="s">
        <v>343</v>
      </c>
    </row>
    <row r="1693" spans="1:17">
      <c r="A1693" t="s">
        <v>17</v>
      </c>
      <c r="B1693" t="s">
        <v>18</v>
      </c>
      <c r="C1693" t="s">
        <v>19</v>
      </c>
      <c r="D1693" t="s">
        <v>101</v>
      </c>
      <c r="E1693" t="s">
        <v>58</v>
      </c>
      <c r="F1693" t="s">
        <v>3754</v>
      </c>
      <c r="G1693">
        <v>1331.45</v>
      </c>
      <c r="H1693" t="s">
        <v>60</v>
      </c>
      <c r="I1693" t="s">
        <v>3755</v>
      </c>
      <c r="J1693" t="s">
        <v>718</v>
      </c>
      <c r="K1693">
        <v>1331.45</v>
      </c>
      <c r="L1693">
        <v>1</v>
      </c>
      <c r="M1693" t="s">
        <v>19</v>
      </c>
      <c r="N1693" t="s">
        <v>26</v>
      </c>
      <c r="O1693" t="s">
        <v>27</v>
      </c>
      <c r="P1693" t="s">
        <v>18</v>
      </c>
      <c r="Q1693" t="s">
        <v>101</v>
      </c>
    </row>
    <row r="1694" spans="1:17">
      <c r="A1694" t="s">
        <v>17</v>
      </c>
      <c r="B1694" t="s">
        <v>17</v>
      </c>
      <c r="C1694" t="s">
        <v>176</v>
      </c>
      <c r="D1694" t="s">
        <v>186</v>
      </c>
      <c r="E1694" t="s">
        <v>30</v>
      </c>
      <c r="F1694" t="s">
        <v>3756</v>
      </c>
      <c r="G1694">
        <v>1330.13</v>
      </c>
      <c r="H1694" t="s">
        <v>32</v>
      </c>
      <c r="I1694" t="s">
        <v>3757</v>
      </c>
      <c r="J1694" t="s">
        <v>3001</v>
      </c>
      <c r="K1694">
        <v>1330.13</v>
      </c>
      <c r="L1694">
        <v>1</v>
      </c>
      <c r="M1694" t="s">
        <v>180</v>
      </c>
      <c r="N1694" t="s">
        <v>190</v>
      </c>
      <c r="O1694" t="s">
        <v>241</v>
      </c>
      <c r="P1694" t="s">
        <v>17</v>
      </c>
      <c r="Q1694" t="s">
        <v>343</v>
      </c>
    </row>
    <row r="1695" spans="1:17">
      <c r="A1695" t="s">
        <v>17</v>
      </c>
      <c r="B1695" t="s">
        <v>17</v>
      </c>
      <c r="C1695" t="s">
        <v>176</v>
      </c>
      <c r="D1695" t="s">
        <v>186</v>
      </c>
      <c r="E1695" t="s">
        <v>30</v>
      </c>
      <c r="F1695" t="s">
        <v>3758</v>
      </c>
      <c r="G1695">
        <v>1324.8</v>
      </c>
      <c r="H1695" t="s">
        <v>32</v>
      </c>
      <c r="I1695" t="s">
        <v>3660</v>
      </c>
      <c r="J1695" t="s">
        <v>3001</v>
      </c>
      <c r="K1695">
        <v>1324.8</v>
      </c>
      <c r="L1695">
        <v>1</v>
      </c>
      <c r="M1695" t="s">
        <v>180</v>
      </c>
      <c r="N1695" t="s">
        <v>190</v>
      </c>
      <c r="O1695" t="s">
        <v>241</v>
      </c>
      <c r="P1695" t="s">
        <v>17</v>
      </c>
      <c r="Q1695" t="s">
        <v>343</v>
      </c>
    </row>
    <row r="1696" spans="1:17">
      <c r="A1696" t="s">
        <v>17</v>
      </c>
      <c r="B1696" t="s">
        <v>36</v>
      </c>
      <c r="C1696" t="s">
        <v>19</v>
      </c>
      <c r="D1696" t="s">
        <v>101</v>
      </c>
      <c r="E1696" t="s">
        <v>37</v>
      </c>
      <c r="F1696" t="s">
        <v>3759</v>
      </c>
      <c r="G1696">
        <v>1317.58</v>
      </c>
      <c r="H1696" t="s">
        <v>39</v>
      </c>
      <c r="I1696" t="s">
        <v>3760</v>
      </c>
      <c r="J1696" t="s">
        <v>3067</v>
      </c>
      <c r="K1696">
        <v>1317.57</v>
      </c>
      <c r="L1696">
        <v>0.99999241032802566</v>
      </c>
      <c r="M1696" t="s">
        <v>19</v>
      </c>
      <c r="N1696" t="s">
        <v>26</v>
      </c>
      <c r="O1696" t="s">
        <v>36</v>
      </c>
      <c r="P1696" t="s">
        <v>36</v>
      </c>
      <c r="Q1696" t="s">
        <v>101</v>
      </c>
    </row>
    <row r="1697" spans="1:17">
      <c r="A1697" t="s">
        <v>17</v>
      </c>
      <c r="B1697" t="s">
        <v>29</v>
      </c>
      <c r="C1697" t="s">
        <v>19</v>
      </c>
      <c r="D1697" t="s">
        <v>20</v>
      </c>
      <c r="E1697" t="s">
        <v>30</v>
      </c>
      <c r="F1697" t="s">
        <v>3761</v>
      </c>
      <c r="G1697">
        <v>1314.25</v>
      </c>
      <c r="H1697" t="s">
        <v>32</v>
      </c>
      <c r="I1697" t="s">
        <v>3762</v>
      </c>
      <c r="J1697" t="s">
        <v>1482</v>
      </c>
      <c r="K1697">
        <v>1314.25</v>
      </c>
      <c r="L1697">
        <v>1</v>
      </c>
      <c r="M1697" t="s">
        <v>19</v>
      </c>
      <c r="N1697" t="s">
        <v>84</v>
      </c>
      <c r="O1697" t="s">
        <v>29</v>
      </c>
      <c r="P1697" t="s">
        <v>29</v>
      </c>
      <c r="Q1697" t="s">
        <v>101</v>
      </c>
    </row>
    <row r="1698" spans="1:17">
      <c r="A1698" t="s">
        <v>17</v>
      </c>
      <c r="B1698" t="s">
        <v>29</v>
      </c>
      <c r="C1698" t="s">
        <v>19</v>
      </c>
      <c r="D1698" t="s">
        <v>101</v>
      </c>
      <c r="E1698" t="s">
        <v>432</v>
      </c>
      <c r="F1698" t="s">
        <v>3763</v>
      </c>
      <c r="G1698">
        <v>1313</v>
      </c>
      <c r="H1698" t="s">
        <v>434</v>
      </c>
      <c r="I1698" t="s">
        <v>3764</v>
      </c>
      <c r="J1698" t="s">
        <v>1024</v>
      </c>
      <c r="K1698">
        <v>1313</v>
      </c>
      <c r="L1698">
        <v>1</v>
      </c>
      <c r="M1698" t="s">
        <v>19</v>
      </c>
      <c r="P1698" t="s">
        <v>29</v>
      </c>
      <c r="Q1698" t="s">
        <v>101</v>
      </c>
    </row>
    <row r="1699" spans="1:17">
      <c r="A1699" t="s">
        <v>17</v>
      </c>
      <c r="B1699" t="s">
        <v>18</v>
      </c>
      <c r="C1699" t="s">
        <v>19</v>
      </c>
      <c r="D1699" t="s">
        <v>101</v>
      </c>
      <c r="E1699" t="s">
        <v>21</v>
      </c>
      <c r="F1699" t="s">
        <v>3765</v>
      </c>
      <c r="G1699">
        <v>1309.5999999999999</v>
      </c>
      <c r="H1699" t="s">
        <v>23</v>
      </c>
      <c r="I1699" t="s">
        <v>3766</v>
      </c>
      <c r="J1699" t="s">
        <v>2912</v>
      </c>
      <c r="K1699">
        <v>1309.5999999999999</v>
      </c>
      <c r="L1699">
        <v>1</v>
      </c>
      <c r="M1699" t="s">
        <v>19</v>
      </c>
      <c r="N1699" t="s">
        <v>26</v>
      </c>
      <c r="O1699" t="s">
        <v>27</v>
      </c>
      <c r="P1699" t="s">
        <v>18</v>
      </c>
      <c r="Q1699" t="s">
        <v>101</v>
      </c>
    </row>
    <row r="1700" spans="1:17">
      <c r="A1700" t="s">
        <v>17</v>
      </c>
      <c r="B1700" t="s">
        <v>18</v>
      </c>
      <c r="C1700" t="s">
        <v>19</v>
      </c>
      <c r="D1700" t="s">
        <v>186</v>
      </c>
      <c r="E1700" t="s">
        <v>21</v>
      </c>
      <c r="F1700" t="s">
        <v>3767</v>
      </c>
      <c r="G1700">
        <v>1295.98</v>
      </c>
      <c r="H1700" t="s">
        <v>23</v>
      </c>
      <c r="I1700" t="s">
        <v>3768</v>
      </c>
      <c r="J1700" t="s">
        <v>3355</v>
      </c>
      <c r="K1700">
        <v>1295.98</v>
      </c>
      <c r="L1700">
        <v>1</v>
      </c>
      <c r="M1700" t="s">
        <v>19</v>
      </c>
      <c r="N1700" t="s">
        <v>84</v>
      </c>
      <c r="O1700" t="s">
        <v>27</v>
      </c>
      <c r="P1700" t="s">
        <v>18</v>
      </c>
      <c r="Q1700" t="s">
        <v>101</v>
      </c>
    </row>
    <row r="1701" spans="1:17">
      <c r="A1701" t="s">
        <v>17</v>
      </c>
      <c r="B1701" t="s">
        <v>36</v>
      </c>
      <c r="C1701" t="s">
        <v>19</v>
      </c>
      <c r="D1701" t="s">
        <v>101</v>
      </c>
      <c r="E1701" t="s">
        <v>95</v>
      </c>
      <c r="F1701" t="s">
        <v>3769</v>
      </c>
      <c r="G1701">
        <v>1292.9000000000001</v>
      </c>
      <c r="H1701" t="s">
        <v>97</v>
      </c>
      <c r="I1701" t="s">
        <v>3770</v>
      </c>
      <c r="J1701" t="s">
        <v>1021</v>
      </c>
      <c r="K1701">
        <v>1292.9000000000001</v>
      </c>
      <c r="L1701">
        <v>1</v>
      </c>
      <c r="M1701" t="s">
        <v>19</v>
      </c>
      <c r="N1701" t="s">
        <v>26</v>
      </c>
      <c r="O1701" t="s">
        <v>36</v>
      </c>
      <c r="P1701" t="s">
        <v>36</v>
      </c>
      <c r="Q1701" t="s">
        <v>101</v>
      </c>
    </row>
    <row r="1702" spans="1:17">
      <c r="A1702" t="s">
        <v>17</v>
      </c>
      <c r="B1702" t="s">
        <v>29</v>
      </c>
      <c r="C1702" t="s">
        <v>19</v>
      </c>
      <c r="D1702" t="s">
        <v>101</v>
      </c>
      <c r="E1702" t="s">
        <v>30</v>
      </c>
      <c r="F1702" t="s">
        <v>3771</v>
      </c>
      <c r="G1702">
        <v>1280</v>
      </c>
      <c r="H1702" t="s">
        <v>32</v>
      </c>
      <c r="I1702" t="s">
        <v>3772</v>
      </c>
      <c r="J1702" t="s">
        <v>1482</v>
      </c>
      <c r="K1702">
        <v>1280</v>
      </c>
      <c r="L1702">
        <v>1</v>
      </c>
      <c r="M1702" t="s">
        <v>19</v>
      </c>
      <c r="N1702" t="s">
        <v>26</v>
      </c>
      <c r="O1702" t="s">
        <v>29</v>
      </c>
      <c r="P1702" t="s">
        <v>29</v>
      </c>
      <c r="Q1702" t="s">
        <v>101</v>
      </c>
    </row>
    <row r="1703" spans="1:17">
      <c r="A1703" t="s">
        <v>17</v>
      </c>
      <c r="B1703" t="s">
        <v>36</v>
      </c>
      <c r="C1703" t="s">
        <v>19</v>
      </c>
      <c r="D1703" t="s">
        <v>101</v>
      </c>
      <c r="E1703" t="s">
        <v>37</v>
      </c>
      <c r="F1703" t="s">
        <v>3773</v>
      </c>
      <c r="G1703">
        <v>1264.24</v>
      </c>
      <c r="H1703" t="s">
        <v>39</v>
      </c>
      <c r="I1703" t="s">
        <v>3774</v>
      </c>
      <c r="J1703" t="s">
        <v>128</v>
      </c>
      <c r="K1703">
        <v>1264.24</v>
      </c>
      <c r="L1703">
        <v>1</v>
      </c>
      <c r="M1703" t="s">
        <v>19</v>
      </c>
      <c r="N1703" t="s">
        <v>26</v>
      </c>
      <c r="O1703" t="s">
        <v>36</v>
      </c>
      <c r="P1703" t="s">
        <v>36</v>
      </c>
      <c r="Q1703" t="s">
        <v>101</v>
      </c>
    </row>
    <row r="1704" spans="1:17">
      <c r="A1704" t="s">
        <v>17</v>
      </c>
      <c r="B1704" t="s">
        <v>36</v>
      </c>
      <c r="C1704" t="s">
        <v>19</v>
      </c>
      <c r="D1704" t="s">
        <v>122</v>
      </c>
      <c r="E1704" t="s">
        <v>37</v>
      </c>
      <c r="F1704" t="s">
        <v>3775</v>
      </c>
      <c r="G1704">
        <v>1260</v>
      </c>
      <c r="H1704" t="s">
        <v>39</v>
      </c>
      <c r="I1704" t="s">
        <v>3776</v>
      </c>
      <c r="J1704" t="s">
        <v>2531</v>
      </c>
      <c r="K1704">
        <v>1228.1199999999999</v>
      </c>
      <c r="L1704">
        <v>0.97469841269841262</v>
      </c>
      <c r="M1704" t="s">
        <v>19</v>
      </c>
      <c r="N1704" t="s">
        <v>26</v>
      </c>
      <c r="O1704" t="s">
        <v>36</v>
      </c>
      <c r="P1704" t="s">
        <v>36</v>
      </c>
      <c r="Q1704" t="s">
        <v>105</v>
      </c>
    </row>
    <row r="1705" spans="1:17">
      <c r="A1705" t="s">
        <v>17</v>
      </c>
      <c r="B1705" t="s">
        <v>17</v>
      </c>
      <c r="C1705" t="s">
        <v>176</v>
      </c>
      <c r="D1705" t="s">
        <v>186</v>
      </c>
      <c r="E1705" t="s">
        <v>30</v>
      </c>
      <c r="F1705" t="s">
        <v>3777</v>
      </c>
      <c r="G1705">
        <v>1247.81</v>
      </c>
      <c r="H1705" t="s">
        <v>32</v>
      </c>
      <c r="I1705" t="s">
        <v>3778</v>
      </c>
      <c r="J1705" t="s">
        <v>3001</v>
      </c>
      <c r="K1705">
        <v>1247.81</v>
      </c>
      <c r="L1705">
        <v>1</v>
      </c>
      <c r="M1705" t="s">
        <v>180</v>
      </c>
      <c r="N1705" t="s">
        <v>190</v>
      </c>
      <c r="O1705" t="s">
        <v>241</v>
      </c>
      <c r="P1705" t="s">
        <v>17</v>
      </c>
      <c r="Q1705" t="s">
        <v>343</v>
      </c>
    </row>
    <row r="1706" spans="1:17">
      <c r="A1706" t="s">
        <v>17</v>
      </c>
      <c r="B1706" t="s">
        <v>18</v>
      </c>
      <c r="C1706" t="s">
        <v>19</v>
      </c>
      <c r="D1706" t="s">
        <v>101</v>
      </c>
      <c r="E1706" t="s">
        <v>69</v>
      </c>
      <c r="F1706" t="s">
        <v>3779</v>
      </c>
      <c r="G1706">
        <v>1238.1500000000001</v>
      </c>
      <c r="H1706" t="s">
        <v>71</v>
      </c>
      <c r="I1706" t="s">
        <v>3780</v>
      </c>
      <c r="J1706" t="s">
        <v>3001</v>
      </c>
      <c r="K1706">
        <v>1125.5899999999999</v>
      </c>
      <c r="L1706">
        <v>0.90909017485765042</v>
      </c>
      <c r="M1706" t="s">
        <v>19</v>
      </c>
      <c r="P1706" t="s">
        <v>18</v>
      </c>
    </row>
    <row r="1707" spans="1:17">
      <c r="A1707" t="s">
        <v>17</v>
      </c>
      <c r="B1707" t="s">
        <v>29</v>
      </c>
      <c r="C1707" t="s">
        <v>19</v>
      </c>
      <c r="D1707" t="s">
        <v>101</v>
      </c>
      <c r="E1707" t="s">
        <v>30</v>
      </c>
      <c r="F1707" t="s">
        <v>3781</v>
      </c>
      <c r="G1707">
        <v>1237</v>
      </c>
      <c r="H1707" t="s">
        <v>32</v>
      </c>
      <c r="I1707" t="s">
        <v>3782</v>
      </c>
      <c r="J1707" t="s">
        <v>1482</v>
      </c>
      <c r="K1707">
        <v>1237</v>
      </c>
      <c r="L1707">
        <v>1</v>
      </c>
      <c r="M1707" t="s">
        <v>19</v>
      </c>
      <c r="N1707" t="s">
        <v>26</v>
      </c>
      <c r="O1707" t="s">
        <v>29</v>
      </c>
      <c r="P1707" t="s">
        <v>29</v>
      </c>
      <c r="Q1707" t="s">
        <v>64</v>
      </c>
    </row>
    <row r="1708" spans="1:17">
      <c r="A1708" t="s">
        <v>17</v>
      </c>
      <c r="B1708" t="s">
        <v>18</v>
      </c>
      <c r="C1708" t="s">
        <v>19</v>
      </c>
      <c r="D1708" t="s">
        <v>20</v>
      </c>
      <c r="E1708" t="s">
        <v>21</v>
      </c>
      <c r="F1708" t="s">
        <v>3783</v>
      </c>
      <c r="G1708">
        <v>1228</v>
      </c>
      <c r="H1708" t="s">
        <v>23</v>
      </c>
      <c r="I1708" t="s">
        <v>3784</v>
      </c>
      <c r="J1708" t="s">
        <v>108</v>
      </c>
      <c r="K1708">
        <v>1228</v>
      </c>
      <c r="L1708">
        <v>1</v>
      </c>
      <c r="M1708" t="s">
        <v>19</v>
      </c>
      <c r="N1708" t="s">
        <v>26</v>
      </c>
      <c r="O1708" t="s">
        <v>27</v>
      </c>
      <c r="P1708" t="s">
        <v>18</v>
      </c>
      <c r="Q1708" t="s">
        <v>116</v>
      </c>
    </row>
    <row r="1709" spans="1:17">
      <c r="A1709" t="s">
        <v>17</v>
      </c>
      <c r="B1709" t="s">
        <v>36</v>
      </c>
      <c r="C1709" t="s">
        <v>19</v>
      </c>
      <c r="D1709" t="s">
        <v>101</v>
      </c>
      <c r="E1709" t="s">
        <v>37</v>
      </c>
      <c r="F1709" t="s">
        <v>3785</v>
      </c>
      <c r="G1709">
        <v>1224.8499999999999</v>
      </c>
      <c r="H1709" t="s">
        <v>39</v>
      </c>
      <c r="I1709" t="s">
        <v>3786</v>
      </c>
      <c r="J1709" t="s">
        <v>3067</v>
      </c>
      <c r="K1709">
        <v>1224.8399999999999</v>
      </c>
      <c r="L1709">
        <v>0.99999183573498795</v>
      </c>
      <c r="M1709" t="s">
        <v>19</v>
      </c>
      <c r="N1709" t="s">
        <v>26</v>
      </c>
      <c r="O1709" t="s">
        <v>36</v>
      </c>
      <c r="P1709" t="s">
        <v>36</v>
      </c>
      <c r="Q1709" t="s">
        <v>101</v>
      </c>
    </row>
    <row r="1710" spans="1:17">
      <c r="A1710" t="s">
        <v>17</v>
      </c>
      <c r="B1710" t="s">
        <v>36</v>
      </c>
      <c r="C1710" t="s">
        <v>19</v>
      </c>
      <c r="D1710" t="s">
        <v>101</v>
      </c>
      <c r="E1710" t="s">
        <v>37</v>
      </c>
      <c r="F1710" t="s">
        <v>3787</v>
      </c>
      <c r="G1710">
        <v>1224.8499999999999</v>
      </c>
      <c r="H1710" t="s">
        <v>39</v>
      </c>
      <c r="I1710" t="s">
        <v>3788</v>
      </c>
      <c r="J1710" t="s">
        <v>3067</v>
      </c>
      <c r="K1710">
        <v>1224.8499999999999</v>
      </c>
      <c r="L1710">
        <v>1</v>
      </c>
      <c r="M1710" t="s">
        <v>19</v>
      </c>
      <c r="N1710" t="s">
        <v>26</v>
      </c>
      <c r="O1710" t="s">
        <v>36</v>
      </c>
      <c r="P1710" t="s">
        <v>36</v>
      </c>
      <c r="Q1710" t="s">
        <v>101</v>
      </c>
    </row>
    <row r="1711" spans="1:17">
      <c r="A1711" t="s">
        <v>17</v>
      </c>
      <c r="B1711" t="s">
        <v>29</v>
      </c>
      <c r="C1711" t="s">
        <v>19</v>
      </c>
      <c r="D1711" t="s">
        <v>101</v>
      </c>
      <c r="E1711" t="s">
        <v>30</v>
      </c>
      <c r="F1711" t="s">
        <v>3789</v>
      </c>
      <c r="G1711">
        <v>1224.7</v>
      </c>
      <c r="H1711" t="s">
        <v>32</v>
      </c>
      <c r="I1711" t="s">
        <v>3790</v>
      </c>
      <c r="J1711" t="s">
        <v>128</v>
      </c>
      <c r="K1711">
        <v>1224.7</v>
      </c>
      <c r="L1711">
        <v>1</v>
      </c>
      <c r="M1711" t="s">
        <v>19</v>
      </c>
      <c r="N1711" t="s">
        <v>26</v>
      </c>
      <c r="O1711" t="s">
        <v>29</v>
      </c>
      <c r="P1711" t="s">
        <v>29</v>
      </c>
      <c r="Q1711" t="s">
        <v>105</v>
      </c>
    </row>
    <row r="1712" spans="1:17">
      <c r="A1712" t="s">
        <v>17</v>
      </c>
      <c r="B1712" t="s">
        <v>36</v>
      </c>
      <c r="C1712" t="s">
        <v>19</v>
      </c>
      <c r="D1712" t="s">
        <v>101</v>
      </c>
      <c r="E1712" t="s">
        <v>37</v>
      </c>
      <c r="F1712" t="s">
        <v>3791</v>
      </c>
      <c r="G1712">
        <v>1216.4000000000001</v>
      </c>
      <c r="H1712" t="s">
        <v>39</v>
      </c>
      <c r="I1712" t="s">
        <v>3792</v>
      </c>
      <c r="J1712" t="s">
        <v>3793</v>
      </c>
      <c r="K1712">
        <v>1216.4000000000001</v>
      </c>
      <c r="L1712">
        <v>1</v>
      </c>
      <c r="M1712" t="s">
        <v>19</v>
      </c>
      <c r="N1712" t="s">
        <v>26</v>
      </c>
      <c r="O1712" t="s">
        <v>36</v>
      </c>
      <c r="P1712" t="s">
        <v>36</v>
      </c>
      <c r="Q1712" t="s">
        <v>105</v>
      </c>
    </row>
    <row r="1713" spans="1:17">
      <c r="A1713" t="s">
        <v>17</v>
      </c>
      <c r="B1713" t="s">
        <v>36</v>
      </c>
      <c r="C1713" t="s">
        <v>19</v>
      </c>
      <c r="D1713" t="s">
        <v>101</v>
      </c>
      <c r="E1713" t="s">
        <v>95</v>
      </c>
      <c r="F1713" t="s">
        <v>3794</v>
      </c>
      <c r="G1713">
        <v>1216.08</v>
      </c>
      <c r="H1713" t="s">
        <v>97</v>
      </c>
      <c r="I1713" t="s">
        <v>3795</v>
      </c>
      <c r="J1713" t="s">
        <v>1310</v>
      </c>
      <c r="K1713">
        <v>1216.08</v>
      </c>
      <c r="L1713">
        <v>1</v>
      </c>
      <c r="M1713" t="s">
        <v>19</v>
      </c>
      <c r="N1713" t="s">
        <v>26</v>
      </c>
      <c r="O1713" t="s">
        <v>36</v>
      </c>
      <c r="P1713" t="s">
        <v>36</v>
      </c>
      <c r="Q1713" t="s">
        <v>101</v>
      </c>
    </row>
    <row r="1714" spans="1:17">
      <c r="A1714" t="s">
        <v>17</v>
      </c>
      <c r="B1714" t="s">
        <v>18</v>
      </c>
      <c r="C1714" t="s">
        <v>19</v>
      </c>
      <c r="D1714" t="s">
        <v>20</v>
      </c>
      <c r="E1714" t="s">
        <v>69</v>
      </c>
      <c r="F1714" t="s">
        <v>3796</v>
      </c>
      <c r="G1714">
        <v>1206.55</v>
      </c>
      <c r="H1714" t="s">
        <v>71</v>
      </c>
      <c r="I1714" t="s">
        <v>3797</v>
      </c>
      <c r="J1714" t="s">
        <v>1021</v>
      </c>
      <c r="K1714">
        <v>1206.55</v>
      </c>
      <c r="L1714">
        <v>1</v>
      </c>
      <c r="M1714" t="s">
        <v>19</v>
      </c>
      <c r="N1714" t="s">
        <v>26</v>
      </c>
      <c r="O1714" t="s">
        <v>27</v>
      </c>
      <c r="P1714" t="s">
        <v>18</v>
      </c>
      <c r="Q1714" t="s">
        <v>101</v>
      </c>
    </row>
    <row r="1715" spans="1:17">
      <c r="A1715" t="s">
        <v>17</v>
      </c>
      <c r="B1715" t="s">
        <v>36</v>
      </c>
      <c r="C1715" t="s">
        <v>19</v>
      </c>
      <c r="D1715" t="s">
        <v>638</v>
      </c>
      <c r="E1715" t="s">
        <v>95</v>
      </c>
      <c r="F1715" t="s">
        <v>3798</v>
      </c>
      <c r="G1715">
        <v>1193</v>
      </c>
      <c r="H1715" t="s">
        <v>97</v>
      </c>
      <c r="I1715" t="s">
        <v>3799</v>
      </c>
      <c r="J1715" t="s">
        <v>318</v>
      </c>
      <c r="K1715">
        <v>1193</v>
      </c>
      <c r="L1715">
        <v>1</v>
      </c>
      <c r="M1715" t="s">
        <v>19</v>
      </c>
      <c r="N1715" t="s">
        <v>26</v>
      </c>
      <c r="O1715" t="s">
        <v>36</v>
      </c>
      <c r="P1715" t="s">
        <v>36</v>
      </c>
      <c r="Q1715" t="s">
        <v>101</v>
      </c>
    </row>
    <row r="1716" spans="1:17">
      <c r="A1716" t="s">
        <v>17</v>
      </c>
      <c r="B1716" t="s">
        <v>18</v>
      </c>
      <c r="C1716" t="s">
        <v>19</v>
      </c>
      <c r="D1716" t="s">
        <v>122</v>
      </c>
      <c r="E1716" t="s">
        <v>21</v>
      </c>
      <c r="F1716" t="s">
        <v>3800</v>
      </c>
      <c r="G1716">
        <v>1190</v>
      </c>
      <c r="H1716" t="s">
        <v>23</v>
      </c>
      <c r="I1716" t="s">
        <v>3494</v>
      </c>
      <c r="J1716" t="s">
        <v>1336</v>
      </c>
      <c r="K1716">
        <v>1190</v>
      </c>
      <c r="L1716">
        <v>1</v>
      </c>
      <c r="M1716" t="s">
        <v>19</v>
      </c>
      <c r="N1716" t="s">
        <v>140</v>
      </c>
      <c r="O1716" t="s">
        <v>27</v>
      </c>
      <c r="P1716" t="s">
        <v>18</v>
      </c>
      <c r="Q1716" t="s">
        <v>101</v>
      </c>
    </row>
    <row r="1717" spans="1:17">
      <c r="A1717" t="s">
        <v>17</v>
      </c>
      <c r="B1717" t="s">
        <v>18</v>
      </c>
      <c r="C1717" t="s">
        <v>19</v>
      </c>
      <c r="D1717" t="s">
        <v>101</v>
      </c>
      <c r="E1717" t="s">
        <v>21</v>
      </c>
      <c r="F1717" t="s">
        <v>3801</v>
      </c>
      <c r="G1717">
        <v>1189.25</v>
      </c>
      <c r="H1717" t="s">
        <v>23</v>
      </c>
      <c r="I1717" t="s">
        <v>3802</v>
      </c>
      <c r="J1717" t="s">
        <v>718</v>
      </c>
      <c r="K1717">
        <v>1189.25</v>
      </c>
      <c r="L1717">
        <v>1</v>
      </c>
      <c r="M1717" t="s">
        <v>19</v>
      </c>
      <c r="N1717" t="s">
        <v>26</v>
      </c>
      <c r="O1717" t="s">
        <v>27</v>
      </c>
      <c r="P1717" t="s">
        <v>18</v>
      </c>
      <c r="Q1717" t="s">
        <v>101</v>
      </c>
    </row>
    <row r="1718" spans="1:17">
      <c r="A1718" t="s">
        <v>17</v>
      </c>
      <c r="B1718" t="s">
        <v>18</v>
      </c>
      <c r="C1718" t="s">
        <v>19</v>
      </c>
      <c r="D1718" t="s">
        <v>101</v>
      </c>
      <c r="E1718" t="s">
        <v>21</v>
      </c>
      <c r="F1718" t="s">
        <v>3803</v>
      </c>
      <c r="G1718">
        <v>1182.55</v>
      </c>
      <c r="H1718" t="s">
        <v>23</v>
      </c>
      <c r="I1718" t="s">
        <v>3804</v>
      </c>
      <c r="J1718" t="s">
        <v>718</v>
      </c>
      <c r="K1718">
        <v>1182.55</v>
      </c>
      <c r="L1718">
        <v>1</v>
      </c>
      <c r="M1718" t="s">
        <v>19</v>
      </c>
      <c r="N1718" t="s">
        <v>26</v>
      </c>
      <c r="O1718" t="s">
        <v>27</v>
      </c>
      <c r="P1718" t="s">
        <v>18</v>
      </c>
      <c r="Q1718" t="s">
        <v>101</v>
      </c>
    </row>
    <row r="1719" spans="1:17">
      <c r="A1719" t="s">
        <v>17</v>
      </c>
      <c r="B1719" t="s">
        <v>18</v>
      </c>
      <c r="C1719" t="s">
        <v>19</v>
      </c>
      <c r="D1719" t="s">
        <v>101</v>
      </c>
      <c r="E1719" t="s">
        <v>58</v>
      </c>
      <c r="F1719" t="s">
        <v>3805</v>
      </c>
      <c r="G1719">
        <v>1180.5</v>
      </c>
      <c r="H1719" t="s">
        <v>60</v>
      </c>
      <c r="I1719" t="s">
        <v>3806</v>
      </c>
      <c r="J1719" t="s">
        <v>1336</v>
      </c>
      <c r="K1719">
        <v>1180.5</v>
      </c>
      <c r="L1719">
        <v>1</v>
      </c>
      <c r="M1719" t="s">
        <v>19</v>
      </c>
      <c r="N1719" t="s">
        <v>26</v>
      </c>
      <c r="O1719" t="s">
        <v>62</v>
      </c>
      <c r="P1719" t="s">
        <v>63</v>
      </c>
      <c r="Q1719" t="s">
        <v>101</v>
      </c>
    </row>
    <row r="1720" spans="1:17">
      <c r="A1720" t="s">
        <v>17</v>
      </c>
      <c r="B1720" t="s">
        <v>17</v>
      </c>
      <c r="C1720" t="s">
        <v>176</v>
      </c>
      <c r="D1720" t="s">
        <v>186</v>
      </c>
      <c r="E1720" t="s">
        <v>30</v>
      </c>
      <c r="F1720" t="s">
        <v>3807</v>
      </c>
      <c r="G1720">
        <v>1170.18</v>
      </c>
      <c r="H1720" t="s">
        <v>32</v>
      </c>
      <c r="I1720" t="s">
        <v>3808</v>
      </c>
      <c r="J1720" t="s">
        <v>3001</v>
      </c>
      <c r="K1720">
        <v>1170.18</v>
      </c>
      <c r="L1720">
        <v>1</v>
      </c>
      <c r="M1720" t="s">
        <v>180</v>
      </c>
      <c r="N1720" t="s">
        <v>190</v>
      </c>
      <c r="O1720" t="s">
        <v>241</v>
      </c>
      <c r="P1720" t="s">
        <v>17</v>
      </c>
      <c r="Q1720" t="s">
        <v>343</v>
      </c>
    </row>
    <row r="1721" spans="1:17">
      <c r="A1721" t="s">
        <v>17</v>
      </c>
      <c r="B1721" t="s">
        <v>18</v>
      </c>
      <c r="C1721" t="s">
        <v>43</v>
      </c>
      <c r="D1721" t="s">
        <v>101</v>
      </c>
      <c r="E1721" t="s">
        <v>21</v>
      </c>
      <c r="F1721" t="s">
        <v>3809</v>
      </c>
      <c r="G1721">
        <v>1163.6400000000001</v>
      </c>
      <c r="H1721" t="s">
        <v>23</v>
      </c>
      <c r="I1721" t="s">
        <v>3810</v>
      </c>
      <c r="J1721" t="s">
        <v>692</v>
      </c>
      <c r="K1721">
        <v>1163.6400000000001</v>
      </c>
      <c r="L1721">
        <v>1</v>
      </c>
      <c r="M1721" t="s">
        <v>43</v>
      </c>
      <c r="N1721" t="s">
        <v>26</v>
      </c>
      <c r="O1721" t="s">
        <v>27</v>
      </c>
      <c r="P1721" t="s">
        <v>18</v>
      </c>
      <c r="Q1721" t="s">
        <v>101</v>
      </c>
    </row>
    <row r="1722" spans="1:17">
      <c r="A1722" t="s">
        <v>17</v>
      </c>
      <c r="B1722" t="s">
        <v>36</v>
      </c>
      <c r="C1722" t="s">
        <v>19</v>
      </c>
      <c r="D1722" t="s">
        <v>64</v>
      </c>
      <c r="E1722" t="s">
        <v>37</v>
      </c>
      <c r="F1722" t="s">
        <v>3811</v>
      </c>
      <c r="G1722">
        <v>1147.47</v>
      </c>
      <c r="H1722" t="s">
        <v>39</v>
      </c>
      <c r="I1722" t="s">
        <v>2731</v>
      </c>
      <c r="J1722" t="s">
        <v>3812</v>
      </c>
      <c r="K1722">
        <v>1147.47</v>
      </c>
      <c r="L1722">
        <v>1</v>
      </c>
      <c r="M1722" t="s">
        <v>19</v>
      </c>
      <c r="N1722" t="s">
        <v>26</v>
      </c>
      <c r="O1722" t="s">
        <v>36</v>
      </c>
      <c r="P1722" t="s">
        <v>36</v>
      </c>
      <c r="Q1722" t="s">
        <v>105</v>
      </c>
    </row>
    <row r="1723" spans="1:17">
      <c r="A1723" t="s">
        <v>17</v>
      </c>
      <c r="B1723" t="s">
        <v>18</v>
      </c>
      <c r="C1723" t="s">
        <v>19</v>
      </c>
      <c r="D1723" t="s">
        <v>101</v>
      </c>
      <c r="E1723" t="s">
        <v>977</v>
      </c>
      <c r="F1723" t="s">
        <v>3813</v>
      </c>
      <c r="G1723">
        <v>1144.3900000000001</v>
      </c>
      <c r="H1723" t="s">
        <v>979</v>
      </c>
      <c r="I1723" t="s">
        <v>3814</v>
      </c>
      <c r="J1723" t="s">
        <v>578</v>
      </c>
      <c r="K1723">
        <v>1144.3900000000001</v>
      </c>
      <c r="L1723">
        <v>1</v>
      </c>
      <c r="M1723" t="s">
        <v>19</v>
      </c>
      <c r="N1723" t="s">
        <v>190</v>
      </c>
      <c r="O1723" t="s">
        <v>1162</v>
      </c>
      <c r="P1723" t="s">
        <v>1162</v>
      </c>
      <c r="Q1723" t="s">
        <v>101</v>
      </c>
    </row>
    <row r="1724" spans="1:17">
      <c r="A1724" t="s">
        <v>17</v>
      </c>
      <c r="B1724" t="s">
        <v>29</v>
      </c>
      <c r="C1724" t="s">
        <v>19</v>
      </c>
      <c r="D1724" t="s">
        <v>101</v>
      </c>
      <c r="E1724" t="s">
        <v>30</v>
      </c>
      <c r="F1724" t="s">
        <v>3815</v>
      </c>
      <c r="G1724">
        <v>1136.74</v>
      </c>
      <c r="H1724" t="s">
        <v>32</v>
      </c>
      <c r="I1724" t="s">
        <v>3816</v>
      </c>
      <c r="J1724" t="s">
        <v>578</v>
      </c>
      <c r="K1724">
        <v>1136.74</v>
      </c>
      <c r="L1724">
        <v>1</v>
      </c>
      <c r="M1724" t="s">
        <v>19</v>
      </c>
      <c r="N1724" t="s">
        <v>26</v>
      </c>
      <c r="O1724" t="s">
        <v>29</v>
      </c>
      <c r="P1724" t="s">
        <v>29</v>
      </c>
      <c r="Q1724" t="s">
        <v>101</v>
      </c>
    </row>
    <row r="1725" spans="1:17">
      <c r="A1725" t="s">
        <v>17</v>
      </c>
      <c r="B1725" t="s">
        <v>29</v>
      </c>
      <c r="C1725" t="s">
        <v>43</v>
      </c>
      <c r="D1725" t="s">
        <v>101</v>
      </c>
      <c r="E1725" t="s">
        <v>30</v>
      </c>
      <c r="F1725" t="s">
        <v>3817</v>
      </c>
      <c r="G1725">
        <v>1136</v>
      </c>
      <c r="H1725" t="s">
        <v>32</v>
      </c>
      <c r="I1725" t="s">
        <v>3818</v>
      </c>
      <c r="J1725" t="s">
        <v>2001</v>
      </c>
      <c r="K1725">
        <v>1136</v>
      </c>
      <c r="L1725">
        <v>1</v>
      </c>
      <c r="M1725" t="s">
        <v>43</v>
      </c>
      <c r="N1725" t="s">
        <v>26</v>
      </c>
      <c r="O1725" t="s">
        <v>29</v>
      </c>
      <c r="P1725" t="s">
        <v>29</v>
      </c>
      <c r="Q1725" t="s">
        <v>105</v>
      </c>
    </row>
    <row r="1726" spans="1:17">
      <c r="A1726" t="s">
        <v>17</v>
      </c>
      <c r="B1726" t="s">
        <v>79</v>
      </c>
      <c r="C1726" t="s">
        <v>43</v>
      </c>
      <c r="D1726" t="s">
        <v>101</v>
      </c>
      <c r="E1726" t="s">
        <v>80</v>
      </c>
      <c r="F1726" t="s">
        <v>3819</v>
      </c>
      <c r="G1726">
        <v>1133</v>
      </c>
      <c r="H1726" t="s">
        <v>82</v>
      </c>
      <c r="I1726" t="s">
        <v>3820</v>
      </c>
      <c r="J1726" t="s">
        <v>692</v>
      </c>
      <c r="K1726">
        <v>1133</v>
      </c>
      <c r="L1726">
        <v>1</v>
      </c>
      <c r="M1726" t="s">
        <v>43</v>
      </c>
      <c r="N1726" t="s">
        <v>84</v>
      </c>
      <c r="O1726" t="s">
        <v>79</v>
      </c>
      <c r="P1726" t="s">
        <v>85</v>
      </c>
      <c r="Q1726" t="s">
        <v>101</v>
      </c>
    </row>
    <row r="1727" spans="1:17">
      <c r="A1727" t="s">
        <v>17</v>
      </c>
      <c r="B1727" t="s">
        <v>17</v>
      </c>
      <c r="C1727" t="s">
        <v>176</v>
      </c>
      <c r="D1727" t="s">
        <v>186</v>
      </c>
      <c r="E1727" t="s">
        <v>30</v>
      </c>
      <c r="F1727" t="s">
        <v>3821</v>
      </c>
      <c r="G1727">
        <v>1129</v>
      </c>
      <c r="H1727" t="s">
        <v>32</v>
      </c>
      <c r="I1727" t="s">
        <v>3822</v>
      </c>
      <c r="J1727" t="s">
        <v>3001</v>
      </c>
      <c r="K1727">
        <v>1129</v>
      </c>
      <c r="L1727">
        <v>1</v>
      </c>
      <c r="M1727" t="s">
        <v>180</v>
      </c>
      <c r="N1727" t="s">
        <v>190</v>
      </c>
      <c r="O1727" t="s">
        <v>241</v>
      </c>
      <c r="P1727" t="s">
        <v>17</v>
      </c>
      <c r="Q1727" t="s">
        <v>343</v>
      </c>
    </row>
    <row r="1728" spans="1:17">
      <c r="A1728" t="s">
        <v>17</v>
      </c>
      <c r="B1728" t="s">
        <v>18</v>
      </c>
      <c r="C1728" t="s">
        <v>19</v>
      </c>
      <c r="D1728" t="s">
        <v>101</v>
      </c>
      <c r="E1728" t="s">
        <v>21</v>
      </c>
      <c r="F1728" t="s">
        <v>3823</v>
      </c>
      <c r="G1728">
        <v>1120</v>
      </c>
      <c r="H1728" t="s">
        <v>23</v>
      </c>
      <c r="I1728" t="s">
        <v>3824</v>
      </c>
      <c r="J1728" t="s">
        <v>3825</v>
      </c>
      <c r="K1728">
        <v>1120</v>
      </c>
      <c r="L1728">
        <v>1</v>
      </c>
      <c r="M1728" t="s">
        <v>19</v>
      </c>
      <c r="N1728" t="s">
        <v>26</v>
      </c>
      <c r="O1728" t="s">
        <v>27</v>
      </c>
      <c r="P1728" t="s">
        <v>18</v>
      </c>
      <c r="Q1728" t="s">
        <v>101</v>
      </c>
    </row>
    <row r="1729" spans="1:17">
      <c r="A1729" t="s">
        <v>17</v>
      </c>
      <c r="B1729" t="s">
        <v>36</v>
      </c>
      <c r="C1729" t="s">
        <v>19</v>
      </c>
      <c r="D1729" t="s">
        <v>101</v>
      </c>
      <c r="E1729" t="s">
        <v>95</v>
      </c>
      <c r="F1729" t="s">
        <v>3826</v>
      </c>
      <c r="G1729">
        <v>1115.18</v>
      </c>
      <c r="H1729" t="s">
        <v>97</v>
      </c>
      <c r="I1729" t="s">
        <v>3827</v>
      </c>
      <c r="J1729" t="s">
        <v>1021</v>
      </c>
      <c r="K1729">
        <v>1115.18</v>
      </c>
      <c r="L1729">
        <v>1</v>
      </c>
      <c r="M1729" t="s">
        <v>19</v>
      </c>
      <c r="N1729" t="s">
        <v>26</v>
      </c>
      <c r="O1729" t="s">
        <v>36</v>
      </c>
      <c r="P1729" t="s">
        <v>36</v>
      </c>
      <c r="Q1729" t="s">
        <v>101</v>
      </c>
    </row>
    <row r="1730" spans="1:17">
      <c r="A1730" t="s">
        <v>17</v>
      </c>
      <c r="B1730" t="s">
        <v>36</v>
      </c>
      <c r="C1730" t="s">
        <v>19</v>
      </c>
      <c r="D1730" t="s">
        <v>101</v>
      </c>
      <c r="E1730" t="s">
        <v>95</v>
      </c>
      <c r="F1730" t="s">
        <v>3828</v>
      </c>
      <c r="G1730">
        <v>1105.2</v>
      </c>
      <c r="H1730" t="s">
        <v>97</v>
      </c>
      <c r="I1730" t="s">
        <v>3829</v>
      </c>
      <c r="J1730" t="s">
        <v>1021</v>
      </c>
      <c r="K1730">
        <v>1105.2</v>
      </c>
      <c r="L1730">
        <v>1</v>
      </c>
      <c r="M1730" t="s">
        <v>19</v>
      </c>
      <c r="N1730" t="s">
        <v>26</v>
      </c>
      <c r="O1730" t="s">
        <v>36</v>
      </c>
      <c r="P1730" t="s">
        <v>36</v>
      </c>
      <c r="Q1730" t="s">
        <v>101</v>
      </c>
    </row>
    <row r="1731" spans="1:17">
      <c r="A1731" t="s">
        <v>17</v>
      </c>
      <c r="B1731" t="s">
        <v>17</v>
      </c>
      <c r="C1731" t="s">
        <v>176</v>
      </c>
      <c r="D1731" t="s">
        <v>186</v>
      </c>
      <c r="E1731" t="s">
        <v>21</v>
      </c>
      <c r="F1731" t="s">
        <v>3830</v>
      </c>
      <c r="G1731">
        <v>1102.6400000000001</v>
      </c>
      <c r="H1731" t="s">
        <v>23</v>
      </c>
      <c r="I1731" t="s">
        <v>3732</v>
      </c>
      <c r="J1731" t="s">
        <v>3001</v>
      </c>
      <c r="K1731">
        <v>1102.6400000000001</v>
      </c>
      <c r="L1731">
        <v>1</v>
      </c>
      <c r="M1731" t="s">
        <v>180</v>
      </c>
      <c r="N1731" t="s">
        <v>190</v>
      </c>
      <c r="O1731" t="s">
        <v>1361</v>
      </c>
      <c r="P1731" t="s">
        <v>17</v>
      </c>
      <c r="Q1731" t="s">
        <v>343</v>
      </c>
    </row>
    <row r="1732" spans="1:17">
      <c r="A1732" t="s">
        <v>17</v>
      </c>
      <c r="B1732" t="s">
        <v>18</v>
      </c>
      <c r="C1732" t="s">
        <v>19</v>
      </c>
      <c r="D1732" t="s">
        <v>101</v>
      </c>
      <c r="E1732" t="s">
        <v>21</v>
      </c>
      <c r="F1732" t="s">
        <v>3831</v>
      </c>
      <c r="G1732">
        <v>1102.58</v>
      </c>
      <c r="H1732" t="s">
        <v>23</v>
      </c>
      <c r="I1732" t="s">
        <v>3832</v>
      </c>
      <c r="J1732" t="s">
        <v>1255</v>
      </c>
      <c r="K1732">
        <v>1099.46</v>
      </c>
      <c r="L1732">
        <v>0.99717027335884934</v>
      </c>
      <c r="M1732" t="s">
        <v>19</v>
      </c>
      <c r="N1732" t="s">
        <v>26</v>
      </c>
      <c r="O1732" t="s">
        <v>27</v>
      </c>
      <c r="P1732" t="s">
        <v>18</v>
      </c>
      <c r="Q1732" t="s">
        <v>105</v>
      </c>
    </row>
    <row r="1733" spans="1:17">
      <c r="A1733" t="s">
        <v>17</v>
      </c>
      <c r="B1733" t="s">
        <v>18</v>
      </c>
      <c r="C1733" t="s">
        <v>19</v>
      </c>
      <c r="D1733" t="s">
        <v>101</v>
      </c>
      <c r="E1733" t="s">
        <v>21</v>
      </c>
      <c r="F1733" t="s">
        <v>3833</v>
      </c>
      <c r="G1733">
        <v>1102.58</v>
      </c>
      <c r="H1733" t="s">
        <v>23</v>
      </c>
      <c r="I1733" t="s">
        <v>3832</v>
      </c>
      <c r="J1733" t="s">
        <v>1255</v>
      </c>
      <c r="K1733">
        <v>1102.58</v>
      </c>
      <c r="L1733">
        <v>1</v>
      </c>
      <c r="M1733" t="s">
        <v>19</v>
      </c>
      <c r="N1733" t="s">
        <v>26</v>
      </c>
      <c r="O1733" t="s">
        <v>27</v>
      </c>
      <c r="P1733" t="s">
        <v>18</v>
      </c>
      <c r="Q1733" t="s">
        <v>105</v>
      </c>
    </row>
    <row r="1734" spans="1:17">
      <c r="A1734" t="s">
        <v>17</v>
      </c>
      <c r="B1734" t="s">
        <v>18</v>
      </c>
      <c r="C1734" t="s">
        <v>19</v>
      </c>
      <c r="D1734" t="s">
        <v>101</v>
      </c>
      <c r="E1734" t="s">
        <v>21</v>
      </c>
      <c r="F1734" t="s">
        <v>3834</v>
      </c>
      <c r="G1734">
        <v>1100</v>
      </c>
      <c r="H1734" t="s">
        <v>23</v>
      </c>
      <c r="I1734" t="s">
        <v>3835</v>
      </c>
      <c r="J1734" t="s">
        <v>1108</v>
      </c>
      <c r="K1734">
        <v>1100</v>
      </c>
      <c r="L1734">
        <v>1</v>
      </c>
      <c r="M1734" t="s">
        <v>19</v>
      </c>
      <c r="N1734" t="s">
        <v>26</v>
      </c>
      <c r="O1734" t="s">
        <v>27</v>
      </c>
      <c r="P1734" t="s">
        <v>18</v>
      </c>
      <c r="Q1734" t="s">
        <v>105</v>
      </c>
    </row>
    <row r="1735" spans="1:17">
      <c r="A1735" t="s">
        <v>17</v>
      </c>
      <c r="B1735" t="s">
        <v>17</v>
      </c>
      <c r="C1735" t="s">
        <v>176</v>
      </c>
      <c r="D1735" t="s">
        <v>186</v>
      </c>
      <c r="E1735" t="s">
        <v>30</v>
      </c>
      <c r="F1735" t="s">
        <v>3836</v>
      </c>
      <c r="G1735">
        <v>1095.1300000000001</v>
      </c>
      <c r="H1735" t="s">
        <v>32</v>
      </c>
      <c r="I1735" t="s">
        <v>3837</v>
      </c>
      <c r="J1735" t="s">
        <v>3001</v>
      </c>
      <c r="K1735">
        <v>1095.1300000000001</v>
      </c>
      <c r="L1735">
        <v>1</v>
      </c>
      <c r="M1735" t="s">
        <v>180</v>
      </c>
      <c r="N1735" t="s">
        <v>190</v>
      </c>
      <c r="O1735" t="s">
        <v>241</v>
      </c>
      <c r="P1735" t="s">
        <v>17</v>
      </c>
      <c r="Q1735" t="s">
        <v>343</v>
      </c>
    </row>
    <row r="1736" spans="1:17">
      <c r="A1736" t="s">
        <v>17</v>
      </c>
      <c r="B1736" t="s">
        <v>18</v>
      </c>
      <c r="C1736" t="s">
        <v>19</v>
      </c>
      <c r="D1736" t="s">
        <v>101</v>
      </c>
      <c r="E1736" t="s">
        <v>21</v>
      </c>
      <c r="F1736" t="s">
        <v>3838</v>
      </c>
      <c r="G1736">
        <v>1088.5999999999999</v>
      </c>
      <c r="H1736" t="s">
        <v>23</v>
      </c>
      <c r="I1736" t="s">
        <v>3839</v>
      </c>
      <c r="J1736" t="s">
        <v>692</v>
      </c>
      <c r="K1736">
        <v>1088.5999999999999</v>
      </c>
      <c r="L1736">
        <v>1</v>
      </c>
      <c r="M1736" t="s">
        <v>19</v>
      </c>
      <c r="N1736" t="s">
        <v>26</v>
      </c>
      <c r="O1736" t="s">
        <v>27</v>
      </c>
      <c r="P1736" t="s">
        <v>18</v>
      </c>
      <c r="Q1736" t="s">
        <v>101</v>
      </c>
    </row>
    <row r="1737" spans="1:17">
      <c r="A1737" t="s">
        <v>17</v>
      </c>
      <c r="B1737" t="s">
        <v>17</v>
      </c>
      <c r="C1737" t="s">
        <v>176</v>
      </c>
      <c r="D1737" t="s">
        <v>186</v>
      </c>
      <c r="E1737" t="s">
        <v>30</v>
      </c>
      <c r="F1737" t="s">
        <v>3840</v>
      </c>
      <c r="G1737">
        <v>1085.8499999999999</v>
      </c>
      <c r="H1737" t="s">
        <v>32</v>
      </c>
      <c r="I1737" t="s">
        <v>3841</v>
      </c>
      <c r="J1737" t="s">
        <v>3001</v>
      </c>
      <c r="K1737">
        <v>1085.8499999999999</v>
      </c>
      <c r="L1737">
        <v>1</v>
      </c>
      <c r="M1737" t="s">
        <v>180</v>
      </c>
      <c r="N1737" t="s">
        <v>190</v>
      </c>
      <c r="O1737" t="s">
        <v>241</v>
      </c>
      <c r="P1737" t="s">
        <v>17</v>
      </c>
      <c r="Q1737" t="s">
        <v>343</v>
      </c>
    </row>
    <row r="1738" spans="1:17">
      <c r="A1738" t="s">
        <v>17</v>
      </c>
      <c r="B1738" t="s">
        <v>36</v>
      </c>
      <c r="C1738" t="s">
        <v>19</v>
      </c>
      <c r="D1738" t="s">
        <v>101</v>
      </c>
      <c r="E1738" t="s">
        <v>95</v>
      </c>
      <c r="F1738" t="s">
        <v>3842</v>
      </c>
      <c r="G1738">
        <v>1079.74</v>
      </c>
      <c r="H1738" t="s">
        <v>97</v>
      </c>
      <c r="I1738" t="s">
        <v>3477</v>
      </c>
      <c r="J1738" t="s">
        <v>3478</v>
      </c>
      <c r="K1738">
        <v>1050.79</v>
      </c>
      <c r="L1738">
        <v>0.97318798970122433</v>
      </c>
      <c r="M1738" t="s">
        <v>19</v>
      </c>
      <c r="P1738" t="s">
        <v>36</v>
      </c>
      <c r="Q1738" t="s">
        <v>101</v>
      </c>
    </row>
    <row r="1739" spans="1:17">
      <c r="A1739" t="s">
        <v>17</v>
      </c>
      <c r="B1739" t="s">
        <v>36</v>
      </c>
      <c r="C1739" t="s">
        <v>19</v>
      </c>
      <c r="D1739" t="s">
        <v>101</v>
      </c>
      <c r="E1739" t="s">
        <v>95</v>
      </c>
      <c r="F1739" t="s">
        <v>3843</v>
      </c>
      <c r="G1739">
        <v>1057.43</v>
      </c>
      <c r="H1739" t="s">
        <v>97</v>
      </c>
      <c r="I1739" t="s">
        <v>3844</v>
      </c>
      <c r="J1739" t="s">
        <v>1021</v>
      </c>
      <c r="K1739">
        <v>1057.43</v>
      </c>
      <c r="L1739">
        <v>1</v>
      </c>
      <c r="M1739" t="s">
        <v>19</v>
      </c>
      <c r="N1739" t="s">
        <v>26</v>
      </c>
      <c r="O1739" t="s">
        <v>36</v>
      </c>
      <c r="P1739" t="s">
        <v>36</v>
      </c>
      <c r="Q1739" t="s">
        <v>101</v>
      </c>
    </row>
    <row r="1740" spans="1:17">
      <c r="A1740" t="s">
        <v>17</v>
      </c>
      <c r="B1740" t="s">
        <v>17</v>
      </c>
      <c r="C1740" t="s">
        <v>176</v>
      </c>
      <c r="D1740" t="s">
        <v>186</v>
      </c>
      <c r="E1740" t="s">
        <v>30</v>
      </c>
      <c r="F1740" t="s">
        <v>3845</v>
      </c>
      <c r="G1740">
        <v>1055.52</v>
      </c>
      <c r="H1740" t="s">
        <v>32</v>
      </c>
      <c r="I1740" t="s">
        <v>3846</v>
      </c>
      <c r="J1740" t="s">
        <v>3001</v>
      </c>
      <c r="K1740">
        <v>1055.52</v>
      </c>
      <c r="L1740">
        <v>1</v>
      </c>
      <c r="M1740" t="s">
        <v>180</v>
      </c>
      <c r="N1740" t="s">
        <v>190</v>
      </c>
      <c r="O1740" t="s">
        <v>241</v>
      </c>
      <c r="P1740" t="s">
        <v>17</v>
      </c>
      <c r="Q1740" t="s">
        <v>343</v>
      </c>
    </row>
    <row r="1741" spans="1:17">
      <c r="A1741" t="s">
        <v>17</v>
      </c>
      <c r="B1741" t="s">
        <v>17</v>
      </c>
      <c r="C1741" t="s">
        <v>176</v>
      </c>
      <c r="D1741" t="s">
        <v>186</v>
      </c>
      <c r="E1741" t="s">
        <v>30</v>
      </c>
      <c r="F1741" t="s">
        <v>3847</v>
      </c>
      <c r="G1741">
        <v>1050.6500000000001</v>
      </c>
      <c r="H1741" t="s">
        <v>32</v>
      </c>
      <c r="I1741" t="s">
        <v>3848</v>
      </c>
      <c r="J1741" t="s">
        <v>3001</v>
      </c>
      <c r="K1741">
        <v>1050.6500000000001</v>
      </c>
      <c r="L1741">
        <v>1</v>
      </c>
      <c r="M1741" t="s">
        <v>180</v>
      </c>
      <c r="N1741" t="s">
        <v>190</v>
      </c>
      <c r="O1741" t="s">
        <v>241</v>
      </c>
      <c r="P1741" t="s">
        <v>17</v>
      </c>
      <c r="Q1741" t="s">
        <v>343</v>
      </c>
    </row>
    <row r="1742" spans="1:17">
      <c r="A1742" t="s">
        <v>17</v>
      </c>
      <c r="B1742" t="s">
        <v>17</v>
      </c>
      <c r="C1742" t="s">
        <v>176</v>
      </c>
      <c r="D1742" t="s">
        <v>186</v>
      </c>
      <c r="E1742" t="s">
        <v>30</v>
      </c>
      <c r="F1742" t="s">
        <v>3849</v>
      </c>
      <c r="G1742">
        <v>1049.28</v>
      </c>
      <c r="H1742" t="s">
        <v>32</v>
      </c>
      <c r="I1742" t="s">
        <v>3850</v>
      </c>
      <c r="J1742" t="s">
        <v>3001</v>
      </c>
      <c r="K1742">
        <v>1049.28</v>
      </c>
      <c r="L1742">
        <v>1</v>
      </c>
      <c r="M1742" t="s">
        <v>180</v>
      </c>
      <c r="N1742" t="s">
        <v>190</v>
      </c>
      <c r="O1742" t="s">
        <v>241</v>
      </c>
      <c r="P1742" t="s">
        <v>17</v>
      </c>
      <c r="Q1742" t="s">
        <v>343</v>
      </c>
    </row>
    <row r="1743" spans="1:17">
      <c r="A1743" t="s">
        <v>17</v>
      </c>
      <c r="B1743" t="s">
        <v>29</v>
      </c>
      <c r="C1743" t="s">
        <v>19</v>
      </c>
      <c r="D1743" t="s">
        <v>20</v>
      </c>
      <c r="E1743" t="s">
        <v>30</v>
      </c>
      <c r="F1743" t="s">
        <v>3851</v>
      </c>
      <c r="G1743">
        <v>1046.8699999999999</v>
      </c>
      <c r="H1743" t="s">
        <v>32</v>
      </c>
      <c r="I1743" t="s">
        <v>3852</v>
      </c>
      <c r="J1743" t="s">
        <v>318</v>
      </c>
      <c r="K1743">
        <v>1046.8699999999999</v>
      </c>
      <c r="L1743">
        <v>1</v>
      </c>
      <c r="M1743" t="s">
        <v>19</v>
      </c>
      <c r="N1743" t="s">
        <v>26</v>
      </c>
      <c r="O1743" t="s">
        <v>29</v>
      </c>
      <c r="P1743" t="s">
        <v>29</v>
      </c>
      <c r="Q1743" t="s">
        <v>105</v>
      </c>
    </row>
    <row r="1744" spans="1:17">
      <c r="A1744" t="s">
        <v>17</v>
      </c>
      <c r="B1744" t="s">
        <v>79</v>
      </c>
      <c r="C1744" t="s">
        <v>43</v>
      </c>
      <c r="D1744" t="s">
        <v>20</v>
      </c>
      <c r="E1744" t="s">
        <v>157</v>
      </c>
      <c r="F1744" t="s">
        <v>3853</v>
      </c>
      <c r="G1744">
        <v>1037.99</v>
      </c>
      <c r="H1744" t="s">
        <v>159</v>
      </c>
      <c r="I1744" t="s">
        <v>3854</v>
      </c>
      <c r="J1744" t="s">
        <v>131</v>
      </c>
      <c r="K1744">
        <v>1037.99</v>
      </c>
      <c r="L1744">
        <v>1</v>
      </c>
      <c r="M1744" t="s">
        <v>43</v>
      </c>
      <c r="P1744" t="s">
        <v>162</v>
      </c>
    </row>
    <row r="1745" spans="1:17">
      <c r="A1745" t="s">
        <v>17</v>
      </c>
      <c r="B1745" t="s">
        <v>18</v>
      </c>
      <c r="C1745" t="s">
        <v>19</v>
      </c>
      <c r="D1745" t="s">
        <v>101</v>
      </c>
      <c r="E1745" t="s">
        <v>21</v>
      </c>
      <c r="F1745" t="s">
        <v>3855</v>
      </c>
      <c r="G1745">
        <v>1035.06</v>
      </c>
      <c r="H1745" t="s">
        <v>23</v>
      </c>
      <c r="I1745" t="s">
        <v>3856</v>
      </c>
      <c r="J1745" t="s">
        <v>3001</v>
      </c>
      <c r="K1745">
        <v>963.11</v>
      </c>
      <c r="L1745">
        <v>0.93048712151952551</v>
      </c>
      <c r="M1745" t="s">
        <v>19</v>
      </c>
      <c r="N1745" t="s">
        <v>26</v>
      </c>
      <c r="O1745" t="s">
        <v>27</v>
      </c>
      <c r="P1745" t="s">
        <v>18</v>
      </c>
      <c r="Q1745" t="s">
        <v>101</v>
      </c>
    </row>
    <row r="1746" spans="1:17">
      <c r="A1746" t="s">
        <v>17</v>
      </c>
      <c r="B1746" t="s">
        <v>17</v>
      </c>
      <c r="C1746" t="s">
        <v>176</v>
      </c>
      <c r="D1746" t="s">
        <v>186</v>
      </c>
      <c r="E1746" t="s">
        <v>30</v>
      </c>
      <c r="F1746" t="s">
        <v>3857</v>
      </c>
      <c r="G1746">
        <v>1031.69</v>
      </c>
      <c r="H1746" t="s">
        <v>32</v>
      </c>
      <c r="I1746" t="s">
        <v>3858</v>
      </c>
      <c r="J1746" t="s">
        <v>3320</v>
      </c>
      <c r="K1746">
        <v>1031.69</v>
      </c>
      <c r="L1746">
        <v>1</v>
      </c>
      <c r="M1746" t="s">
        <v>180</v>
      </c>
      <c r="N1746" t="s">
        <v>190</v>
      </c>
      <c r="O1746" t="s">
        <v>241</v>
      </c>
      <c r="P1746" t="s">
        <v>17</v>
      </c>
      <c r="Q1746" t="s">
        <v>343</v>
      </c>
    </row>
    <row r="1747" spans="1:17">
      <c r="A1747" t="s">
        <v>17</v>
      </c>
      <c r="B1747" t="s">
        <v>79</v>
      </c>
      <c r="C1747" t="s">
        <v>176</v>
      </c>
      <c r="D1747" t="s">
        <v>186</v>
      </c>
      <c r="E1747" t="s">
        <v>567</v>
      </c>
      <c r="F1747" t="s">
        <v>3859</v>
      </c>
      <c r="G1747">
        <v>1031.3599999999999</v>
      </c>
      <c r="H1747" t="s">
        <v>569</v>
      </c>
      <c r="I1747" t="s">
        <v>3860</v>
      </c>
      <c r="J1747" t="s">
        <v>3355</v>
      </c>
      <c r="K1747">
        <v>952</v>
      </c>
      <c r="L1747">
        <v>0.92305305615885824</v>
      </c>
      <c r="M1747" t="s">
        <v>180</v>
      </c>
      <c r="N1747">
        <v>0</v>
      </c>
      <c r="O1747">
        <v>0</v>
      </c>
      <c r="P1747" t="s">
        <v>197</v>
      </c>
      <c r="Q1747" t="s">
        <v>186</v>
      </c>
    </row>
    <row r="1748" spans="1:17">
      <c r="A1748" t="s">
        <v>17</v>
      </c>
      <c r="B1748" t="s">
        <v>79</v>
      </c>
      <c r="C1748" t="s">
        <v>43</v>
      </c>
      <c r="D1748" t="s">
        <v>101</v>
      </c>
      <c r="E1748" t="s">
        <v>567</v>
      </c>
      <c r="F1748" t="s">
        <v>3861</v>
      </c>
      <c r="G1748">
        <v>1026</v>
      </c>
      <c r="H1748" t="s">
        <v>569</v>
      </c>
      <c r="I1748" t="s">
        <v>3862</v>
      </c>
      <c r="J1748" t="s">
        <v>1155</v>
      </c>
      <c r="K1748">
        <v>1026</v>
      </c>
      <c r="L1748">
        <v>1</v>
      </c>
      <c r="M1748" t="s">
        <v>43</v>
      </c>
      <c r="N1748" t="s">
        <v>190</v>
      </c>
      <c r="O1748" t="s">
        <v>246</v>
      </c>
      <c r="P1748" t="s">
        <v>246</v>
      </c>
      <c r="Q1748" t="s">
        <v>105</v>
      </c>
    </row>
    <row r="1749" spans="1:17">
      <c r="A1749" t="s">
        <v>17</v>
      </c>
      <c r="B1749" t="s">
        <v>29</v>
      </c>
      <c r="C1749" t="s">
        <v>19</v>
      </c>
      <c r="D1749" t="s">
        <v>101</v>
      </c>
      <c r="E1749" t="s">
        <v>30</v>
      </c>
      <c r="F1749" t="s">
        <v>3863</v>
      </c>
      <c r="G1749">
        <v>1017.69</v>
      </c>
      <c r="H1749" t="s">
        <v>32</v>
      </c>
      <c r="I1749" t="s">
        <v>3864</v>
      </c>
      <c r="J1749" t="s">
        <v>318</v>
      </c>
      <c r="K1749">
        <v>1017.69</v>
      </c>
      <c r="L1749">
        <v>1</v>
      </c>
      <c r="M1749" t="s">
        <v>19</v>
      </c>
      <c r="N1749" t="s">
        <v>26</v>
      </c>
      <c r="O1749" t="s">
        <v>29</v>
      </c>
      <c r="P1749" t="s">
        <v>29</v>
      </c>
      <c r="Q1749" t="s">
        <v>105</v>
      </c>
    </row>
    <row r="1750" spans="1:17">
      <c r="A1750" t="s">
        <v>17</v>
      </c>
      <c r="B1750" t="s">
        <v>36</v>
      </c>
      <c r="C1750" t="s">
        <v>19</v>
      </c>
      <c r="D1750" t="s">
        <v>101</v>
      </c>
      <c r="E1750" t="s">
        <v>37</v>
      </c>
      <c r="F1750" t="s">
        <v>3865</v>
      </c>
      <c r="G1750">
        <v>1016.21</v>
      </c>
      <c r="H1750" t="s">
        <v>39</v>
      </c>
      <c r="I1750" t="s">
        <v>3866</v>
      </c>
      <c r="J1750" t="s">
        <v>1021</v>
      </c>
      <c r="K1750">
        <v>1016.21</v>
      </c>
      <c r="L1750">
        <v>1</v>
      </c>
      <c r="M1750" t="s">
        <v>19</v>
      </c>
      <c r="N1750" t="s">
        <v>26</v>
      </c>
      <c r="O1750" t="s">
        <v>36</v>
      </c>
      <c r="P1750" t="s">
        <v>36</v>
      </c>
      <c r="Q1750" t="s">
        <v>101</v>
      </c>
    </row>
    <row r="1751" spans="1:17">
      <c r="A1751" t="s">
        <v>17</v>
      </c>
      <c r="B1751" t="s">
        <v>18</v>
      </c>
      <c r="C1751" t="s">
        <v>19</v>
      </c>
      <c r="D1751" t="s">
        <v>101</v>
      </c>
      <c r="E1751" t="s">
        <v>21</v>
      </c>
      <c r="F1751" t="s">
        <v>3867</v>
      </c>
      <c r="G1751">
        <v>1008</v>
      </c>
      <c r="H1751" t="s">
        <v>23</v>
      </c>
      <c r="I1751" t="s">
        <v>3868</v>
      </c>
      <c r="J1751" t="s">
        <v>724</v>
      </c>
      <c r="K1751">
        <v>1008</v>
      </c>
      <c r="L1751">
        <v>1</v>
      </c>
      <c r="M1751" t="s">
        <v>19</v>
      </c>
      <c r="N1751" t="s">
        <v>26</v>
      </c>
      <c r="O1751" t="s">
        <v>27</v>
      </c>
      <c r="P1751" t="s">
        <v>18</v>
      </c>
      <c r="Q1751" t="s">
        <v>105</v>
      </c>
    </row>
    <row r="1752" spans="1:17">
      <c r="A1752" t="s">
        <v>17</v>
      </c>
      <c r="B1752" t="s">
        <v>17</v>
      </c>
      <c r="C1752" t="s">
        <v>176</v>
      </c>
      <c r="D1752" t="s">
        <v>186</v>
      </c>
      <c r="E1752" t="s">
        <v>30</v>
      </c>
      <c r="F1752" t="s">
        <v>3869</v>
      </c>
      <c r="G1752">
        <v>1001.88</v>
      </c>
      <c r="H1752" t="s">
        <v>32</v>
      </c>
      <c r="I1752" t="s">
        <v>3870</v>
      </c>
      <c r="J1752" t="s">
        <v>3871</v>
      </c>
      <c r="K1752">
        <v>1001.88</v>
      </c>
      <c r="L1752">
        <v>1</v>
      </c>
      <c r="M1752" t="s">
        <v>180</v>
      </c>
      <c r="N1752" t="s">
        <v>190</v>
      </c>
      <c r="O1752" t="s">
        <v>241</v>
      </c>
      <c r="P1752" t="s">
        <v>17</v>
      </c>
      <c r="Q1752" t="s">
        <v>343</v>
      </c>
    </row>
    <row r="1753" spans="1:17">
      <c r="A1753" t="s">
        <v>17</v>
      </c>
      <c r="B1753" t="s">
        <v>36</v>
      </c>
      <c r="C1753" t="s">
        <v>176</v>
      </c>
      <c r="D1753" t="s">
        <v>2837</v>
      </c>
      <c r="E1753" t="s">
        <v>95</v>
      </c>
      <c r="F1753" t="s">
        <v>3872</v>
      </c>
      <c r="G1753">
        <v>1000</v>
      </c>
      <c r="H1753" t="s">
        <v>97</v>
      </c>
      <c r="I1753" t="s">
        <v>3873</v>
      </c>
      <c r="J1753" t="s">
        <v>3578</v>
      </c>
      <c r="K1753">
        <v>0</v>
      </c>
      <c r="L1753">
        <v>0</v>
      </c>
      <c r="M1753" t="s">
        <v>180</v>
      </c>
      <c r="P1753" t="s">
        <v>36</v>
      </c>
    </row>
    <row r="1754" spans="1:17">
      <c r="A1754" t="s">
        <v>17</v>
      </c>
      <c r="B1754" t="s">
        <v>36</v>
      </c>
      <c r="C1754" t="s">
        <v>19</v>
      </c>
      <c r="D1754" t="s">
        <v>598</v>
      </c>
      <c r="E1754" t="s">
        <v>37</v>
      </c>
      <c r="F1754" t="s">
        <v>3874</v>
      </c>
      <c r="G1754">
        <v>996.82</v>
      </c>
      <c r="H1754" t="s">
        <v>39</v>
      </c>
      <c r="I1754" t="s">
        <v>3875</v>
      </c>
      <c r="J1754" t="s">
        <v>3708</v>
      </c>
      <c r="K1754">
        <v>949.36</v>
      </c>
      <c r="L1754">
        <v>0.95238859573443546</v>
      </c>
      <c r="M1754" t="s">
        <v>19</v>
      </c>
      <c r="N1754" t="s">
        <v>26</v>
      </c>
      <c r="O1754" t="s">
        <v>36</v>
      </c>
      <c r="P1754" t="s">
        <v>36</v>
      </c>
      <c r="Q1754" t="s">
        <v>101</v>
      </c>
    </row>
    <row r="1755" spans="1:17">
      <c r="A1755" t="s">
        <v>17</v>
      </c>
      <c r="B1755" t="s">
        <v>18</v>
      </c>
      <c r="C1755" t="s">
        <v>19</v>
      </c>
      <c r="D1755" t="s">
        <v>101</v>
      </c>
      <c r="E1755" t="s">
        <v>21</v>
      </c>
      <c r="F1755" t="s">
        <v>3876</v>
      </c>
      <c r="G1755">
        <v>996</v>
      </c>
      <c r="H1755" t="s">
        <v>23</v>
      </c>
      <c r="I1755" t="s">
        <v>3877</v>
      </c>
      <c r="J1755" t="s">
        <v>1336</v>
      </c>
      <c r="K1755">
        <v>996</v>
      </c>
      <c r="L1755">
        <v>1</v>
      </c>
      <c r="M1755" t="s">
        <v>19</v>
      </c>
      <c r="N1755" t="s">
        <v>26</v>
      </c>
      <c r="O1755" t="s">
        <v>27</v>
      </c>
      <c r="P1755" t="s">
        <v>18</v>
      </c>
      <c r="Q1755" t="s">
        <v>101</v>
      </c>
    </row>
    <row r="1756" spans="1:17">
      <c r="A1756" t="s">
        <v>17</v>
      </c>
      <c r="B1756" t="s">
        <v>18</v>
      </c>
      <c r="C1756" t="s">
        <v>19</v>
      </c>
      <c r="D1756" t="s">
        <v>101</v>
      </c>
      <c r="E1756" t="s">
        <v>69</v>
      </c>
      <c r="F1756" t="s">
        <v>3878</v>
      </c>
      <c r="G1756">
        <v>992</v>
      </c>
      <c r="H1756" t="s">
        <v>71</v>
      </c>
      <c r="I1756" t="s">
        <v>3879</v>
      </c>
      <c r="J1756" t="s">
        <v>1108</v>
      </c>
      <c r="K1756">
        <v>992</v>
      </c>
      <c r="L1756">
        <v>1</v>
      </c>
      <c r="M1756" t="s">
        <v>19</v>
      </c>
      <c r="P1756" t="s">
        <v>18</v>
      </c>
    </row>
    <row r="1757" spans="1:17">
      <c r="A1757" t="s">
        <v>17</v>
      </c>
      <c r="B1757" t="s">
        <v>18</v>
      </c>
      <c r="C1757" t="s">
        <v>19</v>
      </c>
      <c r="D1757" t="s">
        <v>101</v>
      </c>
      <c r="E1757" t="s">
        <v>21</v>
      </c>
      <c r="F1757" t="s">
        <v>3880</v>
      </c>
      <c r="G1757">
        <v>977.28</v>
      </c>
      <c r="H1757" t="s">
        <v>23</v>
      </c>
      <c r="I1757" t="s">
        <v>3881</v>
      </c>
      <c r="J1757" t="s">
        <v>833</v>
      </c>
      <c r="K1757">
        <v>977.28</v>
      </c>
      <c r="L1757">
        <v>1</v>
      </c>
      <c r="M1757" t="s">
        <v>19</v>
      </c>
      <c r="N1757" t="s">
        <v>26</v>
      </c>
      <c r="O1757" t="s">
        <v>27</v>
      </c>
      <c r="P1757" t="s">
        <v>18</v>
      </c>
      <c r="Q1757" t="s">
        <v>101</v>
      </c>
    </row>
    <row r="1758" spans="1:17">
      <c r="A1758" t="s">
        <v>17</v>
      </c>
      <c r="B1758" t="s">
        <v>36</v>
      </c>
      <c r="C1758" t="s">
        <v>19</v>
      </c>
      <c r="D1758" t="s">
        <v>101</v>
      </c>
      <c r="E1758" t="s">
        <v>37</v>
      </c>
      <c r="F1758" t="s">
        <v>3882</v>
      </c>
      <c r="G1758">
        <v>976.84</v>
      </c>
      <c r="H1758" t="s">
        <v>39</v>
      </c>
      <c r="I1758" t="s">
        <v>3883</v>
      </c>
      <c r="J1758" t="s">
        <v>3067</v>
      </c>
      <c r="K1758">
        <v>976.84</v>
      </c>
      <c r="L1758">
        <v>1</v>
      </c>
      <c r="M1758" t="s">
        <v>19</v>
      </c>
      <c r="N1758" t="s">
        <v>26</v>
      </c>
      <c r="O1758" t="s">
        <v>36</v>
      </c>
      <c r="P1758" t="s">
        <v>36</v>
      </c>
      <c r="Q1758" t="s">
        <v>101</v>
      </c>
    </row>
    <row r="1759" spans="1:17">
      <c r="A1759" t="s">
        <v>17</v>
      </c>
      <c r="B1759" t="s">
        <v>29</v>
      </c>
      <c r="C1759" t="s">
        <v>19</v>
      </c>
      <c r="D1759" t="s">
        <v>20</v>
      </c>
      <c r="E1759" t="s">
        <v>30</v>
      </c>
      <c r="F1759" t="s">
        <v>3884</v>
      </c>
      <c r="G1759">
        <v>975.1</v>
      </c>
      <c r="H1759" t="s">
        <v>32</v>
      </c>
      <c r="I1759" t="s">
        <v>3852</v>
      </c>
      <c r="J1759" t="s">
        <v>318</v>
      </c>
      <c r="K1759">
        <v>975.1</v>
      </c>
      <c r="L1759">
        <v>1</v>
      </c>
      <c r="M1759" t="s">
        <v>19</v>
      </c>
      <c r="N1759" t="s">
        <v>26</v>
      </c>
      <c r="O1759" t="s">
        <v>29</v>
      </c>
      <c r="P1759" t="s">
        <v>29</v>
      </c>
      <c r="Q1759" t="s">
        <v>105</v>
      </c>
    </row>
    <row r="1760" spans="1:17">
      <c r="A1760" t="s">
        <v>17</v>
      </c>
      <c r="B1760" t="s">
        <v>17</v>
      </c>
      <c r="C1760" t="s">
        <v>176</v>
      </c>
      <c r="D1760" t="s">
        <v>186</v>
      </c>
      <c r="E1760" t="s">
        <v>30</v>
      </c>
      <c r="F1760" t="s">
        <v>3885</v>
      </c>
      <c r="G1760">
        <v>970.73</v>
      </c>
      <c r="H1760" t="s">
        <v>32</v>
      </c>
      <c r="I1760" t="s">
        <v>3728</v>
      </c>
      <c r="J1760" t="s">
        <v>1414</v>
      </c>
      <c r="K1760">
        <v>970.73</v>
      </c>
      <c r="L1760">
        <v>1</v>
      </c>
      <c r="M1760" t="s">
        <v>180</v>
      </c>
      <c r="N1760" t="s">
        <v>190</v>
      </c>
      <c r="O1760" t="s">
        <v>241</v>
      </c>
      <c r="P1760" t="s">
        <v>17</v>
      </c>
      <c r="Q1760" t="s">
        <v>1159</v>
      </c>
    </row>
    <row r="1761" spans="1:17">
      <c r="A1761" t="s">
        <v>17</v>
      </c>
      <c r="B1761" t="s">
        <v>36</v>
      </c>
      <c r="C1761" t="s">
        <v>176</v>
      </c>
      <c r="D1761" t="s">
        <v>186</v>
      </c>
      <c r="E1761" t="s">
        <v>37</v>
      </c>
      <c r="F1761" t="s">
        <v>3886</v>
      </c>
      <c r="G1761">
        <v>966.72</v>
      </c>
      <c r="H1761" t="s">
        <v>39</v>
      </c>
      <c r="I1761" t="s">
        <v>3887</v>
      </c>
      <c r="J1761" t="s">
        <v>3001</v>
      </c>
      <c r="K1761">
        <v>862.36</v>
      </c>
      <c r="L1761">
        <v>0.89204733531943059</v>
      </c>
      <c r="M1761" t="s">
        <v>180</v>
      </c>
      <c r="N1761" t="s">
        <v>26</v>
      </c>
      <c r="O1761" t="s">
        <v>36</v>
      </c>
      <c r="P1761" t="s">
        <v>36</v>
      </c>
      <c r="Q1761" t="s">
        <v>105</v>
      </c>
    </row>
    <row r="1762" spans="1:17">
      <c r="A1762" t="s">
        <v>17</v>
      </c>
      <c r="B1762" t="s">
        <v>18</v>
      </c>
      <c r="C1762" t="s">
        <v>19</v>
      </c>
      <c r="D1762" t="s">
        <v>101</v>
      </c>
      <c r="E1762" t="s">
        <v>21</v>
      </c>
      <c r="F1762" t="s">
        <v>3888</v>
      </c>
      <c r="G1762">
        <v>956.96</v>
      </c>
      <c r="H1762" t="s">
        <v>23</v>
      </c>
      <c r="I1762" t="s">
        <v>3889</v>
      </c>
      <c r="J1762" t="s">
        <v>718</v>
      </c>
      <c r="K1762">
        <v>956.96</v>
      </c>
      <c r="L1762">
        <v>1</v>
      </c>
      <c r="M1762" t="s">
        <v>19</v>
      </c>
      <c r="N1762" t="s">
        <v>26</v>
      </c>
      <c r="O1762" t="s">
        <v>27</v>
      </c>
      <c r="P1762" t="s">
        <v>18</v>
      </c>
      <c r="Q1762" t="s">
        <v>101</v>
      </c>
    </row>
    <row r="1763" spans="1:17">
      <c r="A1763" t="s">
        <v>17</v>
      </c>
      <c r="B1763" t="s">
        <v>17</v>
      </c>
      <c r="C1763" t="s">
        <v>176</v>
      </c>
      <c r="D1763" t="s">
        <v>186</v>
      </c>
      <c r="E1763" t="s">
        <v>30</v>
      </c>
      <c r="F1763" t="s">
        <v>3890</v>
      </c>
      <c r="G1763">
        <v>956.7</v>
      </c>
      <c r="H1763" t="s">
        <v>32</v>
      </c>
      <c r="I1763" t="s">
        <v>3891</v>
      </c>
      <c r="J1763" t="s">
        <v>3892</v>
      </c>
      <c r="K1763">
        <v>956.7</v>
      </c>
      <c r="L1763">
        <v>1</v>
      </c>
      <c r="M1763" t="s">
        <v>180</v>
      </c>
      <c r="N1763" t="s">
        <v>190</v>
      </c>
      <c r="O1763" t="s">
        <v>241</v>
      </c>
      <c r="P1763" t="s">
        <v>17</v>
      </c>
      <c r="Q1763" t="s">
        <v>1159</v>
      </c>
    </row>
    <row r="1764" spans="1:17">
      <c r="A1764" t="s">
        <v>17</v>
      </c>
      <c r="B1764" t="s">
        <v>36</v>
      </c>
      <c r="C1764" t="s">
        <v>19</v>
      </c>
      <c r="D1764" t="s">
        <v>638</v>
      </c>
      <c r="E1764" t="s">
        <v>143</v>
      </c>
      <c r="F1764" t="s">
        <v>3893</v>
      </c>
      <c r="G1764">
        <v>954.36</v>
      </c>
      <c r="H1764" t="s">
        <v>145</v>
      </c>
      <c r="I1764" t="s">
        <v>3894</v>
      </c>
      <c r="J1764" t="s">
        <v>318</v>
      </c>
      <c r="K1764">
        <v>954.36</v>
      </c>
      <c r="L1764">
        <v>1</v>
      </c>
      <c r="M1764" t="s">
        <v>19</v>
      </c>
      <c r="N1764" t="s">
        <v>26</v>
      </c>
      <c r="O1764" t="s">
        <v>36</v>
      </c>
      <c r="P1764" t="s">
        <v>36</v>
      </c>
      <c r="Q1764" t="s">
        <v>101</v>
      </c>
    </row>
    <row r="1765" spans="1:17">
      <c r="A1765" t="s">
        <v>17</v>
      </c>
      <c r="B1765" t="s">
        <v>17</v>
      </c>
      <c r="C1765" t="s">
        <v>176</v>
      </c>
      <c r="D1765" t="s">
        <v>186</v>
      </c>
      <c r="E1765" t="s">
        <v>30</v>
      </c>
      <c r="F1765" t="s">
        <v>3895</v>
      </c>
      <c r="G1765">
        <v>950</v>
      </c>
      <c r="H1765" t="s">
        <v>32</v>
      </c>
      <c r="I1765" t="s">
        <v>3896</v>
      </c>
      <c r="J1765" t="s">
        <v>3897</v>
      </c>
      <c r="K1765">
        <v>950</v>
      </c>
      <c r="L1765">
        <v>1</v>
      </c>
      <c r="M1765" t="s">
        <v>180</v>
      </c>
      <c r="N1765" t="s">
        <v>190</v>
      </c>
      <c r="O1765" t="s">
        <v>241</v>
      </c>
      <c r="P1765" t="s">
        <v>17</v>
      </c>
      <c r="Q1765" t="s">
        <v>105</v>
      </c>
    </row>
    <row r="1766" spans="1:17">
      <c r="A1766" t="s">
        <v>17</v>
      </c>
      <c r="B1766" t="s">
        <v>29</v>
      </c>
      <c r="C1766" t="s">
        <v>43</v>
      </c>
      <c r="D1766" t="s">
        <v>101</v>
      </c>
      <c r="E1766" t="s">
        <v>30</v>
      </c>
      <c r="F1766" t="s">
        <v>3898</v>
      </c>
      <c r="G1766">
        <v>935.14</v>
      </c>
      <c r="H1766" t="s">
        <v>32</v>
      </c>
      <c r="I1766" t="s">
        <v>3899</v>
      </c>
      <c r="J1766" t="s">
        <v>721</v>
      </c>
      <c r="K1766">
        <v>935.14</v>
      </c>
      <c r="L1766">
        <v>1</v>
      </c>
      <c r="M1766" t="s">
        <v>43</v>
      </c>
      <c r="N1766" t="s">
        <v>26</v>
      </c>
      <c r="O1766" t="s">
        <v>29</v>
      </c>
      <c r="P1766" t="s">
        <v>29</v>
      </c>
      <c r="Q1766" t="s">
        <v>101</v>
      </c>
    </row>
    <row r="1767" spans="1:17">
      <c r="A1767" t="s">
        <v>17</v>
      </c>
      <c r="B1767" t="s">
        <v>17</v>
      </c>
      <c r="C1767" t="s">
        <v>176</v>
      </c>
      <c r="D1767" t="s">
        <v>186</v>
      </c>
      <c r="E1767" t="s">
        <v>30</v>
      </c>
      <c r="F1767" t="s">
        <v>3900</v>
      </c>
      <c r="G1767">
        <v>933.6</v>
      </c>
      <c r="H1767" t="s">
        <v>32</v>
      </c>
      <c r="I1767" t="s">
        <v>3901</v>
      </c>
      <c r="J1767" t="s">
        <v>3001</v>
      </c>
      <c r="K1767">
        <v>933.6</v>
      </c>
      <c r="L1767">
        <v>1</v>
      </c>
      <c r="M1767" t="s">
        <v>180</v>
      </c>
      <c r="N1767" t="s">
        <v>190</v>
      </c>
      <c r="O1767" t="s">
        <v>241</v>
      </c>
      <c r="P1767" t="s">
        <v>17</v>
      </c>
      <c r="Q1767" t="s">
        <v>343</v>
      </c>
    </row>
    <row r="1768" spans="1:17">
      <c r="A1768" t="s">
        <v>17</v>
      </c>
      <c r="B1768" t="s">
        <v>18</v>
      </c>
      <c r="C1768" t="s">
        <v>19</v>
      </c>
      <c r="D1768" t="s">
        <v>101</v>
      </c>
      <c r="E1768" t="s">
        <v>21</v>
      </c>
      <c r="F1768" t="s">
        <v>3902</v>
      </c>
      <c r="G1768">
        <v>932.84</v>
      </c>
      <c r="H1768" t="s">
        <v>23</v>
      </c>
      <c r="I1768" t="s">
        <v>3903</v>
      </c>
      <c r="J1768" t="s">
        <v>1419</v>
      </c>
      <c r="K1768">
        <v>0</v>
      </c>
      <c r="L1768">
        <v>0</v>
      </c>
      <c r="M1768" t="s">
        <v>19</v>
      </c>
      <c r="N1768" t="s">
        <v>26</v>
      </c>
      <c r="O1768" t="s">
        <v>27</v>
      </c>
      <c r="P1768" t="s">
        <v>18</v>
      </c>
      <c r="Q1768" t="s">
        <v>101</v>
      </c>
    </row>
    <row r="1769" spans="1:17">
      <c r="A1769" t="s">
        <v>17</v>
      </c>
      <c r="B1769" t="s">
        <v>29</v>
      </c>
      <c r="C1769" t="s">
        <v>19</v>
      </c>
      <c r="D1769" t="s">
        <v>101</v>
      </c>
      <c r="E1769" t="s">
        <v>30</v>
      </c>
      <c r="F1769" t="s">
        <v>3904</v>
      </c>
      <c r="G1769">
        <v>930</v>
      </c>
      <c r="H1769" t="s">
        <v>32</v>
      </c>
      <c r="I1769" t="s">
        <v>3905</v>
      </c>
      <c r="J1769" t="s">
        <v>3906</v>
      </c>
      <c r="K1769">
        <v>930</v>
      </c>
      <c r="L1769">
        <v>1</v>
      </c>
      <c r="M1769" t="s">
        <v>19</v>
      </c>
      <c r="N1769" t="s">
        <v>26</v>
      </c>
      <c r="O1769" t="s">
        <v>29</v>
      </c>
      <c r="P1769" t="s">
        <v>29</v>
      </c>
      <c r="Q1769" t="s">
        <v>105</v>
      </c>
    </row>
    <row r="1770" spans="1:17">
      <c r="A1770" t="s">
        <v>17</v>
      </c>
      <c r="B1770" t="s">
        <v>29</v>
      </c>
      <c r="C1770" t="s">
        <v>19</v>
      </c>
      <c r="D1770" t="s">
        <v>20</v>
      </c>
      <c r="E1770" t="s">
        <v>432</v>
      </c>
      <c r="F1770" t="s">
        <v>3907</v>
      </c>
      <c r="G1770">
        <v>930</v>
      </c>
      <c r="H1770" t="s">
        <v>434</v>
      </c>
      <c r="I1770" t="s">
        <v>3908</v>
      </c>
      <c r="J1770" t="s">
        <v>34</v>
      </c>
      <c r="K1770">
        <v>0</v>
      </c>
      <c r="L1770">
        <v>0</v>
      </c>
      <c r="M1770" t="s">
        <v>19</v>
      </c>
      <c r="P1770" t="s">
        <v>29</v>
      </c>
    </row>
    <row r="1771" spans="1:17">
      <c r="A1771" t="s">
        <v>17</v>
      </c>
      <c r="B1771" t="s">
        <v>36</v>
      </c>
      <c r="C1771" t="s">
        <v>19</v>
      </c>
      <c r="D1771" t="s">
        <v>101</v>
      </c>
      <c r="E1771" t="s">
        <v>37</v>
      </c>
      <c r="F1771" t="s">
        <v>3909</v>
      </c>
      <c r="G1771">
        <v>916.32</v>
      </c>
      <c r="H1771" t="s">
        <v>39</v>
      </c>
      <c r="I1771" t="s">
        <v>3910</v>
      </c>
      <c r="J1771" t="s">
        <v>2866</v>
      </c>
      <c r="K1771">
        <v>916.31999999999994</v>
      </c>
      <c r="L1771">
        <v>0.99999999999999989</v>
      </c>
      <c r="M1771" t="s">
        <v>19</v>
      </c>
      <c r="N1771" t="s">
        <v>26</v>
      </c>
      <c r="O1771" t="s">
        <v>36</v>
      </c>
      <c r="P1771" t="s">
        <v>36</v>
      </c>
      <c r="Q1771" t="s">
        <v>101</v>
      </c>
    </row>
    <row r="1772" spans="1:17">
      <c r="A1772" t="s">
        <v>17</v>
      </c>
      <c r="B1772" t="s">
        <v>18</v>
      </c>
      <c r="C1772" t="s">
        <v>19</v>
      </c>
      <c r="D1772" t="s">
        <v>101</v>
      </c>
      <c r="E1772" t="s">
        <v>21</v>
      </c>
      <c r="F1772" t="s">
        <v>3911</v>
      </c>
      <c r="G1772">
        <v>910.4</v>
      </c>
      <c r="H1772" t="s">
        <v>23</v>
      </c>
      <c r="I1772" t="s">
        <v>3912</v>
      </c>
      <c r="J1772" t="s">
        <v>833</v>
      </c>
      <c r="K1772">
        <v>910.4</v>
      </c>
      <c r="L1772">
        <v>1</v>
      </c>
      <c r="M1772" t="s">
        <v>19</v>
      </c>
      <c r="N1772" t="s">
        <v>26</v>
      </c>
      <c r="O1772" t="s">
        <v>27</v>
      </c>
      <c r="P1772" t="s">
        <v>18</v>
      </c>
      <c r="Q1772" t="s">
        <v>101</v>
      </c>
    </row>
    <row r="1773" spans="1:17">
      <c r="A1773" t="s">
        <v>17</v>
      </c>
      <c r="B1773" t="s">
        <v>36</v>
      </c>
      <c r="C1773" t="s">
        <v>19</v>
      </c>
      <c r="D1773" t="s">
        <v>101</v>
      </c>
      <c r="E1773" t="s">
        <v>37</v>
      </c>
      <c r="F1773" t="s">
        <v>3913</v>
      </c>
      <c r="G1773">
        <v>908.9</v>
      </c>
      <c r="H1773" t="s">
        <v>39</v>
      </c>
      <c r="I1773" t="s">
        <v>3914</v>
      </c>
      <c r="J1773" t="s">
        <v>2351</v>
      </c>
      <c r="K1773">
        <v>908.90000000000009</v>
      </c>
      <c r="L1773">
        <v>1</v>
      </c>
      <c r="M1773" t="s">
        <v>19</v>
      </c>
      <c r="N1773" t="s">
        <v>26</v>
      </c>
      <c r="O1773" t="s">
        <v>36</v>
      </c>
      <c r="P1773" t="s">
        <v>352</v>
      </c>
      <c r="Q1773" t="s">
        <v>101</v>
      </c>
    </row>
    <row r="1774" spans="1:17">
      <c r="A1774" t="s">
        <v>17</v>
      </c>
      <c r="B1774" t="s">
        <v>18</v>
      </c>
      <c r="C1774" t="s">
        <v>19</v>
      </c>
      <c r="D1774" t="s">
        <v>101</v>
      </c>
      <c r="E1774" t="s">
        <v>21</v>
      </c>
      <c r="F1774" t="s">
        <v>3915</v>
      </c>
      <c r="G1774">
        <v>900</v>
      </c>
      <c r="H1774" t="s">
        <v>23</v>
      </c>
      <c r="I1774" t="s">
        <v>3916</v>
      </c>
      <c r="J1774" t="s">
        <v>3430</v>
      </c>
      <c r="K1774">
        <v>900</v>
      </c>
      <c r="L1774">
        <v>1</v>
      </c>
      <c r="M1774" t="s">
        <v>19</v>
      </c>
      <c r="N1774" t="s">
        <v>26</v>
      </c>
      <c r="O1774" t="s">
        <v>27</v>
      </c>
      <c r="P1774" t="s">
        <v>18</v>
      </c>
      <c r="Q1774" t="s">
        <v>101</v>
      </c>
    </row>
    <row r="1775" spans="1:17">
      <c r="A1775" t="s">
        <v>17</v>
      </c>
      <c r="B1775" t="s">
        <v>36</v>
      </c>
      <c r="C1775" t="s">
        <v>176</v>
      </c>
      <c r="D1775" t="s">
        <v>186</v>
      </c>
      <c r="E1775" t="s">
        <v>37</v>
      </c>
      <c r="F1775" t="s">
        <v>3917</v>
      </c>
      <c r="G1775">
        <v>898.67</v>
      </c>
      <c r="H1775" t="s">
        <v>39</v>
      </c>
      <c r="I1775" t="s">
        <v>3918</v>
      </c>
      <c r="J1775" t="s">
        <v>1859</v>
      </c>
      <c r="K1775">
        <v>898.67</v>
      </c>
      <c r="L1775">
        <v>1</v>
      </c>
      <c r="M1775" t="s">
        <v>180</v>
      </c>
      <c r="N1775" t="s">
        <v>26</v>
      </c>
      <c r="O1775" t="s">
        <v>36</v>
      </c>
      <c r="P1775" t="s">
        <v>36</v>
      </c>
      <c r="Q1775" t="s">
        <v>101</v>
      </c>
    </row>
    <row r="1776" spans="1:17">
      <c r="A1776" t="s">
        <v>17</v>
      </c>
      <c r="B1776" t="s">
        <v>36</v>
      </c>
      <c r="C1776" t="s">
        <v>176</v>
      </c>
      <c r="D1776" t="s">
        <v>186</v>
      </c>
      <c r="E1776" t="s">
        <v>37</v>
      </c>
      <c r="F1776" t="s">
        <v>3919</v>
      </c>
      <c r="G1776">
        <v>898.04</v>
      </c>
      <c r="H1776" t="s">
        <v>39</v>
      </c>
      <c r="I1776" t="s">
        <v>3920</v>
      </c>
      <c r="J1776" t="s">
        <v>2732</v>
      </c>
      <c r="K1776">
        <v>791.69</v>
      </c>
      <c r="L1776">
        <v>0.88157543093848834</v>
      </c>
      <c r="M1776" t="s">
        <v>180</v>
      </c>
      <c r="N1776" t="s">
        <v>26</v>
      </c>
      <c r="O1776" t="s">
        <v>36</v>
      </c>
      <c r="P1776" t="s">
        <v>36</v>
      </c>
      <c r="Q1776" t="s">
        <v>101</v>
      </c>
    </row>
    <row r="1777" spans="1:17">
      <c r="A1777" t="s">
        <v>17</v>
      </c>
      <c r="B1777" t="s">
        <v>36</v>
      </c>
      <c r="C1777" t="s">
        <v>19</v>
      </c>
      <c r="D1777" t="s">
        <v>122</v>
      </c>
      <c r="E1777" t="s">
        <v>91</v>
      </c>
      <c r="F1777" t="s">
        <v>3921</v>
      </c>
      <c r="G1777">
        <v>892</v>
      </c>
      <c r="H1777" t="s">
        <v>93</v>
      </c>
      <c r="I1777" t="s">
        <v>3922</v>
      </c>
      <c r="J1777" t="s">
        <v>128</v>
      </c>
      <c r="K1777">
        <v>892</v>
      </c>
      <c r="L1777">
        <v>1</v>
      </c>
      <c r="M1777" t="s">
        <v>19</v>
      </c>
      <c r="N1777" t="s">
        <v>26</v>
      </c>
      <c r="O1777" t="s">
        <v>36</v>
      </c>
      <c r="P1777" t="s">
        <v>36</v>
      </c>
      <c r="Q1777" t="s">
        <v>101</v>
      </c>
    </row>
    <row r="1778" spans="1:17">
      <c r="A1778" t="s">
        <v>17</v>
      </c>
      <c r="B1778" t="s">
        <v>17</v>
      </c>
      <c r="C1778" t="s">
        <v>176</v>
      </c>
      <c r="D1778" t="s">
        <v>186</v>
      </c>
      <c r="E1778" t="s">
        <v>30</v>
      </c>
      <c r="F1778" t="s">
        <v>3923</v>
      </c>
      <c r="G1778">
        <v>879.6</v>
      </c>
      <c r="H1778" t="s">
        <v>32</v>
      </c>
      <c r="I1778" t="s">
        <v>3924</v>
      </c>
      <c r="J1778" t="s">
        <v>3001</v>
      </c>
      <c r="K1778">
        <v>879.6</v>
      </c>
      <c r="L1778">
        <v>1</v>
      </c>
      <c r="M1778" t="s">
        <v>180</v>
      </c>
      <c r="N1778" t="s">
        <v>190</v>
      </c>
      <c r="O1778" t="s">
        <v>241</v>
      </c>
      <c r="P1778" t="s">
        <v>17</v>
      </c>
      <c r="Q1778" t="s">
        <v>343</v>
      </c>
    </row>
    <row r="1779" spans="1:17">
      <c r="A1779" t="s">
        <v>17</v>
      </c>
      <c r="B1779" t="s">
        <v>17</v>
      </c>
      <c r="C1779" t="s">
        <v>176</v>
      </c>
      <c r="D1779" t="s">
        <v>186</v>
      </c>
      <c r="E1779" t="s">
        <v>30</v>
      </c>
      <c r="F1779" t="s">
        <v>3925</v>
      </c>
      <c r="G1779">
        <v>879.5</v>
      </c>
      <c r="H1779" t="s">
        <v>32</v>
      </c>
      <c r="I1779" t="s">
        <v>3926</v>
      </c>
      <c r="J1779" t="s">
        <v>3001</v>
      </c>
      <c r="K1779">
        <v>879.5</v>
      </c>
      <c r="L1779">
        <v>1</v>
      </c>
      <c r="M1779" t="s">
        <v>180</v>
      </c>
      <c r="N1779" t="s">
        <v>190</v>
      </c>
      <c r="O1779" t="s">
        <v>241</v>
      </c>
      <c r="P1779" t="s">
        <v>17</v>
      </c>
      <c r="Q1779" t="s">
        <v>343</v>
      </c>
    </row>
    <row r="1780" spans="1:17">
      <c r="A1780" t="s">
        <v>17</v>
      </c>
      <c r="B1780" t="s">
        <v>18</v>
      </c>
      <c r="C1780" t="s">
        <v>19</v>
      </c>
      <c r="D1780" t="s">
        <v>101</v>
      </c>
      <c r="E1780" t="s">
        <v>21</v>
      </c>
      <c r="F1780" t="s">
        <v>3927</v>
      </c>
      <c r="G1780">
        <v>875</v>
      </c>
      <c r="H1780" t="s">
        <v>23</v>
      </c>
      <c r="I1780" t="s">
        <v>3928</v>
      </c>
      <c r="J1780" t="s">
        <v>1389</v>
      </c>
      <c r="K1780">
        <v>875</v>
      </c>
      <c r="L1780">
        <v>1</v>
      </c>
      <c r="M1780" t="s">
        <v>19</v>
      </c>
      <c r="N1780" t="s">
        <v>26</v>
      </c>
      <c r="O1780" t="s">
        <v>27</v>
      </c>
      <c r="P1780" t="s">
        <v>18</v>
      </c>
      <c r="Q1780" t="s">
        <v>101</v>
      </c>
    </row>
    <row r="1781" spans="1:17">
      <c r="A1781" t="s">
        <v>17</v>
      </c>
      <c r="B1781" t="s">
        <v>17</v>
      </c>
      <c r="C1781" t="s">
        <v>176</v>
      </c>
      <c r="D1781" t="s">
        <v>186</v>
      </c>
      <c r="E1781" t="s">
        <v>30</v>
      </c>
      <c r="F1781" t="s">
        <v>3929</v>
      </c>
      <c r="G1781">
        <v>868.79</v>
      </c>
      <c r="H1781" t="s">
        <v>32</v>
      </c>
      <c r="I1781" t="s">
        <v>3930</v>
      </c>
      <c r="J1781" t="s">
        <v>3700</v>
      </c>
      <c r="K1781">
        <v>868.79</v>
      </c>
      <c r="L1781">
        <v>1</v>
      </c>
      <c r="M1781" t="s">
        <v>180</v>
      </c>
      <c r="N1781" t="s">
        <v>190</v>
      </c>
      <c r="O1781" t="s">
        <v>241</v>
      </c>
      <c r="P1781" t="s">
        <v>17</v>
      </c>
      <c r="Q1781" t="s">
        <v>343</v>
      </c>
    </row>
    <row r="1782" spans="1:17">
      <c r="A1782" t="s">
        <v>17</v>
      </c>
      <c r="B1782" t="s">
        <v>29</v>
      </c>
      <c r="C1782" t="s">
        <v>19</v>
      </c>
      <c r="D1782" t="s">
        <v>101</v>
      </c>
      <c r="E1782" t="s">
        <v>30</v>
      </c>
      <c r="F1782" t="s">
        <v>3931</v>
      </c>
      <c r="G1782">
        <v>859.8</v>
      </c>
      <c r="H1782" t="s">
        <v>32</v>
      </c>
      <c r="I1782" t="s">
        <v>3932</v>
      </c>
      <c r="J1782" t="s">
        <v>3312</v>
      </c>
      <c r="K1782">
        <v>859.8</v>
      </c>
      <c r="L1782">
        <v>1</v>
      </c>
      <c r="M1782" t="s">
        <v>19</v>
      </c>
      <c r="N1782" t="s">
        <v>26</v>
      </c>
      <c r="O1782" t="s">
        <v>29</v>
      </c>
      <c r="P1782" t="s">
        <v>29</v>
      </c>
      <c r="Q1782" t="s">
        <v>105</v>
      </c>
    </row>
    <row r="1783" spans="1:17">
      <c r="A1783" t="s">
        <v>17</v>
      </c>
      <c r="B1783" t="s">
        <v>36</v>
      </c>
      <c r="C1783" t="s">
        <v>19</v>
      </c>
      <c r="D1783" t="s">
        <v>101</v>
      </c>
      <c r="E1783" t="s">
        <v>37</v>
      </c>
      <c r="F1783" t="s">
        <v>3933</v>
      </c>
      <c r="G1783">
        <v>856.92</v>
      </c>
      <c r="H1783" t="s">
        <v>39</v>
      </c>
      <c r="I1783" t="s">
        <v>3934</v>
      </c>
      <c r="J1783" t="s">
        <v>128</v>
      </c>
      <c r="K1783">
        <v>856.92</v>
      </c>
      <c r="L1783">
        <v>1</v>
      </c>
      <c r="M1783" t="s">
        <v>19</v>
      </c>
      <c r="N1783" t="s">
        <v>26</v>
      </c>
      <c r="O1783" t="s">
        <v>36</v>
      </c>
      <c r="P1783" t="s">
        <v>36</v>
      </c>
      <c r="Q1783" t="s">
        <v>101</v>
      </c>
    </row>
    <row r="1784" spans="1:17">
      <c r="A1784" t="s">
        <v>17</v>
      </c>
      <c r="B1784" t="s">
        <v>36</v>
      </c>
      <c r="C1784" t="s">
        <v>19</v>
      </c>
      <c r="D1784" t="s">
        <v>598</v>
      </c>
      <c r="E1784" t="s">
        <v>95</v>
      </c>
      <c r="F1784" t="s">
        <v>3935</v>
      </c>
      <c r="G1784">
        <v>856.8</v>
      </c>
      <c r="H1784" t="s">
        <v>97</v>
      </c>
      <c r="I1784" t="s">
        <v>3936</v>
      </c>
      <c r="J1784" t="s">
        <v>3937</v>
      </c>
      <c r="K1784">
        <v>856.8</v>
      </c>
      <c r="L1784">
        <v>1</v>
      </c>
      <c r="M1784" t="s">
        <v>19</v>
      </c>
      <c r="N1784" t="s">
        <v>26</v>
      </c>
      <c r="O1784" t="s">
        <v>36</v>
      </c>
      <c r="P1784" t="s">
        <v>36</v>
      </c>
      <c r="Q1784" t="s">
        <v>101</v>
      </c>
    </row>
    <row r="1785" spans="1:17">
      <c r="A1785" t="s">
        <v>17</v>
      </c>
      <c r="B1785" t="s">
        <v>29</v>
      </c>
      <c r="C1785" t="s">
        <v>43</v>
      </c>
      <c r="D1785" t="s">
        <v>101</v>
      </c>
      <c r="E1785" t="s">
        <v>30</v>
      </c>
      <c r="F1785" t="s">
        <v>3938</v>
      </c>
      <c r="G1785">
        <v>856.02</v>
      </c>
      <c r="H1785" t="s">
        <v>32</v>
      </c>
      <c r="I1785" t="s">
        <v>3939</v>
      </c>
      <c r="J1785" t="s">
        <v>1482</v>
      </c>
      <c r="K1785">
        <v>856.02</v>
      </c>
      <c r="L1785">
        <v>1</v>
      </c>
      <c r="M1785" t="s">
        <v>43</v>
      </c>
      <c r="N1785" t="s">
        <v>26</v>
      </c>
      <c r="O1785" t="s">
        <v>29</v>
      </c>
      <c r="P1785" t="s">
        <v>29</v>
      </c>
      <c r="Q1785" t="s">
        <v>101</v>
      </c>
    </row>
    <row r="1786" spans="1:17">
      <c r="A1786" t="s">
        <v>17</v>
      </c>
      <c r="B1786" t="s">
        <v>36</v>
      </c>
      <c r="C1786" t="s">
        <v>19</v>
      </c>
      <c r="D1786" t="s">
        <v>101</v>
      </c>
      <c r="E1786" t="s">
        <v>91</v>
      </c>
      <c r="F1786" t="s">
        <v>3940</v>
      </c>
      <c r="G1786">
        <v>849.12</v>
      </c>
      <c r="H1786" t="s">
        <v>93</v>
      </c>
      <c r="I1786" t="s">
        <v>3941</v>
      </c>
      <c r="J1786" t="s">
        <v>1310</v>
      </c>
      <c r="K1786">
        <v>0</v>
      </c>
      <c r="L1786">
        <v>0</v>
      </c>
      <c r="M1786" t="s">
        <v>19</v>
      </c>
      <c r="N1786" t="s">
        <v>26</v>
      </c>
      <c r="O1786" t="s">
        <v>36</v>
      </c>
      <c r="P1786" t="s">
        <v>36</v>
      </c>
      <c r="Q1786" t="s">
        <v>101</v>
      </c>
    </row>
    <row r="1787" spans="1:17">
      <c r="A1787" t="s">
        <v>17</v>
      </c>
      <c r="B1787" t="s">
        <v>29</v>
      </c>
      <c r="C1787" t="s">
        <v>43</v>
      </c>
      <c r="D1787" t="s">
        <v>101</v>
      </c>
      <c r="E1787" t="s">
        <v>432</v>
      </c>
      <c r="F1787" t="s">
        <v>3942</v>
      </c>
      <c r="G1787">
        <v>839.13</v>
      </c>
      <c r="H1787" t="s">
        <v>434</v>
      </c>
      <c r="I1787" t="s">
        <v>3943</v>
      </c>
      <c r="J1787" t="s">
        <v>1313</v>
      </c>
      <c r="K1787">
        <v>0</v>
      </c>
      <c r="L1787">
        <v>0</v>
      </c>
      <c r="M1787" t="s">
        <v>43</v>
      </c>
      <c r="N1787" t="s">
        <v>26</v>
      </c>
      <c r="O1787" t="s">
        <v>29</v>
      </c>
      <c r="P1787" t="s">
        <v>29</v>
      </c>
    </row>
    <row r="1788" spans="1:17">
      <c r="A1788" t="s">
        <v>17</v>
      </c>
      <c r="B1788" t="s">
        <v>36</v>
      </c>
      <c r="C1788" t="s">
        <v>19</v>
      </c>
      <c r="D1788" t="s">
        <v>101</v>
      </c>
      <c r="E1788" t="s">
        <v>37</v>
      </c>
      <c r="F1788" t="s">
        <v>3944</v>
      </c>
      <c r="G1788">
        <v>838.74</v>
      </c>
      <c r="H1788" t="s">
        <v>39</v>
      </c>
      <c r="I1788" t="s">
        <v>3945</v>
      </c>
      <c r="J1788" t="s">
        <v>128</v>
      </c>
      <c r="K1788">
        <v>838.74</v>
      </c>
      <c r="L1788">
        <v>1</v>
      </c>
      <c r="M1788" t="s">
        <v>19</v>
      </c>
      <c r="N1788" t="s">
        <v>26</v>
      </c>
      <c r="O1788" t="s">
        <v>36</v>
      </c>
      <c r="P1788" t="s">
        <v>36</v>
      </c>
      <c r="Q1788" t="s">
        <v>101</v>
      </c>
    </row>
    <row r="1789" spans="1:17">
      <c r="A1789" t="s">
        <v>17</v>
      </c>
      <c r="B1789" t="s">
        <v>29</v>
      </c>
      <c r="C1789" t="s">
        <v>19</v>
      </c>
      <c r="D1789" t="s">
        <v>101</v>
      </c>
      <c r="E1789" t="s">
        <v>759</v>
      </c>
      <c r="F1789" t="s">
        <v>3946</v>
      </c>
      <c r="G1789">
        <v>830.76</v>
      </c>
      <c r="H1789" t="s">
        <v>761</v>
      </c>
      <c r="I1789" t="s">
        <v>3947</v>
      </c>
      <c r="J1789" t="s">
        <v>578</v>
      </c>
      <c r="K1789">
        <v>830.76</v>
      </c>
      <c r="L1789">
        <v>1</v>
      </c>
      <c r="M1789" t="s">
        <v>19</v>
      </c>
      <c r="N1789" t="s">
        <v>26</v>
      </c>
      <c r="O1789" t="s">
        <v>29</v>
      </c>
      <c r="P1789" t="s">
        <v>29</v>
      </c>
      <c r="Q1789" t="s">
        <v>101</v>
      </c>
    </row>
    <row r="1790" spans="1:17">
      <c r="A1790" t="s">
        <v>17</v>
      </c>
      <c r="B1790" t="s">
        <v>36</v>
      </c>
      <c r="C1790" t="s">
        <v>43</v>
      </c>
      <c r="D1790" t="s">
        <v>20</v>
      </c>
      <c r="E1790" t="s">
        <v>37</v>
      </c>
      <c r="F1790" t="s">
        <v>3948</v>
      </c>
      <c r="G1790">
        <v>826.65</v>
      </c>
      <c r="H1790" t="s">
        <v>39</v>
      </c>
      <c r="I1790" t="s">
        <v>3949</v>
      </c>
      <c r="J1790" t="s">
        <v>52</v>
      </c>
      <c r="K1790">
        <v>785.32</v>
      </c>
      <c r="L1790">
        <v>0.95000302425452132</v>
      </c>
      <c r="M1790" t="s">
        <v>43</v>
      </c>
      <c r="N1790" t="s">
        <v>140</v>
      </c>
      <c r="O1790" t="s">
        <v>36</v>
      </c>
      <c r="P1790" t="s">
        <v>36</v>
      </c>
      <c r="Q1790" t="s">
        <v>53</v>
      </c>
    </row>
    <row r="1791" spans="1:17">
      <c r="A1791" t="s">
        <v>17</v>
      </c>
      <c r="B1791" t="s">
        <v>17</v>
      </c>
      <c r="C1791" t="s">
        <v>176</v>
      </c>
      <c r="D1791" t="s">
        <v>186</v>
      </c>
      <c r="E1791" t="s">
        <v>30</v>
      </c>
      <c r="F1791" t="s">
        <v>3950</v>
      </c>
      <c r="G1791">
        <v>814.2</v>
      </c>
      <c r="H1791" t="s">
        <v>32</v>
      </c>
      <c r="I1791" t="s">
        <v>3951</v>
      </c>
      <c r="J1791" t="s">
        <v>3001</v>
      </c>
      <c r="K1791">
        <v>814.2</v>
      </c>
      <c r="L1791">
        <v>1</v>
      </c>
      <c r="M1791" t="s">
        <v>180</v>
      </c>
      <c r="N1791" t="s">
        <v>190</v>
      </c>
      <c r="O1791" t="s">
        <v>241</v>
      </c>
      <c r="P1791" t="s">
        <v>17</v>
      </c>
      <c r="Q1791" t="s">
        <v>343</v>
      </c>
    </row>
    <row r="1792" spans="1:17">
      <c r="A1792" t="s">
        <v>17</v>
      </c>
      <c r="B1792" t="s">
        <v>17</v>
      </c>
      <c r="C1792" t="s">
        <v>176</v>
      </c>
      <c r="D1792" t="s">
        <v>186</v>
      </c>
      <c r="E1792" t="s">
        <v>30</v>
      </c>
      <c r="F1792" t="s">
        <v>3952</v>
      </c>
      <c r="G1792">
        <v>802.7</v>
      </c>
      <c r="H1792" t="s">
        <v>32</v>
      </c>
      <c r="I1792" t="s">
        <v>3953</v>
      </c>
      <c r="J1792" t="s">
        <v>3001</v>
      </c>
      <c r="K1792">
        <v>802.7</v>
      </c>
      <c r="L1792">
        <v>1</v>
      </c>
      <c r="M1792" t="s">
        <v>180</v>
      </c>
      <c r="N1792" t="s">
        <v>190</v>
      </c>
      <c r="O1792" t="s">
        <v>241</v>
      </c>
      <c r="P1792" t="s">
        <v>17</v>
      </c>
      <c r="Q1792" t="s">
        <v>343</v>
      </c>
    </row>
    <row r="1793" spans="1:17">
      <c r="A1793" t="s">
        <v>17</v>
      </c>
      <c r="B1793" t="s">
        <v>36</v>
      </c>
      <c r="C1793" t="s">
        <v>176</v>
      </c>
      <c r="D1793" t="s">
        <v>186</v>
      </c>
      <c r="E1793" t="s">
        <v>95</v>
      </c>
      <c r="F1793" t="s">
        <v>3954</v>
      </c>
      <c r="G1793">
        <v>799</v>
      </c>
      <c r="H1793" t="s">
        <v>97</v>
      </c>
      <c r="I1793" t="s">
        <v>3955</v>
      </c>
      <c r="J1793" t="s">
        <v>2732</v>
      </c>
      <c r="K1793">
        <v>0</v>
      </c>
      <c r="L1793">
        <v>0</v>
      </c>
      <c r="M1793" t="s">
        <v>180</v>
      </c>
      <c r="P1793" t="s">
        <v>36</v>
      </c>
    </row>
    <row r="1794" spans="1:17">
      <c r="A1794" t="s">
        <v>17</v>
      </c>
      <c r="B1794" t="s">
        <v>36</v>
      </c>
      <c r="C1794" t="s">
        <v>19</v>
      </c>
      <c r="D1794" t="s">
        <v>598</v>
      </c>
      <c r="E1794" t="s">
        <v>143</v>
      </c>
      <c r="F1794" t="s">
        <v>3956</v>
      </c>
      <c r="G1794">
        <v>798.45</v>
      </c>
      <c r="H1794" t="s">
        <v>145</v>
      </c>
      <c r="I1794" t="s">
        <v>3957</v>
      </c>
      <c r="J1794" t="s">
        <v>1255</v>
      </c>
      <c r="K1794">
        <v>798.36</v>
      </c>
      <c r="L1794">
        <v>0.99988728160811569</v>
      </c>
      <c r="M1794" t="s">
        <v>19</v>
      </c>
      <c r="N1794" t="s">
        <v>26</v>
      </c>
      <c r="O1794" t="s">
        <v>36</v>
      </c>
      <c r="P1794" t="s">
        <v>36</v>
      </c>
      <c r="Q1794" t="s">
        <v>105</v>
      </c>
    </row>
    <row r="1795" spans="1:17">
      <c r="A1795" t="s">
        <v>17</v>
      </c>
      <c r="B1795" t="s">
        <v>36</v>
      </c>
      <c r="C1795" t="s">
        <v>176</v>
      </c>
      <c r="D1795" t="s">
        <v>186</v>
      </c>
      <c r="E1795" t="s">
        <v>37</v>
      </c>
      <c r="F1795" t="s">
        <v>3958</v>
      </c>
      <c r="G1795">
        <v>791</v>
      </c>
      <c r="H1795" t="s">
        <v>39</v>
      </c>
      <c r="I1795" t="s">
        <v>3920</v>
      </c>
      <c r="J1795" t="s">
        <v>2732</v>
      </c>
      <c r="K1795">
        <v>791</v>
      </c>
      <c r="L1795">
        <v>1</v>
      </c>
      <c r="M1795" t="s">
        <v>180</v>
      </c>
      <c r="N1795" t="s">
        <v>26</v>
      </c>
      <c r="O1795" t="s">
        <v>36</v>
      </c>
      <c r="P1795" t="s">
        <v>36</v>
      </c>
      <c r="Q1795" t="s">
        <v>105</v>
      </c>
    </row>
    <row r="1796" spans="1:17">
      <c r="A1796" t="s">
        <v>17</v>
      </c>
      <c r="B1796" t="s">
        <v>29</v>
      </c>
      <c r="C1796" t="s">
        <v>19</v>
      </c>
      <c r="D1796" t="s">
        <v>122</v>
      </c>
      <c r="E1796" t="s">
        <v>30</v>
      </c>
      <c r="F1796" t="s">
        <v>3959</v>
      </c>
      <c r="G1796">
        <v>788.6</v>
      </c>
      <c r="H1796" t="s">
        <v>32</v>
      </c>
      <c r="I1796" t="s">
        <v>3960</v>
      </c>
      <c r="J1796" t="s">
        <v>787</v>
      </c>
      <c r="K1796">
        <v>0</v>
      </c>
      <c r="L1796">
        <v>0</v>
      </c>
      <c r="M1796" t="s">
        <v>19</v>
      </c>
      <c r="P1796" t="s">
        <v>29</v>
      </c>
    </row>
    <row r="1797" spans="1:17">
      <c r="A1797" t="s">
        <v>17</v>
      </c>
      <c r="B1797" t="s">
        <v>18</v>
      </c>
      <c r="C1797" t="s">
        <v>19</v>
      </c>
      <c r="D1797" t="s">
        <v>101</v>
      </c>
      <c r="E1797" t="s">
        <v>21</v>
      </c>
      <c r="F1797" t="s">
        <v>3961</v>
      </c>
      <c r="G1797">
        <v>779.7</v>
      </c>
      <c r="H1797" t="s">
        <v>23</v>
      </c>
      <c r="I1797" t="s">
        <v>3962</v>
      </c>
      <c r="J1797" t="s">
        <v>2221</v>
      </c>
      <c r="K1797">
        <v>779.7</v>
      </c>
      <c r="L1797">
        <v>1</v>
      </c>
      <c r="M1797" t="s">
        <v>19</v>
      </c>
      <c r="N1797" t="s">
        <v>84</v>
      </c>
      <c r="O1797" t="s">
        <v>27</v>
      </c>
      <c r="P1797" t="s">
        <v>18</v>
      </c>
      <c r="Q1797" t="s">
        <v>105</v>
      </c>
    </row>
    <row r="1798" spans="1:17">
      <c r="A1798" t="s">
        <v>17</v>
      </c>
      <c r="B1798" t="s">
        <v>29</v>
      </c>
      <c r="C1798" t="s">
        <v>19</v>
      </c>
      <c r="D1798" t="s">
        <v>101</v>
      </c>
      <c r="E1798" t="s">
        <v>30</v>
      </c>
      <c r="F1798" t="s">
        <v>3963</v>
      </c>
      <c r="G1798">
        <v>779.52</v>
      </c>
      <c r="H1798" t="s">
        <v>32</v>
      </c>
      <c r="I1798" t="s">
        <v>3964</v>
      </c>
      <c r="J1798" t="s">
        <v>128</v>
      </c>
      <c r="K1798">
        <v>779.52</v>
      </c>
      <c r="L1798">
        <v>1</v>
      </c>
      <c r="M1798" t="s">
        <v>19</v>
      </c>
      <c r="N1798" t="s">
        <v>84</v>
      </c>
      <c r="O1798" t="s">
        <v>29</v>
      </c>
      <c r="P1798" t="s">
        <v>29</v>
      </c>
      <c r="Q1798" t="s">
        <v>101</v>
      </c>
    </row>
    <row r="1799" spans="1:17">
      <c r="A1799" t="s">
        <v>17</v>
      </c>
      <c r="B1799" t="s">
        <v>29</v>
      </c>
      <c r="C1799" t="s">
        <v>19</v>
      </c>
      <c r="D1799" t="s">
        <v>122</v>
      </c>
      <c r="E1799" t="s">
        <v>432</v>
      </c>
      <c r="F1799" t="s">
        <v>3965</v>
      </c>
      <c r="G1799">
        <v>774</v>
      </c>
      <c r="H1799" t="s">
        <v>434</v>
      </c>
      <c r="I1799" t="s">
        <v>3966</v>
      </c>
      <c r="J1799" t="s">
        <v>1482</v>
      </c>
      <c r="K1799">
        <v>0</v>
      </c>
      <c r="L1799">
        <v>0</v>
      </c>
      <c r="M1799" t="s">
        <v>19</v>
      </c>
      <c r="P1799" t="s">
        <v>29</v>
      </c>
    </row>
    <row r="1800" spans="1:17">
      <c r="A1800" t="s">
        <v>17</v>
      </c>
      <c r="B1800" t="s">
        <v>36</v>
      </c>
      <c r="C1800" t="s">
        <v>19</v>
      </c>
      <c r="D1800" t="s">
        <v>101</v>
      </c>
      <c r="E1800" t="s">
        <v>37</v>
      </c>
      <c r="F1800" t="s">
        <v>3967</v>
      </c>
      <c r="G1800">
        <v>769.85</v>
      </c>
      <c r="H1800" t="s">
        <v>39</v>
      </c>
      <c r="I1800" t="s">
        <v>3968</v>
      </c>
      <c r="J1800" t="s">
        <v>1021</v>
      </c>
      <c r="K1800">
        <v>769.85000000000014</v>
      </c>
      <c r="L1800">
        <v>1</v>
      </c>
      <c r="M1800" t="s">
        <v>19</v>
      </c>
      <c r="N1800" t="s">
        <v>26</v>
      </c>
      <c r="O1800" t="s">
        <v>36</v>
      </c>
      <c r="P1800" t="s">
        <v>36</v>
      </c>
      <c r="Q1800" t="s">
        <v>101</v>
      </c>
    </row>
    <row r="1801" spans="1:17">
      <c r="A1801" t="s">
        <v>17</v>
      </c>
      <c r="B1801" t="s">
        <v>29</v>
      </c>
      <c r="C1801" t="s">
        <v>19</v>
      </c>
      <c r="D1801" t="s">
        <v>101</v>
      </c>
      <c r="E1801" t="s">
        <v>30</v>
      </c>
      <c r="F1801" t="s">
        <v>3969</v>
      </c>
      <c r="G1801">
        <v>765</v>
      </c>
      <c r="H1801" t="s">
        <v>32</v>
      </c>
      <c r="I1801" t="s">
        <v>3970</v>
      </c>
      <c r="J1801" t="s">
        <v>1482</v>
      </c>
      <c r="K1801">
        <v>765</v>
      </c>
      <c r="L1801">
        <v>1</v>
      </c>
      <c r="M1801" t="s">
        <v>19</v>
      </c>
      <c r="N1801" t="s">
        <v>26</v>
      </c>
      <c r="O1801" t="s">
        <v>29</v>
      </c>
      <c r="P1801" t="s">
        <v>29</v>
      </c>
      <c r="Q1801" t="s">
        <v>101</v>
      </c>
    </row>
    <row r="1802" spans="1:17">
      <c r="A1802" t="s">
        <v>17</v>
      </c>
      <c r="B1802" t="s">
        <v>17</v>
      </c>
      <c r="C1802" t="s">
        <v>176</v>
      </c>
      <c r="D1802" t="s">
        <v>186</v>
      </c>
      <c r="E1802" t="s">
        <v>30</v>
      </c>
      <c r="F1802" t="s">
        <v>3971</v>
      </c>
      <c r="G1802">
        <v>764.7</v>
      </c>
      <c r="H1802" t="s">
        <v>32</v>
      </c>
      <c r="I1802" t="s">
        <v>3972</v>
      </c>
      <c r="J1802" t="s">
        <v>3001</v>
      </c>
      <c r="K1802">
        <v>764.7</v>
      </c>
      <c r="L1802">
        <v>1</v>
      </c>
      <c r="M1802" t="s">
        <v>180</v>
      </c>
      <c r="N1802" t="s">
        <v>190</v>
      </c>
      <c r="O1802" t="s">
        <v>241</v>
      </c>
      <c r="P1802" t="s">
        <v>17</v>
      </c>
      <c r="Q1802" t="s">
        <v>343</v>
      </c>
    </row>
    <row r="1803" spans="1:17">
      <c r="A1803" t="s">
        <v>17</v>
      </c>
      <c r="B1803" t="s">
        <v>17</v>
      </c>
      <c r="C1803" t="s">
        <v>176</v>
      </c>
      <c r="D1803" t="s">
        <v>186</v>
      </c>
      <c r="E1803" t="s">
        <v>30</v>
      </c>
      <c r="F1803" t="s">
        <v>3973</v>
      </c>
      <c r="G1803">
        <v>764.12</v>
      </c>
      <c r="H1803" t="s">
        <v>32</v>
      </c>
      <c r="I1803" t="s">
        <v>3974</v>
      </c>
      <c r="J1803" t="s">
        <v>3001</v>
      </c>
      <c r="K1803">
        <v>764.12</v>
      </c>
      <c r="L1803">
        <v>1</v>
      </c>
      <c r="M1803" t="s">
        <v>180</v>
      </c>
      <c r="N1803" t="s">
        <v>190</v>
      </c>
      <c r="O1803" t="s">
        <v>241</v>
      </c>
      <c r="P1803" t="s">
        <v>17</v>
      </c>
      <c r="Q1803" t="s">
        <v>343</v>
      </c>
    </row>
    <row r="1804" spans="1:17">
      <c r="A1804" t="s">
        <v>17</v>
      </c>
      <c r="B1804" t="s">
        <v>17</v>
      </c>
      <c r="C1804" t="s">
        <v>176</v>
      </c>
      <c r="D1804" t="s">
        <v>186</v>
      </c>
      <c r="E1804" t="s">
        <v>30</v>
      </c>
      <c r="F1804" t="s">
        <v>3975</v>
      </c>
      <c r="G1804">
        <v>762.32</v>
      </c>
      <c r="H1804" t="s">
        <v>32</v>
      </c>
      <c r="I1804" t="s">
        <v>3976</v>
      </c>
      <c r="J1804" t="s">
        <v>3001</v>
      </c>
      <c r="K1804">
        <v>762.32</v>
      </c>
      <c r="L1804">
        <v>1</v>
      </c>
      <c r="M1804" t="s">
        <v>180</v>
      </c>
      <c r="N1804" t="s">
        <v>190</v>
      </c>
      <c r="O1804" t="s">
        <v>241</v>
      </c>
      <c r="P1804" t="s">
        <v>17</v>
      </c>
      <c r="Q1804" t="s">
        <v>343</v>
      </c>
    </row>
    <row r="1805" spans="1:17">
      <c r="A1805" t="s">
        <v>17</v>
      </c>
      <c r="B1805" t="s">
        <v>17</v>
      </c>
      <c r="C1805" t="s">
        <v>176</v>
      </c>
      <c r="D1805" t="s">
        <v>186</v>
      </c>
      <c r="E1805" t="s">
        <v>30</v>
      </c>
      <c r="F1805" t="s">
        <v>3977</v>
      </c>
      <c r="G1805">
        <v>758.03</v>
      </c>
      <c r="H1805" t="s">
        <v>32</v>
      </c>
      <c r="I1805" t="s">
        <v>3978</v>
      </c>
      <c r="J1805" t="s">
        <v>3705</v>
      </c>
      <c r="K1805">
        <v>758.03</v>
      </c>
      <c r="L1805">
        <v>1</v>
      </c>
      <c r="M1805" t="s">
        <v>180</v>
      </c>
      <c r="N1805" t="s">
        <v>190</v>
      </c>
      <c r="O1805" t="s">
        <v>241</v>
      </c>
      <c r="P1805" t="s">
        <v>17</v>
      </c>
      <c r="Q1805" t="s">
        <v>343</v>
      </c>
    </row>
    <row r="1806" spans="1:17">
      <c r="A1806" t="s">
        <v>17</v>
      </c>
      <c r="B1806" t="s">
        <v>17</v>
      </c>
      <c r="C1806" t="s">
        <v>176</v>
      </c>
      <c r="D1806" t="s">
        <v>186</v>
      </c>
      <c r="E1806" t="s">
        <v>30</v>
      </c>
      <c r="F1806" t="s">
        <v>3979</v>
      </c>
      <c r="G1806">
        <v>758.03</v>
      </c>
      <c r="H1806" t="s">
        <v>32</v>
      </c>
      <c r="I1806" t="s">
        <v>3980</v>
      </c>
      <c r="J1806" t="s">
        <v>3705</v>
      </c>
      <c r="K1806">
        <v>758.03</v>
      </c>
      <c r="L1806">
        <v>1</v>
      </c>
      <c r="M1806" t="s">
        <v>180</v>
      </c>
      <c r="N1806" t="s">
        <v>190</v>
      </c>
      <c r="O1806" t="s">
        <v>241</v>
      </c>
      <c r="P1806" t="s">
        <v>17</v>
      </c>
      <c r="Q1806" t="s">
        <v>343</v>
      </c>
    </row>
    <row r="1807" spans="1:17">
      <c r="A1807" t="s">
        <v>17</v>
      </c>
      <c r="B1807" t="s">
        <v>17</v>
      </c>
      <c r="C1807" t="s">
        <v>176</v>
      </c>
      <c r="D1807" t="s">
        <v>186</v>
      </c>
      <c r="E1807" t="s">
        <v>30</v>
      </c>
      <c r="F1807" t="s">
        <v>3981</v>
      </c>
      <c r="G1807">
        <v>758.03</v>
      </c>
      <c r="H1807" t="s">
        <v>32</v>
      </c>
      <c r="I1807" t="s">
        <v>3980</v>
      </c>
      <c r="J1807" t="s">
        <v>3705</v>
      </c>
      <c r="K1807">
        <v>758.03</v>
      </c>
      <c r="L1807">
        <v>1</v>
      </c>
      <c r="M1807" t="s">
        <v>180</v>
      </c>
      <c r="N1807" t="s">
        <v>190</v>
      </c>
      <c r="O1807" t="s">
        <v>241</v>
      </c>
      <c r="P1807" t="s">
        <v>17</v>
      </c>
      <c r="Q1807" t="s">
        <v>343</v>
      </c>
    </row>
    <row r="1808" spans="1:17">
      <c r="A1808" t="s">
        <v>17</v>
      </c>
      <c r="B1808" t="s">
        <v>36</v>
      </c>
      <c r="C1808" t="s">
        <v>19</v>
      </c>
      <c r="D1808" t="s">
        <v>101</v>
      </c>
      <c r="E1808" t="s">
        <v>37</v>
      </c>
      <c r="F1808" t="s">
        <v>3982</v>
      </c>
      <c r="G1808">
        <v>757.58</v>
      </c>
      <c r="H1808" t="s">
        <v>39</v>
      </c>
      <c r="I1808" t="s">
        <v>3983</v>
      </c>
      <c r="J1808" t="s">
        <v>128</v>
      </c>
      <c r="K1808">
        <v>757.58</v>
      </c>
      <c r="L1808">
        <v>1</v>
      </c>
      <c r="M1808" t="s">
        <v>19</v>
      </c>
      <c r="N1808" t="s">
        <v>26</v>
      </c>
      <c r="O1808" t="s">
        <v>36</v>
      </c>
      <c r="P1808" t="s">
        <v>36</v>
      </c>
      <c r="Q1808" t="s">
        <v>101</v>
      </c>
    </row>
    <row r="1809" spans="1:17">
      <c r="A1809" t="s">
        <v>17</v>
      </c>
      <c r="B1809" t="s">
        <v>36</v>
      </c>
      <c r="C1809" t="s">
        <v>19</v>
      </c>
      <c r="D1809" t="s">
        <v>101</v>
      </c>
      <c r="E1809" t="s">
        <v>37</v>
      </c>
      <c r="F1809" t="s">
        <v>3984</v>
      </c>
      <c r="G1809">
        <v>756.73</v>
      </c>
      <c r="H1809" t="s">
        <v>39</v>
      </c>
      <c r="I1809" t="s">
        <v>2306</v>
      </c>
      <c r="J1809" t="s">
        <v>3067</v>
      </c>
      <c r="K1809">
        <v>756.73</v>
      </c>
      <c r="L1809">
        <v>1</v>
      </c>
      <c r="M1809" t="s">
        <v>19</v>
      </c>
      <c r="N1809" t="s">
        <v>26</v>
      </c>
      <c r="O1809" t="s">
        <v>36</v>
      </c>
      <c r="P1809" t="s">
        <v>36</v>
      </c>
      <c r="Q1809" t="s">
        <v>101</v>
      </c>
    </row>
    <row r="1810" spans="1:17">
      <c r="A1810" t="s">
        <v>17</v>
      </c>
      <c r="B1810" t="s">
        <v>17</v>
      </c>
      <c r="C1810" t="s">
        <v>176</v>
      </c>
      <c r="D1810" t="s">
        <v>186</v>
      </c>
      <c r="E1810" t="s">
        <v>30</v>
      </c>
      <c r="F1810" t="s">
        <v>3985</v>
      </c>
      <c r="G1810">
        <v>755.55</v>
      </c>
      <c r="H1810" t="s">
        <v>32</v>
      </c>
      <c r="I1810" t="s">
        <v>3837</v>
      </c>
      <c r="J1810" t="s">
        <v>3001</v>
      </c>
      <c r="K1810">
        <v>755.55</v>
      </c>
      <c r="L1810">
        <v>1</v>
      </c>
      <c r="M1810" t="s">
        <v>180</v>
      </c>
      <c r="N1810" t="s">
        <v>190</v>
      </c>
      <c r="O1810" t="s">
        <v>241</v>
      </c>
      <c r="P1810" t="s">
        <v>17</v>
      </c>
      <c r="Q1810" t="s">
        <v>343</v>
      </c>
    </row>
    <row r="1811" spans="1:17">
      <c r="A1811" t="s">
        <v>17</v>
      </c>
      <c r="B1811" t="s">
        <v>36</v>
      </c>
      <c r="C1811" t="s">
        <v>43</v>
      </c>
      <c r="D1811" t="s">
        <v>638</v>
      </c>
      <c r="E1811" t="s">
        <v>143</v>
      </c>
      <c r="F1811" t="s">
        <v>3986</v>
      </c>
      <c r="G1811">
        <v>755.28</v>
      </c>
      <c r="H1811" t="s">
        <v>145</v>
      </c>
      <c r="I1811" t="s">
        <v>3987</v>
      </c>
      <c r="J1811" t="s">
        <v>1155</v>
      </c>
      <c r="K1811">
        <v>755.28</v>
      </c>
      <c r="L1811">
        <v>1</v>
      </c>
      <c r="M1811" t="s">
        <v>43</v>
      </c>
      <c r="N1811" t="s">
        <v>26</v>
      </c>
      <c r="O1811" t="s">
        <v>36</v>
      </c>
      <c r="P1811" t="s">
        <v>36</v>
      </c>
      <c r="Q1811" t="s">
        <v>105</v>
      </c>
    </row>
    <row r="1812" spans="1:17">
      <c r="A1812" t="s">
        <v>17</v>
      </c>
      <c r="B1812" t="s">
        <v>36</v>
      </c>
      <c r="C1812" t="s">
        <v>213</v>
      </c>
      <c r="D1812" t="s">
        <v>64</v>
      </c>
      <c r="E1812" t="s">
        <v>263</v>
      </c>
      <c r="F1812" t="s">
        <v>3988</v>
      </c>
      <c r="G1812">
        <v>750</v>
      </c>
      <c r="H1812" t="s">
        <v>265</v>
      </c>
      <c r="I1812" t="s">
        <v>3989</v>
      </c>
      <c r="J1812" t="s">
        <v>249</v>
      </c>
      <c r="K1812">
        <v>750</v>
      </c>
      <c r="L1812">
        <v>1</v>
      </c>
      <c r="M1812" t="s">
        <v>213</v>
      </c>
      <c r="N1812" t="s">
        <v>140</v>
      </c>
      <c r="O1812" t="s">
        <v>36</v>
      </c>
      <c r="P1812" t="s">
        <v>268</v>
      </c>
      <c r="Q1812" t="s">
        <v>101</v>
      </c>
    </row>
    <row r="1813" spans="1:17">
      <c r="A1813" t="s">
        <v>17</v>
      </c>
      <c r="B1813" t="s">
        <v>29</v>
      </c>
      <c r="C1813" t="s">
        <v>176</v>
      </c>
      <c r="D1813" t="s">
        <v>101</v>
      </c>
      <c r="E1813" t="s">
        <v>30</v>
      </c>
      <c r="F1813" t="s">
        <v>3990</v>
      </c>
      <c r="G1813">
        <v>749.93</v>
      </c>
      <c r="H1813" t="s">
        <v>32</v>
      </c>
      <c r="I1813" t="s">
        <v>3991</v>
      </c>
      <c r="J1813" t="s">
        <v>1771</v>
      </c>
      <c r="K1813">
        <v>749.93</v>
      </c>
      <c r="L1813">
        <v>1</v>
      </c>
      <c r="M1813" t="s">
        <v>180</v>
      </c>
      <c r="N1813" t="s">
        <v>26</v>
      </c>
      <c r="O1813" t="s">
        <v>29</v>
      </c>
      <c r="P1813" t="s">
        <v>29</v>
      </c>
      <c r="Q1813" t="s">
        <v>105</v>
      </c>
    </row>
    <row r="1814" spans="1:17">
      <c r="A1814" t="s">
        <v>17</v>
      </c>
      <c r="B1814" t="s">
        <v>36</v>
      </c>
      <c r="C1814" t="s">
        <v>19</v>
      </c>
      <c r="D1814" t="s">
        <v>101</v>
      </c>
      <c r="E1814" t="s">
        <v>37</v>
      </c>
      <c r="F1814" t="s">
        <v>3992</v>
      </c>
      <c r="G1814">
        <v>747.8</v>
      </c>
      <c r="H1814" t="s">
        <v>39</v>
      </c>
      <c r="I1814" t="s">
        <v>3993</v>
      </c>
      <c r="J1814" t="s">
        <v>128</v>
      </c>
      <c r="K1814">
        <v>0</v>
      </c>
      <c r="L1814">
        <v>0</v>
      </c>
      <c r="M1814" t="s">
        <v>19</v>
      </c>
      <c r="N1814" t="s">
        <v>26</v>
      </c>
      <c r="O1814" t="s">
        <v>36</v>
      </c>
      <c r="P1814" t="s">
        <v>36</v>
      </c>
      <c r="Q1814" t="s">
        <v>101</v>
      </c>
    </row>
    <row r="1815" spans="1:17">
      <c r="A1815" t="s">
        <v>17</v>
      </c>
      <c r="B1815" t="s">
        <v>36</v>
      </c>
      <c r="C1815" t="s">
        <v>19</v>
      </c>
      <c r="D1815" t="s">
        <v>101</v>
      </c>
      <c r="E1815" t="s">
        <v>143</v>
      </c>
      <c r="F1815" t="s">
        <v>3994</v>
      </c>
      <c r="G1815">
        <v>747.8</v>
      </c>
      <c r="H1815" t="s">
        <v>145</v>
      </c>
      <c r="I1815" t="s">
        <v>3995</v>
      </c>
      <c r="J1815" t="s">
        <v>128</v>
      </c>
      <c r="K1815">
        <v>747.8</v>
      </c>
      <c r="L1815">
        <v>1</v>
      </c>
      <c r="M1815" t="s">
        <v>19</v>
      </c>
      <c r="N1815" t="s">
        <v>26</v>
      </c>
      <c r="O1815" t="s">
        <v>36</v>
      </c>
      <c r="P1815" t="s">
        <v>36</v>
      </c>
      <c r="Q1815" t="s">
        <v>101</v>
      </c>
    </row>
    <row r="1816" spans="1:17">
      <c r="A1816" t="s">
        <v>17</v>
      </c>
      <c r="B1816" t="s">
        <v>17</v>
      </c>
      <c r="C1816" t="s">
        <v>176</v>
      </c>
      <c r="D1816" t="s">
        <v>186</v>
      </c>
      <c r="E1816" t="s">
        <v>30</v>
      </c>
      <c r="F1816" t="s">
        <v>3996</v>
      </c>
      <c r="G1816">
        <v>744.29</v>
      </c>
      <c r="H1816" t="s">
        <v>32</v>
      </c>
      <c r="I1816" t="s">
        <v>2549</v>
      </c>
      <c r="J1816" t="s">
        <v>1414</v>
      </c>
      <c r="K1816">
        <v>744.29</v>
      </c>
      <c r="L1816">
        <v>1</v>
      </c>
      <c r="M1816" t="s">
        <v>180</v>
      </c>
      <c r="N1816" t="s">
        <v>190</v>
      </c>
      <c r="O1816" t="s">
        <v>241</v>
      </c>
      <c r="P1816" t="s">
        <v>17</v>
      </c>
      <c r="Q1816" t="s">
        <v>1159</v>
      </c>
    </row>
    <row r="1817" spans="1:17">
      <c r="A1817" t="s">
        <v>17</v>
      </c>
      <c r="B1817" t="s">
        <v>17</v>
      </c>
      <c r="C1817" t="s">
        <v>176</v>
      </c>
      <c r="D1817" t="s">
        <v>186</v>
      </c>
      <c r="E1817" t="s">
        <v>21</v>
      </c>
      <c r="F1817" t="s">
        <v>3997</v>
      </c>
      <c r="G1817">
        <v>743.8</v>
      </c>
      <c r="H1817" t="s">
        <v>23</v>
      </c>
      <c r="I1817" t="s">
        <v>3953</v>
      </c>
      <c r="J1817" t="s">
        <v>3001</v>
      </c>
      <c r="K1817">
        <v>743.8</v>
      </c>
      <c r="L1817">
        <v>1</v>
      </c>
      <c r="M1817" t="s">
        <v>180</v>
      </c>
      <c r="N1817" t="s">
        <v>190</v>
      </c>
      <c r="O1817" t="s">
        <v>1361</v>
      </c>
      <c r="P1817" t="s">
        <v>17</v>
      </c>
      <c r="Q1817" t="s">
        <v>343</v>
      </c>
    </row>
    <row r="1818" spans="1:17">
      <c r="A1818" t="s">
        <v>17</v>
      </c>
      <c r="B1818" t="s">
        <v>17</v>
      </c>
      <c r="C1818" t="s">
        <v>176</v>
      </c>
      <c r="D1818" t="s">
        <v>186</v>
      </c>
      <c r="E1818" t="s">
        <v>30</v>
      </c>
      <c r="F1818" t="s">
        <v>3998</v>
      </c>
      <c r="G1818">
        <v>732.65</v>
      </c>
      <c r="H1818" t="s">
        <v>32</v>
      </c>
      <c r="I1818" t="s">
        <v>3953</v>
      </c>
      <c r="J1818" t="s">
        <v>3001</v>
      </c>
      <c r="K1818">
        <v>732.65</v>
      </c>
      <c r="L1818">
        <v>1</v>
      </c>
      <c r="M1818" t="s">
        <v>180</v>
      </c>
      <c r="N1818" t="s">
        <v>190</v>
      </c>
      <c r="O1818" t="s">
        <v>241</v>
      </c>
      <c r="P1818" t="s">
        <v>17</v>
      </c>
      <c r="Q1818" t="s">
        <v>343</v>
      </c>
    </row>
    <row r="1819" spans="1:17">
      <c r="A1819" t="s">
        <v>17</v>
      </c>
      <c r="B1819" t="s">
        <v>17</v>
      </c>
      <c r="C1819" t="s">
        <v>176</v>
      </c>
      <c r="D1819" t="s">
        <v>186</v>
      </c>
      <c r="E1819" t="s">
        <v>30</v>
      </c>
      <c r="F1819" t="s">
        <v>3999</v>
      </c>
      <c r="G1819">
        <v>715.36</v>
      </c>
      <c r="H1819" t="s">
        <v>32</v>
      </c>
      <c r="I1819" t="s">
        <v>4000</v>
      </c>
      <c r="J1819" t="s">
        <v>3001</v>
      </c>
      <c r="K1819">
        <v>715.36</v>
      </c>
      <c r="L1819">
        <v>1</v>
      </c>
      <c r="M1819" t="s">
        <v>180</v>
      </c>
      <c r="N1819" t="s">
        <v>190</v>
      </c>
      <c r="O1819" t="s">
        <v>241</v>
      </c>
      <c r="P1819" t="s">
        <v>17</v>
      </c>
      <c r="Q1819" t="s">
        <v>343</v>
      </c>
    </row>
    <row r="1820" spans="1:17">
      <c r="A1820" t="s">
        <v>17</v>
      </c>
      <c r="B1820" t="s">
        <v>36</v>
      </c>
      <c r="C1820" t="s">
        <v>176</v>
      </c>
      <c r="D1820" t="s">
        <v>186</v>
      </c>
      <c r="E1820" t="s">
        <v>37</v>
      </c>
      <c r="F1820" t="s">
        <v>4001</v>
      </c>
      <c r="G1820">
        <v>706.55</v>
      </c>
      <c r="H1820" t="s">
        <v>39</v>
      </c>
      <c r="I1820" t="s">
        <v>4002</v>
      </c>
      <c r="J1820" t="s">
        <v>3001</v>
      </c>
      <c r="K1820">
        <v>623</v>
      </c>
      <c r="L1820">
        <v>0.88174934541079897</v>
      </c>
      <c r="M1820" t="s">
        <v>180</v>
      </c>
      <c r="N1820" t="s">
        <v>26</v>
      </c>
      <c r="O1820" t="s">
        <v>36</v>
      </c>
      <c r="P1820" t="s">
        <v>36</v>
      </c>
      <c r="Q1820" t="s">
        <v>101</v>
      </c>
    </row>
    <row r="1821" spans="1:17">
      <c r="A1821" t="s">
        <v>17</v>
      </c>
      <c r="B1821" t="s">
        <v>17</v>
      </c>
      <c r="C1821" t="s">
        <v>176</v>
      </c>
      <c r="D1821" t="s">
        <v>186</v>
      </c>
      <c r="E1821" t="s">
        <v>30</v>
      </c>
      <c r="F1821" t="s">
        <v>4003</v>
      </c>
      <c r="G1821">
        <v>705.89</v>
      </c>
      <c r="H1821" t="s">
        <v>32</v>
      </c>
      <c r="I1821" t="s">
        <v>4004</v>
      </c>
      <c r="J1821" t="s">
        <v>3001</v>
      </c>
      <c r="K1821">
        <v>705.89</v>
      </c>
      <c r="L1821">
        <v>1</v>
      </c>
      <c r="M1821" t="s">
        <v>180</v>
      </c>
      <c r="N1821" t="s">
        <v>190</v>
      </c>
      <c r="O1821" t="s">
        <v>241</v>
      </c>
      <c r="P1821" t="s">
        <v>17</v>
      </c>
      <c r="Q1821" t="s">
        <v>343</v>
      </c>
    </row>
    <row r="1822" spans="1:17">
      <c r="A1822" t="s">
        <v>17</v>
      </c>
      <c r="B1822" t="s">
        <v>29</v>
      </c>
      <c r="C1822" t="s">
        <v>176</v>
      </c>
      <c r="D1822" t="s">
        <v>101</v>
      </c>
      <c r="E1822" t="s">
        <v>30</v>
      </c>
      <c r="F1822" t="s">
        <v>4005</v>
      </c>
      <c r="G1822">
        <v>705.84</v>
      </c>
      <c r="H1822" t="s">
        <v>32</v>
      </c>
      <c r="I1822" t="s">
        <v>4006</v>
      </c>
      <c r="J1822" t="s">
        <v>4007</v>
      </c>
      <c r="K1822">
        <v>705.84</v>
      </c>
      <c r="L1822">
        <v>1</v>
      </c>
      <c r="M1822" t="s">
        <v>180</v>
      </c>
      <c r="N1822" t="s">
        <v>26</v>
      </c>
      <c r="O1822" t="s">
        <v>29</v>
      </c>
      <c r="P1822" t="s">
        <v>29</v>
      </c>
      <c r="Q1822" t="s">
        <v>101</v>
      </c>
    </row>
    <row r="1823" spans="1:17">
      <c r="A1823" t="s">
        <v>17</v>
      </c>
      <c r="B1823" t="s">
        <v>36</v>
      </c>
      <c r="C1823" t="s">
        <v>19</v>
      </c>
      <c r="D1823" t="s">
        <v>638</v>
      </c>
      <c r="E1823" t="s">
        <v>37</v>
      </c>
      <c r="F1823" t="s">
        <v>4008</v>
      </c>
      <c r="G1823">
        <v>703.29</v>
      </c>
      <c r="H1823" t="s">
        <v>39</v>
      </c>
      <c r="I1823" t="s">
        <v>4009</v>
      </c>
      <c r="J1823" t="s">
        <v>2866</v>
      </c>
      <c r="K1823">
        <v>703.29</v>
      </c>
      <c r="L1823">
        <v>1</v>
      </c>
      <c r="M1823" t="s">
        <v>19</v>
      </c>
      <c r="N1823" t="s">
        <v>26</v>
      </c>
      <c r="O1823" t="s">
        <v>36</v>
      </c>
      <c r="P1823" t="s">
        <v>36</v>
      </c>
      <c r="Q1823" t="s">
        <v>101</v>
      </c>
    </row>
    <row r="1824" spans="1:17">
      <c r="A1824" t="s">
        <v>17</v>
      </c>
      <c r="B1824" t="s">
        <v>79</v>
      </c>
      <c r="C1824" t="s">
        <v>19</v>
      </c>
      <c r="E1824" t="s">
        <v>419</v>
      </c>
      <c r="F1824" t="s">
        <v>4010</v>
      </c>
      <c r="G1824">
        <v>700</v>
      </c>
      <c r="H1824" t="s">
        <v>421</v>
      </c>
      <c r="I1824" t="s">
        <v>4011</v>
      </c>
      <c r="J1824" t="s">
        <v>1787</v>
      </c>
      <c r="K1824">
        <v>700</v>
      </c>
      <c r="L1824">
        <v>1</v>
      </c>
      <c r="M1824" t="s">
        <v>19</v>
      </c>
      <c r="P1824" t="s">
        <v>85</v>
      </c>
      <c r="Q1824" t="s">
        <v>101</v>
      </c>
    </row>
    <row r="1825" spans="1:17">
      <c r="A1825" t="s">
        <v>17</v>
      </c>
      <c r="B1825" t="s">
        <v>17</v>
      </c>
      <c r="C1825" t="s">
        <v>176</v>
      </c>
      <c r="D1825" t="s">
        <v>186</v>
      </c>
      <c r="E1825" t="s">
        <v>30</v>
      </c>
      <c r="F1825" t="s">
        <v>4012</v>
      </c>
      <c r="G1825">
        <v>693.57</v>
      </c>
      <c r="H1825" t="s">
        <v>32</v>
      </c>
      <c r="I1825" t="s">
        <v>3728</v>
      </c>
      <c r="J1825" t="s">
        <v>1414</v>
      </c>
      <c r="K1825">
        <v>693.57</v>
      </c>
      <c r="L1825">
        <v>1</v>
      </c>
      <c r="M1825" t="s">
        <v>180</v>
      </c>
      <c r="N1825" t="s">
        <v>190</v>
      </c>
      <c r="O1825" t="s">
        <v>241</v>
      </c>
      <c r="P1825" t="s">
        <v>17</v>
      </c>
      <c r="Q1825" t="s">
        <v>1159</v>
      </c>
    </row>
    <row r="1826" spans="1:17">
      <c r="A1826" t="s">
        <v>17</v>
      </c>
      <c r="B1826" t="s">
        <v>17</v>
      </c>
      <c r="C1826" t="s">
        <v>176</v>
      </c>
      <c r="D1826" t="s">
        <v>186</v>
      </c>
      <c r="E1826" t="s">
        <v>30</v>
      </c>
      <c r="F1826" t="s">
        <v>4013</v>
      </c>
      <c r="G1826">
        <v>689.95</v>
      </c>
      <c r="H1826" t="s">
        <v>32</v>
      </c>
      <c r="I1826" t="s">
        <v>4014</v>
      </c>
      <c r="J1826" t="s">
        <v>3871</v>
      </c>
      <c r="K1826">
        <v>689.95</v>
      </c>
      <c r="L1826">
        <v>1</v>
      </c>
      <c r="M1826" t="s">
        <v>180</v>
      </c>
      <c r="N1826" t="s">
        <v>190</v>
      </c>
      <c r="O1826" t="s">
        <v>241</v>
      </c>
      <c r="P1826" t="s">
        <v>17</v>
      </c>
      <c r="Q1826" t="s">
        <v>343</v>
      </c>
    </row>
    <row r="1827" spans="1:17">
      <c r="A1827" t="s">
        <v>17</v>
      </c>
      <c r="B1827" t="s">
        <v>18</v>
      </c>
      <c r="C1827" t="s">
        <v>19</v>
      </c>
      <c r="D1827" t="s">
        <v>101</v>
      </c>
      <c r="E1827" t="s">
        <v>21</v>
      </c>
      <c r="F1827" t="s">
        <v>4015</v>
      </c>
      <c r="G1827">
        <v>680.02</v>
      </c>
      <c r="H1827" t="s">
        <v>23</v>
      </c>
      <c r="I1827" t="s">
        <v>4016</v>
      </c>
      <c r="J1827" t="s">
        <v>1255</v>
      </c>
      <c r="K1827">
        <v>612.52</v>
      </c>
      <c r="L1827">
        <v>0.9007382135819535</v>
      </c>
      <c r="M1827" t="s">
        <v>19</v>
      </c>
      <c r="N1827" t="s">
        <v>26</v>
      </c>
      <c r="O1827" t="s">
        <v>27</v>
      </c>
      <c r="P1827" t="s">
        <v>18</v>
      </c>
      <c r="Q1827" t="s">
        <v>105</v>
      </c>
    </row>
    <row r="1828" spans="1:17">
      <c r="A1828" t="s">
        <v>17</v>
      </c>
      <c r="B1828" t="s">
        <v>29</v>
      </c>
      <c r="C1828" t="s">
        <v>19</v>
      </c>
      <c r="D1828" t="s">
        <v>101</v>
      </c>
      <c r="E1828" t="s">
        <v>30</v>
      </c>
      <c r="F1828" t="s">
        <v>4017</v>
      </c>
      <c r="G1828">
        <v>667</v>
      </c>
      <c r="H1828" t="s">
        <v>32</v>
      </c>
      <c r="I1828" t="s">
        <v>4018</v>
      </c>
      <c r="J1828" t="s">
        <v>2803</v>
      </c>
      <c r="K1828">
        <v>667</v>
      </c>
      <c r="L1828">
        <v>1</v>
      </c>
      <c r="M1828" t="s">
        <v>19</v>
      </c>
      <c r="N1828" t="s">
        <v>26</v>
      </c>
      <c r="O1828" t="s">
        <v>29</v>
      </c>
      <c r="P1828" t="s">
        <v>29</v>
      </c>
      <c r="Q1828" t="s">
        <v>101</v>
      </c>
    </row>
    <row r="1829" spans="1:17">
      <c r="A1829" t="s">
        <v>17</v>
      </c>
      <c r="B1829" t="s">
        <v>36</v>
      </c>
      <c r="C1829" t="s">
        <v>43</v>
      </c>
      <c r="D1829" t="s">
        <v>101</v>
      </c>
      <c r="E1829" t="s">
        <v>91</v>
      </c>
      <c r="F1829" t="s">
        <v>4019</v>
      </c>
      <c r="G1829">
        <v>659.84</v>
      </c>
      <c r="H1829" t="s">
        <v>93</v>
      </c>
      <c r="I1829" t="s">
        <v>4020</v>
      </c>
      <c r="J1829" t="s">
        <v>692</v>
      </c>
      <c r="K1829">
        <v>0</v>
      </c>
      <c r="L1829">
        <v>0</v>
      </c>
      <c r="M1829" t="s">
        <v>43</v>
      </c>
      <c r="P1829" t="s">
        <v>36</v>
      </c>
    </row>
    <row r="1830" spans="1:17">
      <c r="A1830" t="s">
        <v>17</v>
      </c>
      <c r="B1830" t="s">
        <v>17</v>
      </c>
      <c r="C1830" t="s">
        <v>176</v>
      </c>
      <c r="D1830" t="s">
        <v>186</v>
      </c>
      <c r="E1830" t="s">
        <v>111</v>
      </c>
      <c r="F1830" t="s">
        <v>4021</v>
      </c>
      <c r="G1830">
        <v>652.29999999999995</v>
      </c>
      <c r="H1830" t="s">
        <v>113</v>
      </c>
      <c r="I1830" t="s">
        <v>4022</v>
      </c>
      <c r="J1830" t="s">
        <v>3001</v>
      </c>
      <c r="K1830">
        <v>592.98</v>
      </c>
      <c r="L1830">
        <v>0.9090602483519854</v>
      </c>
      <c r="M1830" t="s">
        <v>180</v>
      </c>
      <c r="P1830" t="s">
        <v>17</v>
      </c>
      <c r="Q1830" t="s">
        <v>343</v>
      </c>
    </row>
    <row r="1831" spans="1:17">
      <c r="A1831" t="s">
        <v>17</v>
      </c>
      <c r="B1831" t="s">
        <v>18</v>
      </c>
      <c r="C1831" t="s">
        <v>19</v>
      </c>
      <c r="D1831" t="s">
        <v>101</v>
      </c>
      <c r="E1831" t="s">
        <v>21</v>
      </c>
      <c r="F1831" t="s">
        <v>4023</v>
      </c>
      <c r="G1831">
        <v>652</v>
      </c>
      <c r="H1831" t="s">
        <v>23</v>
      </c>
      <c r="I1831" t="s">
        <v>4024</v>
      </c>
      <c r="J1831" t="s">
        <v>1336</v>
      </c>
      <c r="K1831">
        <v>652</v>
      </c>
      <c r="L1831">
        <v>1</v>
      </c>
      <c r="M1831" t="s">
        <v>19</v>
      </c>
      <c r="N1831" t="s">
        <v>26</v>
      </c>
      <c r="O1831" t="s">
        <v>27</v>
      </c>
      <c r="P1831" t="s">
        <v>18</v>
      </c>
      <c r="Q1831" t="s">
        <v>101</v>
      </c>
    </row>
    <row r="1832" spans="1:17">
      <c r="A1832" t="s">
        <v>17</v>
      </c>
      <c r="B1832" t="s">
        <v>18</v>
      </c>
      <c r="C1832" t="s">
        <v>19</v>
      </c>
      <c r="D1832" t="s">
        <v>638</v>
      </c>
      <c r="E1832" t="s">
        <v>21</v>
      </c>
      <c r="F1832" t="s">
        <v>4025</v>
      </c>
      <c r="G1832">
        <v>650</v>
      </c>
      <c r="H1832" t="s">
        <v>23</v>
      </c>
      <c r="I1832" t="s">
        <v>3372</v>
      </c>
      <c r="J1832" t="s">
        <v>2769</v>
      </c>
      <c r="K1832">
        <v>650</v>
      </c>
      <c r="L1832">
        <v>1</v>
      </c>
      <c r="M1832" t="s">
        <v>19</v>
      </c>
      <c r="N1832" t="s">
        <v>26</v>
      </c>
      <c r="O1832" t="s">
        <v>27</v>
      </c>
      <c r="P1832" t="s">
        <v>18</v>
      </c>
      <c r="Q1832" t="s">
        <v>186</v>
      </c>
    </row>
    <row r="1833" spans="1:17">
      <c r="A1833" t="s">
        <v>17</v>
      </c>
      <c r="B1833" t="s">
        <v>36</v>
      </c>
      <c r="C1833" t="s">
        <v>176</v>
      </c>
      <c r="D1833" t="s">
        <v>598</v>
      </c>
      <c r="E1833" t="s">
        <v>37</v>
      </c>
      <c r="F1833" t="s">
        <v>4026</v>
      </c>
      <c r="G1833">
        <v>650</v>
      </c>
      <c r="H1833" t="s">
        <v>39</v>
      </c>
      <c r="I1833" t="s">
        <v>4027</v>
      </c>
      <c r="J1833" t="s">
        <v>601</v>
      </c>
      <c r="K1833">
        <v>650</v>
      </c>
      <c r="L1833">
        <v>1</v>
      </c>
      <c r="M1833" t="s">
        <v>180</v>
      </c>
      <c r="N1833" t="s">
        <v>26</v>
      </c>
      <c r="O1833" t="s">
        <v>36</v>
      </c>
      <c r="P1833" t="s">
        <v>36</v>
      </c>
      <c r="Q1833" t="s">
        <v>101</v>
      </c>
    </row>
    <row r="1834" spans="1:17">
      <c r="A1834" t="s">
        <v>17</v>
      </c>
      <c r="B1834" t="s">
        <v>18</v>
      </c>
      <c r="C1834" t="s">
        <v>19</v>
      </c>
      <c r="D1834" t="s">
        <v>638</v>
      </c>
      <c r="E1834" t="s">
        <v>21</v>
      </c>
      <c r="F1834" t="s">
        <v>4028</v>
      </c>
      <c r="G1834">
        <v>650</v>
      </c>
      <c r="H1834" t="s">
        <v>23</v>
      </c>
      <c r="I1834" t="s">
        <v>4029</v>
      </c>
      <c r="J1834" t="s">
        <v>2769</v>
      </c>
      <c r="K1834">
        <v>650</v>
      </c>
      <c r="L1834">
        <v>1</v>
      </c>
      <c r="M1834" t="s">
        <v>19</v>
      </c>
      <c r="N1834" t="s">
        <v>26</v>
      </c>
      <c r="O1834" t="s">
        <v>27</v>
      </c>
      <c r="P1834" t="s">
        <v>18</v>
      </c>
      <c r="Q1834" t="s">
        <v>186</v>
      </c>
    </row>
    <row r="1835" spans="1:17">
      <c r="A1835" t="s">
        <v>17</v>
      </c>
      <c r="B1835" t="s">
        <v>18</v>
      </c>
      <c r="C1835" t="s">
        <v>19</v>
      </c>
      <c r="D1835" t="s">
        <v>638</v>
      </c>
      <c r="E1835" t="s">
        <v>21</v>
      </c>
      <c r="F1835" t="s">
        <v>4030</v>
      </c>
      <c r="G1835">
        <v>650</v>
      </c>
      <c r="H1835" t="s">
        <v>23</v>
      </c>
      <c r="I1835" t="s">
        <v>4031</v>
      </c>
      <c r="J1835" t="s">
        <v>2769</v>
      </c>
      <c r="K1835">
        <v>650</v>
      </c>
      <c r="L1835">
        <v>1</v>
      </c>
      <c r="M1835" t="s">
        <v>19</v>
      </c>
      <c r="N1835" t="s">
        <v>26</v>
      </c>
      <c r="O1835" t="s">
        <v>27</v>
      </c>
      <c r="P1835" t="s">
        <v>18</v>
      </c>
      <c r="Q1835" t="s">
        <v>186</v>
      </c>
    </row>
    <row r="1836" spans="1:17">
      <c r="A1836" t="s">
        <v>17</v>
      </c>
      <c r="B1836" t="s">
        <v>18</v>
      </c>
      <c r="C1836" t="s">
        <v>19</v>
      </c>
      <c r="D1836" t="s">
        <v>638</v>
      </c>
      <c r="E1836" t="s">
        <v>21</v>
      </c>
      <c r="F1836" t="s">
        <v>4032</v>
      </c>
      <c r="G1836">
        <v>650</v>
      </c>
      <c r="H1836" t="s">
        <v>23</v>
      </c>
      <c r="I1836" t="s">
        <v>3372</v>
      </c>
      <c r="J1836" t="s">
        <v>2769</v>
      </c>
      <c r="K1836">
        <v>650</v>
      </c>
      <c r="L1836">
        <v>1</v>
      </c>
      <c r="M1836" t="s">
        <v>19</v>
      </c>
      <c r="N1836" t="s">
        <v>26</v>
      </c>
      <c r="O1836" t="s">
        <v>27</v>
      </c>
      <c r="P1836" t="s">
        <v>18</v>
      </c>
      <c r="Q1836" t="s">
        <v>105</v>
      </c>
    </row>
    <row r="1837" spans="1:17">
      <c r="A1837" t="s">
        <v>17</v>
      </c>
      <c r="B1837" t="s">
        <v>29</v>
      </c>
      <c r="C1837" t="s">
        <v>176</v>
      </c>
      <c r="D1837" t="s">
        <v>598</v>
      </c>
      <c r="E1837" t="s">
        <v>30</v>
      </c>
      <c r="F1837" t="s">
        <v>4033</v>
      </c>
      <c r="G1837">
        <v>650</v>
      </c>
      <c r="H1837" t="s">
        <v>32</v>
      </c>
      <c r="I1837" t="s">
        <v>4034</v>
      </c>
      <c r="J1837" t="s">
        <v>601</v>
      </c>
      <c r="K1837">
        <v>650</v>
      </c>
      <c r="L1837">
        <v>1</v>
      </c>
      <c r="M1837" t="s">
        <v>180</v>
      </c>
      <c r="N1837" t="s">
        <v>26</v>
      </c>
      <c r="O1837" t="s">
        <v>29</v>
      </c>
      <c r="P1837" t="s">
        <v>29</v>
      </c>
      <c r="Q1837" t="s">
        <v>101</v>
      </c>
    </row>
    <row r="1838" spans="1:17">
      <c r="A1838" t="s">
        <v>17</v>
      </c>
      <c r="B1838" t="s">
        <v>18</v>
      </c>
      <c r="C1838" t="s">
        <v>19</v>
      </c>
      <c r="D1838" t="s">
        <v>638</v>
      </c>
      <c r="E1838" t="s">
        <v>21</v>
      </c>
      <c r="F1838" t="s">
        <v>4035</v>
      </c>
      <c r="G1838">
        <v>650</v>
      </c>
      <c r="H1838" t="s">
        <v>23</v>
      </c>
      <c r="I1838" t="s">
        <v>4036</v>
      </c>
      <c r="J1838" t="s">
        <v>2769</v>
      </c>
      <c r="K1838">
        <v>650</v>
      </c>
      <c r="L1838">
        <v>1</v>
      </c>
      <c r="M1838" t="s">
        <v>19</v>
      </c>
      <c r="N1838" t="s">
        <v>26</v>
      </c>
      <c r="O1838" t="s">
        <v>27</v>
      </c>
      <c r="P1838" t="s">
        <v>18</v>
      </c>
      <c r="Q1838" t="s">
        <v>186</v>
      </c>
    </row>
    <row r="1839" spans="1:17">
      <c r="A1839" t="s">
        <v>17</v>
      </c>
      <c r="B1839" t="s">
        <v>79</v>
      </c>
      <c r="C1839" t="s">
        <v>43</v>
      </c>
      <c r="D1839" t="s">
        <v>20</v>
      </c>
      <c r="E1839" t="s">
        <v>204</v>
      </c>
      <c r="F1839" t="s">
        <v>4037</v>
      </c>
      <c r="G1839">
        <v>648.03</v>
      </c>
      <c r="H1839" t="s">
        <v>206</v>
      </c>
      <c r="I1839" t="s">
        <v>4038</v>
      </c>
      <c r="J1839" t="s">
        <v>131</v>
      </c>
      <c r="K1839">
        <v>648.03</v>
      </c>
      <c r="L1839">
        <v>1</v>
      </c>
      <c r="M1839" t="s">
        <v>43</v>
      </c>
      <c r="P1839" t="s">
        <v>85</v>
      </c>
    </row>
    <row r="1840" spans="1:17">
      <c r="A1840" t="s">
        <v>17</v>
      </c>
      <c r="B1840" t="s">
        <v>17</v>
      </c>
      <c r="C1840" t="s">
        <v>176</v>
      </c>
      <c r="D1840" t="s">
        <v>186</v>
      </c>
      <c r="E1840" t="s">
        <v>30</v>
      </c>
      <c r="F1840" t="s">
        <v>4039</v>
      </c>
      <c r="G1840">
        <v>647.12</v>
      </c>
      <c r="H1840" t="s">
        <v>32</v>
      </c>
      <c r="I1840" t="s">
        <v>4040</v>
      </c>
      <c r="J1840" t="s">
        <v>3001</v>
      </c>
      <c r="K1840">
        <v>647.12</v>
      </c>
      <c r="L1840">
        <v>1</v>
      </c>
      <c r="M1840" t="s">
        <v>180</v>
      </c>
      <c r="N1840" t="s">
        <v>190</v>
      </c>
      <c r="O1840" t="s">
        <v>241</v>
      </c>
      <c r="P1840" t="s">
        <v>17</v>
      </c>
      <c r="Q1840" t="s">
        <v>343</v>
      </c>
    </row>
    <row r="1841" spans="1:17">
      <c r="A1841" t="s">
        <v>17</v>
      </c>
      <c r="B1841" t="s">
        <v>17</v>
      </c>
      <c r="C1841" t="s">
        <v>176</v>
      </c>
      <c r="D1841" t="s">
        <v>186</v>
      </c>
      <c r="E1841" t="s">
        <v>30</v>
      </c>
      <c r="F1841" t="s">
        <v>4041</v>
      </c>
      <c r="G1841">
        <v>640.20000000000005</v>
      </c>
      <c r="H1841" t="s">
        <v>32</v>
      </c>
      <c r="I1841" t="s">
        <v>4042</v>
      </c>
      <c r="J1841" t="s">
        <v>3871</v>
      </c>
      <c r="K1841">
        <v>640.20000000000005</v>
      </c>
      <c r="L1841">
        <v>1</v>
      </c>
      <c r="M1841" t="s">
        <v>180</v>
      </c>
      <c r="N1841" t="s">
        <v>190</v>
      </c>
      <c r="O1841" t="s">
        <v>241</v>
      </c>
      <c r="P1841" t="s">
        <v>17</v>
      </c>
      <c r="Q1841" t="s">
        <v>343</v>
      </c>
    </row>
    <row r="1842" spans="1:17">
      <c r="A1842" t="s">
        <v>17</v>
      </c>
      <c r="B1842" t="s">
        <v>29</v>
      </c>
      <c r="C1842" t="s">
        <v>19</v>
      </c>
      <c r="D1842" t="s">
        <v>122</v>
      </c>
      <c r="E1842" t="s">
        <v>30</v>
      </c>
      <c r="F1842" t="s">
        <v>4043</v>
      </c>
      <c r="G1842">
        <v>634.54999999999995</v>
      </c>
      <c r="H1842" t="s">
        <v>32</v>
      </c>
      <c r="I1842" t="s">
        <v>4044</v>
      </c>
      <c r="J1842" t="s">
        <v>1732</v>
      </c>
      <c r="K1842">
        <v>0</v>
      </c>
      <c r="L1842">
        <v>0</v>
      </c>
      <c r="M1842" t="s">
        <v>19</v>
      </c>
      <c r="P1842" t="s">
        <v>29</v>
      </c>
    </row>
    <row r="1843" spans="1:17">
      <c r="A1843" t="s">
        <v>17</v>
      </c>
      <c r="B1843" t="s">
        <v>36</v>
      </c>
      <c r="C1843" t="s">
        <v>176</v>
      </c>
      <c r="D1843" t="s">
        <v>186</v>
      </c>
      <c r="E1843" t="s">
        <v>143</v>
      </c>
      <c r="F1843" t="s">
        <v>4045</v>
      </c>
      <c r="G1843">
        <v>629.87</v>
      </c>
      <c r="H1843" t="s">
        <v>145</v>
      </c>
      <c r="I1843" t="s">
        <v>4046</v>
      </c>
      <c r="J1843" t="s">
        <v>2732</v>
      </c>
      <c r="K1843">
        <v>629.87</v>
      </c>
      <c r="L1843">
        <v>1</v>
      </c>
      <c r="M1843" t="s">
        <v>180</v>
      </c>
      <c r="N1843" t="s">
        <v>26</v>
      </c>
      <c r="O1843" t="s">
        <v>36</v>
      </c>
      <c r="P1843" t="s">
        <v>352</v>
      </c>
      <c r="Q1843" t="s">
        <v>105</v>
      </c>
    </row>
    <row r="1844" spans="1:17">
      <c r="A1844" t="s">
        <v>17</v>
      </c>
      <c r="B1844" t="s">
        <v>17</v>
      </c>
      <c r="C1844" t="s">
        <v>176</v>
      </c>
      <c r="D1844" t="s">
        <v>186</v>
      </c>
      <c r="E1844" t="s">
        <v>30</v>
      </c>
      <c r="F1844" t="s">
        <v>4047</v>
      </c>
      <c r="G1844">
        <v>626.32000000000005</v>
      </c>
      <c r="H1844" t="s">
        <v>32</v>
      </c>
      <c r="I1844" t="s">
        <v>3953</v>
      </c>
      <c r="J1844" t="s">
        <v>3001</v>
      </c>
      <c r="K1844">
        <v>626.32000000000005</v>
      </c>
      <c r="L1844">
        <v>1</v>
      </c>
      <c r="M1844" t="s">
        <v>180</v>
      </c>
      <c r="N1844" t="s">
        <v>190</v>
      </c>
      <c r="O1844" t="s">
        <v>241</v>
      </c>
      <c r="P1844" t="s">
        <v>17</v>
      </c>
      <c r="Q1844" t="s">
        <v>343</v>
      </c>
    </row>
    <row r="1845" spans="1:17">
      <c r="A1845" t="s">
        <v>17</v>
      </c>
      <c r="B1845" t="s">
        <v>36</v>
      </c>
      <c r="C1845" t="s">
        <v>19</v>
      </c>
      <c r="D1845" t="s">
        <v>101</v>
      </c>
      <c r="E1845" t="s">
        <v>95</v>
      </c>
      <c r="F1845" t="s">
        <v>4048</v>
      </c>
      <c r="G1845">
        <v>624.97</v>
      </c>
      <c r="H1845" t="s">
        <v>97</v>
      </c>
      <c r="I1845" t="s">
        <v>4049</v>
      </c>
      <c r="J1845" t="s">
        <v>1021</v>
      </c>
      <c r="K1845">
        <v>0</v>
      </c>
      <c r="L1845">
        <v>0</v>
      </c>
      <c r="M1845" t="s">
        <v>19</v>
      </c>
      <c r="P1845" t="s">
        <v>36</v>
      </c>
    </row>
    <row r="1846" spans="1:17">
      <c r="A1846" t="s">
        <v>17</v>
      </c>
      <c r="B1846" t="s">
        <v>17</v>
      </c>
      <c r="C1846" t="s">
        <v>176</v>
      </c>
      <c r="D1846" t="s">
        <v>186</v>
      </c>
      <c r="E1846" t="s">
        <v>30</v>
      </c>
      <c r="F1846" t="s">
        <v>4050</v>
      </c>
      <c r="G1846">
        <v>624.22</v>
      </c>
      <c r="H1846" t="s">
        <v>32</v>
      </c>
      <c r="I1846" t="s">
        <v>4051</v>
      </c>
      <c r="J1846" t="s">
        <v>3001</v>
      </c>
      <c r="K1846">
        <v>624.22</v>
      </c>
      <c r="L1846">
        <v>1</v>
      </c>
      <c r="M1846" t="s">
        <v>180</v>
      </c>
      <c r="N1846" t="s">
        <v>190</v>
      </c>
      <c r="O1846" t="s">
        <v>241</v>
      </c>
      <c r="P1846" t="s">
        <v>17</v>
      </c>
      <c r="Q1846" t="s">
        <v>343</v>
      </c>
    </row>
    <row r="1847" spans="1:17">
      <c r="A1847" t="s">
        <v>17</v>
      </c>
      <c r="B1847" t="s">
        <v>36</v>
      </c>
      <c r="C1847" t="s">
        <v>176</v>
      </c>
      <c r="D1847" t="s">
        <v>186</v>
      </c>
      <c r="E1847" t="s">
        <v>896</v>
      </c>
      <c r="F1847" t="s">
        <v>4052</v>
      </c>
      <c r="G1847">
        <v>623.39</v>
      </c>
      <c r="H1847" t="s">
        <v>898</v>
      </c>
      <c r="I1847" t="s">
        <v>4053</v>
      </c>
      <c r="J1847" t="s">
        <v>2732</v>
      </c>
      <c r="K1847">
        <v>602.79999999999995</v>
      </c>
      <c r="L1847">
        <v>0.96697091708240424</v>
      </c>
      <c r="M1847" t="s">
        <v>180</v>
      </c>
      <c r="N1847" t="s">
        <v>26</v>
      </c>
      <c r="O1847" t="s">
        <v>36</v>
      </c>
      <c r="P1847" t="s">
        <v>17</v>
      </c>
      <c r="Q1847" t="s">
        <v>101</v>
      </c>
    </row>
    <row r="1848" spans="1:17">
      <c r="A1848" t="s">
        <v>17</v>
      </c>
      <c r="B1848" t="s">
        <v>17</v>
      </c>
      <c r="C1848" t="s">
        <v>176</v>
      </c>
      <c r="D1848" t="s">
        <v>186</v>
      </c>
      <c r="E1848" t="s">
        <v>30</v>
      </c>
      <c r="F1848" t="s">
        <v>4054</v>
      </c>
      <c r="G1848">
        <v>623.17999999999995</v>
      </c>
      <c r="H1848" t="s">
        <v>32</v>
      </c>
      <c r="I1848" t="s">
        <v>4055</v>
      </c>
      <c r="J1848" t="s">
        <v>2732</v>
      </c>
      <c r="K1848">
        <v>623.17999999999995</v>
      </c>
      <c r="L1848">
        <v>1</v>
      </c>
      <c r="M1848" t="s">
        <v>180</v>
      </c>
      <c r="N1848" t="s">
        <v>190</v>
      </c>
      <c r="O1848" t="s">
        <v>241</v>
      </c>
      <c r="P1848" t="s">
        <v>17</v>
      </c>
      <c r="Q1848" t="s">
        <v>343</v>
      </c>
    </row>
    <row r="1849" spans="1:17">
      <c r="A1849" t="s">
        <v>17</v>
      </c>
      <c r="B1849" t="s">
        <v>36</v>
      </c>
      <c r="C1849" t="s">
        <v>19</v>
      </c>
      <c r="D1849" t="s">
        <v>101</v>
      </c>
      <c r="E1849" t="s">
        <v>37</v>
      </c>
      <c r="F1849" t="s">
        <v>4056</v>
      </c>
      <c r="G1849">
        <v>621.84</v>
      </c>
      <c r="H1849" t="s">
        <v>39</v>
      </c>
      <c r="I1849" t="s">
        <v>4057</v>
      </c>
      <c r="J1849" t="s">
        <v>1310</v>
      </c>
      <c r="K1849">
        <v>621.83999999999992</v>
      </c>
      <c r="L1849">
        <v>0.99999999999999978</v>
      </c>
      <c r="M1849" t="s">
        <v>19</v>
      </c>
      <c r="N1849" t="s">
        <v>26</v>
      </c>
      <c r="O1849" t="s">
        <v>36</v>
      </c>
      <c r="P1849" t="s">
        <v>36</v>
      </c>
      <c r="Q1849" t="s">
        <v>101</v>
      </c>
    </row>
    <row r="1850" spans="1:17">
      <c r="A1850" t="s">
        <v>17</v>
      </c>
      <c r="B1850" t="s">
        <v>36</v>
      </c>
      <c r="C1850" t="s">
        <v>176</v>
      </c>
      <c r="D1850" t="s">
        <v>186</v>
      </c>
      <c r="E1850" t="s">
        <v>37</v>
      </c>
      <c r="F1850" t="s">
        <v>4058</v>
      </c>
      <c r="G1850">
        <v>619.44000000000005</v>
      </c>
      <c r="H1850" t="s">
        <v>39</v>
      </c>
      <c r="I1850" t="s">
        <v>4059</v>
      </c>
      <c r="J1850" t="s">
        <v>2221</v>
      </c>
      <c r="K1850">
        <v>619.44000000000005</v>
      </c>
      <c r="L1850">
        <v>1</v>
      </c>
      <c r="M1850" t="s">
        <v>180</v>
      </c>
      <c r="N1850" t="s">
        <v>26</v>
      </c>
      <c r="O1850" t="s">
        <v>36</v>
      </c>
      <c r="P1850" t="s">
        <v>36</v>
      </c>
      <c r="Q1850" t="s">
        <v>101</v>
      </c>
    </row>
    <row r="1851" spans="1:17">
      <c r="A1851" t="s">
        <v>17</v>
      </c>
      <c r="B1851" t="s">
        <v>18</v>
      </c>
      <c r="C1851" t="s">
        <v>213</v>
      </c>
      <c r="D1851" t="s">
        <v>101</v>
      </c>
      <c r="E1851" t="s">
        <v>69</v>
      </c>
      <c r="F1851" t="s">
        <v>4060</v>
      </c>
      <c r="G1851">
        <v>619.03</v>
      </c>
      <c r="H1851" t="s">
        <v>71</v>
      </c>
      <c r="I1851" t="s">
        <v>4061</v>
      </c>
      <c r="J1851" t="s">
        <v>956</v>
      </c>
      <c r="K1851">
        <v>619.03</v>
      </c>
      <c r="L1851">
        <v>1</v>
      </c>
      <c r="M1851" t="s">
        <v>213</v>
      </c>
      <c r="P1851" t="s">
        <v>18</v>
      </c>
    </row>
    <row r="1852" spans="1:17">
      <c r="A1852" t="s">
        <v>17</v>
      </c>
      <c r="B1852" t="s">
        <v>17</v>
      </c>
      <c r="C1852" t="s">
        <v>176</v>
      </c>
      <c r="D1852" t="s">
        <v>186</v>
      </c>
      <c r="E1852" t="s">
        <v>30</v>
      </c>
      <c r="F1852" t="s">
        <v>4062</v>
      </c>
      <c r="G1852">
        <v>608.04</v>
      </c>
      <c r="H1852" t="s">
        <v>32</v>
      </c>
      <c r="I1852" t="s">
        <v>3953</v>
      </c>
      <c r="J1852" t="s">
        <v>3001</v>
      </c>
      <c r="K1852">
        <v>608.04</v>
      </c>
      <c r="L1852">
        <v>1</v>
      </c>
      <c r="M1852" t="s">
        <v>180</v>
      </c>
      <c r="N1852" t="s">
        <v>190</v>
      </c>
      <c r="O1852" t="s">
        <v>241</v>
      </c>
      <c r="P1852" t="s">
        <v>17</v>
      </c>
      <c r="Q1852" t="s">
        <v>343</v>
      </c>
    </row>
    <row r="1853" spans="1:17">
      <c r="A1853" t="s">
        <v>17</v>
      </c>
      <c r="B1853" t="s">
        <v>36</v>
      </c>
      <c r="C1853" t="s">
        <v>43</v>
      </c>
      <c r="D1853" t="s">
        <v>638</v>
      </c>
      <c r="E1853" t="s">
        <v>271</v>
      </c>
      <c r="F1853" t="s">
        <v>4063</v>
      </c>
      <c r="G1853">
        <v>607.09</v>
      </c>
      <c r="H1853" t="s">
        <v>273</v>
      </c>
      <c r="I1853" t="s">
        <v>4064</v>
      </c>
      <c r="J1853" t="s">
        <v>2522</v>
      </c>
      <c r="K1853">
        <v>551.9</v>
      </c>
      <c r="L1853">
        <v>0.90909090909090906</v>
      </c>
      <c r="M1853" t="s">
        <v>43</v>
      </c>
      <c r="N1853" t="s">
        <v>26</v>
      </c>
      <c r="O1853" t="s">
        <v>36</v>
      </c>
      <c r="P1853" t="s">
        <v>17</v>
      </c>
      <c r="Q1853" t="s">
        <v>109</v>
      </c>
    </row>
    <row r="1854" spans="1:17">
      <c r="A1854" t="s">
        <v>17</v>
      </c>
      <c r="B1854" t="s">
        <v>17</v>
      </c>
      <c r="C1854" t="s">
        <v>176</v>
      </c>
      <c r="D1854" t="s">
        <v>186</v>
      </c>
      <c r="E1854" t="s">
        <v>30</v>
      </c>
      <c r="F1854" t="s">
        <v>4065</v>
      </c>
      <c r="G1854">
        <v>605.29999999999995</v>
      </c>
      <c r="H1854" t="s">
        <v>32</v>
      </c>
      <c r="I1854" t="s">
        <v>3953</v>
      </c>
      <c r="J1854" t="s">
        <v>3001</v>
      </c>
      <c r="K1854">
        <v>605.29999999999995</v>
      </c>
      <c r="L1854">
        <v>1</v>
      </c>
      <c r="M1854" t="s">
        <v>180</v>
      </c>
      <c r="N1854" t="s">
        <v>190</v>
      </c>
      <c r="O1854" t="s">
        <v>241</v>
      </c>
      <c r="P1854" t="s">
        <v>17</v>
      </c>
      <c r="Q1854" t="s">
        <v>343</v>
      </c>
    </row>
    <row r="1855" spans="1:17">
      <c r="A1855" t="s">
        <v>17</v>
      </c>
      <c r="B1855" t="s">
        <v>36</v>
      </c>
      <c r="C1855" t="s">
        <v>19</v>
      </c>
      <c r="D1855" t="s">
        <v>101</v>
      </c>
      <c r="E1855" t="s">
        <v>37</v>
      </c>
      <c r="F1855" t="s">
        <v>4066</v>
      </c>
      <c r="G1855">
        <v>603.67999999999995</v>
      </c>
      <c r="H1855" t="s">
        <v>39</v>
      </c>
      <c r="I1855" t="s">
        <v>4067</v>
      </c>
      <c r="J1855" t="s">
        <v>128</v>
      </c>
      <c r="K1855">
        <v>603.67999999999995</v>
      </c>
      <c r="L1855">
        <v>1</v>
      </c>
      <c r="M1855" t="s">
        <v>19</v>
      </c>
      <c r="N1855" t="s">
        <v>26</v>
      </c>
      <c r="O1855" t="s">
        <v>36</v>
      </c>
      <c r="P1855" t="s">
        <v>36</v>
      </c>
      <c r="Q1855" t="s">
        <v>101</v>
      </c>
    </row>
    <row r="1856" spans="1:17">
      <c r="A1856" t="s">
        <v>17</v>
      </c>
      <c r="B1856" t="s">
        <v>36</v>
      </c>
      <c r="C1856" t="s">
        <v>19</v>
      </c>
      <c r="D1856" t="s">
        <v>122</v>
      </c>
      <c r="E1856" t="s">
        <v>37</v>
      </c>
      <c r="F1856" t="s">
        <v>4068</v>
      </c>
      <c r="G1856">
        <v>601.82000000000005</v>
      </c>
      <c r="H1856" t="s">
        <v>39</v>
      </c>
      <c r="I1856" t="s">
        <v>4069</v>
      </c>
      <c r="J1856" t="s">
        <v>2531</v>
      </c>
      <c r="K1856">
        <v>601.82000000000005</v>
      </c>
      <c r="L1856">
        <v>1</v>
      </c>
      <c r="M1856" t="s">
        <v>19</v>
      </c>
      <c r="N1856" t="s">
        <v>26</v>
      </c>
      <c r="O1856" t="s">
        <v>36</v>
      </c>
      <c r="P1856" t="s">
        <v>36</v>
      </c>
      <c r="Q1856" t="s">
        <v>105</v>
      </c>
    </row>
    <row r="1857" spans="1:17">
      <c r="A1857" t="s">
        <v>17</v>
      </c>
      <c r="B1857" t="s">
        <v>17</v>
      </c>
      <c r="C1857" t="s">
        <v>176</v>
      </c>
      <c r="D1857" t="s">
        <v>186</v>
      </c>
      <c r="E1857" t="s">
        <v>30</v>
      </c>
      <c r="F1857" t="s">
        <v>4070</v>
      </c>
      <c r="G1857">
        <v>600</v>
      </c>
      <c r="H1857" t="s">
        <v>32</v>
      </c>
      <c r="I1857" t="s">
        <v>4071</v>
      </c>
      <c r="J1857" t="s">
        <v>342</v>
      </c>
      <c r="K1857">
        <v>600</v>
      </c>
      <c r="L1857">
        <v>1</v>
      </c>
      <c r="M1857" t="s">
        <v>180</v>
      </c>
      <c r="N1857" t="s">
        <v>190</v>
      </c>
      <c r="O1857" t="s">
        <v>241</v>
      </c>
      <c r="P1857" t="s">
        <v>17</v>
      </c>
      <c r="Q1857" t="s">
        <v>343</v>
      </c>
    </row>
    <row r="1858" spans="1:17">
      <c r="A1858" t="s">
        <v>17</v>
      </c>
      <c r="B1858" t="s">
        <v>18</v>
      </c>
      <c r="C1858" t="s">
        <v>19</v>
      </c>
      <c r="D1858" t="s">
        <v>101</v>
      </c>
      <c r="E1858" t="s">
        <v>21</v>
      </c>
      <c r="F1858" t="s">
        <v>4072</v>
      </c>
      <c r="G1858">
        <v>599.26</v>
      </c>
      <c r="H1858" t="s">
        <v>23</v>
      </c>
      <c r="I1858" t="s">
        <v>4073</v>
      </c>
      <c r="J1858" t="s">
        <v>718</v>
      </c>
      <c r="K1858">
        <v>599.26</v>
      </c>
      <c r="L1858">
        <v>1</v>
      </c>
      <c r="M1858" t="s">
        <v>19</v>
      </c>
      <c r="N1858" t="s">
        <v>26</v>
      </c>
      <c r="O1858" t="s">
        <v>27</v>
      </c>
      <c r="P1858" t="s">
        <v>18</v>
      </c>
      <c r="Q1858" t="s">
        <v>101</v>
      </c>
    </row>
    <row r="1859" spans="1:17">
      <c r="A1859" t="s">
        <v>17</v>
      </c>
      <c r="B1859" t="s">
        <v>29</v>
      </c>
      <c r="C1859" t="s">
        <v>19</v>
      </c>
      <c r="D1859" t="s">
        <v>101</v>
      </c>
      <c r="E1859" t="s">
        <v>30</v>
      </c>
      <c r="F1859" t="s">
        <v>4074</v>
      </c>
      <c r="G1859">
        <v>597.4</v>
      </c>
      <c r="H1859" t="s">
        <v>32</v>
      </c>
      <c r="I1859" t="s">
        <v>4075</v>
      </c>
      <c r="J1859" t="s">
        <v>128</v>
      </c>
      <c r="K1859">
        <v>597.4</v>
      </c>
      <c r="L1859">
        <v>1</v>
      </c>
      <c r="M1859" t="s">
        <v>19</v>
      </c>
      <c r="N1859" t="s">
        <v>26</v>
      </c>
      <c r="O1859" t="s">
        <v>29</v>
      </c>
      <c r="P1859" t="s">
        <v>29</v>
      </c>
      <c r="Q1859" t="s">
        <v>105</v>
      </c>
    </row>
    <row r="1860" spans="1:17">
      <c r="A1860" t="s">
        <v>17</v>
      </c>
      <c r="B1860" t="s">
        <v>17</v>
      </c>
      <c r="C1860" t="s">
        <v>176</v>
      </c>
      <c r="D1860" t="s">
        <v>186</v>
      </c>
      <c r="E1860" t="s">
        <v>30</v>
      </c>
      <c r="F1860" t="s">
        <v>4076</v>
      </c>
      <c r="G1860">
        <v>591.84</v>
      </c>
      <c r="H1860" t="s">
        <v>32</v>
      </c>
      <c r="I1860" t="s">
        <v>4077</v>
      </c>
      <c r="J1860" t="s">
        <v>3001</v>
      </c>
      <c r="K1860">
        <v>591.84</v>
      </c>
      <c r="L1860">
        <v>1</v>
      </c>
      <c r="M1860" t="s">
        <v>180</v>
      </c>
      <c r="N1860" t="s">
        <v>190</v>
      </c>
      <c r="O1860" t="s">
        <v>241</v>
      </c>
      <c r="P1860" t="s">
        <v>17</v>
      </c>
      <c r="Q1860" t="s">
        <v>343</v>
      </c>
    </row>
    <row r="1861" spans="1:17">
      <c r="A1861" t="s">
        <v>17</v>
      </c>
      <c r="B1861" t="s">
        <v>17</v>
      </c>
      <c r="C1861" t="s">
        <v>176</v>
      </c>
      <c r="D1861" t="s">
        <v>186</v>
      </c>
      <c r="E1861" t="s">
        <v>552</v>
      </c>
      <c r="F1861" t="s">
        <v>4078</v>
      </c>
      <c r="G1861">
        <v>583.22</v>
      </c>
      <c r="H1861" t="s">
        <v>554</v>
      </c>
      <c r="I1861" t="s">
        <v>3080</v>
      </c>
      <c r="J1861" t="s">
        <v>2469</v>
      </c>
      <c r="K1861">
        <v>530.20000000000005</v>
      </c>
      <c r="L1861">
        <v>0.90909090909090917</v>
      </c>
      <c r="M1861" t="s">
        <v>180</v>
      </c>
      <c r="P1861" t="s">
        <v>17</v>
      </c>
      <c r="Q1861" t="s">
        <v>109</v>
      </c>
    </row>
    <row r="1862" spans="1:17">
      <c r="A1862" t="s">
        <v>17</v>
      </c>
      <c r="B1862" t="s">
        <v>36</v>
      </c>
      <c r="C1862" t="s">
        <v>19</v>
      </c>
      <c r="D1862" t="s">
        <v>101</v>
      </c>
      <c r="E1862" t="s">
        <v>37</v>
      </c>
      <c r="F1862" t="s">
        <v>4079</v>
      </c>
      <c r="G1862">
        <v>573.84</v>
      </c>
      <c r="H1862" t="s">
        <v>39</v>
      </c>
      <c r="I1862" t="s">
        <v>4080</v>
      </c>
      <c r="J1862" t="s">
        <v>1310</v>
      </c>
      <c r="K1862">
        <v>546.78</v>
      </c>
      <c r="L1862">
        <v>0.95284399832705968</v>
      </c>
      <c r="M1862" t="s">
        <v>19</v>
      </c>
      <c r="N1862" t="s">
        <v>26</v>
      </c>
      <c r="O1862" t="s">
        <v>36</v>
      </c>
      <c r="P1862" t="s">
        <v>36</v>
      </c>
      <c r="Q1862" t="s">
        <v>101</v>
      </c>
    </row>
    <row r="1863" spans="1:17">
      <c r="A1863" t="s">
        <v>17</v>
      </c>
      <c r="B1863" t="s">
        <v>36</v>
      </c>
      <c r="C1863" t="s">
        <v>43</v>
      </c>
      <c r="D1863" t="s">
        <v>638</v>
      </c>
      <c r="E1863" t="s">
        <v>37</v>
      </c>
      <c r="F1863" t="s">
        <v>4081</v>
      </c>
      <c r="G1863">
        <v>568.54</v>
      </c>
      <c r="H1863" t="s">
        <v>39</v>
      </c>
      <c r="I1863" t="s">
        <v>4082</v>
      </c>
      <c r="J1863" t="s">
        <v>903</v>
      </c>
      <c r="K1863">
        <v>568.54</v>
      </c>
      <c r="L1863">
        <v>1</v>
      </c>
      <c r="M1863" t="s">
        <v>43</v>
      </c>
      <c r="N1863" t="s">
        <v>26</v>
      </c>
      <c r="O1863" t="s">
        <v>36</v>
      </c>
      <c r="P1863" t="s">
        <v>36</v>
      </c>
      <c r="Q1863" t="s">
        <v>105</v>
      </c>
    </row>
    <row r="1864" spans="1:17">
      <c r="A1864" t="s">
        <v>17</v>
      </c>
      <c r="B1864" t="s">
        <v>36</v>
      </c>
      <c r="C1864" t="s">
        <v>43</v>
      </c>
      <c r="D1864" t="s">
        <v>101</v>
      </c>
      <c r="E1864" t="s">
        <v>37</v>
      </c>
      <c r="F1864" t="s">
        <v>4083</v>
      </c>
      <c r="G1864">
        <v>564.88</v>
      </c>
      <c r="H1864" t="s">
        <v>39</v>
      </c>
      <c r="I1864" t="s">
        <v>778</v>
      </c>
      <c r="J1864" t="s">
        <v>52</v>
      </c>
      <c r="K1864">
        <v>0</v>
      </c>
      <c r="L1864">
        <v>0</v>
      </c>
      <c r="M1864" t="s">
        <v>43</v>
      </c>
      <c r="N1864" t="s">
        <v>140</v>
      </c>
      <c r="O1864" t="s">
        <v>36</v>
      </c>
      <c r="P1864" t="s">
        <v>36</v>
      </c>
      <c r="Q1864" t="s">
        <v>53</v>
      </c>
    </row>
    <row r="1865" spans="1:17">
      <c r="A1865" t="s">
        <v>17</v>
      </c>
      <c r="B1865" t="s">
        <v>17</v>
      </c>
      <c r="C1865" t="s">
        <v>176</v>
      </c>
      <c r="D1865" t="s">
        <v>186</v>
      </c>
      <c r="E1865" t="s">
        <v>30</v>
      </c>
      <c r="F1865" t="s">
        <v>4084</v>
      </c>
      <c r="G1865">
        <v>562.79999999999995</v>
      </c>
      <c r="H1865" t="s">
        <v>32</v>
      </c>
      <c r="I1865" t="s">
        <v>3953</v>
      </c>
      <c r="J1865" t="s">
        <v>3001</v>
      </c>
      <c r="K1865">
        <v>562.79999999999995</v>
      </c>
      <c r="L1865">
        <v>1</v>
      </c>
      <c r="M1865" t="s">
        <v>180</v>
      </c>
      <c r="N1865" t="s">
        <v>190</v>
      </c>
      <c r="O1865" t="s">
        <v>241</v>
      </c>
      <c r="P1865" t="s">
        <v>17</v>
      </c>
      <c r="Q1865" t="s">
        <v>343</v>
      </c>
    </row>
    <row r="1866" spans="1:17">
      <c r="A1866" t="s">
        <v>17</v>
      </c>
      <c r="B1866" t="s">
        <v>18</v>
      </c>
      <c r="C1866" t="s">
        <v>19</v>
      </c>
      <c r="D1866" t="s">
        <v>101</v>
      </c>
      <c r="E1866" t="s">
        <v>21</v>
      </c>
      <c r="F1866" t="s">
        <v>4085</v>
      </c>
      <c r="G1866">
        <v>562</v>
      </c>
      <c r="H1866" t="s">
        <v>23</v>
      </c>
      <c r="I1866" t="s">
        <v>4086</v>
      </c>
      <c r="J1866" t="s">
        <v>4087</v>
      </c>
      <c r="K1866">
        <v>562</v>
      </c>
      <c r="L1866">
        <v>1</v>
      </c>
      <c r="M1866" t="s">
        <v>19</v>
      </c>
      <c r="N1866" t="s">
        <v>26</v>
      </c>
      <c r="O1866" t="s">
        <v>27</v>
      </c>
      <c r="P1866" t="s">
        <v>18</v>
      </c>
      <c r="Q1866" t="s">
        <v>101</v>
      </c>
    </row>
    <row r="1867" spans="1:17">
      <c r="A1867" t="s">
        <v>17</v>
      </c>
      <c r="B1867" t="s">
        <v>17</v>
      </c>
      <c r="C1867" t="s">
        <v>176</v>
      </c>
      <c r="D1867" t="s">
        <v>186</v>
      </c>
      <c r="E1867" t="s">
        <v>21</v>
      </c>
      <c r="F1867" t="s">
        <v>4088</v>
      </c>
      <c r="G1867">
        <v>561.20000000000005</v>
      </c>
      <c r="H1867" t="s">
        <v>23</v>
      </c>
      <c r="I1867" t="s">
        <v>4089</v>
      </c>
      <c r="J1867" t="s">
        <v>3001</v>
      </c>
      <c r="K1867">
        <v>561.20000000000005</v>
      </c>
      <c r="L1867">
        <v>1</v>
      </c>
      <c r="M1867" t="s">
        <v>180</v>
      </c>
      <c r="N1867" t="s">
        <v>190</v>
      </c>
      <c r="O1867" t="s">
        <v>1361</v>
      </c>
      <c r="P1867" t="s">
        <v>17</v>
      </c>
      <c r="Q1867" t="s">
        <v>343</v>
      </c>
    </row>
    <row r="1868" spans="1:17">
      <c r="A1868" t="s">
        <v>17</v>
      </c>
      <c r="B1868" t="s">
        <v>17</v>
      </c>
      <c r="C1868" t="s">
        <v>176</v>
      </c>
      <c r="D1868" t="s">
        <v>186</v>
      </c>
      <c r="E1868" t="s">
        <v>30</v>
      </c>
      <c r="F1868" t="s">
        <v>4090</v>
      </c>
      <c r="G1868">
        <v>553.79999999999995</v>
      </c>
      <c r="H1868" t="s">
        <v>32</v>
      </c>
      <c r="I1868" t="s">
        <v>3837</v>
      </c>
      <c r="J1868" t="s">
        <v>3001</v>
      </c>
      <c r="K1868">
        <v>553.79999999999995</v>
      </c>
      <c r="L1868">
        <v>1</v>
      </c>
      <c r="M1868" t="s">
        <v>180</v>
      </c>
      <c r="N1868" t="s">
        <v>190</v>
      </c>
      <c r="O1868" t="s">
        <v>241</v>
      </c>
      <c r="P1868" t="s">
        <v>17</v>
      </c>
      <c r="Q1868" t="s">
        <v>343</v>
      </c>
    </row>
    <row r="1869" spans="1:17">
      <c r="A1869" t="s">
        <v>17</v>
      </c>
      <c r="B1869" t="s">
        <v>17</v>
      </c>
      <c r="C1869" t="s">
        <v>176</v>
      </c>
      <c r="D1869" t="s">
        <v>186</v>
      </c>
      <c r="E1869" t="s">
        <v>30</v>
      </c>
      <c r="F1869" t="s">
        <v>4091</v>
      </c>
      <c r="G1869">
        <v>551.01</v>
      </c>
      <c r="H1869" t="s">
        <v>32</v>
      </c>
      <c r="I1869" t="s">
        <v>1413</v>
      </c>
      <c r="J1869" t="s">
        <v>1414</v>
      </c>
      <c r="K1869">
        <v>551.01</v>
      </c>
      <c r="L1869">
        <v>1</v>
      </c>
      <c r="M1869" t="s">
        <v>180</v>
      </c>
      <c r="N1869" t="s">
        <v>190</v>
      </c>
      <c r="O1869" t="s">
        <v>241</v>
      </c>
      <c r="P1869" t="s">
        <v>17</v>
      </c>
      <c r="Q1869" t="s">
        <v>1159</v>
      </c>
    </row>
    <row r="1870" spans="1:17">
      <c r="A1870" t="s">
        <v>17</v>
      </c>
      <c r="B1870" t="s">
        <v>18</v>
      </c>
      <c r="C1870" t="s">
        <v>19</v>
      </c>
      <c r="D1870" t="s">
        <v>598</v>
      </c>
      <c r="E1870" t="s">
        <v>21</v>
      </c>
      <c r="F1870" t="s">
        <v>4092</v>
      </c>
      <c r="G1870">
        <v>546.4</v>
      </c>
      <c r="H1870" t="s">
        <v>23</v>
      </c>
      <c r="I1870" t="s">
        <v>4093</v>
      </c>
      <c r="J1870" t="s">
        <v>3078</v>
      </c>
      <c r="K1870">
        <v>546.4</v>
      </c>
      <c r="L1870">
        <v>1</v>
      </c>
      <c r="M1870" t="s">
        <v>19</v>
      </c>
      <c r="N1870" t="s">
        <v>26</v>
      </c>
      <c r="O1870" t="s">
        <v>27</v>
      </c>
      <c r="P1870" t="s">
        <v>18</v>
      </c>
      <c r="Q1870" t="s">
        <v>105</v>
      </c>
    </row>
    <row r="1871" spans="1:17">
      <c r="A1871" t="s">
        <v>17</v>
      </c>
      <c r="B1871" t="s">
        <v>29</v>
      </c>
      <c r="C1871" t="s">
        <v>19</v>
      </c>
      <c r="D1871" t="s">
        <v>101</v>
      </c>
      <c r="E1871" t="s">
        <v>30</v>
      </c>
      <c r="F1871" t="s">
        <v>4094</v>
      </c>
      <c r="G1871">
        <v>544.38</v>
      </c>
      <c r="H1871" t="s">
        <v>32</v>
      </c>
      <c r="I1871" t="s">
        <v>4095</v>
      </c>
      <c r="J1871" t="s">
        <v>128</v>
      </c>
      <c r="K1871">
        <v>544.38</v>
      </c>
      <c r="L1871">
        <v>1</v>
      </c>
      <c r="M1871" t="s">
        <v>19</v>
      </c>
      <c r="N1871" t="s">
        <v>26</v>
      </c>
      <c r="O1871" t="s">
        <v>29</v>
      </c>
      <c r="P1871" t="s">
        <v>29</v>
      </c>
      <c r="Q1871" t="s">
        <v>101</v>
      </c>
    </row>
    <row r="1872" spans="1:17">
      <c r="A1872" t="s">
        <v>17</v>
      </c>
      <c r="B1872" t="s">
        <v>17</v>
      </c>
      <c r="C1872" t="s">
        <v>176</v>
      </c>
      <c r="D1872" t="s">
        <v>186</v>
      </c>
      <c r="E1872" t="s">
        <v>30</v>
      </c>
      <c r="F1872" t="s">
        <v>4096</v>
      </c>
      <c r="G1872">
        <v>542.79999999999995</v>
      </c>
      <c r="H1872" t="s">
        <v>32</v>
      </c>
      <c r="I1872" t="s">
        <v>4097</v>
      </c>
      <c r="J1872" t="s">
        <v>3001</v>
      </c>
      <c r="K1872">
        <v>542.79999999999995</v>
      </c>
      <c r="L1872">
        <v>1</v>
      </c>
      <c r="M1872" t="s">
        <v>180</v>
      </c>
      <c r="N1872" t="s">
        <v>190</v>
      </c>
      <c r="O1872" t="s">
        <v>241</v>
      </c>
      <c r="P1872" t="s">
        <v>17</v>
      </c>
      <c r="Q1872" t="s">
        <v>343</v>
      </c>
    </row>
    <row r="1873" spans="1:17">
      <c r="A1873" t="s">
        <v>17</v>
      </c>
      <c r="B1873" t="s">
        <v>17</v>
      </c>
      <c r="C1873" t="s">
        <v>176</v>
      </c>
      <c r="D1873" t="s">
        <v>186</v>
      </c>
      <c r="E1873" t="s">
        <v>30</v>
      </c>
      <c r="F1873" t="s">
        <v>4098</v>
      </c>
      <c r="G1873">
        <v>538.63</v>
      </c>
      <c r="H1873" t="s">
        <v>32</v>
      </c>
      <c r="I1873" t="s">
        <v>4099</v>
      </c>
      <c r="J1873" t="s">
        <v>3320</v>
      </c>
      <c r="K1873">
        <v>538.63</v>
      </c>
      <c r="L1873">
        <v>1</v>
      </c>
      <c r="M1873" t="s">
        <v>180</v>
      </c>
      <c r="N1873" t="s">
        <v>190</v>
      </c>
      <c r="O1873" t="s">
        <v>241</v>
      </c>
      <c r="P1873" t="s">
        <v>17</v>
      </c>
      <c r="Q1873" t="s">
        <v>343</v>
      </c>
    </row>
    <row r="1874" spans="1:17">
      <c r="A1874" t="s">
        <v>17</v>
      </c>
      <c r="B1874" t="s">
        <v>18</v>
      </c>
      <c r="C1874" t="s">
        <v>19</v>
      </c>
      <c r="D1874" t="s">
        <v>101</v>
      </c>
      <c r="E1874" t="s">
        <v>21</v>
      </c>
      <c r="F1874" t="s">
        <v>4100</v>
      </c>
      <c r="G1874">
        <v>535</v>
      </c>
      <c r="H1874" t="s">
        <v>23</v>
      </c>
      <c r="I1874" t="s">
        <v>4101</v>
      </c>
      <c r="J1874" t="s">
        <v>4102</v>
      </c>
      <c r="K1874">
        <v>535</v>
      </c>
      <c r="L1874">
        <v>1</v>
      </c>
      <c r="M1874" t="s">
        <v>19</v>
      </c>
      <c r="N1874" t="s">
        <v>26</v>
      </c>
      <c r="O1874" t="s">
        <v>27</v>
      </c>
      <c r="P1874" t="s">
        <v>18</v>
      </c>
      <c r="Q1874" t="s">
        <v>105</v>
      </c>
    </row>
    <row r="1875" spans="1:17">
      <c r="A1875" t="s">
        <v>17</v>
      </c>
      <c r="B1875" t="s">
        <v>18</v>
      </c>
      <c r="C1875" t="s">
        <v>19</v>
      </c>
      <c r="D1875" t="s">
        <v>101</v>
      </c>
      <c r="E1875" t="s">
        <v>21</v>
      </c>
      <c r="F1875" t="s">
        <v>4103</v>
      </c>
      <c r="G1875">
        <v>535</v>
      </c>
      <c r="H1875" t="s">
        <v>23</v>
      </c>
      <c r="I1875" t="s">
        <v>4104</v>
      </c>
      <c r="J1875" t="s">
        <v>4102</v>
      </c>
      <c r="K1875">
        <v>535</v>
      </c>
      <c r="L1875">
        <v>1</v>
      </c>
      <c r="M1875" t="s">
        <v>19</v>
      </c>
      <c r="N1875" t="s">
        <v>26</v>
      </c>
      <c r="O1875" t="s">
        <v>27</v>
      </c>
      <c r="P1875" t="s">
        <v>18</v>
      </c>
      <c r="Q1875" t="s">
        <v>105</v>
      </c>
    </row>
    <row r="1876" spans="1:17">
      <c r="A1876" t="s">
        <v>17</v>
      </c>
      <c r="B1876" t="s">
        <v>17</v>
      </c>
      <c r="C1876" t="s">
        <v>176</v>
      </c>
      <c r="D1876" t="s">
        <v>186</v>
      </c>
      <c r="E1876" t="s">
        <v>30</v>
      </c>
      <c r="F1876" t="s">
        <v>4105</v>
      </c>
      <c r="G1876">
        <v>534.26</v>
      </c>
      <c r="H1876" t="s">
        <v>32</v>
      </c>
      <c r="I1876" t="s">
        <v>4106</v>
      </c>
      <c r="J1876" t="s">
        <v>3001</v>
      </c>
      <c r="K1876">
        <v>534.26</v>
      </c>
      <c r="L1876">
        <v>1</v>
      </c>
      <c r="M1876" t="s">
        <v>180</v>
      </c>
      <c r="N1876" t="s">
        <v>190</v>
      </c>
      <c r="O1876" t="s">
        <v>241</v>
      </c>
      <c r="P1876" t="s">
        <v>17</v>
      </c>
      <c r="Q1876" t="s">
        <v>343</v>
      </c>
    </row>
    <row r="1877" spans="1:17">
      <c r="A1877" t="s">
        <v>17</v>
      </c>
      <c r="B1877" t="s">
        <v>18</v>
      </c>
      <c r="C1877" t="s">
        <v>19</v>
      </c>
      <c r="D1877" t="s">
        <v>186</v>
      </c>
      <c r="E1877" t="s">
        <v>21</v>
      </c>
      <c r="F1877" t="s">
        <v>4107</v>
      </c>
      <c r="G1877">
        <v>533.42999999999995</v>
      </c>
      <c r="H1877" t="s">
        <v>23</v>
      </c>
      <c r="I1877" t="s">
        <v>4108</v>
      </c>
      <c r="J1877" t="s">
        <v>4109</v>
      </c>
      <c r="K1877">
        <v>0</v>
      </c>
      <c r="L1877">
        <v>0</v>
      </c>
      <c r="M1877" t="s">
        <v>19</v>
      </c>
      <c r="N1877" t="s">
        <v>84</v>
      </c>
      <c r="O1877" t="s">
        <v>27</v>
      </c>
      <c r="P1877" t="s">
        <v>18</v>
      </c>
      <c r="Q1877" t="s">
        <v>101</v>
      </c>
    </row>
    <row r="1878" spans="1:17">
      <c r="A1878" t="s">
        <v>17</v>
      </c>
      <c r="B1878" t="s">
        <v>18</v>
      </c>
      <c r="C1878" t="s">
        <v>19</v>
      </c>
      <c r="D1878" t="s">
        <v>101</v>
      </c>
      <c r="E1878" t="s">
        <v>21</v>
      </c>
      <c r="F1878" t="s">
        <v>4110</v>
      </c>
      <c r="G1878">
        <v>533</v>
      </c>
      <c r="H1878" t="s">
        <v>23</v>
      </c>
      <c r="I1878" t="s">
        <v>4111</v>
      </c>
      <c r="J1878" t="s">
        <v>1336</v>
      </c>
      <c r="K1878">
        <v>533</v>
      </c>
      <c r="L1878">
        <v>1</v>
      </c>
      <c r="M1878" t="s">
        <v>19</v>
      </c>
      <c r="N1878" t="s">
        <v>26</v>
      </c>
      <c r="O1878" t="s">
        <v>27</v>
      </c>
      <c r="P1878" t="s">
        <v>18</v>
      </c>
      <c r="Q1878" t="s">
        <v>101</v>
      </c>
    </row>
    <row r="1879" spans="1:17">
      <c r="A1879" t="s">
        <v>17</v>
      </c>
      <c r="B1879" t="s">
        <v>36</v>
      </c>
      <c r="C1879" t="s">
        <v>19</v>
      </c>
      <c r="D1879" t="s">
        <v>101</v>
      </c>
      <c r="E1879" t="s">
        <v>95</v>
      </c>
      <c r="F1879" t="s">
        <v>4112</v>
      </c>
      <c r="G1879">
        <v>531.44000000000005</v>
      </c>
      <c r="H1879" t="s">
        <v>97</v>
      </c>
      <c r="I1879" t="s">
        <v>4113</v>
      </c>
      <c r="J1879" t="s">
        <v>1310</v>
      </c>
      <c r="K1879">
        <v>0</v>
      </c>
      <c r="L1879">
        <v>0</v>
      </c>
      <c r="M1879" t="s">
        <v>19</v>
      </c>
      <c r="N1879" t="s">
        <v>26</v>
      </c>
      <c r="O1879" t="s">
        <v>36</v>
      </c>
      <c r="P1879" t="s">
        <v>36</v>
      </c>
      <c r="Q1879" t="s">
        <v>101</v>
      </c>
    </row>
    <row r="1880" spans="1:17">
      <c r="A1880" t="s">
        <v>17</v>
      </c>
      <c r="B1880" t="s">
        <v>36</v>
      </c>
      <c r="C1880" t="s">
        <v>176</v>
      </c>
      <c r="D1880" t="s">
        <v>186</v>
      </c>
      <c r="E1880" t="s">
        <v>37</v>
      </c>
      <c r="F1880" t="s">
        <v>4114</v>
      </c>
      <c r="G1880">
        <v>528</v>
      </c>
      <c r="H1880" t="s">
        <v>39</v>
      </c>
      <c r="I1880" t="s">
        <v>4115</v>
      </c>
      <c r="J1880" t="s">
        <v>2732</v>
      </c>
      <c r="K1880">
        <v>528</v>
      </c>
      <c r="L1880">
        <v>1</v>
      </c>
      <c r="M1880" t="s">
        <v>180</v>
      </c>
      <c r="N1880" t="s">
        <v>26</v>
      </c>
      <c r="O1880" t="s">
        <v>36</v>
      </c>
      <c r="P1880" t="s">
        <v>36</v>
      </c>
      <c r="Q1880" t="s">
        <v>105</v>
      </c>
    </row>
    <row r="1881" spans="1:17">
      <c r="A1881" t="s">
        <v>17</v>
      </c>
      <c r="B1881" t="s">
        <v>17</v>
      </c>
      <c r="C1881" t="s">
        <v>176</v>
      </c>
      <c r="D1881" t="s">
        <v>186</v>
      </c>
      <c r="E1881" t="s">
        <v>1200</v>
      </c>
      <c r="F1881" t="s">
        <v>4116</v>
      </c>
      <c r="G1881">
        <v>522.9</v>
      </c>
      <c r="H1881" t="s">
        <v>1202</v>
      </c>
      <c r="I1881" t="s">
        <v>4117</v>
      </c>
      <c r="J1881" t="s">
        <v>3001</v>
      </c>
      <c r="K1881">
        <v>522.9</v>
      </c>
      <c r="L1881">
        <v>1</v>
      </c>
      <c r="M1881" t="s">
        <v>180</v>
      </c>
      <c r="P1881" t="s">
        <v>17</v>
      </c>
      <c r="Q1881" t="s">
        <v>109</v>
      </c>
    </row>
    <row r="1882" spans="1:17">
      <c r="A1882" t="s">
        <v>17</v>
      </c>
      <c r="B1882" t="s">
        <v>18</v>
      </c>
      <c r="C1882" t="s">
        <v>43</v>
      </c>
      <c r="D1882" t="s">
        <v>101</v>
      </c>
      <c r="E1882" t="s">
        <v>21</v>
      </c>
      <c r="F1882" t="s">
        <v>4118</v>
      </c>
      <c r="G1882">
        <v>515.84</v>
      </c>
      <c r="H1882" t="s">
        <v>23</v>
      </c>
      <c r="I1882" t="s">
        <v>4119</v>
      </c>
      <c r="J1882" t="s">
        <v>1808</v>
      </c>
      <c r="K1882">
        <v>515.84</v>
      </c>
      <c r="L1882">
        <v>1</v>
      </c>
      <c r="M1882" t="s">
        <v>43</v>
      </c>
      <c r="N1882" t="s">
        <v>26</v>
      </c>
      <c r="O1882" t="s">
        <v>27</v>
      </c>
      <c r="P1882" t="s">
        <v>18</v>
      </c>
      <c r="Q1882" t="s">
        <v>105</v>
      </c>
    </row>
    <row r="1883" spans="1:17">
      <c r="A1883" t="s">
        <v>17</v>
      </c>
      <c r="B1883" t="s">
        <v>17</v>
      </c>
      <c r="C1883" t="s">
        <v>176</v>
      </c>
      <c r="D1883" t="s">
        <v>186</v>
      </c>
      <c r="E1883" t="s">
        <v>30</v>
      </c>
      <c r="F1883" t="s">
        <v>4120</v>
      </c>
      <c r="G1883">
        <v>512.33000000000004</v>
      </c>
      <c r="H1883" t="s">
        <v>32</v>
      </c>
      <c r="I1883" t="s">
        <v>1413</v>
      </c>
      <c r="J1883" t="s">
        <v>1414</v>
      </c>
      <c r="K1883">
        <v>512.33000000000004</v>
      </c>
      <c r="L1883">
        <v>1</v>
      </c>
      <c r="M1883" t="s">
        <v>180</v>
      </c>
      <c r="N1883" t="s">
        <v>190</v>
      </c>
      <c r="O1883" t="s">
        <v>241</v>
      </c>
      <c r="P1883" t="s">
        <v>17</v>
      </c>
      <c r="Q1883" t="s">
        <v>1159</v>
      </c>
    </row>
    <row r="1884" spans="1:17">
      <c r="A1884" t="s">
        <v>17</v>
      </c>
      <c r="B1884" t="s">
        <v>36</v>
      </c>
      <c r="C1884" t="s">
        <v>19</v>
      </c>
      <c r="D1884" t="s">
        <v>101</v>
      </c>
      <c r="E1884" t="s">
        <v>95</v>
      </c>
      <c r="F1884" t="s">
        <v>4121</v>
      </c>
      <c r="G1884">
        <v>510.04</v>
      </c>
      <c r="H1884" t="s">
        <v>97</v>
      </c>
      <c r="I1884" t="s">
        <v>4049</v>
      </c>
      <c r="J1884" t="s">
        <v>1021</v>
      </c>
      <c r="K1884">
        <v>0</v>
      </c>
      <c r="L1884">
        <v>0</v>
      </c>
      <c r="M1884" t="s">
        <v>19</v>
      </c>
      <c r="P1884" t="s">
        <v>36</v>
      </c>
    </row>
    <row r="1885" spans="1:17">
      <c r="A1885" t="s">
        <v>17</v>
      </c>
      <c r="B1885" t="s">
        <v>17</v>
      </c>
      <c r="C1885" t="s">
        <v>176</v>
      </c>
      <c r="D1885" t="s">
        <v>186</v>
      </c>
      <c r="E1885" t="s">
        <v>30</v>
      </c>
      <c r="F1885" t="s">
        <v>4122</v>
      </c>
      <c r="G1885">
        <v>502.82</v>
      </c>
      <c r="H1885" t="s">
        <v>32</v>
      </c>
      <c r="I1885" t="s">
        <v>4123</v>
      </c>
      <c r="J1885" t="s">
        <v>3871</v>
      </c>
      <c r="K1885">
        <v>502.82</v>
      </c>
      <c r="L1885">
        <v>1</v>
      </c>
      <c r="M1885" t="s">
        <v>180</v>
      </c>
      <c r="N1885" t="s">
        <v>190</v>
      </c>
      <c r="O1885" t="s">
        <v>241</v>
      </c>
      <c r="P1885" t="s">
        <v>17</v>
      </c>
      <c r="Q1885" t="s">
        <v>343</v>
      </c>
    </row>
    <row r="1886" spans="1:17">
      <c r="A1886" t="s">
        <v>17</v>
      </c>
      <c r="B1886" t="s">
        <v>36</v>
      </c>
      <c r="C1886" t="s">
        <v>43</v>
      </c>
      <c r="D1886" t="s">
        <v>638</v>
      </c>
      <c r="E1886" t="s">
        <v>143</v>
      </c>
      <c r="F1886" t="s">
        <v>4124</v>
      </c>
      <c r="G1886">
        <v>493.63</v>
      </c>
      <c r="H1886" t="s">
        <v>145</v>
      </c>
      <c r="I1886" t="s">
        <v>4125</v>
      </c>
      <c r="J1886" t="s">
        <v>2505</v>
      </c>
      <c r="K1886">
        <v>493.63</v>
      </c>
      <c r="L1886">
        <v>1</v>
      </c>
      <c r="M1886" t="s">
        <v>43</v>
      </c>
      <c r="N1886" t="s">
        <v>26</v>
      </c>
      <c r="O1886" t="s">
        <v>36</v>
      </c>
      <c r="P1886" t="s">
        <v>36</v>
      </c>
      <c r="Q1886" t="s">
        <v>101</v>
      </c>
    </row>
    <row r="1887" spans="1:17">
      <c r="A1887" t="s">
        <v>17</v>
      </c>
      <c r="B1887" t="s">
        <v>18</v>
      </c>
      <c r="C1887" t="s">
        <v>19</v>
      </c>
      <c r="D1887" t="s">
        <v>101</v>
      </c>
      <c r="E1887" t="s">
        <v>21</v>
      </c>
      <c r="F1887" t="s">
        <v>4126</v>
      </c>
      <c r="G1887">
        <v>491.37</v>
      </c>
      <c r="H1887" t="s">
        <v>23</v>
      </c>
      <c r="I1887" t="s">
        <v>4127</v>
      </c>
      <c r="J1887" t="s">
        <v>3001</v>
      </c>
      <c r="K1887">
        <v>446.7</v>
      </c>
      <c r="L1887">
        <v>0.90909090909090906</v>
      </c>
      <c r="M1887" t="s">
        <v>19</v>
      </c>
      <c r="N1887" t="s">
        <v>26</v>
      </c>
      <c r="O1887" t="s">
        <v>27</v>
      </c>
      <c r="P1887" t="s">
        <v>18</v>
      </c>
      <c r="Q1887" t="s">
        <v>101</v>
      </c>
    </row>
    <row r="1888" spans="1:17">
      <c r="A1888" t="s">
        <v>17</v>
      </c>
      <c r="B1888" t="s">
        <v>18</v>
      </c>
      <c r="C1888" t="s">
        <v>19</v>
      </c>
      <c r="D1888" t="s">
        <v>101</v>
      </c>
      <c r="E1888" t="s">
        <v>21</v>
      </c>
      <c r="F1888" t="s">
        <v>4128</v>
      </c>
      <c r="G1888">
        <v>491.05</v>
      </c>
      <c r="H1888" t="s">
        <v>23</v>
      </c>
      <c r="I1888" t="s">
        <v>4129</v>
      </c>
      <c r="J1888" t="s">
        <v>724</v>
      </c>
      <c r="K1888">
        <v>491.05</v>
      </c>
      <c r="L1888">
        <v>1</v>
      </c>
      <c r="M1888" t="s">
        <v>19</v>
      </c>
      <c r="N1888" t="s">
        <v>26</v>
      </c>
      <c r="O1888" t="s">
        <v>27</v>
      </c>
      <c r="P1888" t="s">
        <v>18</v>
      </c>
      <c r="Q1888" t="s">
        <v>101</v>
      </c>
    </row>
    <row r="1889" spans="1:17">
      <c r="A1889" t="s">
        <v>17</v>
      </c>
      <c r="B1889" t="s">
        <v>17</v>
      </c>
      <c r="C1889" t="s">
        <v>176</v>
      </c>
      <c r="D1889" t="s">
        <v>186</v>
      </c>
      <c r="E1889" t="s">
        <v>30</v>
      </c>
      <c r="F1889" t="s">
        <v>4130</v>
      </c>
      <c r="G1889">
        <v>485.34</v>
      </c>
      <c r="H1889" t="s">
        <v>32</v>
      </c>
      <c r="I1889" t="s">
        <v>4131</v>
      </c>
      <c r="J1889" t="s">
        <v>3001</v>
      </c>
      <c r="K1889">
        <v>485.34</v>
      </c>
      <c r="L1889">
        <v>1</v>
      </c>
      <c r="M1889" t="s">
        <v>180</v>
      </c>
      <c r="N1889" t="s">
        <v>190</v>
      </c>
      <c r="O1889" t="s">
        <v>241</v>
      </c>
      <c r="P1889" t="s">
        <v>17</v>
      </c>
      <c r="Q1889" t="s">
        <v>343</v>
      </c>
    </row>
    <row r="1890" spans="1:17">
      <c r="A1890" t="s">
        <v>17</v>
      </c>
      <c r="B1890" t="s">
        <v>17</v>
      </c>
      <c r="C1890" t="s">
        <v>176</v>
      </c>
      <c r="D1890" t="s">
        <v>186</v>
      </c>
      <c r="E1890" t="s">
        <v>30</v>
      </c>
      <c r="F1890" t="s">
        <v>4132</v>
      </c>
      <c r="G1890">
        <v>481.5</v>
      </c>
      <c r="H1890" t="s">
        <v>32</v>
      </c>
      <c r="I1890" t="s">
        <v>4133</v>
      </c>
      <c r="J1890" t="s">
        <v>3001</v>
      </c>
      <c r="K1890">
        <v>481.5</v>
      </c>
      <c r="L1890">
        <v>1</v>
      </c>
      <c r="M1890" t="s">
        <v>180</v>
      </c>
      <c r="N1890" t="s">
        <v>190</v>
      </c>
      <c r="O1890" t="s">
        <v>241</v>
      </c>
      <c r="P1890" t="s">
        <v>17</v>
      </c>
      <c r="Q1890" t="s">
        <v>343</v>
      </c>
    </row>
    <row r="1891" spans="1:17">
      <c r="A1891" t="s">
        <v>17</v>
      </c>
      <c r="B1891" t="s">
        <v>36</v>
      </c>
      <c r="C1891" t="s">
        <v>19</v>
      </c>
      <c r="D1891" t="s">
        <v>101</v>
      </c>
      <c r="E1891" t="s">
        <v>143</v>
      </c>
      <c r="F1891" t="s">
        <v>4134</v>
      </c>
      <c r="G1891">
        <v>480</v>
      </c>
      <c r="H1891" t="s">
        <v>145</v>
      </c>
      <c r="I1891" t="s">
        <v>4135</v>
      </c>
      <c r="J1891" t="s">
        <v>1021</v>
      </c>
      <c r="K1891">
        <v>480</v>
      </c>
      <c r="L1891">
        <v>1</v>
      </c>
      <c r="M1891" t="s">
        <v>19</v>
      </c>
      <c r="N1891" t="s">
        <v>26</v>
      </c>
      <c r="O1891" t="s">
        <v>36</v>
      </c>
      <c r="P1891" t="s">
        <v>352</v>
      </c>
      <c r="Q1891" t="s">
        <v>101</v>
      </c>
    </row>
    <row r="1892" spans="1:17">
      <c r="A1892" t="s">
        <v>17</v>
      </c>
      <c r="B1892" t="s">
        <v>36</v>
      </c>
      <c r="C1892" t="s">
        <v>19</v>
      </c>
      <c r="D1892" t="s">
        <v>101</v>
      </c>
      <c r="E1892" t="s">
        <v>37</v>
      </c>
      <c r="F1892" t="s">
        <v>4136</v>
      </c>
      <c r="G1892">
        <v>475.52</v>
      </c>
      <c r="H1892" t="s">
        <v>39</v>
      </c>
      <c r="I1892" t="s">
        <v>4137</v>
      </c>
      <c r="J1892" t="s">
        <v>3067</v>
      </c>
      <c r="K1892">
        <v>475.52</v>
      </c>
      <c r="L1892">
        <v>1</v>
      </c>
      <c r="M1892" t="s">
        <v>19</v>
      </c>
      <c r="N1892" t="s">
        <v>26</v>
      </c>
      <c r="O1892" t="s">
        <v>36</v>
      </c>
      <c r="P1892" t="s">
        <v>36</v>
      </c>
      <c r="Q1892" t="s">
        <v>101</v>
      </c>
    </row>
    <row r="1893" spans="1:17">
      <c r="A1893" t="s">
        <v>17</v>
      </c>
      <c r="B1893" t="s">
        <v>36</v>
      </c>
      <c r="C1893" t="s">
        <v>19</v>
      </c>
      <c r="D1893" t="s">
        <v>638</v>
      </c>
      <c r="E1893" t="s">
        <v>37</v>
      </c>
      <c r="F1893" t="s">
        <v>4138</v>
      </c>
      <c r="G1893">
        <v>468.86</v>
      </c>
      <c r="H1893" t="s">
        <v>39</v>
      </c>
      <c r="I1893" t="s">
        <v>4139</v>
      </c>
      <c r="J1893" t="s">
        <v>2866</v>
      </c>
      <c r="K1893">
        <v>0</v>
      </c>
      <c r="L1893">
        <v>0</v>
      </c>
      <c r="M1893" t="s">
        <v>19</v>
      </c>
      <c r="N1893" t="s">
        <v>26</v>
      </c>
      <c r="O1893" t="s">
        <v>36</v>
      </c>
      <c r="P1893" t="s">
        <v>36</v>
      </c>
      <c r="Q1893" t="s">
        <v>101</v>
      </c>
    </row>
    <row r="1894" spans="1:17">
      <c r="A1894" t="s">
        <v>17</v>
      </c>
      <c r="B1894" t="s">
        <v>17</v>
      </c>
      <c r="C1894" t="s">
        <v>176</v>
      </c>
      <c r="D1894" t="s">
        <v>186</v>
      </c>
      <c r="E1894" t="s">
        <v>30</v>
      </c>
      <c r="F1894" t="s">
        <v>4140</v>
      </c>
      <c r="G1894">
        <v>462.76</v>
      </c>
      <c r="H1894" t="s">
        <v>32</v>
      </c>
      <c r="I1894" t="s">
        <v>4141</v>
      </c>
      <c r="J1894" t="s">
        <v>3001</v>
      </c>
      <c r="K1894">
        <v>462.76</v>
      </c>
      <c r="L1894">
        <v>1</v>
      </c>
      <c r="M1894" t="s">
        <v>180</v>
      </c>
      <c r="N1894" t="s">
        <v>190</v>
      </c>
      <c r="O1894" t="s">
        <v>241</v>
      </c>
      <c r="P1894" t="s">
        <v>17</v>
      </c>
      <c r="Q1894" t="s">
        <v>343</v>
      </c>
    </row>
    <row r="1895" spans="1:17">
      <c r="A1895" t="s">
        <v>17</v>
      </c>
      <c r="B1895" t="s">
        <v>17</v>
      </c>
      <c r="C1895" t="s">
        <v>176</v>
      </c>
      <c r="D1895" t="s">
        <v>186</v>
      </c>
      <c r="E1895" t="s">
        <v>37</v>
      </c>
      <c r="F1895" t="s">
        <v>4142</v>
      </c>
      <c r="G1895">
        <v>457.11</v>
      </c>
      <c r="H1895" t="s">
        <v>39</v>
      </c>
      <c r="I1895" t="s">
        <v>4143</v>
      </c>
      <c r="J1895" t="s">
        <v>3001</v>
      </c>
      <c r="K1895">
        <v>457.11</v>
      </c>
      <c r="L1895">
        <v>1</v>
      </c>
      <c r="M1895" t="s">
        <v>180</v>
      </c>
      <c r="N1895" t="s">
        <v>190</v>
      </c>
      <c r="O1895" t="s">
        <v>241</v>
      </c>
      <c r="P1895" t="s">
        <v>17</v>
      </c>
      <c r="Q1895" t="s">
        <v>343</v>
      </c>
    </row>
    <row r="1896" spans="1:17">
      <c r="A1896" t="s">
        <v>17</v>
      </c>
      <c r="B1896" t="s">
        <v>17</v>
      </c>
      <c r="C1896" t="s">
        <v>176</v>
      </c>
      <c r="D1896" t="s">
        <v>186</v>
      </c>
      <c r="E1896" t="s">
        <v>30</v>
      </c>
      <c r="F1896" t="s">
        <v>4144</v>
      </c>
      <c r="G1896">
        <v>456.06</v>
      </c>
      <c r="H1896" t="s">
        <v>32</v>
      </c>
      <c r="I1896" t="s">
        <v>4145</v>
      </c>
      <c r="J1896" t="s">
        <v>3001</v>
      </c>
      <c r="K1896">
        <v>456.06</v>
      </c>
      <c r="L1896">
        <v>1</v>
      </c>
      <c r="M1896" t="s">
        <v>180</v>
      </c>
      <c r="N1896" t="s">
        <v>190</v>
      </c>
      <c r="O1896" t="s">
        <v>241</v>
      </c>
      <c r="P1896" t="s">
        <v>17</v>
      </c>
      <c r="Q1896" t="s">
        <v>343</v>
      </c>
    </row>
    <row r="1897" spans="1:17">
      <c r="A1897" t="s">
        <v>17</v>
      </c>
      <c r="B1897" t="s">
        <v>29</v>
      </c>
      <c r="C1897" t="s">
        <v>43</v>
      </c>
      <c r="D1897" t="s">
        <v>101</v>
      </c>
      <c r="E1897" t="s">
        <v>30</v>
      </c>
      <c r="F1897" t="s">
        <v>4146</v>
      </c>
      <c r="G1897">
        <v>453</v>
      </c>
      <c r="H1897" t="s">
        <v>32</v>
      </c>
      <c r="I1897" t="s">
        <v>4147</v>
      </c>
      <c r="J1897" t="s">
        <v>4148</v>
      </c>
      <c r="K1897">
        <v>453</v>
      </c>
      <c r="L1897">
        <v>1</v>
      </c>
      <c r="M1897" t="s">
        <v>43</v>
      </c>
      <c r="N1897" t="s">
        <v>26</v>
      </c>
      <c r="O1897" t="s">
        <v>29</v>
      </c>
      <c r="P1897" t="s">
        <v>29</v>
      </c>
      <c r="Q1897" t="s">
        <v>101</v>
      </c>
    </row>
    <row r="1898" spans="1:17">
      <c r="A1898" t="s">
        <v>17</v>
      </c>
      <c r="B1898" t="s">
        <v>18</v>
      </c>
      <c r="C1898" t="s">
        <v>19</v>
      </c>
      <c r="D1898" t="s">
        <v>101</v>
      </c>
      <c r="E1898" t="s">
        <v>21</v>
      </c>
      <c r="F1898" t="s">
        <v>4149</v>
      </c>
      <c r="G1898">
        <v>452.21</v>
      </c>
      <c r="H1898" t="s">
        <v>23</v>
      </c>
      <c r="I1898" t="s">
        <v>4150</v>
      </c>
      <c r="J1898" t="s">
        <v>718</v>
      </c>
      <c r="K1898">
        <v>452.21</v>
      </c>
      <c r="L1898">
        <v>1</v>
      </c>
      <c r="M1898" t="s">
        <v>19</v>
      </c>
      <c r="N1898" t="s">
        <v>26</v>
      </c>
      <c r="O1898" t="s">
        <v>27</v>
      </c>
      <c r="P1898" t="s">
        <v>18</v>
      </c>
      <c r="Q1898" t="s">
        <v>101</v>
      </c>
    </row>
    <row r="1899" spans="1:17">
      <c r="A1899" t="s">
        <v>17</v>
      </c>
      <c r="B1899" t="s">
        <v>36</v>
      </c>
      <c r="C1899" t="s">
        <v>43</v>
      </c>
      <c r="D1899" t="s">
        <v>638</v>
      </c>
      <c r="E1899" t="s">
        <v>37</v>
      </c>
      <c r="F1899" t="s">
        <v>4151</v>
      </c>
      <c r="G1899">
        <v>443.54</v>
      </c>
      <c r="H1899" t="s">
        <v>39</v>
      </c>
      <c r="I1899" t="s">
        <v>4152</v>
      </c>
      <c r="J1899" t="s">
        <v>2505</v>
      </c>
      <c r="K1899">
        <v>0</v>
      </c>
      <c r="L1899">
        <v>0</v>
      </c>
      <c r="M1899" t="s">
        <v>43</v>
      </c>
      <c r="N1899" t="s">
        <v>26</v>
      </c>
      <c r="O1899" t="s">
        <v>36</v>
      </c>
      <c r="P1899" t="s">
        <v>36</v>
      </c>
      <c r="Q1899" t="s">
        <v>105</v>
      </c>
    </row>
    <row r="1900" spans="1:17">
      <c r="A1900" t="s">
        <v>17</v>
      </c>
      <c r="B1900" t="s">
        <v>18</v>
      </c>
      <c r="C1900" t="s">
        <v>19</v>
      </c>
      <c r="D1900" t="s">
        <v>101</v>
      </c>
      <c r="E1900" t="s">
        <v>21</v>
      </c>
      <c r="F1900" t="s">
        <v>4153</v>
      </c>
      <c r="G1900">
        <v>442.5</v>
      </c>
      <c r="H1900" t="s">
        <v>23</v>
      </c>
      <c r="I1900" t="s">
        <v>4154</v>
      </c>
      <c r="J1900" t="s">
        <v>1389</v>
      </c>
      <c r="K1900">
        <v>442.5</v>
      </c>
      <c r="L1900">
        <v>1</v>
      </c>
      <c r="M1900" t="s">
        <v>19</v>
      </c>
      <c r="N1900" t="s">
        <v>26</v>
      </c>
      <c r="O1900" t="s">
        <v>27</v>
      </c>
      <c r="P1900" t="s">
        <v>18</v>
      </c>
      <c r="Q1900" t="s">
        <v>105</v>
      </c>
    </row>
    <row r="1901" spans="1:17">
      <c r="A1901" t="s">
        <v>17</v>
      </c>
      <c r="B1901" t="s">
        <v>18</v>
      </c>
      <c r="C1901" t="s">
        <v>19</v>
      </c>
      <c r="D1901" t="s">
        <v>101</v>
      </c>
      <c r="E1901" t="s">
        <v>21</v>
      </c>
      <c r="F1901" t="s">
        <v>4155</v>
      </c>
      <c r="G1901">
        <v>437.7</v>
      </c>
      <c r="H1901" t="s">
        <v>23</v>
      </c>
      <c r="I1901" t="s">
        <v>4156</v>
      </c>
      <c r="J1901" t="s">
        <v>128</v>
      </c>
      <c r="K1901">
        <v>437.7</v>
      </c>
      <c r="L1901">
        <v>1</v>
      </c>
      <c r="M1901" t="s">
        <v>19</v>
      </c>
      <c r="N1901" t="s">
        <v>26</v>
      </c>
      <c r="O1901" t="s">
        <v>27</v>
      </c>
      <c r="P1901" t="s">
        <v>18</v>
      </c>
      <c r="Q1901" t="s">
        <v>101</v>
      </c>
    </row>
    <row r="1902" spans="1:17">
      <c r="A1902" t="s">
        <v>17</v>
      </c>
      <c r="B1902" t="s">
        <v>18</v>
      </c>
      <c r="C1902" t="s">
        <v>19</v>
      </c>
      <c r="D1902" t="s">
        <v>101</v>
      </c>
      <c r="E1902" t="s">
        <v>69</v>
      </c>
      <c r="F1902" t="s">
        <v>4157</v>
      </c>
      <c r="G1902">
        <v>423.5</v>
      </c>
      <c r="H1902" t="s">
        <v>71</v>
      </c>
      <c r="I1902" t="s">
        <v>4158</v>
      </c>
      <c r="J1902" t="s">
        <v>128</v>
      </c>
      <c r="K1902">
        <v>423.5</v>
      </c>
      <c r="L1902">
        <v>1</v>
      </c>
      <c r="M1902" t="s">
        <v>19</v>
      </c>
      <c r="N1902" t="s">
        <v>26</v>
      </c>
      <c r="O1902" t="s">
        <v>27</v>
      </c>
      <c r="P1902" t="s">
        <v>18</v>
      </c>
    </row>
    <row r="1903" spans="1:17">
      <c r="A1903" t="s">
        <v>17</v>
      </c>
      <c r="B1903" t="s">
        <v>17</v>
      </c>
      <c r="C1903" t="s">
        <v>176</v>
      </c>
      <c r="D1903" t="s">
        <v>186</v>
      </c>
      <c r="E1903" t="s">
        <v>30</v>
      </c>
      <c r="F1903" t="s">
        <v>4159</v>
      </c>
      <c r="G1903">
        <v>412.66</v>
      </c>
      <c r="H1903" t="s">
        <v>32</v>
      </c>
      <c r="I1903" t="s">
        <v>4160</v>
      </c>
      <c r="J1903" t="s">
        <v>3001</v>
      </c>
      <c r="K1903">
        <v>412.66</v>
      </c>
      <c r="L1903">
        <v>1</v>
      </c>
      <c r="M1903" t="s">
        <v>180</v>
      </c>
      <c r="N1903" t="s">
        <v>190</v>
      </c>
      <c r="O1903" t="s">
        <v>241</v>
      </c>
      <c r="P1903" t="s">
        <v>17</v>
      </c>
      <c r="Q1903" t="s">
        <v>343</v>
      </c>
    </row>
    <row r="1904" spans="1:17">
      <c r="A1904" t="s">
        <v>17</v>
      </c>
      <c r="B1904" t="s">
        <v>29</v>
      </c>
      <c r="C1904" t="s">
        <v>43</v>
      </c>
      <c r="D1904" t="s">
        <v>101</v>
      </c>
      <c r="E1904" t="s">
        <v>759</v>
      </c>
      <c r="F1904" t="s">
        <v>4161</v>
      </c>
      <c r="G1904">
        <v>410</v>
      </c>
      <c r="H1904" t="s">
        <v>761</v>
      </c>
      <c r="I1904" t="s">
        <v>4162</v>
      </c>
      <c r="J1904" t="s">
        <v>1482</v>
      </c>
      <c r="K1904">
        <v>410</v>
      </c>
      <c r="L1904">
        <v>1</v>
      </c>
      <c r="M1904" t="s">
        <v>43</v>
      </c>
      <c r="N1904" t="s">
        <v>26</v>
      </c>
      <c r="O1904" t="s">
        <v>29</v>
      </c>
      <c r="P1904" t="s">
        <v>29</v>
      </c>
      <c r="Q1904" t="s">
        <v>101</v>
      </c>
    </row>
    <row r="1905" spans="1:17">
      <c r="A1905" t="s">
        <v>17</v>
      </c>
      <c r="B1905" t="s">
        <v>36</v>
      </c>
      <c r="C1905" t="s">
        <v>176</v>
      </c>
      <c r="D1905" t="s">
        <v>186</v>
      </c>
      <c r="E1905" t="s">
        <v>37</v>
      </c>
      <c r="F1905" t="s">
        <v>4163</v>
      </c>
      <c r="G1905">
        <v>409.68</v>
      </c>
      <c r="H1905" t="s">
        <v>39</v>
      </c>
      <c r="I1905" t="s">
        <v>4164</v>
      </c>
      <c r="J1905" t="s">
        <v>1859</v>
      </c>
      <c r="K1905">
        <v>324.45</v>
      </c>
      <c r="L1905">
        <v>0.79195957820738128</v>
      </c>
      <c r="M1905" t="s">
        <v>180</v>
      </c>
      <c r="N1905" t="s">
        <v>26</v>
      </c>
      <c r="O1905" t="s">
        <v>36</v>
      </c>
      <c r="P1905" t="s">
        <v>36</v>
      </c>
      <c r="Q1905" t="s">
        <v>101</v>
      </c>
    </row>
    <row r="1906" spans="1:17">
      <c r="A1906" t="s">
        <v>17</v>
      </c>
      <c r="B1906" t="s">
        <v>18</v>
      </c>
      <c r="C1906" t="s">
        <v>19</v>
      </c>
      <c r="D1906" t="s">
        <v>101</v>
      </c>
      <c r="E1906" t="s">
        <v>69</v>
      </c>
      <c r="F1906" t="s">
        <v>4165</v>
      </c>
      <c r="G1906">
        <v>407.4</v>
      </c>
      <c r="H1906" t="s">
        <v>71</v>
      </c>
      <c r="I1906" t="s">
        <v>4166</v>
      </c>
      <c r="J1906" t="s">
        <v>578</v>
      </c>
      <c r="K1906">
        <v>407.4</v>
      </c>
      <c r="L1906">
        <v>1</v>
      </c>
      <c r="M1906" t="s">
        <v>19</v>
      </c>
      <c r="N1906" t="s">
        <v>26</v>
      </c>
      <c r="O1906" t="s">
        <v>27</v>
      </c>
      <c r="P1906" t="s">
        <v>18</v>
      </c>
    </row>
    <row r="1907" spans="1:17">
      <c r="A1907" t="s">
        <v>17</v>
      </c>
      <c r="B1907" t="s">
        <v>18</v>
      </c>
      <c r="C1907" t="s">
        <v>19</v>
      </c>
      <c r="D1907" t="s">
        <v>101</v>
      </c>
      <c r="E1907" t="s">
        <v>21</v>
      </c>
      <c r="F1907" t="s">
        <v>4167</v>
      </c>
      <c r="G1907">
        <v>406.87</v>
      </c>
      <c r="H1907" t="s">
        <v>23</v>
      </c>
      <c r="I1907" t="s">
        <v>4168</v>
      </c>
      <c r="J1907" t="s">
        <v>3001</v>
      </c>
      <c r="K1907">
        <v>326.14999999999998</v>
      </c>
      <c r="L1907">
        <v>0.801607393024799</v>
      </c>
      <c r="M1907" t="s">
        <v>19</v>
      </c>
      <c r="N1907" t="s">
        <v>26</v>
      </c>
      <c r="O1907" t="s">
        <v>27</v>
      </c>
      <c r="P1907" t="s">
        <v>18</v>
      </c>
      <c r="Q1907" t="s">
        <v>105</v>
      </c>
    </row>
    <row r="1908" spans="1:17">
      <c r="A1908" t="s">
        <v>17</v>
      </c>
      <c r="B1908" t="s">
        <v>18</v>
      </c>
      <c r="C1908" t="s">
        <v>19</v>
      </c>
      <c r="D1908" t="s">
        <v>101</v>
      </c>
      <c r="E1908" t="s">
        <v>21</v>
      </c>
      <c r="F1908" t="s">
        <v>4169</v>
      </c>
      <c r="G1908">
        <v>405</v>
      </c>
      <c r="H1908" t="s">
        <v>23</v>
      </c>
      <c r="I1908" t="s">
        <v>4170</v>
      </c>
      <c r="J1908" t="s">
        <v>1419</v>
      </c>
      <c r="K1908">
        <v>405</v>
      </c>
      <c r="L1908">
        <v>1</v>
      </c>
      <c r="M1908" t="s">
        <v>19</v>
      </c>
      <c r="N1908" t="s">
        <v>26</v>
      </c>
      <c r="O1908" t="s">
        <v>27</v>
      </c>
      <c r="P1908" t="s">
        <v>18</v>
      </c>
      <c r="Q1908" t="s">
        <v>101</v>
      </c>
    </row>
    <row r="1909" spans="1:17">
      <c r="A1909" t="s">
        <v>17</v>
      </c>
      <c r="B1909" t="s">
        <v>29</v>
      </c>
      <c r="C1909" t="s">
        <v>43</v>
      </c>
      <c r="D1909" t="s">
        <v>101</v>
      </c>
      <c r="E1909" t="s">
        <v>30</v>
      </c>
      <c r="F1909" t="s">
        <v>4171</v>
      </c>
      <c r="G1909">
        <v>404.04</v>
      </c>
      <c r="H1909" t="s">
        <v>32</v>
      </c>
      <c r="I1909" t="s">
        <v>4172</v>
      </c>
      <c r="J1909" t="s">
        <v>1482</v>
      </c>
      <c r="K1909">
        <v>404.04</v>
      </c>
      <c r="L1909">
        <v>1</v>
      </c>
      <c r="M1909" t="s">
        <v>43</v>
      </c>
      <c r="N1909" t="s">
        <v>26</v>
      </c>
      <c r="O1909" t="s">
        <v>29</v>
      </c>
      <c r="P1909" t="s">
        <v>29</v>
      </c>
      <c r="Q1909" t="s">
        <v>101</v>
      </c>
    </row>
    <row r="1910" spans="1:17">
      <c r="A1910" t="s">
        <v>17</v>
      </c>
      <c r="B1910" t="s">
        <v>29</v>
      </c>
      <c r="C1910" t="s">
        <v>43</v>
      </c>
      <c r="D1910" t="s">
        <v>101</v>
      </c>
      <c r="E1910" t="s">
        <v>30</v>
      </c>
      <c r="F1910" t="s">
        <v>4173</v>
      </c>
      <c r="G1910">
        <v>392</v>
      </c>
      <c r="H1910" t="s">
        <v>32</v>
      </c>
      <c r="I1910" t="s">
        <v>4174</v>
      </c>
      <c r="J1910" t="s">
        <v>903</v>
      </c>
      <c r="K1910">
        <v>392</v>
      </c>
      <c r="L1910">
        <v>1</v>
      </c>
      <c r="M1910" t="s">
        <v>43</v>
      </c>
      <c r="N1910" t="s">
        <v>26</v>
      </c>
      <c r="O1910" t="s">
        <v>29</v>
      </c>
      <c r="P1910" t="s">
        <v>29</v>
      </c>
      <c r="Q1910" t="s">
        <v>105</v>
      </c>
    </row>
    <row r="1911" spans="1:17">
      <c r="A1911" t="s">
        <v>17</v>
      </c>
      <c r="B1911" t="s">
        <v>36</v>
      </c>
      <c r="C1911" t="s">
        <v>19</v>
      </c>
      <c r="D1911" t="s">
        <v>101</v>
      </c>
      <c r="E1911" t="s">
        <v>95</v>
      </c>
      <c r="F1911" t="s">
        <v>4175</v>
      </c>
      <c r="G1911">
        <v>390.96</v>
      </c>
      <c r="H1911" t="s">
        <v>97</v>
      </c>
      <c r="I1911" t="s">
        <v>3477</v>
      </c>
      <c r="J1911" t="s">
        <v>3478</v>
      </c>
      <c r="K1911">
        <v>356</v>
      </c>
      <c r="L1911">
        <v>0.91057908737466753</v>
      </c>
      <c r="M1911" t="s">
        <v>19</v>
      </c>
      <c r="P1911" t="s">
        <v>36</v>
      </c>
    </row>
    <row r="1912" spans="1:17">
      <c r="A1912" t="s">
        <v>17</v>
      </c>
      <c r="B1912" t="s">
        <v>18</v>
      </c>
      <c r="C1912" t="s">
        <v>19</v>
      </c>
      <c r="D1912" t="s">
        <v>101</v>
      </c>
      <c r="E1912" t="s">
        <v>69</v>
      </c>
      <c r="F1912" t="s">
        <v>4176</v>
      </c>
      <c r="G1912">
        <v>389.9</v>
      </c>
      <c r="H1912" t="s">
        <v>71</v>
      </c>
      <c r="I1912" t="s">
        <v>4177</v>
      </c>
      <c r="J1912" t="s">
        <v>3001</v>
      </c>
      <c r="K1912">
        <v>389.9</v>
      </c>
      <c r="L1912">
        <v>1</v>
      </c>
      <c r="M1912" t="s">
        <v>19</v>
      </c>
      <c r="N1912" t="s">
        <v>26</v>
      </c>
      <c r="O1912" t="s">
        <v>27</v>
      </c>
      <c r="P1912" t="s">
        <v>18</v>
      </c>
    </row>
    <row r="1913" spans="1:17">
      <c r="A1913" t="s">
        <v>17</v>
      </c>
      <c r="B1913" t="s">
        <v>18</v>
      </c>
      <c r="C1913" t="s">
        <v>176</v>
      </c>
      <c r="D1913" t="s">
        <v>64</v>
      </c>
      <c r="E1913" t="s">
        <v>21</v>
      </c>
      <c r="F1913" t="s">
        <v>4178</v>
      </c>
      <c r="G1913">
        <v>388.25</v>
      </c>
      <c r="H1913" t="s">
        <v>23</v>
      </c>
      <c r="I1913" t="s">
        <v>3173</v>
      </c>
      <c r="J1913" t="s">
        <v>3001</v>
      </c>
      <c r="K1913">
        <v>347.3</v>
      </c>
      <c r="L1913">
        <v>0.89452672247263365</v>
      </c>
      <c r="M1913" t="s">
        <v>180</v>
      </c>
      <c r="N1913" t="s">
        <v>26</v>
      </c>
      <c r="O1913" t="s">
        <v>27</v>
      </c>
      <c r="P1913" t="s">
        <v>17</v>
      </c>
      <c r="Q1913" t="s">
        <v>109</v>
      </c>
    </row>
    <row r="1914" spans="1:17">
      <c r="A1914" t="s">
        <v>17</v>
      </c>
      <c r="B1914" t="s">
        <v>18</v>
      </c>
      <c r="C1914" t="s">
        <v>19</v>
      </c>
      <c r="D1914" t="s">
        <v>101</v>
      </c>
      <c r="E1914" t="s">
        <v>21</v>
      </c>
      <c r="F1914" t="s">
        <v>4179</v>
      </c>
      <c r="G1914">
        <v>383.92</v>
      </c>
      <c r="H1914" t="s">
        <v>23</v>
      </c>
      <c r="I1914" t="s">
        <v>1981</v>
      </c>
      <c r="J1914" t="s">
        <v>578</v>
      </c>
      <c r="K1914">
        <v>285.8</v>
      </c>
      <c r="L1914">
        <v>0.74442592206709735</v>
      </c>
      <c r="M1914" t="s">
        <v>19</v>
      </c>
      <c r="N1914" t="s">
        <v>26</v>
      </c>
      <c r="O1914" t="s">
        <v>27</v>
      </c>
      <c r="P1914" t="s">
        <v>18</v>
      </c>
      <c r="Q1914" t="s">
        <v>101</v>
      </c>
    </row>
    <row r="1915" spans="1:17">
      <c r="A1915" t="s">
        <v>17</v>
      </c>
      <c r="B1915" t="s">
        <v>17</v>
      </c>
      <c r="C1915" t="s">
        <v>176</v>
      </c>
      <c r="D1915" t="s">
        <v>186</v>
      </c>
      <c r="E1915" t="s">
        <v>30</v>
      </c>
      <c r="F1915" t="s">
        <v>4180</v>
      </c>
      <c r="G1915">
        <v>382.06</v>
      </c>
      <c r="H1915" t="s">
        <v>32</v>
      </c>
      <c r="I1915" t="s">
        <v>4181</v>
      </c>
      <c r="J1915" t="s">
        <v>3001</v>
      </c>
      <c r="K1915">
        <v>382.06</v>
      </c>
      <c r="L1915">
        <v>1</v>
      </c>
      <c r="M1915" t="s">
        <v>180</v>
      </c>
      <c r="N1915" t="s">
        <v>190</v>
      </c>
      <c r="O1915" t="s">
        <v>241</v>
      </c>
      <c r="P1915" t="s">
        <v>17</v>
      </c>
      <c r="Q1915" t="s">
        <v>343</v>
      </c>
    </row>
    <row r="1916" spans="1:17">
      <c r="A1916" t="s">
        <v>17</v>
      </c>
      <c r="B1916" t="s">
        <v>17</v>
      </c>
      <c r="C1916" t="s">
        <v>176</v>
      </c>
      <c r="D1916" t="s">
        <v>186</v>
      </c>
      <c r="E1916" t="s">
        <v>30</v>
      </c>
      <c r="F1916" t="s">
        <v>4182</v>
      </c>
      <c r="G1916">
        <v>380.09</v>
      </c>
      <c r="H1916" t="s">
        <v>32</v>
      </c>
      <c r="I1916" t="s">
        <v>4183</v>
      </c>
      <c r="J1916" t="s">
        <v>3320</v>
      </c>
      <c r="K1916">
        <v>380.09</v>
      </c>
      <c r="L1916">
        <v>1</v>
      </c>
      <c r="M1916" t="s">
        <v>180</v>
      </c>
      <c r="N1916" t="s">
        <v>190</v>
      </c>
      <c r="O1916" t="s">
        <v>241</v>
      </c>
      <c r="P1916" t="s">
        <v>17</v>
      </c>
      <c r="Q1916" t="s">
        <v>343</v>
      </c>
    </row>
    <row r="1917" spans="1:17">
      <c r="A1917" t="s">
        <v>17</v>
      </c>
      <c r="B1917" t="s">
        <v>17</v>
      </c>
      <c r="C1917" t="s">
        <v>176</v>
      </c>
      <c r="D1917" t="s">
        <v>186</v>
      </c>
      <c r="E1917" t="s">
        <v>30</v>
      </c>
      <c r="F1917" t="s">
        <v>4184</v>
      </c>
      <c r="G1917">
        <v>379.56</v>
      </c>
      <c r="H1917" t="s">
        <v>32</v>
      </c>
      <c r="I1917" t="s">
        <v>4185</v>
      </c>
      <c r="J1917" t="s">
        <v>3871</v>
      </c>
      <c r="K1917">
        <v>379.56</v>
      </c>
      <c r="L1917">
        <v>1</v>
      </c>
      <c r="M1917" t="s">
        <v>180</v>
      </c>
      <c r="N1917" t="s">
        <v>190</v>
      </c>
      <c r="O1917" t="s">
        <v>241</v>
      </c>
      <c r="P1917" t="s">
        <v>17</v>
      </c>
      <c r="Q1917" t="s">
        <v>343</v>
      </c>
    </row>
    <row r="1918" spans="1:17">
      <c r="A1918" t="s">
        <v>17</v>
      </c>
      <c r="B1918" t="s">
        <v>17</v>
      </c>
      <c r="C1918" t="s">
        <v>176</v>
      </c>
      <c r="D1918" t="s">
        <v>186</v>
      </c>
      <c r="E1918" t="s">
        <v>30</v>
      </c>
      <c r="F1918" t="s">
        <v>4186</v>
      </c>
      <c r="G1918">
        <v>379.56</v>
      </c>
      <c r="H1918" t="s">
        <v>32</v>
      </c>
      <c r="I1918" t="s">
        <v>4187</v>
      </c>
      <c r="J1918" t="s">
        <v>3871</v>
      </c>
      <c r="K1918">
        <v>379.56</v>
      </c>
      <c r="L1918">
        <v>1</v>
      </c>
      <c r="M1918" t="s">
        <v>180</v>
      </c>
      <c r="N1918" t="s">
        <v>190</v>
      </c>
      <c r="O1918" t="s">
        <v>241</v>
      </c>
      <c r="P1918" t="s">
        <v>17</v>
      </c>
      <c r="Q1918" t="s">
        <v>343</v>
      </c>
    </row>
    <row r="1919" spans="1:17">
      <c r="A1919" t="s">
        <v>17</v>
      </c>
      <c r="B1919" t="s">
        <v>17</v>
      </c>
      <c r="C1919" t="s">
        <v>176</v>
      </c>
      <c r="D1919" t="s">
        <v>186</v>
      </c>
      <c r="E1919" t="s">
        <v>30</v>
      </c>
      <c r="F1919" t="s">
        <v>4188</v>
      </c>
      <c r="G1919">
        <v>379.01</v>
      </c>
      <c r="H1919" t="s">
        <v>32</v>
      </c>
      <c r="I1919" t="s">
        <v>3980</v>
      </c>
      <c r="J1919" t="s">
        <v>3705</v>
      </c>
      <c r="K1919">
        <v>379.01</v>
      </c>
      <c r="L1919">
        <v>1</v>
      </c>
      <c r="M1919" t="s">
        <v>180</v>
      </c>
      <c r="N1919" t="s">
        <v>190</v>
      </c>
      <c r="O1919" t="s">
        <v>241</v>
      </c>
      <c r="P1919" t="s">
        <v>17</v>
      </c>
      <c r="Q1919" t="s">
        <v>343</v>
      </c>
    </row>
    <row r="1920" spans="1:17">
      <c r="A1920" t="s">
        <v>17</v>
      </c>
      <c r="B1920" t="s">
        <v>17</v>
      </c>
      <c r="C1920" t="s">
        <v>176</v>
      </c>
      <c r="D1920" t="s">
        <v>186</v>
      </c>
      <c r="E1920" t="s">
        <v>30</v>
      </c>
      <c r="F1920" t="s">
        <v>4189</v>
      </c>
      <c r="G1920">
        <v>379.01</v>
      </c>
      <c r="H1920" t="s">
        <v>32</v>
      </c>
      <c r="I1920" t="s">
        <v>3978</v>
      </c>
      <c r="J1920" t="s">
        <v>3705</v>
      </c>
      <c r="K1920">
        <v>379.01</v>
      </c>
      <c r="L1920">
        <v>1</v>
      </c>
      <c r="M1920" t="s">
        <v>180</v>
      </c>
      <c r="N1920" t="s">
        <v>190</v>
      </c>
      <c r="O1920" t="s">
        <v>241</v>
      </c>
      <c r="P1920" t="s">
        <v>17</v>
      </c>
      <c r="Q1920" t="s">
        <v>343</v>
      </c>
    </row>
    <row r="1921" spans="1:17">
      <c r="A1921" t="s">
        <v>17</v>
      </c>
      <c r="B1921" t="s">
        <v>17</v>
      </c>
      <c r="C1921" t="s">
        <v>176</v>
      </c>
      <c r="D1921" t="s">
        <v>186</v>
      </c>
      <c r="E1921" t="s">
        <v>30</v>
      </c>
      <c r="F1921" t="s">
        <v>4190</v>
      </c>
      <c r="G1921">
        <v>379.01</v>
      </c>
      <c r="H1921" t="s">
        <v>32</v>
      </c>
      <c r="I1921" t="s">
        <v>3980</v>
      </c>
      <c r="J1921" t="s">
        <v>3705</v>
      </c>
      <c r="K1921">
        <v>379.01</v>
      </c>
      <c r="L1921">
        <v>1</v>
      </c>
      <c r="M1921" t="s">
        <v>180</v>
      </c>
      <c r="N1921" t="s">
        <v>190</v>
      </c>
      <c r="O1921" t="s">
        <v>241</v>
      </c>
      <c r="P1921" t="s">
        <v>17</v>
      </c>
      <c r="Q1921" t="s">
        <v>343</v>
      </c>
    </row>
    <row r="1922" spans="1:17">
      <c r="A1922" t="s">
        <v>17</v>
      </c>
      <c r="B1922" t="s">
        <v>17</v>
      </c>
      <c r="C1922" t="s">
        <v>176</v>
      </c>
      <c r="D1922" t="s">
        <v>186</v>
      </c>
      <c r="E1922" t="s">
        <v>30</v>
      </c>
      <c r="F1922" t="s">
        <v>4191</v>
      </c>
      <c r="G1922">
        <v>379.01</v>
      </c>
      <c r="H1922" t="s">
        <v>32</v>
      </c>
      <c r="I1922" t="s">
        <v>3980</v>
      </c>
      <c r="J1922" t="s">
        <v>3705</v>
      </c>
      <c r="K1922">
        <v>379.01</v>
      </c>
      <c r="L1922">
        <v>1</v>
      </c>
      <c r="M1922" t="s">
        <v>180</v>
      </c>
      <c r="N1922" t="s">
        <v>190</v>
      </c>
      <c r="O1922" t="s">
        <v>241</v>
      </c>
      <c r="P1922" t="s">
        <v>17</v>
      </c>
      <c r="Q1922" t="s">
        <v>343</v>
      </c>
    </row>
    <row r="1923" spans="1:17">
      <c r="A1923" t="s">
        <v>17</v>
      </c>
      <c r="B1923" t="s">
        <v>17</v>
      </c>
      <c r="C1923" t="s">
        <v>176</v>
      </c>
      <c r="D1923" t="s">
        <v>186</v>
      </c>
      <c r="E1923" t="s">
        <v>30</v>
      </c>
      <c r="F1923" t="s">
        <v>4192</v>
      </c>
      <c r="G1923">
        <v>379.01</v>
      </c>
      <c r="H1923" t="s">
        <v>32</v>
      </c>
      <c r="I1923" t="s">
        <v>4193</v>
      </c>
      <c r="J1923" t="s">
        <v>3705</v>
      </c>
      <c r="K1923">
        <v>379.01</v>
      </c>
      <c r="L1923">
        <v>1</v>
      </c>
      <c r="M1923" t="s">
        <v>180</v>
      </c>
      <c r="N1923" t="s">
        <v>190</v>
      </c>
      <c r="O1923" t="s">
        <v>241</v>
      </c>
      <c r="P1923" t="s">
        <v>17</v>
      </c>
      <c r="Q1923" t="s">
        <v>343</v>
      </c>
    </row>
    <row r="1924" spans="1:17">
      <c r="A1924" t="s">
        <v>17</v>
      </c>
      <c r="B1924" t="s">
        <v>17</v>
      </c>
      <c r="C1924" t="s">
        <v>176</v>
      </c>
      <c r="D1924" t="s">
        <v>186</v>
      </c>
      <c r="E1924" t="s">
        <v>30</v>
      </c>
      <c r="F1924" t="s">
        <v>4194</v>
      </c>
      <c r="G1924">
        <v>379.01</v>
      </c>
      <c r="H1924" t="s">
        <v>32</v>
      </c>
      <c r="I1924" t="s">
        <v>3980</v>
      </c>
      <c r="J1924" t="s">
        <v>3705</v>
      </c>
      <c r="K1924">
        <v>379.01</v>
      </c>
      <c r="L1924">
        <v>1</v>
      </c>
      <c r="M1924" t="s">
        <v>180</v>
      </c>
      <c r="N1924" t="s">
        <v>190</v>
      </c>
      <c r="O1924" t="s">
        <v>241</v>
      </c>
      <c r="P1924" t="s">
        <v>17</v>
      </c>
      <c r="Q1924" t="s">
        <v>343</v>
      </c>
    </row>
    <row r="1925" spans="1:17">
      <c r="A1925" t="s">
        <v>17</v>
      </c>
      <c r="B1925" t="s">
        <v>17</v>
      </c>
      <c r="C1925" t="s">
        <v>176</v>
      </c>
      <c r="D1925" t="s">
        <v>186</v>
      </c>
      <c r="E1925" t="s">
        <v>30</v>
      </c>
      <c r="F1925" t="s">
        <v>4195</v>
      </c>
      <c r="G1925">
        <v>379.01</v>
      </c>
      <c r="H1925" t="s">
        <v>32</v>
      </c>
      <c r="I1925" t="s">
        <v>4193</v>
      </c>
      <c r="J1925" t="s">
        <v>3705</v>
      </c>
      <c r="K1925">
        <v>379.01</v>
      </c>
      <c r="L1925">
        <v>1</v>
      </c>
      <c r="M1925" t="s">
        <v>180</v>
      </c>
      <c r="N1925" t="s">
        <v>190</v>
      </c>
      <c r="O1925" t="s">
        <v>241</v>
      </c>
      <c r="P1925" t="s">
        <v>17</v>
      </c>
      <c r="Q1925" t="s">
        <v>343</v>
      </c>
    </row>
    <row r="1926" spans="1:17">
      <c r="A1926" t="s">
        <v>17</v>
      </c>
      <c r="B1926" t="s">
        <v>17</v>
      </c>
      <c r="C1926" t="s">
        <v>176</v>
      </c>
      <c r="D1926" t="s">
        <v>186</v>
      </c>
      <c r="E1926" t="s">
        <v>30</v>
      </c>
      <c r="F1926" t="s">
        <v>4196</v>
      </c>
      <c r="G1926">
        <v>379.01</v>
      </c>
      <c r="H1926" t="s">
        <v>32</v>
      </c>
      <c r="I1926" t="s">
        <v>3980</v>
      </c>
      <c r="J1926" t="s">
        <v>3705</v>
      </c>
      <c r="K1926">
        <v>379.01</v>
      </c>
      <c r="L1926">
        <v>1</v>
      </c>
      <c r="M1926" t="s">
        <v>180</v>
      </c>
      <c r="N1926" t="s">
        <v>190</v>
      </c>
      <c r="O1926" t="s">
        <v>241</v>
      </c>
      <c r="P1926" t="s">
        <v>17</v>
      </c>
      <c r="Q1926" t="s">
        <v>343</v>
      </c>
    </row>
    <row r="1927" spans="1:17">
      <c r="A1927" t="s">
        <v>17</v>
      </c>
      <c r="B1927" t="s">
        <v>17</v>
      </c>
      <c r="C1927" t="s">
        <v>176</v>
      </c>
      <c r="D1927" t="s">
        <v>186</v>
      </c>
      <c r="E1927" t="s">
        <v>30</v>
      </c>
      <c r="F1927" t="s">
        <v>4197</v>
      </c>
      <c r="G1927">
        <v>379.01</v>
      </c>
      <c r="H1927" t="s">
        <v>32</v>
      </c>
      <c r="I1927" t="s">
        <v>3980</v>
      </c>
      <c r="J1927" t="s">
        <v>3705</v>
      </c>
      <c r="K1927">
        <v>379.01</v>
      </c>
      <c r="L1927">
        <v>1</v>
      </c>
      <c r="M1927" t="s">
        <v>180</v>
      </c>
      <c r="N1927" t="s">
        <v>190</v>
      </c>
      <c r="O1927" t="s">
        <v>241</v>
      </c>
      <c r="P1927" t="s">
        <v>17</v>
      </c>
      <c r="Q1927" t="s">
        <v>343</v>
      </c>
    </row>
    <row r="1928" spans="1:17">
      <c r="A1928" t="s">
        <v>17</v>
      </c>
      <c r="B1928" t="s">
        <v>17</v>
      </c>
      <c r="C1928" t="s">
        <v>176</v>
      </c>
      <c r="D1928" t="s">
        <v>186</v>
      </c>
      <c r="E1928" t="s">
        <v>30</v>
      </c>
      <c r="F1928" t="s">
        <v>4198</v>
      </c>
      <c r="G1928">
        <v>379.01</v>
      </c>
      <c r="H1928" t="s">
        <v>32</v>
      </c>
      <c r="I1928" t="s">
        <v>3980</v>
      </c>
      <c r="J1928" t="s">
        <v>3705</v>
      </c>
      <c r="K1928">
        <v>379.01</v>
      </c>
      <c r="L1928">
        <v>1</v>
      </c>
      <c r="M1928" t="s">
        <v>180</v>
      </c>
      <c r="N1928" t="s">
        <v>190</v>
      </c>
      <c r="O1928" t="s">
        <v>241</v>
      </c>
      <c r="P1928" t="s">
        <v>17</v>
      </c>
      <c r="Q1928" t="s">
        <v>343</v>
      </c>
    </row>
    <row r="1929" spans="1:17">
      <c r="A1929" t="s">
        <v>17</v>
      </c>
      <c r="B1929" t="s">
        <v>29</v>
      </c>
      <c r="C1929" t="s">
        <v>19</v>
      </c>
      <c r="D1929" t="s">
        <v>101</v>
      </c>
      <c r="E1929" t="s">
        <v>30</v>
      </c>
      <c r="F1929" t="s">
        <v>4199</v>
      </c>
      <c r="G1929">
        <v>367.56</v>
      </c>
      <c r="H1929" t="s">
        <v>32</v>
      </c>
      <c r="I1929" t="s">
        <v>4200</v>
      </c>
      <c r="J1929" t="s">
        <v>1482</v>
      </c>
      <c r="K1929">
        <v>367.56</v>
      </c>
      <c r="L1929">
        <v>1</v>
      </c>
      <c r="M1929" t="s">
        <v>19</v>
      </c>
      <c r="N1929" t="s">
        <v>26</v>
      </c>
      <c r="O1929" t="s">
        <v>29</v>
      </c>
      <c r="P1929" t="s">
        <v>29</v>
      </c>
      <c r="Q1929" t="s">
        <v>101</v>
      </c>
    </row>
    <row r="1930" spans="1:17">
      <c r="A1930" t="s">
        <v>17</v>
      </c>
      <c r="B1930" t="s">
        <v>17</v>
      </c>
      <c r="C1930" t="s">
        <v>176</v>
      </c>
      <c r="D1930" t="s">
        <v>186</v>
      </c>
      <c r="E1930" t="s">
        <v>30</v>
      </c>
      <c r="F1930" t="s">
        <v>4201</v>
      </c>
      <c r="G1930">
        <v>361.47</v>
      </c>
      <c r="H1930" t="s">
        <v>32</v>
      </c>
      <c r="I1930" t="s">
        <v>4202</v>
      </c>
      <c r="J1930" t="s">
        <v>1414</v>
      </c>
      <c r="K1930">
        <v>361.47</v>
      </c>
      <c r="L1930">
        <v>1</v>
      </c>
      <c r="M1930" t="s">
        <v>180</v>
      </c>
      <c r="N1930" t="s">
        <v>190</v>
      </c>
      <c r="O1930" t="s">
        <v>241</v>
      </c>
      <c r="P1930" t="s">
        <v>17</v>
      </c>
      <c r="Q1930" t="s">
        <v>1159</v>
      </c>
    </row>
    <row r="1931" spans="1:17">
      <c r="A1931" t="s">
        <v>17</v>
      </c>
      <c r="B1931" t="s">
        <v>29</v>
      </c>
      <c r="C1931" t="s">
        <v>19</v>
      </c>
      <c r="D1931" t="s">
        <v>122</v>
      </c>
      <c r="E1931" t="s">
        <v>30</v>
      </c>
      <c r="F1931" t="s">
        <v>4203</v>
      </c>
      <c r="G1931">
        <v>355.94</v>
      </c>
      <c r="H1931" t="s">
        <v>32</v>
      </c>
      <c r="I1931" t="s">
        <v>4204</v>
      </c>
      <c r="J1931" t="s">
        <v>1482</v>
      </c>
      <c r="K1931">
        <v>0</v>
      </c>
      <c r="L1931">
        <v>0</v>
      </c>
      <c r="M1931" t="s">
        <v>19</v>
      </c>
      <c r="P1931" t="s">
        <v>29</v>
      </c>
    </row>
    <row r="1932" spans="1:17">
      <c r="A1932" t="s">
        <v>17</v>
      </c>
      <c r="B1932" t="s">
        <v>29</v>
      </c>
      <c r="C1932" t="s">
        <v>19</v>
      </c>
      <c r="D1932" t="s">
        <v>101</v>
      </c>
      <c r="E1932" t="s">
        <v>30</v>
      </c>
      <c r="F1932" t="s">
        <v>4205</v>
      </c>
      <c r="G1932">
        <v>353.05</v>
      </c>
      <c r="H1932" t="s">
        <v>32</v>
      </c>
      <c r="I1932" t="s">
        <v>4206</v>
      </c>
      <c r="J1932" t="s">
        <v>1482</v>
      </c>
      <c r="K1932">
        <v>353.05</v>
      </c>
      <c r="L1932">
        <v>1</v>
      </c>
      <c r="M1932" t="s">
        <v>19</v>
      </c>
      <c r="N1932" t="s">
        <v>26</v>
      </c>
      <c r="O1932" t="s">
        <v>29</v>
      </c>
      <c r="P1932" t="s">
        <v>29</v>
      </c>
      <c r="Q1932" t="s">
        <v>101</v>
      </c>
    </row>
    <row r="1933" spans="1:17">
      <c r="A1933" t="s">
        <v>17</v>
      </c>
      <c r="B1933" t="s">
        <v>18</v>
      </c>
      <c r="C1933" t="s">
        <v>19</v>
      </c>
      <c r="D1933" t="s">
        <v>638</v>
      </c>
      <c r="E1933" t="s">
        <v>21</v>
      </c>
      <c r="F1933" t="s">
        <v>4207</v>
      </c>
      <c r="G1933">
        <v>350</v>
      </c>
      <c r="H1933" t="s">
        <v>23</v>
      </c>
      <c r="I1933" t="s">
        <v>4208</v>
      </c>
      <c r="J1933" t="s">
        <v>2769</v>
      </c>
      <c r="K1933">
        <v>350</v>
      </c>
      <c r="L1933">
        <v>1</v>
      </c>
      <c r="M1933" t="s">
        <v>19</v>
      </c>
      <c r="N1933" t="s">
        <v>26</v>
      </c>
      <c r="O1933" t="s">
        <v>27</v>
      </c>
      <c r="P1933" t="s">
        <v>18</v>
      </c>
      <c r="Q1933" t="s">
        <v>186</v>
      </c>
    </row>
    <row r="1934" spans="1:17">
      <c r="A1934" t="s">
        <v>17</v>
      </c>
      <c r="B1934" t="s">
        <v>36</v>
      </c>
      <c r="C1934" t="s">
        <v>176</v>
      </c>
      <c r="D1934" t="s">
        <v>598</v>
      </c>
      <c r="E1934" t="s">
        <v>37</v>
      </c>
      <c r="F1934" t="s">
        <v>4209</v>
      </c>
      <c r="G1934">
        <v>350</v>
      </c>
      <c r="H1934" t="s">
        <v>39</v>
      </c>
      <c r="I1934" t="s">
        <v>2990</v>
      </c>
      <c r="J1934" t="s">
        <v>601</v>
      </c>
      <c r="K1934">
        <v>350</v>
      </c>
      <c r="L1934">
        <v>1</v>
      </c>
      <c r="M1934" t="s">
        <v>180</v>
      </c>
      <c r="N1934" t="s">
        <v>26</v>
      </c>
      <c r="O1934" t="s">
        <v>36</v>
      </c>
      <c r="P1934" t="s">
        <v>36</v>
      </c>
      <c r="Q1934" t="s">
        <v>101</v>
      </c>
    </row>
    <row r="1935" spans="1:17">
      <c r="A1935" t="s">
        <v>17</v>
      </c>
      <c r="B1935" t="s">
        <v>18</v>
      </c>
      <c r="C1935" t="s">
        <v>19</v>
      </c>
      <c r="D1935" t="s">
        <v>101</v>
      </c>
      <c r="E1935" t="s">
        <v>21</v>
      </c>
      <c r="F1935" t="s">
        <v>4210</v>
      </c>
      <c r="G1935">
        <v>349</v>
      </c>
      <c r="H1935" t="s">
        <v>23</v>
      </c>
      <c r="I1935" t="s">
        <v>4211</v>
      </c>
      <c r="J1935" t="s">
        <v>2732</v>
      </c>
      <c r="K1935">
        <v>313.57</v>
      </c>
      <c r="L1935">
        <v>0.89848137535816619</v>
      </c>
      <c r="M1935" t="s">
        <v>19</v>
      </c>
      <c r="N1935" t="s">
        <v>26</v>
      </c>
      <c r="O1935" t="s">
        <v>27</v>
      </c>
      <c r="P1935" t="s">
        <v>18</v>
      </c>
      <c r="Q1935" t="s">
        <v>101</v>
      </c>
    </row>
    <row r="1936" spans="1:17">
      <c r="A1936" t="s">
        <v>17</v>
      </c>
      <c r="B1936" t="s">
        <v>36</v>
      </c>
      <c r="C1936" t="s">
        <v>19</v>
      </c>
      <c r="D1936" t="s">
        <v>101</v>
      </c>
      <c r="E1936" t="s">
        <v>37</v>
      </c>
      <c r="F1936" t="s">
        <v>4212</v>
      </c>
      <c r="G1936">
        <v>348.9</v>
      </c>
      <c r="H1936" t="s">
        <v>39</v>
      </c>
      <c r="I1936" t="s">
        <v>4213</v>
      </c>
      <c r="J1936" t="s">
        <v>1310</v>
      </c>
      <c r="K1936">
        <v>348.9</v>
      </c>
      <c r="L1936">
        <v>1</v>
      </c>
      <c r="M1936" t="s">
        <v>19</v>
      </c>
      <c r="N1936" t="s">
        <v>26</v>
      </c>
      <c r="O1936" t="s">
        <v>36</v>
      </c>
      <c r="P1936" t="s">
        <v>36</v>
      </c>
      <c r="Q1936" t="s">
        <v>101</v>
      </c>
    </row>
    <row r="1937" spans="1:17">
      <c r="A1937" t="s">
        <v>17</v>
      </c>
      <c r="B1937" t="s">
        <v>17</v>
      </c>
      <c r="C1937" t="s">
        <v>176</v>
      </c>
      <c r="D1937" t="s">
        <v>186</v>
      </c>
      <c r="E1937" t="s">
        <v>30</v>
      </c>
      <c r="F1937" t="s">
        <v>4214</v>
      </c>
      <c r="G1937">
        <v>347.5</v>
      </c>
      <c r="H1937" t="s">
        <v>32</v>
      </c>
      <c r="I1937" t="s">
        <v>4215</v>
      </c>
      <c r="J1937" t="s">
        <v>3001</v>
      </c>
      <c r="K1937">
        <v>347.5</v>
      </c>
      <c r="L1937">
        <v>1</v>
      </c>
      <c r="M1937" t="s">
        <v>180</v>
      </c>
      <c r="N1937" t="s">
        <v>190</v>
      </c>
      <c r="O1937" t="s">
        <v>241</v>
      </c>
      <c r="P1937" t="s">
        <v>17</v>
      </c>
      <c r="Q1937" t="s">
        <v>343</v>
      </c>
    </row>
    <row r="1938" spans="1:17">
      <c r="A1938" t="s">
        <v>17</v>
      </c>
      <c r="B1938" t="s">
        <v>18</v>
      </c>
      <c r="C1938" t="s">
        <v>19</v>
      </c>
      <c r="D1938" t="s">
        <v>101</v>
      </c>
      <c r="E1938" t="s">
        <v>21</v>
      </c>
      <c r="F1938" t="s">
        <v>4216</v>
      </c>
      <c r="G1938">
        <v>347.2</v>
      </c>
      <c r="H1938" t="s">
        <v>23</v>
      </c>
      <c r="I1938" t="s">
        <v>4217</v>
      </c>
      <c r="J1938" t="s">
        <v>1336</v>
      </c>
      <c r="K1938">
        <v>347.2</v>
      </c>
      <c r="L1938">
        <v>1</v>
      </c>
      <c r="M1938" t="s">
        <v>19</v>
      </c>
      <c r="N1938" t="s">
        <v>26</v>
      </c>
      <c r="O1938" t="s">
        <v>27</v>
      </c>
      <c r="P1938" t="s">
        <v>18</v>
      </c>
      <c r="Q1938" t="s">
        <v>101</v>
      </c>
    </row>
    <row r="1939" spans="1:17">
      <c r="A1939" t="s">
        <v>17</v>
      </c>
      <c r="B1939" t="s">
        <v>17</v>
      </c>
      <c r="C1939" t="s">
        <v>176</v>
      </c>
      <c r="D1939" t="s">
        <v>186</v>
      </c>
      <c r="E1939" t="s">
        <v>30</v>
      </c>
      <c r="F1939" t="s">
        <v>4218</v>
      </c>
      <c r="G1939">
        <v>345.28</v>
      </c>
      <c r="H1939" t="s">
        <v>32</v>
      </c>
      <c r="I1939" t="s">
        <v>4219</v>
      </c>
      <c r="J1939" t="s">
        <v>1414</v>
      </c>
      <c r="K1939">
        <v>345.28</v>
      </c>
      <c r="L1939">
        <v>1</v>
      </c>
      <c r="M1939" t="s">
        <v>180</v>
      </c>
      <c r="N1939" t="s">
        <v>190</v>
      </c>
      <c r="O1939" t="s">
        <v>241</v>
      </c>
      <c r="P1939" t="s">
        <v>17</v>
      </c>
      <c r="Q1939" t="s">
        <v>1159</v>
      </c>
    </row>
    <row r="1940" spans="1:17">
      <c r="A1940" t="s">
        <v>17</v>
      </c>
      <c r="B1940" t="s">
        <v>36</v>
      </c>
      <c r="C1940" t="s">
        <v>19</v>
      </c>
      <c r="D1940" t="s">
        <v>101</v>
      </c>
      <c r="E1940" t="s">
        <v>37</v>
      </c>
      <c r="F1940" t="s">
        <v>4220</v>
      </c>
      <c r="G1940">
        <v>342.3</v>
      </c>
      <c r="H1940" t="s">
        <v>39</v>
      </c>
      <c r="I1940" t="s">
        <v>4221</v>
      </c>
      <c r="J1940" t="s">
        <v>3067</v>
      </c>
      <c r="K1940">
        <v>0</v>
      </c>
      <c r="L1940">
        <v>0</v>
      </c>
      <c r="M1940" t="s">
        <v>19</v>
      </c>
      <c r="N1940" t="s">
        <v>26</v>
      </c>
      <c r="O1940" t="s">
        <v>36</v>
      </c>
      <c r="P1940" t="s">
        <v>36</v>
      </c>
      <c r="Q1940" t="s">
        <v>101</v>
      </c>
    </row>
    <row r="1941" spans="1:17">
      <c r="A1941" t="s">
        <v>17</v>
      </c>
      <c r="B1941" t="s">
        <v>29</v>
      </c>
      <c r="C1941" t="s">
        <v>19</v>
      </c>
      <c r="D1941" t="s">
        <v>101</v>
      </c>
      <c r="E1941" t="s">
        <v>30</v>
      </c>
      <c r="F1941" t="s">
        <v>4222</v>
      </c>
      <c r="G1941">
        <v>342.13</v>
      </c>
      <c r="H1941" t="s">
        <v>32</v>
      </c>
      <c r="I1941" t="s">
        <v>4223</v>
      </c>
      <c r="J1941" t="s">
        <v>1482</v>
      </c>
      <c r="K1941">
        <v>342.13</v>
      </c>
      <c r="L1941">
        <v>1</v>
      </c>
      <c r="M1941" t="s">
        <v>19</v>
      </c>
      <c r="N1941" t="s">
        <v>84</v>
      </c>
      <c r="O1941" t="s">
        <v>29</v>
      </c>
      <c r="P1941" t="s">
        <v>29</v>
      </c>
      <c r="Q1941" t="s">
        <v>101</v>
      </c>
    </row>
    <row r="1942" spans="1:17">
      <c r="A1942" t="s">
        <v>17</v>
      </c>
      <c r="B1942" t="s">
        <v>36</v>
      </c>
      <c r="C1942" t="s">
        <v>19</v>
      </c>
      <c r="D1942" t="s">
        <v>101</v>
      </c>
      <c r="E1942" t="s">
        <v>330</v>
      </c>
      <c r="F1942" t="s">
        <v>4224</v>
      </c>
      <c r="G1942">
        <v>339.73</v>
      </c>
      <c r="H1942" t="s">
        <v>332</v>
      </c>
      <c r="I1942" t="s">
        <v>4225</v>
      </c>
      <c r="J1942" t="s">
        <v>1021</v>
      </c>
      <c r="K1942">
        <v>339.73</v>
      </c>
      <c r="L1942">
        <v>1</v>
      </c>
      <c r="M1942" t="s">
        <v>19</v>
      </c>
      <c r="N1942" t="s">
        <v>26</v>
      </c>
      <c r="O1942" t="s">
        <v>36</v>
      </c>
      <c r="P1942" t="s">
        <v>335</v>
      </c>
      <c r="Q1942" t="s">
        <v>101</v>
      </c>
    </row>
    <row r="1943" spans="1:17">
      <c r="A1943" t="s">
        <v>17</v>
      </c>
      <c r="B1943" t="s">
        <v>36</v>
      </c>
      <c r="C1943" t="s">
        <v>176</v>
      </c>
      <c r="D1943" t="s">
        <v>186</v>
      </c>
      <c r="E1943" t="s">
        <v>95</v>
      </c>
      <c r="F1943" t="s">
        <v>4226</v>
      </c>
      <c r="G1943">
        <v>339.4</v>
      </c>
      <c r="H1943" t="s">
        <v>97</v>
      </c>
      <c r="I1943" t="s">
        <v>3920</v>
      </c>
      <c r="J1943" t="s">
        <v>2732</v>
      </c>
      <c r="K1943">
        <v>329</v>
      </c>
      <c r="L1943">
        <v>0.96935769004124928</v>
      </c>
      <c r="M1943" t="s">
        <v>180</v>
      </c>
      <c r="P1943" t="s">
        <v>36</v>
      </c>
    </row>
    <row r="1944" spans="1:17">
      <c r="A1944" t="s">
        <v>17</v>
      </c>
      <c r="B1944" t="s">
        <v>36</v>
      </c>
      <c r="C1944" t="s">
        <v>19</v>
      </c>
      <c r="D1944" t="s">
        <v>101</v>
      </c>
      <c r="E1944" t="s">
        <v>37</v>
      </c>
      <c r="F1944" t="s">
        <v>4227</v>
      </c>
      <c r="G1944">
        <v>337</v>
      </c>
      <c r="H1944" t="s">
        <v>39</v>
      </c>
      <c r="I1944" t="s">
        <v>4228</v>
      </c>
      <c r="J1944" t="s">
        <v>1787</v>
      </c>
      <c r="K1944">
        <v>312</v>
      </c>
      <c r="L1944">
        <v>0.9258160237388724</v>
      </c>
      <c r="M1944" t="s">
        <v>19</v>
      </c>
      <c r="N1944" t="s">
        <v>26</v>
      </c>
      <c r="O1944" t="s">
        <v>36</v>
      </c>
      <c r="P1944" t="s">
        <v>36</v>
      </c>
      <c r="Q1944" t="s">
        <v>105</v>
      </c>
    </row>
    <row r="1945" spans="1:17">
      <c r="A1945" t="s">
        <v>17</v>
      </c>
      <c r="B1945" t="s">
        <v>18</v>
      </c>
      <c r="C1945" t="s">
        <v>19</v>
      </c>
      <c r="D1945" t="s">
        <v>101</v>
      </c>
      <c r="E1945" t="s">
        <v>21</v>
      </c>
      <c r="F1945" t="s">
        <v>4229</v>
      </c>
      <c r="G1945">
        <v>328.72</v>
      </c>
      <c r="H1945" t="s">
        <v>23</v>
      </c>
      <c r="I1945" t="s">
        <v>4230</v>
      </c>
      <c r="J1945" t="s">
        <v>2866</v>
      </c>
      <c r="K1945">
        <v>328.72</v>
      </c>
      <c r="L1945">
        <v>1</v>
      </c>
      <c r="M1945" t="s">
        <v>19</v>
      </c>
      <c r="N1945" t="s">
        <v>26</v>
      </c>
      <c r="O1945" t="s">
        <v>27</v>
      </c>
      <c r="P1945" t="s">
        <v>18</v>
      </c>
      <c r="Q1945" t="s">
        <v>101</v>
      </c>
    </row>
    <row r="1946" spans="1:17">
      <c r="A1946" t="s">
        <v>17</v>
      </c>
      <c r="B1946" t="s">
        <v>36</v>
      </c>
      <c r="C1946" t="s">
        <v>43</v>
      </c>
      <c r="D1946" t="s">
        <v>638</v>
      </c>
      <c r="E1946" t="s">
        <v>95</v>
      </c>
      <c r="F1946" t="s">
        <v>4231</v>
      </c>
      <c r="G1946">
        <v>320.67</v>
      </c>
      <c r="H1946" t="s">
        <v>97</v>
      </c>
      <c r="I1946" t="s">
        <v>4232</v>
      </c>
      <c r="J1946" t="s">
        <v>2505</v>
      </c>
      <c r="K1946">
        <v>320.67</v>
      </c>
      <c r="L1946">
        <v>1</v>
      </c>
      <c r="M1946" t="s">
        <v>43</v>
      </c>
      <c r="N1946" t="s">
        <v>26</v>
      </c>
      <c r="O1946" t="s">
        <v>36</v>
      </c>
      <c r="P1946" t="s">
        <v>36</v>
      </c>
      <c r="Q1946" t="s">
        <v>101</v>
      </c>
    </row>
    <row r="1947" spans="1:17">
      <c r="A1947" t="s">
        <v>17</v>
      </c>
      <c r="B1947" t="s">
        <v>29</v>
      </c>
      <c r="C1947" t="s">
        <v>19</v>
      </c>
      <c r="D1947" t="s">
        <v>101</v>
      </c>
      <c r="E1947" t="s">
        <v>30</v>
      </c>
      <c r="F1947" t="s">
        <v>4233</v>
      </c>
      <c r="G1947">
        <v>318.7</v>
      </c>
      <c r="H1947" t="s">
        <v>32</v>
      </c>
      <c r="I1947" t="s">
        <v>4234</v>
      </c>
      <c r="J1947" t="s">
        <v>1482</v>
      </c>
      <c r="K1947">
        <v>318.7</v>
      </c>
      <c r="L1947">
        <v>1</v>
      </c>
      <c r="M1947" t="s">
        <v>19</v>
      </c>
      <c r="N1947" t="s">
        <v>26</v>
      </c>
      <c r="O1947" t="s">
        <v>29</v>
      </c>
      <c r="P1947" t="s">
        <v>29</v>
      </c>
      <c r="Q1947" t="s">
        <v>105</v>
      </c>
    </row>
    <row r="1948" spans="1:17">
      <c r="A1948" t="s">
        <v>17</v>
      </c>
      <c r="B1948" t="s">
        <v>18</v>
      </c>
      <c r="C1948" t="s">
        <v>19</v>
      </c>
      <c r="D1948" t="s">
        <v>101</v>
      </c>
      <c r="E1948" t="s">
        <v>21</v>
      </c>
      <c r="F1948" t="s">
        <v>4235</v>
      </c>
      <c r="G1948">
        <v>314.66000000000003</v>
      </c>
      <c r="H1948" t="s">
        <v>23</v>
      </c>
      <c r="I1948" t="s">
        <v>3856</v>
      </c>
      <c r="J1948" t="s">
        <v>3001</v>
      </c>
      <c r="K1948">
        <v>278.25</v>
      </c>
      <c r="L1948">
        <v>0.88428780270768437</v>
      </c>
      <c r="M1948" t="s">
        <v>19</v>
      </c>
      <c r="N1948" t="s">
        <v>26</v>
      </c>
      <c r="O1948" t="s">
        <v>27</v>
      </c>
      <c r="P1948" t="s">
        <v>18</v>
      </c>
      <c r="Q1948" t="s">
        <v>101</v>
      </c>
    </row>
    <row r="1949" spans="1:17">
      <c r="A1949" t="s">
        <v>17</v>
      </c>
      <c r="B1949" t="s">
        <v>79</v>
      </c>
      <c r="C1949" t="s">
        <v>43</v>
      </c>
      <c r="D1949" t="s">
        <v>20</v>
      </c>
      <c r="E1949" t="s">
        <v>80</v>
      </c>
      <c r="F1949" t="s">
        <v>4236</v>
      </c>
      <c r="G1949">
        <v>311.10000000000002</v>
      </c>
      <c r="H1949" t="s">
        <v>82</v>
      </c>
      <c r="I1949" t="s">
        <v>4237</v>
      </c>
      <c r="J1949" t="s">
        <v>1787</v>
      </c>
      <c r="K1949">
        <v>311.10000000000002</v>
      </c>
      <c r="L1949">
        <v>1</v>
      </c>
      <c r="M1949" t="s">
        <v>43</v>
      </c>
      <c r="N1949" t="s">
        <v>26</v>
      </c>
      <c r="O1949" t="s">
        <v>79</v>
      </c>
      <c r="P1949" t="s">
        <v>85</v>
      </c>
      <c r="Q1949" t="s">
        <v>101</v>
      </c>
    </row>
    <row r="1950" spans="1:17">
      <c r="A1950" t="s">
        <v>17</v>
      </c>
      <c r="B1950" t="s">
        <v>17</v>
      </c>
      <c r="C1950" t="s">
        <v>176</v>
      </c>
      <c r="D1950" t="s">
        <v>186</v>
      </c>
      <c r="E1950" t="s">
        <v>30</v>
      </c>
      <c r="F1950" t="s">
        <v>4238</v>
      </c>
      <c r="G1950">
        <v>309.48</v>
      </c>
      <c r="H1950" t="s">
        <v>32</v>
      </c>
      <c r="I1950" t="s">
        <v>4239</v>
      </c>
      <c r="J1950" t="s">
        <v>3001</v>
      </c>
      <c r="K1950">
        <v>309.48</v>
      </c>
      <c r="L1950">
        <v>1</v>
      </c>
      <c r="M1950" t="s">
        <v>180</v>
      </c>
      <c r="N1950" t="s">
        <v>190</v>
      </c>
      <c r="O1950" t="s">
        <v>241</v>
      </c>
      <c r="P1950" t="s">
        <v>17</v>
      </c>
      <c r="Q1950" t="s">
        <v>343</v>
      </c>
    </row>
    <row r="1951" spans="1:17">
      <c r="A1951" t="s">
        <v>17</v>
      </c>
      <c r="B1951" t="s">
        <v>17</v>
      </c>
      <c r="C1951" t="s">
        <v>176</v>
      </c>
      <c r="D1951" t="s">
        <v>186</v>
      </c>
      <c r="E1951" t="s">
        <v>30</v>
      </c>
      <c r="F1951" t="s">
        <v>4240</v>
      </c>
      <c r="G1951">
        <v>304.92</v>
      </c>
      <c r="H1951" t="s">
        <v>32</v>
      </c>
      <c r="I1951" t="s">
        <v>4241</v>
      </c>
      <c r="J1951" t="s">
        <v>3001</v>
      </c>
      <c r="K1951">
        <v>304.92</v>
      </c>
      <c r="L1951">
        <v>1</v>
      </c>
      <c r="M1951" t="s">
        <v>180</v>
      </c>
      <c r="N1951" t="s">
        <v>190</v>
      </c>
      <c r="O1951" t="s">
        <v>241</v>
      </c>
      <c r="P1951" t="s">
        <v>17</v>
      </c>
      <c r="Q1951" t="s">
        <v>343</v>
      </c>
    </row>
    <row r="1952" spans="1:17">
      <c r="A1952" t="s">
        <v>17</v>
      </c>
      <c r="B1952" t="s">
        <v>17</v>
      </c>
      <c r="C1952" t="s">
        <v>176</v>
      </c>
      <c r="D1952" t="s">
        <v>186</v>
      </c>
      <c r="E1952" t="s">
        <v>30</v>
      </c>
      <c r="F1952" t="s">
        <v>4242</v>
      </c>
      <c r="G1952">
        <v>304.61</v>
      </c>
      <c r="H1952" t="s">
        <v>32</v>
      </c>
      <c r="I1952" t="s">
        <v>4243</v>
      </c>
      <c r="J1952" t="s">
        <v>3001</v>
      </c>
      <c r="K1952">
        <v>304.61</v>
      </c>
      <c r="L1952">
        <v>1</v>
      </c>
      <c r="M1952" t="s">
        <v>180</v>
      </c>
      <c r="N1952" t="s">
        <v>190</v>
      </c>
      <c r="O1952" t="s">
        <v>241</v>
      </c>
      <c r="P1952" t="s">
        <v>17</v>
      </c>
      <c r="Q1952" t="s">
        <v>343</v>
      </c>
    </row>
    <row r="1953" spans="1:17">
      <c r="A1953" t="s">
        <v>17</v>
      </c>
      <c r="B1953" t="s">
        <v>18</v>
      </c>
      <c r="C1953" t="s">
        <v>19</v>
      </c>
      <c r="D1953" t="s">
        <v>101</v>
      </c>
      <c r="E1953" t="s">
        <v>69</v>
      </c>
      <c r="F1953" t="s">
        <v>4244</v>
      </c>
      <c r="G1953">
        <v>300.12</v>
      </c>
      <c r="H1953" t="s">
        <v>71</v>
      </c>
      <c r="I1953" t="s">
        <v>4245</v>
      </c>
      <c r="J1953" t="s">
        <v>2351</v>
      </c>
      <c r="K1953">
        <v>300.12</v>
      </c>
      <c r="L1953">
        <v>1</v>
      </c>
      <c r="M1953" t="s">
        <v>19</v>
      </c>
      <c r="N1953" t="s">
        <v>26</v>
      </c>
      <c r="O1953" t="s">
        <v>27</v>
      </c>
      <c r="P1953" t="s">
        <v>18</v>
      </c>
    </row>
    <row r="1954" spans="1:17">
      <c r="A1954" t="s">
        <v>17</v>
      </c>
      <c r="B1954" t="s">
        <v>18</v>
      </c>
      <c r="C1954" t="s">
        <v>19</v>
      </c>
      <c r="D1954" t="s">
        <v>101</v>
      </c>
      <c r="E1954" t="s">
        <v>21</v>
      </c>
      <c r="F1954" t="s">
        <v>4246</v>
      </c>
      <c r="G1954">
        <v>296</v>
      </c>
      <c r="H1954" t="s">
        <v>23</v>
      </c>
      <c r="I1954" t="s">
        <v>4247</v>
      </c>
      <c r="J1954" t="s">
        <v>318</v>
      </c>
      <c r="K1954">
        <v>296</v>
      </c>
      <c r="L1954">
        <v>1</v>
      </c>
      <c r="M1954" t="s">
        <v>19</v>
      </c>
      <c r="N1954" t="s">
        <v>26</v>
      </c>
      <c r="O1954" t="s">
        <v>27</v>
      </c>
      <c r="P1954" t="s">
        <v>18</v>
      </c>
      <c r="Q1954" t="s">
        <v>101</v>
      </c>
    </row>
    <row r="1955" spans="1:17">
      <c r="A1955" t="s">
        <v>17</v>
      </c>
      <c r="B1955" t="s">
        <v>36</v>
      </c>
      <c r="C1955" t="s">
        <v>176</v>
      </c>
      <c r="D1955" t="s">
        <v>186</v>
      </c>
      <c r="E1955" t="s">
        <v>37</v>
      </c>
      <c r="F1955" t="s">
        <v>4248</v>
      </c>
      <c r="G1955">
        <v>295.98</v>
      </c>
      <c r="H1955" t="s">
        <v>39</v>
      </c>
      <c r="I1955" t="s">
        <v>4249</v>
      </c>
      <c r="J1955" t="s">
        <v>3001</v>
      </c>
      <c r="K1955">
        <v>260.39999999999998</v>
      </c>
      <c r="L1955">
        <v>0.87978917494425291</v>
      </c>
      <c r="M1955" t="s">
        <v>180</v>
      </c>
      <c r="N1955" t="s">
        <v>26</v>
      </c>
      <c r="O1955" t="s">
        <v>36</v>
      </c>
      <c r="P1955" t="s">
        <v>36</v>
      </c>
      <c r="Q1955" t="s">
        <v>105</v>
      </c>
    </row>
    <row r="1956" spans="1:17">
      <c r="A1956" t="s">
        <v>17</v>
      </c>
      <c r="B1956" t="s">
        <v>79</v>
      </c>
      <c r="C1956" t="s">
        <v>19</v>
      </c>
      <c r="D1956" t="s">
        <v>20</v>
      </c>
      <c r="E1956" t="s">
        <v>419</v>
      </c>
      <c r="F1956" t="s">
        <v>4250</v>
      </c>
      <c r="G1956">
        <v>288.95999999999998</v>
      </c>
      <c r="H1956" t="s">
        <v>421</v>
      </c>
      <c r="I1956" t="s">
        <v>4251</v>
      </c>
      <c r="J1956" t="s">
        <v>4252</v>
      </c>
      <c r="K1956">
        <v>0</v>
      </c>
      <c r="L1956">
        <v>0</v>
      </c>
      <c r="M1956" t="s">
        <v>19</v>
      </c>
      <c r="N1956" t="s">
        <v>190</v>
      </c>
      <c r="O1956" t="s">
        <v>2972</v>
      </c>
      <c r="P1956" t="s">
        <v>162</v>
      </c>
    </row>
    <row r="1957" spans="1:17">
      <c r="A1957" t="s">
        <v>17</v>
      </c>
      <c r="B1957" t="s">
        <v>17</v>
      </c>
      <c r="C1957" t="s">
        <v>176</v>
      </c>
      <c r="D1957" t="s">
        <v>186</v>
      </c>
      <c r="E1957" t="s">
        <v>21</v>
      </c>
      <c r="F1957" t="s">
        <v>4253</v>
      </c>
      <c r="G1957">
        <v>276.89999999999998</v>
      </c>
      <c r="H1957" t="s">
        <v>23</v>
      </c>
      <c r="I1957" t="s">
        <v>3841</v>
      </c>
      <c r="J1957" t="s">
        <v>3001</v>
      </c>
      <c r="K1957">
        <v>276.89999999999998</v>
      </c>
      <c r="L1957">
        <v>1</v>
      </c>
      <c r="M1957" t="s">
        <v>180</v>
      </c>
      <c r="N1957" t="s">
        <v>190</v>
      </c>
      <c r="O1957" t="s">
        <v>1361</v>
      </c>
      <c r="P1957" t="s">
        <v>17</v>
      </c>
      <c r="Q1957" t="s">
        <v>343</v>
      </c>
    </row>
    <row r="1958" spans="1:17">
      <c r="A1958" t="s">
        <v>17</v>
      </c>
      <c r="B1958" t="s">
        <v>17</v>
      </c>
      <c r="C1958" t="s">
        <v>176</v>
      </c>
      <c r="D1958" t="s">
        <v>186</v>
      </c>
      <c r="E1958" t="s">
        <v>30</v>
      </c>
      <c r="F1958" t="s">
        <v>4254</v>
      </c>
      <c r="G1958">
        <v>276.49</v>
      </c>
      <c r="H1958" t="s">
        <v>32</v>
      </c>
      <c r="I1958" t="s">
        <v>4255</v>
      </c>
      <c r="J1958" t="s">
        <v>3320</v>
      </c>
      <c r="K1958">
        <v>276.49</v>
      </c>
      <c r="L1958">
        <v>1</v>
      </c>
      <c r="M1958" t="s">
        <v>180</v>
      </c>
      <c r="N1958" t="s">
        <v>190</v>
      </c>
      <c r="O1958" t="s">
        <v>241</v>
      </c>
      <c r="P1958" t="s">
        <v>17</v>
      </c>
      <c r="Q1958" t="s">
        <v>343</v>
      </c>
    </row>
    <row r="1959" spans="1:17">
      <c r="A1959" t="s">
        <v>17</v>
      </c>
      <c r="B1959" t="s">
        <v>36</v>
      </c>
      <c r="C1959" t="s">
        <v>176</v>
      </c>
      <c r="D1959" t="s">
        <v>633</v>
      </c>
      <c r="E1959" t="s">
        <v>30</v>
      </c>
      <c r="F1959" t="s">
        <v>4256</v>
      </c>
      <c r="G1959">
        <v>275.37</v>
      </c>
      <c r="H1959" t="s">
        <v>32</v>
      </c>
      <c r="I1959" t="s">
        <v>4257</v>
      </c>
      <c r="J1959" t="s">
        <v>2732</v>
      </c>
      <c r="K1959">
        <v>248.35</v>
      </c>
      <c r="L1959">
        <v>0.90187747394414786</v>
      </c>
      <c r="M1959" t="s">
        <v>180</v>
      </c>
      <c r="N1959" t="s">
        <v>26</v>
      </c>
      <c r="O1959" t="s">
        <v>36</v>
      </c>
      <c r="P1959" t="s">
        <v>36</v>
      </c>
      <c r="Q1959" t="s">
        <v>633</v>
      </c>
    </row>
    <row r="1960" spans="1:17">
      <c r="A1960" t="s">
        <v>17</v>
      </c>
      <c r="B1960" t="s">
        <v>18</v>
      </c>
      <c r="C1960" t="s">
        <v>43</v>
      </c>
      <c r="D1960" t="s">
        <v>101</v>
      </c>
      <c r="E1960" t="s">
        <v>21</v>
      </c>
      <c r="F1960" t="s">
        <v>4258</v>
      </c>
      <c r="G1960">
        <v>258.13</v>
      </c>
      <c r="H1960" t="s">
        <v>23</v>
      </c>
      <c r="I1960" t="s">
        <v>4259</v>
      </c>
      <c r="J1960" t="s">
        <v>692</v>
      </c>
      <c r="K1960">
        <v>258.13</v>
      </c>
      <c r="L1960">
        <v>1</v>
      </c>
      <c r="M1960" t="s">
        <v>43</v>
      </c>
      <c r="N1960" t="s">
        <v>26</v>
      </c>
      <c r="O1960" t="s">
        <v>27</v>
      </c>
      <c r="P1960" t="s">
        <v>18</v>
      </c>
      <c r="Q1960" t="s">
        <v>101</v>
      </c>
    </row>
    <row r="1961" spans="1:17">
      <c r="A1961" t="s">
        <v>17</v>
      </c>
      <c r="B1961" t="s">
        <v>36</v>
      </c>
      <c r="C1961" t="s">
        <v>19</v>
      </c>
      <c r="D1961" t="s">
        <v>101</v>
      </c>
      <c r="E1961" t="s">
        <v>95</v>
      </c>
      <c r="F1961" t="s">
        <v>4260</v>
      </c>
      <c r="G1961">
        <v>257.5</v>
      </c>
      <c r="H1961" t="s">
        <v>97</v>
      </c>
      <c r="I1961" t="s">
        <v>4261</v>
      </c>
      <c r="J1961" t="s">
        <v>128</v>
      </c>
      <c r="K1961">
        <v>0</v>
      </c>
      <c r="L1961">
        <v>0</v>
      </c>
      <c r="M1961" t="s">
        <v>19</v>
      </c>
      <c r="P1961" t="s">
        <v>36</v>
      </c>
    </row>
    <row r="1962" spans="1:17">
      <c r="A1962" t="s">
        <v>17</v>
      </c>
      <c r="B1962" t="s">
        <v>79</v>
      </c>
      <c r="C1962" t="s">
        <v>43</v>
      </c>
      <c r="D1962" t="s">
        <v>101</v>
      </c>
      <c r="E1962" t="s">
        <v>275</v>
      </c>
      <c r="F1962" t="s">
        <v>4262</v>
      </c>
      <c r="G1962">
        <v>256.5</v>
      </c>
      <c r="H1962" t="s">
        <v>277</v>
      </c>
      <c r="I1962" t="s">
        <v>4263</v>
      </c>
      <c r="J1962" t="s">
        <v>1155</v>
      </c>
      <c r="K1962">
        <v>256.5</v>
      </c>
      <c r="L1962">
        <v>1</v>
      </c>
      <c r="M1962" t="s">
        <v>43</v>
      </c>
      <c r="N1962" t="s">
        <v>190</v>
      </c>
      <c r="O1962">
        <v>0</v>
      </c>
      <c r="P1962" t="s">
        <v>246</v>
      </c>
    </row>
    <row r="1963" spans="1:17">
      <c r="A1963" t="s">
        <v>17</v>
      </c>
      <c r="B1963" t="s">
        <v>29</v>
      </c>
      <c r="C1963" t="s">
        <v>176</v>
      </c>
      <c r="D1963" t="s">
        <v>101</v>
      </c>
      <c r="E1963" t="s">
        <v>37</v>
      </c>
      <c r="F1963" t="s">
        <v>4264</v>
      </c>
      <c r="G1963">
        <v>251.9</v>
      </c>
      <c r="H1963" t="s">
        <v>39</v>
      </c>
      <c r="I1963" t="s">
        <v>3235</v>
      </c>
      <c r="J1963" t="s">
        <v>3001</v>
      </c>
      <c r="K1963">
        <v>229</v>
      </c>
      <c r="L1963">
        <v>0.90909090909090906</v>
      </c>
      <c r="M1963" t="s">
        <v>180</v>
      </c>
      <c r="N1963" t="s">
        <v>190</v>
      </c>
      <c r="O1963" t="s">
        <v>241</v>
      </c>
      <c r="P1963" t="s">
        <v>29</v>
      </c>
      <c r="Q1963" t="s">
        <v>105</v>
      </c>
    </row>
    <row r="1964" spans="1:17">
      <c r="A1964" t="s">
        <v>17</v>
      </c>
      <c r="B1964" t="s">
        <v>17</v>
      </c>
      <c r="C1964" t="s">
        <v>176</v>
      </c>
      <c r="D1964" t="s">
        <v>186</v>
      </c>
      <c r="E1964" t="s">
        <v>30</v>
      </c>
      <c r="F1964" t="s">
        <v>4265</v>
      </c>
      <c r="G1964">
        <v>249.67</v>
      </c>
      <c r="H1964" t="s">
        <v>32</v>
      </c>
      <c r="I1964" t="s">
        <v>4266</v>
      </c>
      <c r="J1964" t="s">
        <v>3001</v>
      </c>
      <c r="K1964">
        <v>249.67</v>
      </c>
      <c r="L1964">
        <v>1</v>
      </c>
      <c r="M1964" t="s">
        <v>180</v>
      </c>
      <c r="N1964" t="s">
        <v>190</v>
      </c>
      <c r="O1964" t="s">
        <v>241</v>
      </c>
      <c r="P1964" t="s">
        <v>17</v>
      </c>
      <c r="Q1964" t="s">
        <v>343</v>
      </c>
    </row>
    <row r="1965" spans="1:17">
      <c r="A1965" t="s">
        <v>17</v>
      </c>
      <c r="B1965" t="s">
        <v>36</v>
      </c>
      <c r="C1965" t="s">
        <v>19</v>
      </c>
      <c r="D1965" t="s">
        <v>101</v>
      </c>
      <c r="E1965" t="s">
        <v>95</v>
      </c>
      <c r="F1965" t="s">
        <v>4267</v>
      </c>
      <c r="G1965">
        <v>246.2</v>
      </c>
      <c r="H1965" t="s">
        <v>97</v>
      </c>
      <c r="I1965" t="s">
        <v>4261</v>
      </c>
      <c r="J1965" t="s">
        <v>128</v>
      </c>
      <c r="K1965">
        <v>0</v>
      </c>
      <c r="L1965">
        <v>0</v>
      </c>
      <c r="M1965" t="s">
        <v>19</v>
      </c>
      <c r="P1965" t="s">
        <v>36</v>
      </c>
    </row>
    <row r="1966" spans="1:17">
      <c r="A1966" t="s">
        <v>17</v>
      </c>
      <c r="B1966" t="s">
        <v>36</v>
      </c>
      <c r="C1966" t="s">
        <v>19</v>
      </c>
      <c r="D1966" t="s">
        <v>101</v>
      </c>
      <c r="E1966" t="s">
        <v>37</v>
      </c>
      <c r="F1966" t="s">
        <v>4268</v>
      </c>
      <c r="G1966">
        <v>245.76</v>
      </c>
      <c r="H1966" t="s">
        <v>39</v>
      </c>
      <c r="I1966" t="s">
        <v>4269</v>
      </c>
      <c r="J1966" t="s">
        <v>1310</v>
      </c>
      <c r="K1966">
        <v>245.76</v>
      </c>
      <c r="L1966">
        <v>1</v>
      </c>
      <c r="M1966" t="s">
        <v>19</v>
      </c>
      <c r="N1966" t="s">
        <v>26</v>
      </c>
      <c r="O1966" t="s">
        <v>36</v>
      </c>
      <c r="P1966" t="s">
        <v>36</v>
      </c>
      <c r="Q1966" t="s">
        <v>101</v>
      </c>
    </row>
    <row r="1967" spans="1:17">
      <c r="A1967" t="s">
        <v>17</v>
      </c>
      <c r="B1967" t="s">
        <v>36</v>
      </c>
      <c r="C1967" t="s">
        <v>43</v>
      </c>
      <c r="D1967" t="s">
        <v>101</v>
      </c>
      <c r="E1967" t="s">
        <v>95</v>
      </c>
      <c r="F1967" t="s">
        <v>4270</v>
      </c>
      <c r="G1967">
        <v>244.89</v>
      </c>
      <c r="H1967" t="s">
        <v>97</v>
      </c>
      <c r="I1967" t="s">
        <v>4271</v>
      </c>
      <c r="J1967" t="s">
        <v>692</v>
      </c>
      <c r="K1967">
        <v>244.89</v>
      </c>
      <c r="L1967">
        <v>1</v>
      </c>
      <c r="M1967" t="s">
        <v>43</v>
      </c>
      <c r="N1967" t="s">
        <v>26</v>
      </c>
      <c r="O1967" t="s">
        <v>36</v>
      </c>
      <c r="P1967" t="s">
        <v>36</v>
      </c>
      <c r="Q1967" t="s">
        <v>101</v>
      </c>
    </row>
    <row r="1968" spans="1:17">
      <c r="A1968" t="s">
        <v>17</v>
      </c>
      <c r="B1968" t="s">
        <v>18</v>
      </c>
      <c r="C1968" t="s">
        <v>19</v>
      </c>
      <c r="D1968" t="s">
        <v>101</v>
      </c>
      <c r="E1968" t="s">
        <v>21</v>
      </c>
      <c r="F1968" t="s">
        <v>4272</v>
      </c>
      <c r="G1968">
        <v>242.25</v>
      </c>
      <c r="H1968" t="s">
        <v>23</v>
      </c>
      <c r="I1968" t="s">
        <v>4273</v>
      </c>
      <c r="J1968" t="s">
        <v>718</v>
      </c>
      <c r="K1968">
        <v>242.05</v>
      </c>
      <c r="L1968">
        <v>0.99917440660474721</v>
      </c>
      <c r="M1968" t="s">
        <v>19</v>
      </c>
      <c r="N1968" t="s">
        <v>26</v>
      </c>
      <c r="O1968" t="s">
        <v>27</v>
      </c>
      <c r="P1968" t="s">
        <v>18</v>
      </c>
      <c r="Q1968" t="s">
        <v>101</v>
      </c>
    </row>
    <row r="1969" spans="1:17">
      <c r="A1969" t="s">
        <v>17</v>
      </c>
      <c r="B1969" t="s">
        <v>18</v>
      </c>
      <c r="C1969" t="s">
        <v>19</v>
      </c>
      <c r="D1969" t="s">
        <v>64</v>
      </c>
      <c r="E1969" t="s">
        <v>21</v>
      </c>
      <c r="F1969" t="s">
        <v>4274</v>
      </c>
      <c r="G1969">
        <v>241.24</v>
      </c>
      <c r="H1969" t="s">
        <v>23</v>
      </c>
      <c r="I1969" t="s">
        <v>4275</v>
      </c>
      <c r="J1969" t="s">
        <v>4276</v>
      </c>
      <c r="K1969">
        <v>241.24</v>
      </c>
      <c r="L1969">
        <v>1</v>
      </c>
      <c r="M1969" t="s">
        <v>19</v>
      </c>
      <c r="N1969" t="s">
        <v>26</v>
      </c>
      <c r="O1969" t="s">
        <v>27</v>
      </c>
      <c r="P1969" t="s">
        <v>18</v>
      </c>
      <c r="Q1969" t="s">
        <v>105</v>
      </c>
    </row>
    <row r="1970" spans="1:17">
      <c r="A1970" t="s">
        <v>17</v>
      </c>
      <c r="B1970" t="s">
        <v>36</v>
      </c>
      <c r="C1970" t="s">
        <v>176</v>
      </c>
      <c r="D1970" t="s">
        <v>186</v>
      </c>
      <c r="E1970" t="s">
        <v>37</v>
      </c>
      <c r="F1970" t="s">
        <v>4277</v>
      </c>
      <c r="G1970">
        <v>235.2</v>
      </c>
      <c r="H1970" t="s">
        <v>39</v>
      </c>
      <c r="I1970" t="s">
        <v>4059</v>
      </c>
      <c r="J1970" t="s">
        <v>2221</v>
      </c>
      <c r="K1970">
        <v>235.2</v>
      </c>
      <c r="L1970">
        <v>1</v>
      </c>
      <c r="M1970" t="s">
        <v>180</v>
      </c>
      <c r="N1970" t="s">
        <v>26</v>
      </c>
      <c r="O1970" t="s">
        <v>36</v>
      </c>
      <c r="P1970" t="s">
        <v>36</v>
      </c>
      <c r="Q1970" t="s">
        <v>101</v>
      </c>
    </row>
    <row r="1971" spans="1:17">
      <c r="A1971" t="s">
        <v>17</v>
      </c>
      <c r="B1971" t="s">
        <v>18</v>
      </c>
      <c r="C1971" t="s">
        <v>19</v>
      </c>
      <c r="D1971" t="s">
        <v>186</v>
      </c>
      <c r="E1971" t="s">
        <v>21</v>
      </c>
      <c r="F1971" t="s">
        <v>4278</v>
      </c>
      <c r="G1971">
        <v>234.78</v>
      </c>
      <c r="H1971" t="s">
        <v>23</v>
      </c>
      <c r="I1971" t="s">
        <v>4279</v>
      </c>
      <c r="J1971" t="s">
        <v>4109</v>
      </c>
      <c r="K1971">
        <v>0</v>
      </c>
      <c r="L1971">
        <v>0</v>
      </c>
      <c r="M1971" t="s">
        <v>19</v>
      </c>
      <c r="N1971" t="s">
        <v>84</v>
      </c>
      <c r="O1971" t="s">
        <v>27</v>
      </c>
      <c r="P1971" t="s">
        <v>18</v>
      </c>
      <c r="Q1971" t="s">
        <v>101</v>
      </c>
    </row>
    <row r="1972" spans="1:17">
      <c r="A1972" t="s">
        <v>17</v>
      </c>
      <c r="B1972" t="s">
        <v>18</v>
      </c>
      <c r="C1972" t="s">
        <v>19</v>
      </c>
      <c r="D1972" t="s">
        <v>101</v>
      </c>
      <c r="E1972" t="s">
        <v>21</v>
      </c>
      <c r="F1972" t="s">
        <v>4280</v>
      </c>
      <c r="G1972">
        <v>233.4</v>
      </c>
      <c r="H1972" t="s">
        <v>23</v>
      </c>
      <c r="I1972" t="s">
        <v>4281</v>
      </c>
      <c r="J1972" t="s">
        <v>128</v>
      </c>
      <c r="K1972">
        <v>233.4</v>
      </c>
      <c r="L1972">
        <v>1</v>
      </c>
      <c r="M1972" t="s">
        <v>19</v>
      </c>
      <c r="N1972" t="s">
        <v>26</v>
      </c>
      <c r="O1972" t="s">
        <v>27</v>
      </c>
      <c r="P1972" t="s">
        <v>18</v>
      </c>
      <c r="Q1972" t="s">
        <v>101</v>
      </c>
    </row>
    <row r="1973" spans="1:17">
      <c r="A1973" t="s">
        <v>17</v>
      </c>
      <c r="B1973" t="s">
        <v>17</v>
      </c>
      <c r="C1973" t="s">
        <v>176</v>
      </c>
      <c r="D1973" t="s">
        <v>186</v>
      </c>
      <c r="E1973" t="s">
        <v>30</v>
      </c>
      <c r="F1973" t="s">
        <v>4282</v>
      </c>
      <c r="G1973">
        <v>228.74</v>
      </c>
      <c r="H1973" t="s">
        <v>32</v>
      </c>
      <c r="I1973" t="s">
        <v>4283</v>
      </c>
      <c r="J1973" t="s">
        <v>3001</v>
      </c>
      <c r="K1973">
        <v>228.74</v>
      </c>
      <c r="L1973">
        <v>1</v>
      </c>
      <c r="M1973" t="s">
        <v>180</v>
      </c>
      <c r="N1973" t="s">
        <v>190</v>
      </c>
      <c r="O1973" t="s">
        <v>241</v>
      </c>
      <c r="P1973" t="s">
        <v>17</v>
      </c>
      <c r="Q1973" t="s">
        <v>343</v>
      </c>
    </row>
    <row r="1974" spans="1:17">
      <c r="A1974" t="s">
        <v>17</v>
      </c>
      <c r="B1974" t="s">
        <v>17</v>
      </c>
      <c r="C1974" t="s">
        <v>176</v>
      </c>
      <c r="D1974" t="s">
        <v>186</v>
      </c>
      <c r="E1974" t="s">
        <v>30</v>
      </c>
      <c r="F1974" t="s">
        <v>4284</v>
      </c>
      <c r="G1974">
        <v>220.78</v>
      </c>
      <c r="H1974" t="s">
        <v>32</v>
      </c>
      <c r="I1974" t="s">
        <v>4285</v>
      </c>
      <c r="J1974" t="s">
        <v>3001</v>
      </c>
      <c r="K1974">
        <v>220.78</v>
      </c>
      <c r="L1974">
        <v>1</v>
      </c>
      <c r="M1974" t="s">
        <v>180</v>
      </c>
      <c r="N1974" t="s">
        <v>190</v>
      </c>
      <c r="O1974" t="s">
        <v>241</v>
      </c>
      <c r="P1974" t="s">
        <v>17</v>
      </c>
      <c r="Q1974" t="s">
        <v>343</v>
      </c>
    </row>
    <row r="1975" spans="1:17">
      <c r="A1975" t="s">
        <v>17</v>
      </c>
      <c r="B1975" t="s">
        <v>36</v>
      </c>
      <c r="C1975" t="s">
        <v>19</v>
      </c>
      <c r="D1975" t="s">
        <v>101</v>
      </c>
      <c r="E1975" t="s">
        <v>95</v>
      </c>
      <c r="F1975" t="s">
        <v>4286</v>
      </c>
      <c r="G1975">
        <v>216</v>
      </c>
      <c r="H1975" t="s">
        <v>97</v>
      </c>
      <c r="I1975" t="s">
        <v>4287</v>
      </c>
      <c r="J1975" t="s">
        <v>4288</v>
      </c>
      <c r="K1975">
        <v>216</v>
      </c>
      <c r="L1975">
        <v>1</v>
      </c>
      <c r="M1975" t="s">
        <v>19</v>
      </c>
      <c r="N1975" t="s">
        <v>26</v>
      </c>
      <c r="O1975" t="s">
        <v>36</v>
      </c>
      <c r="P1975" t="s">
        <v>36</v>
      </c>
      <c r="Q1975" t="s">
        <v>101</v>
      </c>
    </row>
    <row r="1976" spans="1:17">
      <c r="A1976" t="s">
        <v>17</v>
      </c>
      <c r="B1976" t="s">
        <v>36</v>
      </c>
      <c r="C1976" t="s">
        <v>176</v>
      </c>
      <c r="D1976" t="s">
        <v>186</v>
      </c>
      <c r="E1976" t="s">
        <v>37</v>
      </c>
      <c r="F1976" t="s">
        <v>4289</v>
      </c>
      <c r="G1976">
        <v>214.5</v>
      </c>
      <c r="H1976" t="s">
        <v>39</v>
      </c>
      <c r="I1976" t="s">
        <v>4290</v>
      </c>
      <c r="J1976" t="s">
        <v>4291</v>
      </c>
      <c r="K1976">
        <v>185.25</v>
      </c>
      <c r="L1976">
        <v>0.86363636363636365</v>
      </c>
      <c r="M1976" t="s">
        <v>180</v>
      </c>
      <c r="N1976" t="s">
        <v>26</v>
      </c>
      <c r="O1976" t="s">
        <v>36</v>
      </c>
      <c r="P1976" t="s">
        <v>36</v>
      </c>
      <c r="Q1976" t="s">
        <v>105</v>
      </c>
    </row>
    <row r="1977" spans="1:17">
      <c r="A1977" t="s">
        <v>17</v>
      </c>
      <c r="B1977" t="s">
        <v>29</v>
      </c>
      <c r="C1977" t="s">
        <v>19</v>
      </c>
      <c r="D1977" t="s">
        <v>101</v>
      </c>
      <c r="E1977" t="s">
        <v>30</v>
      </c>
      <c r="F1977" t="s">
        <v>4292</v>
      </c>
      <c r="G1977">
        <v>211.75</v>
      </c>
      <c r="H1977" t="s">
        <v>32</v>
      </c>
      <c r="I1977" t="s">
        <v>4293</v>
      </c>
      <c r="J1977" t="s">
        <v>4294</v>
      </c>
      <c r="K1977">
        <v>0</v>
      </c>
      <c r="L1977">
        <v>0</v>
      </c>
      <c r="M1977" t="s">
        <v>19</v>
      </c>
      <c r="N1977" t="s">
        <v>26</v>
      </c>
      <c r="O1977" t="s">
        <v>29</v>
      </c>
      <c r="P1977" t="s">
        <v>17</v>
      </c>
      <c r="Q1977" t="s">
        <v>186</v>
      </c>
    </row>
    <row r="1978" spans="1:17">
      <c r="A1978" t="s">
        <v>17</v>
      </c>
      <c r="B1978" t="s">
        <v>36</v>
      </c>
      <c r="C1978" t="s">
        <v>19</v>
      </c>
      <c r="D1978" t="s">
        <v>101</v>
      </c>
      <c r="E1978" t="s">
        <v>143</v>
      </c>
      <c r="F1978" t="s">
        <v>4295</v>
      </c>
      <c r="G1978">
        <v>210.6</v>
      </c>
      <c r="H1978" t="s">
        <v>145</v>
      </c>
      <c r="I1978" t="s">
        <v>4296</v>
      </c>
      <c r="J1978" t="s">
        <v>1310</v>
      </c>
      <c r="K1978">
        <v>210.6</v>
      </c>
      <c r="L1978">
        <v>1</v>
      </c>
      <c r="M1978" t="s">
        <v>19</v>
      </c>
      <c r="N1978" t="s">
        <v>26</v>
      </c>
      <c r="O1978" t="s">
        <v>36</v>
      </c>
      <c r="P1978" t="s">
        <v>36</v>
      </c>
      <c r="Q1978" t="s">
        <v>101</v>
      </c>
    </row>
    <row r="1979" spans="1:17">
      <c r="A1979" t="s">
        <v>17</v>
      </c>
      <c r="B1979" t="s">
        <v>18</v>
      </c>
      <c r="C1979" t="s">
        <v>19</v>
      </c>
      <c r="D1979" t="s">
        <v>101</v>
      </c>
      <c r="E1979" t="s">
        <v>58</v>
      </c>
      <c r="F1979" t="s">
        <v>4297</v>
      </c>
      <c r="G1979">
        <v>207.14</v>
      </c>
      <c r="H1979" t="s">
        <v>60</v>
      </c>
      <c r="I1979" t="s">
        <v>4298</v>
      </c>
      <c r="J1979" t="s">
        <v>128</v>
      </c>
      <c r="K1979">
        <v>207.14</v>
      </c>
      <c r="L1979">
        <v>1</v>
      </c>
      <c r="M1979" t="s">
        <v>19</v>
      </c>
      <c r="N1979" t="s">
        <v>26</v>
      </c>
      <c r="O1979" t="s">
        <v>27</v>
      </c>
      <c r="P1979" t="s">
        <v>18</v>
      </c>
      <c r="Q1979" t="s">
        <v>101</v>
      </c>
    </row>
    <row r="1980" spans="1:17">
      <c r="A1980" t="s">
        <v>17</v>
      </c>
      <c r="B1980" t="s">
        <v>17</v>
      </c>
      <c r="C1980" t="s">
        <v>176</v>
      </c>
      <c r="D1980" t="s">
        <v>186</v>
      </c>
      <c r="E1980" t="s">
        <v>30</v>
      </c>
      <c r="F1980" t="s">
        <v>4299</v>
      </c>
      <c r="G1980">
        <v>206.33</v>
      </c>
      <c r="H1980" t="s">
        <v>32</v>
      </c>
      <c r="I1980" t="s">
        <v>4300</v>
      </c>
      <c r="J1980" t="s">
        <v>3001</v>
      </c>
      <c r="K1980">
        <v>206.33</v>
      </c>
      <c r="L1980">
        <v>1</v>
      </c>
      <c r="M1980" t="s">
        <v>180</v>
      </c>
      <c r="N1980" t="s">
        <v>190</v>
      </c>
      <c r="O1980" t="s">
        <v>241</v>
      </c>
      <c r="P1980" t="s">
        <v>17</v>
      </c>
      <c r="Q1980" t="s">
        <v>343</v>
      </c>
    </row>
    <row r="1981" spans="1:17">
      <c r="A1981" t="s">
        <v>17</v>
      </c>
      <c r="B1981" t="s">
        <v>17</v>
      </c>
      <c r="C1981" t="s">
        <v>176</v>
      </c>
      <c r="D1981" t="s">
        <v>186</v>
      </c>
      <c r="E1981" t="s">
        <v>30</v>
      </c>
      <c r="F1981" t="s">
        <v>4301</v>
      </c>
      <c r="G1981">
        <v>206.33</v>
      </c>
      <c r="H1981" t="s">
        <v>32</v>
      </c>
      <c r="I1981" t="s">
        <v>4302</v>
      </c>
      <c r="J1981" t="s">
        <v>3001</v>
      </c>
      <c r="K1981">
        <v>206.33</v>
      </c>
      <c r="L1981">
        <v>1</v>
      </c>
      <c r="M1981" t="s">
        <v>180</v>
      </c>
      <c r="N1981" t="s">
        <v>190</v>
      </c>
      <c r="O1981" t="s">
        <v>241</v>
      </c>
      <c r="P1981" t="s">
        <v>17</v>
      </c>
      <c r="Q1981" t="s">
        <v>343</v>
      </c>
    </row>
    <row r="1982" spans="1:17">
      <c r="A1982" t="s">
        <v>17</v>
      </c>
      <c r="B1982" t="s">
        <v>29</v>
      </c>
      <c r="C1982" t="s">
        <v>43</v>
      </c>
      <c r="D1982" t="s">
        <v>101</v>
      </c>
      <c r="E1982" t="s">
        <v>30</v>
      </c>
      <c r="F1982" t="s">
        <v>4303</v>
      </c>
      <c r="G1982">
        <v>204</v>
      </c>
      <c r="H1982" t="s">
        <v>32</v>
      </c>
      <c r="I1982" t="s">
        <v>4304</v>
      </c>
      <c r="J1982" t="s">
        <v>1732</v>
      </c>
      <c r="K1982">
        <v>204</v>
      </c>
      <c r="L1982">
        <v>1</v>
      </c>
      <c r="M1982" t="s">
        <v>43</v>
      </c>
      <c r="N1982" t="s">
        <v>26</v>
      </c>
      <c r="O1982" t="s">
        <v>29</v>
      </c>
      <c r="P1982" t="s">
        <v>29</v>
      </c>
      <c r="Q1982" t="s">
        <v>101</v>
      </c>
    </row>
    <row r="1983" spans="1:17">
      <c r="A1983" t="s">
        <v>17</v>
      </c>
      <c r="B1983" t="s">
        <v>36</v>
      </c>
      <c r="C1983" t="s">
        <v>176</v>
      </c>
      <c r="D1983" t="s">
        <v>186</v>
      </c>
      <c r="E1983" t="s">
        <v>37</v>
      </c>
      <c r="F1983" t="s">
        <v>4305</v>
      </c>
      <c r="G1983">
        <v>199.12</v>
      </c>
      <c r="H1983" t="s">
        <v>39</v>
      </c>
      <c r="I1983" t="s">
        <v>4306</v>
      </c>
      <c r="J1983" t="s">
        <v>2469</v>
      </c>
      <c r="K1983">
        <v>197.26</v>
      </c>
      <c r="L1983">
        <v>0.99065889915628758</v>
      </c>
      <c r="M1983" t="s">
        <v>180</v>
      </c>
      <c r="N1983" t="s">
        <v>26</v>
      </c>
      <c r="O1983" t="s">
        <v>36</v>
      </c>
      <c r="P1983" t="s">
        <v>36</v>
      </c>
      <c r="Q1983" t="s">
        <v>101</v>
      </c>
    </row>
    <row r="1984" spans="1:17">
      <c r="A1984" t="s">
        <v>17</v>
      </c>
      <c r="B1984" t="s">
        <v>18</v>
      </c>
      <c r="C1984" t="s">
        <v>19</v>
      </c>
      <c r="D1984" t="s">
        <v>101</v>
      </c>
      <c r="E1984" t="s">
        <v>21</v>
      </c>
      <c r="F1984" t="s">
        <v>4307</v>
      </c>
      <c r="G1984">
        <v>196.75</v>
      </c>
      <c r="H1984" t="s">
        <v>23</v>
      </c>
      <c r="I1984" t="s">
        <v>4308</v>
      </c>
      <c r="J1984" t="s">
        <v>2866</v>
      </c>
      <c r="K1984">
        <v>196.75</v>
      </c>
      <c r="L1984">
        <v>1</v>
      </c>
      <c r="M1984" t="s">
        <v>19</v>
      </c>
      <c r="N1984" t="s">
        <v>26</v>
      </c>
      <c r="O1984" t="s">
        <v>27</v>
      </c>
      <c r="P1984" t="s">
        <v>18</v>
      </c>
      <c r="Q1984" t="s">
        <v>105</v>
      </c>
    </row>
    <row r="1985" spans="1:17">
      <c r="A1985" t="s">
        <v>17</v>
      </c>
      <c r="B1985" t="s">
        <v>18</v>
      </c>
      <c r="C1985" t="s">
        <v>19</v>
      </c>
      <c r="D1985" t="s">
        <v>101</v>
      </c>
      <c r="E1985" t="s">
        <v>21</v>
      </c>
      <c r="F1985" t="s">
        <v>4309</v>
      </c>
      <c r="G1985">
        <v>195.83</v>
      </c>
      <c r="H1985" t="s">
        <v>23</v>
      </c>
      <c r="I1985" t="s">
        <v>4310</v>
      </c>
      <c r="J1985" t="s">
        <v>1419</v>
      </c>
      <c r="K1985">
        <v>195.83</v>
      </c>
      <c r="L1985">
        <v>1</v>
      </c>
      <c r="M1985" t="s">
        <v>19</v>
      </c>
      <c r="N1985" t="s">
        <v>26</v>
      </c>
      <c r="O1985" t="s">
        <v>27</v>
      </c>
      <c r="P1985" t="s">
        <v>18</v>
      </c>
      <c r="Q1985" t="s">
        <v>101</v>
      </c>
    </row>
    <row r="1986" spans="1:17">
      <c r="A1986" t="s">
        <v>17</v>
      </c>
      <c r="B1986" t="s">
        <v>17</v>
      </c>
      <c r="C1986" t="s">
        <v>176</v>
      </c>
      <c r="D1986" t="s">
        <v>186</v>
      </c>
      <c r="E1986" t="s">
        <v>30</v>
      </c>
      <c r="F1986" t="s">
        <v>4311</v>
      </c>
      <c r="G1986">
        <v>194.39</v>
      </c>
      <c r="H1986" t="s">
        <v>32</v>
      </c>
      <c r="I1986" t="s">
        <v>4312</v>
      </c>
      <c r="J1986" t="s">
        <v>3871</v>
      </c>
      <c r="K1986">
        <v>194.39</v>
      </c>
      <c r="L1986">
        <v>1</v>
      </c>
      <c r="M1986" t="s">
        <v>180</v>
      </c>
      <c r="N1986" t="s">
        <v>190</v>
      </c>
      <c r="O1986" t="s">
        <v>241</v>
      </c>
      <c r="P1986" t="s">
        <v>17</v>
      </c>
      <c r="Q1986" t="s">
        <v>343</v>
      </c>
    </row>
    <row r="1987" spans="1:17">
      <c r="A1987" t="s">
        <v>17</v>
      </c>
      <c r="B1987" t="s">
        <v>29</v>
      </c>
      <c r="C1987" t="s">
        <v>19</v>
      </c>
      <c r="D1987" t="s">
        <v>101</v>
      </c>
      <c r="E1987" t="s">
        <v>30</v>
      </c>
      <c r="F1987" t="s">
        <v>4313</v>
      </c>
      <c r="G1987">
        <v>193.99</v>
      </c>
      <c r="H1987" t="s">
        <v>32</v>
      </c>
      <c r="I1987" t="s">
        <v>4314</v>
      </c>
      <c r="J1987" t="s">
        <v>587</v>
      </c>
      <c r="K1987">
        <v>193.99</v>
      </c>
      <c r="L1987">
        <v>1</v>
      </c>
      <c r="M1987" t="s">
        <v>19</v>
      </c>
      <c r="N1987" t="s">
        <v>26</v>
      </c>
      <c r="O1987" t="s">
        <v>29</v>
      </c>
      <c r="P1987" t="s">
        <v>29</v>
      </c>
      <c r="Q1987" t="s">
        <v>101</v>
      </c>
    </row>
    <row r="1988" spans="1:17">
      <c r="A1988" t="s">
        <v>17</v>
      </c>
      <c r="B1988" t="s">
        <v>17</v>
      </c>
      <c r="C1988" t="s">
        <v>176</v>
      </c>
      <c r="D1988" t="s">
        <v>186</v>
      </c>
      <c r="E1988" t="s">
        <v>30</v>
      </c>
      <c r="F1988" t="s">
        <v>4315</v>
      </c>
      <c r="G1988">
        <v>191.12</v>
      </c>
      <c r="H1988" t="s">
        <v>32</v>
      </c>
      <c r="I1988" t="s">
        <v>4316</v>
      </c>
      <c r="J1988" t="s">
        <v>3001</v>
      </c>
      <c r="K1988">
        <v>191.12</v>
      </c>
      <c r="L1988">
        <v>1</v>
      </c>
      <c r="M1988" t="s">
        <v>180</v>
      </c>
      <c r="N1988" t="s">
        <v>190</v>
      </c>
      <c r="O1988" t="s">
        <v>241</v>
      </c>
      <c r="P1988" t="s">
        <v>17</v>
      </c>
      <c r="Q1988" t="s">
        <v>343</v>
      </c>
    </row>
    <row r="1989" spans="1:17">
      <c r="A1989" t="s">
        <v>17</v>
      </c>
      <c r="B1989" t="s">
        <v>17</v>
      </c>
      <c r="C1989" t="s">
        <v>176</v>
      </c>
      <c r="D1989" t="s">
        <v>186</v>
      </c>
      <c r="E1989" t="s">
        <v>4317</v>
      </c>
      <c r="F1989" t="s">
        <v>4318</v>
      </c>
      <c r="G1989">
        <v>180.32</v>
      </c>
      <c r="H1989" t="s">
        <v>4319</v>
      </c>
      <c r="I1989" t="s">
        <v>4320</v>
      </c>
      <c r="J1989" t="s">
        <v>2522</v>
      </c>
      <c r="K1989">
        <v>150.94</v>
      </c>
      <c r="L1989">
        <v>0.83706743566992015</v>
      </c>
      <c r="M1989" t="s">
        <v>180</v>
      </c>
      <c r="P1989" t="s">
        <v>17</v>
      </c>
      <c r="Q1989" t="s">
        <v>109</v>
      </c>
    </row>
    <row r="1990" spans="1:17">
      <c r="A1990" t="s">
        <v>17</v>
      </c>
      <c r="B1990" t="s">
        <v>79</v>
      </c>
      <c r="C1990" t="s">
        <v>19</v>
      </c>
      <c r="D1990" t="s">
        <v>101</v>
      </c>
      <c r="E1990" t="s">
        <v>80</v>
      </c>
      <c r="F1990" t="s">
        <v>4321</v>
      </c>
      <c r="G1990">
        <v>179.52</v>
      </c>
      <c r="H1990" t="s">
        <v>82</v>
      </c>
      <c r="I1990" t="s">
        <v>4322</v>
      </c>
      <c r="J1990" t="s">
        <v>1310</v>
      </c>
      <c r="K1990">
        <v>179.52</v>
      </c>
      <c r="L1990">
        <v>1</v>
      </c>
      <c r="M1990" t="s">
        <v>19</v>
      </c>
      <c r="N1990" t="s">
        <v>84</v>
      </c>
      <c r="O1990" t="s">
        <v>79</v>
      </c>
      <c r="P1990" t="s">
        <v>85</v>
      </c>
      <c r="Q1990" t="s">
        <v>101</v>
      </c>
    </row>
    <row r="1991" spans="1:17">
      <c r="A1991" t="s">
        <v>17</v>
      </c>
      <c r="B1991" t="s">
        <v>36</v>
      </c>
      <c r="C1991" t="s">
        <v>176</v>
      </c>
      <c r="D1991" t="s">
        <v>101</v>
      </c>
      <c r="E1991" t="s">
        <v>143</v>
      </c>
      <c r="F1991" t="s">
        <v>4323</v>
      </c>
      <c r="G1991">
        <v>177.55</v>
      </c>
      <c r="H1991" t="s">
        <v>145</v>
      </c>
      <c r="I1991" t="s">
        <v>4324</v>
      </c>
      <c r="J1991" t="s">
        <v>641</v>
      </c>
      <c r="K1991">
        <v>0</v>
      </c>
      <c r="L1991">
        <v>0</v>
      </c>
      <c r="M1991" t="s">
        <v>180</v>
      </c>
      <c r="N1991" t="s">
        <v>26</v>
      </c>
      <c r="O1991" t="s">
        <v>36</v>
      </c>
      <c r="P1991" t="s">
        <v>352</v>
      </c>
      <c r="Q1991" t="s">
        <v>101</v>
      </c>
    </row>
    <row r="1992" spans="1:17">
      <c r="A1992" t="s">
        <v>17</v>
      </c>
      <c r="B1992" t="s">
        <v>18</v>
      </c>
      <c r="C1992" t="s">
        <v>19</v>
      </c>
      <c r="D1992" t="s">
        <v>101</v>
      </c>
      <c r="E1992" t="s">
        <v>21</v>
      </c>
      <c r="F1992" t="s">
        <v>4325</v>
      </c>
      <c r="G1992">
        <v>176.9</v>
      </c>
      <c r="H1992" t="s">
        <v>23</v>
      </c>
      <c r="I1992" t="s">
        <v>4326</v>
      </c>
      <c r="J1992" t="s">
        <v>4327</v>
      </c>
      <c r="K1992">
        <v>176.9</v>
      </c>
      <c r="L1992">
        <v>1</v>
      </c>
      <c r="M1992" t="s">
        <v>19</v>
      </c>
      <c r="N1992" t="s">
        <v>26</v>
      </c>
      <c r="O1992" t="s">
        <v>27</v>
      </c>
      <c r="P1992" t="s">
        <v>18</v>
      </c>
      <c r="Q1992" t="s">
        <v>101</v>
      </c>
    </row>
    <row r="1993" spans="1:17">
      <c r="A1993" t="s">
        <v>17</v>
      </c>
      <c r="B1993" t="s">
        <v>17</v>
      </c>
      <c r="C1993" t="s">
        <v>176</v>
      </c>
      <c r="D1993" t="s">
        <v>186</v>
      </c>
      <c r="E1993" t="s">
        <v>30</v>
      </c>
      <c r="F1993" t="s">
        <v>4328</v>
      </c>
      <c r="G1993">
        <v>172.65</v>
      </c>
      <c r="H1993" t="s">
        <v>32</v>
      </c>
      <c r="I1993" t="s">
        <v>4329</v>
      </c>
      <c r="J1993" t="s">
        <v>3001</v>
      </c>
      <c r="K1993">
        <v>172.65</v>
      </c>
      <c r="L1993">
        <v>1</v>
      </c>
      <c r="M1993" t="s">
        <v>180</v>
      </c>
      <c r="N1993" t="s">
        <v>190</v>
      </c>
      <c r="O1993" t="s">
        <v>241</v>
      </c>
      <c r="P1993" t="s">
        <v>17</v>
      </c>
      <c r="Q1993" t="s">
        <v>343</v>
      </c>
    </row>
    <row r="1994" spans="1:17">
      <c r="A1994" t="s">
        <v>17</v>
      </c>
      <c r="B1994" t="s">
        <v>36</v>
      </c>
      <c r="C1994" t="s">
        <v>43</v>
      </c>
      <c r="D1994" t="s">
        <v>638</v>
      </c>
      <c r="E1994" t="s">
        <v>143</v>
      </c>
      <c r="F1994" t="s">
        <v>4330</v>
      </c>
      <c r="G1994">
        <v>170.64</v>
      </c>
      <c r="H1994" t="s">
        <v>145</v>
      </c>
      <c r="I1994" t="s">
        <v>4331</v>
      </c>
      <c r="J1994" t="s">
        <v>2505</v>
      </c>
      <c r="K1994">
        <v>170.64</v>
      </c>
      <c r="L1994">
        <v>1</v>
      </c>
      <c r="M1994" t="s">
        <v>43</v>
      </c>
      <c r="N1994" t="s">
        <v>26</v>
      </c>
      <c r="O1994" t="s">
        <v>36</v>
      </c>
      <c r="P1994" t="s">
        <v>36</v>
      </c>
      <c r="Q1994" t="s">
        <v>101</v>
      </c>
    </row>
    <row r="1995" spans="1:17">
      <c r="A1995" t="s">
        <v>17</v>
      </c>
      <c r="B1995" t="s">
        <v>18</v>
      </c>
      <c r="C1995" t="s">
        <v>19</v>
      </c>
      <c r="D1995" t="s">
        <v>101</v>
      </c>
      <c r="E1995" t="s">
        <v>21</v>
      </c>
      <c r="F1995" t="s">
        <v>4332</v>
      </c>
      <c r="G1995">
        <v>167.07</v>
      </c>
      <c r="H1995" t="s">
        <v>23</v>
      </c>
      <c r="I1995" t="s">
        <v>4333</v>
      </c>
      <c r="J1995" t="s">
        <v>4334</v>
      </c>
      <c r="K1995">
        <v>161.75</v>
      </c>
      <c r="L1995">
        <v>0.96815705991500578</v>
      </c>
      <c r="M1995" t="s">
        <v>19</v>
      </c>
      <c r="N1995" t="s">
        <v>26</v>
      </c>
      <c r="O1995" t="s">
        <v>27</v>
      </c>
      <c r="P1995" t="s">
        <v>18</v>
      </c>
      <c r="Q1995" t="s">
        <v>101</v>
      </c>
    </row>
    <row r="1996" spans="1:17">
      <c r="A1996" t="s">
        <v>17</v>
      </c>
      <c r="B1996" t="s">
        <v>18</v>
      </c>
      <c r="C1996" t="s">
        <v>19</v>
      </c>
      <c r="D1996" t="s">
        <v>186</v>
      </c>
      <c r="E1996" t="s">
        <v>21</v>
      </c>
      <c r="F1996" t="s">
        <v>4335</v>
      </c>
      <c r="G1996">
        <v>154.99</v>
      </c>
      <c r="H1996" t="s">
        <v>23</v>
      </c>
      <c r="I1996" t="s">
        <v>4336</v>
      </c>
      <c r="J1996" t="s">
        <v>2732</v>
      </c>
      <c r="K1996">
        <v>0</v>
      </c>
      <c r="L1996">
        <v>0</v>
      </c>
      <c r="M1996" t="s">
        <v>19</v>
      </c>
      <c r="N1996" t="s">
        <v>84</v>
      </c>
      <c r="O1996" t="s">
        <v>27</v>
      </c>
      <c r="P1996" t="s">
        <v>18</v>
      </c>
      <c r="Q1996" t="s">
        <v>101</v>
      </c>
    </row>
    <row r="1997" spans="1:17">
      <c r="A1997" t="s">
        <v>17</v>
      </c>
      <c r="B1997" t="s">
        <v>36</v>
      </c>
      <c r="C1997" t="s">
        <v>176</v>
      </c>
      <c r="D1997" t="s">
        <v>186</v>
      </c>
      <c r="E1997" t="s">
        <v>37</v>
      </c>
      <c r="F1997" t="s">
        <v>4337</v>
      </c>
      <c r="G1997">
        <v>152.72</v>
      </c>
      <c r="H1997" t="s">
        <v>39</v>
      </c>
      <c r="I1997" t="s">
        <v>4338</v>
      </c>
      <c r="J1997" t="s">
        <v>2732</v>
      </c>
      <c r="K1997">
        <v>0</v>
      </c>
      <c r="L1997">
        <v>0</v>
      </c>
      <c r="M1997" t="s">
        <v>180</v>
      </c>
      <c r="N1997" t="s">
        <v>26</v>
      </c>
      <c r="O1997" t="s">
        <v>36</v>
      </c>
      <c r="P1997" t="s">
        <v>36</v>
      </c>
      <c r="Q1997" t="s">
        <v>105</v>
      </c>
    </row>
    <row r="1998" spans="1:17">
      <c r="A1998" t="s">
        <v>17</v>
      </c>
      <c r="B1998" t="s">
        <v>29</v>
      </c>
      <c r="C1998" t="s">
        <v>43</v>
      </c>
      <c r="D1998" t="s">
        <v>101</v>
      </c>
      <c r="E1998" t="s">
        <v>30</v>
      </c>
      <c r="F1998" t="s">
        <v>4339</v>
      </c>
      <c r="G1998">
        <v>150</v>
      </c>
      <c r="H1998" t="s">
        <v>32</v>
      </c>
      <c r="I1998" t="s">
        <v>4340</v>
      </c>
      <c r="J1998" t="s">
        <v>578</v>
      </c>
      <c r="K1998">
        <v>150</v>
      </c>
      <c r="L1998">
        <v>1</v>
      </c>
      <c r="M1998" t="s">
        <v>43</v>
      </c>
      <c r="N1998" t="s">
        <v>26</v>
      </c>
      <c r="O1998" t="s">
        <v>29</v>
      </c>
      <c r="P1998" t="s">
        <v>29</v>
      </c>
      <c r="Q1998" t="s">
        <v>101</v>
      </c>
    </row>
    <row r="1999" spans="1:17">
      <c r="A1999" t="s">
        <v>17</v>
      </c>
      <c r="B1999" t="s">
        <v>18</v>
      </c>
      <c r="C1999" t="s">
        <v>19</v>
      </c>
      <c r="D1999" t="s">
        <v>101</v>
      </c>
      <c r="E1999" t="s">
        <v>21</v>
      </c>
      <c r="F1999" t="s">
        <v>4341</v>
      </c>
      <c r="G1999">
        <v>149.94</v>
      </c>
      <c r="H1999" t="s">
        <v>23</v>
      </c>
      <c r="I1999" t="s">
        <v>4342</v>
      </c>
      <c r="J1999" t="s">
        <v>718</v>
      </c>
      <c r="K1999">
        <v>149.94</v>
      </c>
      <c r="L1999">
        <v>1</v>
      </c>
      <c r="M1999" t="s">
        <v>19</v>
      </c>
      <c r="N1999" t="s">
        <v>26</v>
      </c>
      <c r="O1999" t="s">
        <v>27</v>
      </c>
      <c r="P1999" t="s">
        <v>18</v>
      </c>
      <c r="Q1999" t="s">
        <v>101</v>
      </c>
    </row>
    <row r="2000" spans="1:17">
      <c r="A2000" t="s">
        <v>17</v>
      </c>
      <c r="B2000" t="s">
        <v>18</v>
      </c>
      <c r="C2000" t="s">
        <v>19</v>
      </c>
      <c r="D2000" t="s">
        <v>598</v>
      </c>
      <c r="E2000" t="s">
        <v>21</v>
      </c>
      <c r="F2000" t="s">
        <v>4343</v>
      </c>
      <c r="G2000">
        <v>147.63999999999999</v>
      </c>
      <c r="H2000" t="s">
        <v>23</v>
      </c>
      <c r="I2000" t="s">
        <v>4344</v>
      </c>
      <c r="J2000" t="s">
        <v>724</v>
      </c>
      <c r="K2000">
        <v>147.63999999999999</v>
      </c>
      <c r="L2000">
        <v>1</v>
      </c>
      <c r="M2000" t="s">
        <v>19</v>
      </c>
      <c r="N2000" t="s">
        <v>26</v>
      </c>
      <c r="O2000" t="s">
        <v>27</v>
      </c>
      <c r="P2000" t="s">
        <v>18</v>
      </c>
      <c r="Q2000" t="s">
        <v>101</v>
      </c>
    </row>
    <row r="2001" spans="1:17">
      <c r="A2001" t="s">
        <v>17</v>
      </c>
      <c r="B2001" t="s">
        <v>18</v>
      </c>
      <c r="C2001" t="s">
        <v>19</v>
      </c>
      <c r="D2001" t="s">
        <v>101</v>
      </c>
      <c r="E2001" t="s">
        <v>21</v>
      </c>
      <c r="F2001" t="s">
        <v>4345</v>
      </c>
      <c r="G2001">
        <v>146.66999999999999</v>
      </c>
      <c r="H2001" t="s">
        <v>23</v>
      </c>
      <c r="I2001" t="s">
        <v>4346</v>
      </c>
      <c r="J2001" t="s">
        <v>692</v>
      </c>
      <c r="K2001">
        <v>121.67</v>
      </c>
      <c r="L2001">
        <v>0.82954932842435403</v>
      </c>
      <c r="M2001" t="s">
        <v>19</v>
      </c>
      <c r="N2001" t="s">
        <v>26</v>
      </c>
      <c r="O2001" t="s">
        <v>27</v>
      </c>
      <c r="P2001" t="s">
        <v>18</v>
      </c>
      <c r="Q2001" t="s">
        <v>101</v>
      </c>
    </row>
    <row r="2002" spans="1:17">
      <c r="A2002" t="s">
        <v>17</v>
      </c>
      <c r="B2002" t="s">
        <v>36</v>
      </c>
      <c r="C2002" t="s">
        <v>43</v>
      </c>
      <c r="D2002" t="s">
        <v>101</v>
      </c>
      <c r="E2002" t="s">
        <v>143</v>
      </c>
      <c r="F2002" t="s">
        <v>4347</v>
      </c>
      <c r="G2002">
        <v>144.77000000000001</v>
      </c>
      <c r="H2002" t="s">
        <v>145</v>
      </c>
      <c r="I2002" t="s">
        <v>4348</v>
      </c>
      <c r="J2002" t="s">
        <v>2866</v>
      </c>
      <c r="K2002">
        <v>144.77000000000001</v>
      </c>
      <c r="L2002">
        <v>1</v>
      </c>
      <c r="M2002" t="s">
        <v>43</v>
      </c>
      <c r="N2002" t="s">
        <v>26</v>
      </c>
      <c r="O2002" t="s">
        <v>36</v>
      </c>
      <c r="P2002" t="s">
        <v>36</v>
      </c>
      <c r="Q2002" t="s">
        <v>101</v>
      </c>
    </row>
    <row r="2003" spans="1:17">
      <c r="A2003" t="s">
        <v>17</v>
      </c>
      <c r="B2003" t="s">
        <v>29</v>
      </c>
      <c r="C2003" t="s">
        <v>43</v>
      </c>
      <c r="D2003" t="s">
        <v>101</v>
      </c>
      <c r="E2003" t="s">
        <v>30</v>
      </c>
      <c r="F2003" t="s">
        <v>4349</v>
      </c>
      <c r="G2003">
        <v>144</v>
      </c>
      <c r="H2003" t="s">
        <v>32</v>
      </c>
      <c r="I2003" t="s">
        <v>4350</v>
      </c>
      <c r="J2003" t="s">
        <v>4351</v>
      </c>
      <c r="K2003">
        <v>144</v>
      </c>
      <c r="L2003">
        <v>1</v>
      </c>
      <c r="M2003" t="s">
        <v>43</v>
      </c>
      <c r="N2003" t="s">
        <v>26</v>
      </c>
      <c r="O2003" t="s">
        <v>29</v>
      </c>
      <c r="P2003" t="s">
        <v>29</v>
      </c>
      <c r="Q2003" t="s">
        <v>101</v>
      </c>
    </row>
    <row r="2004" spans="1:17">
      <c r="A2004" t="s">
        <v>17</v>
      </c>
      <c r="B2004" t="s">
        <v>18</v>
      </c>
      <c r="C2004" t="s">
        <v>19</v>
      </c>
      <c r="D2004" t="s">
        <v>101</v>
      </c>
      <c r="E2004" t="s">
        <v>21</v>
      </c>
      <c r="F2004" t="s">
        <v>4352</v>
      </c>
      <c r="G2004">
        <v>140</v>
      </c>
      <c r="H2004" t="s">
        <v>23</v>
      </c>
      <c r="I2004" t="s">
        <v>4353</v>
      </c>
      <c r="J2004" t="s">
        <v>318</v>
      </c>
      <c r="K2004">
        <v>140</v>
      </c>
      <c r="L2004">
        <v>1</v>
      </c>
      <c r="M2004" t="s">
        <v>19</v>
      </c>
      <c r="N2004" t="s">
        <v>26</v>
      </c>
      <c r="O2004" t="s">
        <v>27</v>
      </c>
      <c r="P2004" t="s">
        <v>18</v>
      </c>
      <c r="Q2004" t="s">
        <v>101</v>
      </c>
    </row>
    <row r="2005" spans="1:17">
      <c r="A2005" t="s">
        <v>17</v>
      </c>
      <c r="B2005" t="s">
        <v>29</v>
      </c>
      <c r="C2005" t="s">
        <v>19</v>
      </c>
      <c r="D2005" t="s">
        <v>101</v>
      </c>
      <c r="E2005" t="s">
        <v>30</v>
      </c>
      <c r="F2005" t="s">
        <v>4354</v>
      </c>
      <c r="G2005">
        <v>136</v>
      </c>
      <c r="H2005" t="s">
        <v>32</v>
      </c>
      <c r="I2005" t="s">
        <v>4355</v>
      </c>
      <c r="J2005" t="s">
        <v>1139</v>
      </c>
      <c r="K2005">
        <v>136</v>
      </c>
      <c r="L2005">
        <v>1</v>
      </c>
      <c r="M2005" t="s">
        <v>19</v>
      </c>
      <c r="N2005" t="s">
        <v>26</v>
      </c>
      <c r="O2005" t="s">
        <v>29</v>
      </c>
      <c r="P2005" t="s">
        <v>29</v>
      </c>
      <c r="Q2005" t="s">
        <v>105</v>
      </c>
    </row>
    <row r="2006" spans="1:17">
      <c r="A2006" t="s">
        <v>17</v>
      </c>
      <c r="B2006" t="s">
        <v>36</v>
      </c>
      <c r="C2006" t="s">
        <v>19</v>
      </c>
      <c r="D2006" t="s">
        <v>101</v>
      </c>
      <c r="E2006" t="s">
        <v>37</v>
      </c>
      <c r="F2006" t="s">
        <v>4356</v>
      </c>
      <c r="G2006">
        <v>136</v>
      </c>
      <c r="H2006" t="s">
        <v>39</v>
      </c>
      <c r="I2006" t="s">
        <v>4357</v>
      </c>
      <c r="J2006" t="s">
        <v>3067</v>
      </c>
      <c r="K2006">
        <v>136</v>
      </c>
      <c r="L2006">
        <v>1</v>
      </c>
      <c r="M2006" t="s">
        <v>19</v>
      </c>
      <c r="N2006" t="s">
        <v>26</v>
      </c>
      <c r="O2006" t="s">
        <v>36</v>
      </c>
      <c r="P2006" t="s">
        <v>36</v>
      </c>
      <c r="Q2006" t="s">
        <v>101</v>
      </c>
    </row>
    <row r="2007" spans="1:17">
      <c r="A2007" t="s">
        <v>17</v>
      </c>
      <c r="B2007" t="s">
        <v>18</v>
      </c>
      <c r="C2007" t="s">
        <v>19</v>
      </c>
      <c r="D2007" t="s">
        <v>101</v>
      </c>
      <c r="E2007" t="s">
        <v>69</v>
      </c>
      <c r="F2007" t="s">
        <v>4358</v>
      </c>
      <c r="G2007">
        <v>132.02000000000001</v>
      </c>
      <c r="H2007" t="s">
        <v>71</v>
      </c>
      <c r="I2007" t="s">
        <v>4359</v>
      </c>
      <c r="J2007" t="s">
        <v>1021</v>
      </c>
      <c r="K2007">
        <v>132.02000000000001</v>
      </c>
      <c r="L2007">
        <v>1</v>
      </c>
      <c r="M2007" t="s">
        <v>19</v>
      </c>
      <c r="N2007" t="s">
        <v>26</v>
      </c>
      <c r="O2007" t="s">
        <v>27</v>
      </c>
      <c r="P2007" t="s">
        <v>18</v>
      </c>
      <c r="Q2007" t="s">
        <v>101</v>
      </c>
    </row>
    <row r="2008" spans="1:17">
      <c r="A2008" t="s">
        <v>17</v>
      </c>
      <c r="B2008" t="s">
        <v>17</v>
      </c>
      <c r="C2008" t="s">
        <v>176</v>
      </c>
      <c r="D2008" t="s">
        <v>186</v>
      </c>
      <c r="E2008" t="s">
        <v>30</v>
      </c>
      <c r="F2008" t="s">
        <v>4360</v>
      </c>
      <c r="G2008">
        <v>130.56</v>
      </c>
      <c r="H2008" t="s">
        <v>32</v>
      </c>
      <c r="I2008" t="s">
        <v>4361</v>
      </c>
      <c r="J2008" t="s">
        <v>4362</v>
      </c>
      <c r="K2008">
        <v>130.56</v>
      </c>
      <c r="L2008">
        <v>1</v>
      </c>
      <c r="M2008" t="s">
        <v>180</v>
      </c>
      <c r="N2008" t="s">
        <v>190</v>
      </c>
      <c r="O2008" t="s">
        <v>241</v>
      </c>
      <c r="P2008" t="s">
        <v>17</v>
      </c>
      <c r="Q2008" t="s">
        <v>1159</v>
      </c>
    </row>
    <row r="2009" spans="1:17">
      <c r="A2009" t="s">
        <v>17</v>
      </c>
      <c r="B2009" t="s">
        <v>18</v>
      </c>
      <c r="C2009" t="s">
        <v>19</v>
      </c>
      <c r="D2009" t="s">
        <v>101</v>
      </c>
      <c r="E2009" t="s">
        <v>21</v>
      </c>
      <c r="F2009" t="s">
        <v>4363</v>
      </c>
      <c r="G2009">
        <v>130</v>
      </c>
      <c r="H2009" t="s">
        <v>23</v>
      </c>
      <c r="I2009" t="s">
        <v>4364</v>
      </c>
      <c r="J2009" t="s">
        <v>128</v>
      </c>
      <c r="K2009">
        <v>130</v>
      </c>
      <c r="L2009">
        <v>1</v>
      </c>
      <c r="M2009" t="s">
        <v>19</v>
      </c>
      <c r="N2009" t="s">
        <v>26</v>
      </c>
      <c r="O2009" t="s">
        <v>27</v>
      </c>
      <c r="P2009" t="s">
        <v>18</v>
      </c>
      <c r="Q2009" t="s">
        <v>101</v>
      </c>
    </row>
    <row r="2010" spans="1:17">
      <c r="A2010" t="s">
        <v>17</v>
      </c>
      <c r="B2010" t="s">
        <v>36</v>
      </c>
      <c r="C2010" t="s">
        <v>176</v>
      </c>
      <c r="D2010" t="s">
        <v>186</v>
      </c>
      <c r="E2010" t="s">
        <v>37</v>
      </c>
      <c r="F2010" t="s">
        <v>4365</v>
      </c>
      <c r="G2010">
        <v>129.36000000000001</v>
      </c>
      <c r="H2010" t="s">
        <v>39</v>
      </c>
      <c r="I2010" t="s">
        <v>4366</v>
      </c>
      <c r="J2010" t="s">
        <v>4367</v>
      </c>
      <c r="K2010">
        <v>117.6</v>
      </c>
      <c r="L2010">
        <v>0.90909090909090895</v>
      </c>
      <c r="M2010" t="s">
        <v>180</v>
      </c>
      <c r="N2010" t="s">
        <v>26</v>
      </c>
      <c r="O2010" t="s">
        <v>36</v>
      </c>
      <c r="P2010" t="s">
        <v>36</v>
      </c>
      <c r="Q2010" t="s">
        <v>105</v>
      </c>
    </row>
    <row r="2011" spans="1:17">
      <c r="A2011" t="s">
        <v>17</v>
      </c>
      <c r="B2011" t="s">
        <v>29</v>
      </c>
      <c r="C2011" t="s">
        <v>19</v>
      </c>
      <c r="D2011" t="s">
        <v>101</v>
      </c>
      <c r="E2011" t="s">
        <v>30</v>
      </c>
      <c r="F2011" t="s">
        <v>4368</v>
      </c>
      <c r="G2011">
        <v>127.43</v>
      </c>
      <c r="H2011" t="s">
        <v>32</v>
      </c>
      <c r="I2011" t="s">
        <v>4369</v>
      </c>
      <c r="J2011" t="s">
        <v>903</v>
      </c>
      <c r="K2011">
        <v>0</v>
      </c>
      <c r="L2011">
        <v>0</v>
      </c>
      <c r="M2011" t="s">
        <v>19</v>
      </c>
      <c r="N2011" t="s">
        <v>26</v>
      </c>
      <c r="O2011" t="s">
        <v>29</v>
      </c>
      <c r="P2011" t="s">
        <v>29</v>
      </c>
      <c r="Q2011" t="s">
        <v>105</v>
      </c>
    </row>
    <row r="2012" spans="1:17">
      <c r="A2012" t="s">
        <v>17</v>
      </c>
      <c r="B2012" t="s">
        <v>18</v>
      </c>
      <c r="C2012" t="s">
        <v>43</v>
      </c>
      <c r="D2012" t="s">
        <v>101</v>
      </c>
      <c r="E2012" t="s">
        <v>21</v>
      </c>
      <c r="F2012" t="s">
        <v>4370</v>
      </c>
      <c r="G2012">
        <v>125</v>
      </c>
      <c r="H2012" t="s">
        <v>23</v>
      </c>
      <c r="I2012" t="s">
        <v>4371</v>
      </c>
      <c r="J2012" t="s">
        <v>692</v>
      </c>
      <c r="K2012">
        <v>125</v>
      </c>
      <c r="L2012">
        <v>1</v>
      </c>
      <c r="M2012" t="s">
        <v>43</v>
      </c>
      <c r="N2012" t="s">
        <v>26</v>
      </c>
      <c r="O2012" t="s">
        <v>27</v>
      </c>
      <c r="P2012" t="s">
        <v>18</v>
      </c>
      <c r="Q2012" t="s">
        <v>101</v>
      </c>
    </row>
    <row r="2013" spans="1:17">
      <c r="A2013" t="s">
        <v>17</v>
      </c>
      <c r="B2013" t="s">
        <v>36</v>
      </c>
      <c r="C2013" t="s">
        <v>19</v>
      </c>
      <c r="D2013" t="s">
        <v>101</v>
      </c>
      <c r="E2013" t="s">
        <v>37</v>
      </c>
      <c r="F2013" t="s">
        <v>4372</v>
      </c>
      <c r="G2013">
        <v>120.34</v>
      </c>
      <c r="H2013" t="s">
        <v>39</v>
      </c>
      <c r="I2013" t="s">
        <v>4373</v>
      </c>
      <c r="J2013" t="s">
        <v>718</v>
      </c>
      <c r="K2013">
        <v>120.34</v>
      </c>
      <c r="L2013">
        <v>1</v>
      </c>
      <c r="M2013" t="s">
        <v>19</v>
      </c>
      <c r="N2013" t="s">
        <v>26</v>
      </c>
      <c r="O2013" t="s">
        <v>36</v>
      </c>
      <c r="P2013" t="s">
        <v>36</v>
      </c>
      <c r="Q2013" t="s">
        <v>101</v>
      </c>
    </row>
    <row r="2014" spans="1:17">
      <c r="A2014" t="s">
        <v>17</v>
      </c>
      <c r="B2014" t="s">
        <v>79</v>
      </c>
      <c r="C2014" t="s">
        <v>43</v>
      </c>
      <c r="D2014" t="s">
        <v>101</v>
      </c>
      <c r="E2014" t="s">
        <v>2144</v>
      </c>
      <c r="F2014" t="s">
        <v>4374</v>
      </c>
      <c r="G2014">
        <v>119.93</v>
      </c>
      <c r="H2014" t="s">
        <v>2146</v>
      </c>
      <c r="I2014" t="s">
        <v>4375</v>
      </c>
      <c r="J2014" t="s">
        <v>2732</v>
      </c>
      <c r="K2014">
        <v>119.93</v>
      </c>
      <c r="L2014">
        <v>1</v>
      </c>
      <c r="M2014" t="s">
        <v>43</v>
      </c>
      <c r="N2014" t="s">
        <v>26</v>
      </c>
      <c r="O2014" t="s">
        <v>79</v>
      </c>
      <c r="P2014" t="s">
        <v>1386</v>
      </c>
      <c r="Q2014" t="s">
        <v>101</v>
      </c>
    </row>
    <row r="2015" spans="1:17">
      <c r="A2015" t="s">
        <v>17</v>
      </c>
      <c r="B2015" t="s">
        <v>17</v>
      </c>
      <c r="C2015" t="s">
        <v>176</v>
      </c>
      <c r="D2015" t="s">
        <v>186</v>
      </c>
      <c r="E2015" t="s">
        <v>30</v>
      </c>
      <c r="F2015" t="s">
        <v>4376</v>
      </c>
      <c r="G2015">
        <v>119.45</v>
      </c>
      <c r="H2015" t="s">
        <v>32</v>
      </c>
      <c r="I2015" t="s">
        <v>4377</v>
      </c>
      <c r="J2015" t="s">
        <v>3001</v>
      </c>
      <c r="K2015">
        <v>119.45</v>
      </c>
      <c r="L2015">
        <v>1</v>
      </c>
      <c r="M2015" t="s">
        <v>180</v>
      </c>
      <c r="N2015" t="s">
        <v>190</v>
      </c>
      <c r="O2015" t="s">
        <v>241</v>
      </c>
      <c r="P2015" t="s">
        <v>17</v>
      </c>
      <c r="Q2015" t="s">
        <v>343</v>
      </c>
    </row>
    <row r="2016" spans="1:17">
      <c r="A2016" t="s">
        <v>17</v>
      </c>
      <c r="B2016" t="s">
        <v>36</v>
      </c>
      <c r="C2016" t="s">
        <v>19</v>
      </c>
      <c r="D2016" t="s">
        <v>101</v>
      </c>
      <c r="E2016" t="s">
        <v>37</v>
      </c>
      <c r="F2016" t="s">
        <v>4378</v>
      </c>
      <c r="G2016">
        <v>119.2</v>
      </c>
      <c r="H2016" t="s">
        <v>39</v>
      </c>
      <c r="I2016" t="s">
        <v>4379</v>
      </c>
      <c r="J2016" t="s">
        <v>128</v>
      </c>
      <c r="K2016">
        <v>0</v>
      </c>
      <c r="L2016">
        <v>0</v>
      </c>
      <c r="M2016" t="s">
        <v>19</v>
      </c>
      <c r="N2016" t="s">
        <v>26</v>
      </c>
      <c r="O2016" t="s">
        <v>36</v>
      </c>
      <c r="P2016" t="s">
        <v>36</v>
      </c>
      <c r="Q2016" t="s">
        <v>101</v>
      </c>
    </row>
    <row r="2017" spans="1:17">
      <c r="A2017" t="s">
        <v>17</v>
      </c>
      <c r="B2017" t="s">
        <v>36</v>
      </c>
      <c r="C2017" t="s">
        <v>19</v>
      </c>
      <c r="D2017" t="s">
        <v>101</v>
      </c>
      <c r="E2017" t="s">
        <v>37</v>
      </c>
      <c r="F2017" t="s">
        <v>4380</v>
      </c>
      <c r="G2017">
        <v>119.04</v>
      </c>
      <c r="H2017" t="s">
        <v>39</v>
      </c>
      <c r="I2017" t="s">
        <v>4381</v>
      </c>
      <c r="J2017" t="s">
        <v>1021</v>
      </c>
      <c r="K2017">
        <v>0</v>
      </c>
      <c r="L2017">
        <v>0</v>
      </c>
      <c r="M2017" t="s">
        <v>19</v>
      </c>
      <c r="N2017" t="s">
        <v>26</v>
      </c>
      <c r="O2017" t="s">
        <v>36</v>
      </c>
      <c r="P2017" t="s">
        <v>36</v>
      </c>
      <c r="Q2017" t="s">
        <v>101</v>
      </c>
    </row>
    <row r="2018" spans="1:17">
      <c r="A2018" t="s">
        <v>17</v>
      </c>
      <c r="B2018" t="s">
        <v>18</v>
      </c>
      <c r="C2018" t="s">
        <v>19</v>
      </c>
      <c r="D2018" t="s">
        <v>638</v>
      </c>
      <c r="E2018" t="s">
        <v>21</v>
      </c>
      <c r="F2018" t="s">
        <v>4382</v>
      </c>
      <c r="G2018">
        <v>111</v>
      </c>
      <c r="H2018" t="s">
        <v>23</v>
      </c>
      <c r="I2018" t="s">
        <v>4383</v>
      </c>
      <c r="J2018" t="s">
        <v>3499</v>
      </c>
      <c r="K2018">
        <v>0</v>
      </c>
      <c r="L2018">
        <v>0</v>
      </c>
      <c r="M2018" t="s">
        <v>19</v>
      </c>
      <c r="N2018" t="s">
        <v>26</v>
      </c>
      <c r="O2018" t="s">
        <v>27</v>
      </c>
      <c r="P2018" t="s">
        <v>18</v>
      </c>
      <c r="Q2018" t="s">
        <v>101</v>
      </c>
    </row>
    <row r="2019" spans="1:17">
      <c r="A2019" t="s">
        <v>17</v>
      </c>
      <c r="B2019" t="s">
        <v>36</v>
      </c>
      <c r="C2019" t="s">
        <v>19</v>
      </c>
      <c r="D2019" t="s">
        <v>186</v>
      </c>
      <c r="E2019" t="s">
        <v>37</v>
      </c>
      <c r="F2019" t="s">
        <v>4384</v>
      </c>
      <c r="G2019">
        <v>110.05</v>
      </c>
      <c r="H2019" t="s">
        <v>39</v>
      </c>
      <c r="I2019" t="s">
        <v>4385</v>
      </c>
      <c r="J2019" t="s">
        <v>3871</v>
      </c>
      <c r="K2019">
        <v>107.85</v>
      </c>
      <c r="L2019">
        <v>0.98000908677873688</v>
      </c>
      <c r="M2019" t="s">
        <v>19</v>
      </c>
      <c r="N2019" t="s">
        <v>26</v>
      </c>
      <c r="O2019" t="s">
        <v>36</v>
      </c>
      <c r="P2019" t="s">
        <v>36</v>
      </c>
      <c r="Q2019" t="s">
        <v>105</v>
      </c>
    </row>
    <row r="2020" spans="1:17">
      <c r="A2020" t="s">
        <v>17</v>
      </c>
      <c r="B2020" t="s">
        <v>18</v>
      </c>
      <c r="C2020" t="s">
        <v>19</v>
      </c>
      <c r="D2020" t="s">
        <v>101</v>
      </c>
      <c r="E2020" t="s">
        <v>21</v>
      </c>
      <c r="F2020" t="s">
        <v>4386</v>
      </c>
      <c r="G2020">
        <v>108.78</v>
      </c>
      <c r="H2020" t="s">
        <v>23</v>
      </c>
      <c r="I2020" t="s">
        <v>4387</v>
      </c>
      <c r="J2020" t="s">
        <v>3001</v>
      </c>
      <c r="K2020">
        <v>107.48</v>
      </c>
      <c r="L2020">
        <v>0.98804927376355955</v>
      </c>
      <c r="M2020" t="s">
        <v>19</v>
      </c>
      <c r="N2020" t="s">
        <v>26</v>
      </c>
      <c r="O2020" t="s">
        <v>27</v>
      </c>
      <c r="P2020" t="s">
        <v>18</v>
      </c>
      <c r="Q2020" t="s">
        <v>101</v>
      </c>
    </row>
    <row r="2021" spans="1:17">
      <c r="A2021" t="s">
        <v>17</v>
      </c>
      <c r="B2021" t="s">
        <v>17</v>
      </c>
      <c r="C2021" t="s">
        <v>176</v>
      </c>
      <c r="D2021" t="s">
        <v>186</v>
      </c>
      <c r="E2021" t="s">
        <v>30</v>
      </c>
      <c r="F2021" t="s">
        <v>4388</v>
      </c>
      <c r="G2021">
        <v>107.36</v>
      </c>
      <c r="H2021" t="s">
        <v>32</v>
      </c>
      <c r="I2021" t="s">
        <v>4389</v>
      </c>
      <c r="J2021" t="s">
        <v>4362</v>
      </c>
      <c r="K2021">
        <v>107.36</v>
      </c>
      <c r="L2021">
        <v>1</v>
      </c>
      <c r="M2021" t="s">
        <v>180</v>
      </c>
      <c r="N2021" t="s">
        <v>190</v>
      </c>
      <c r="O2021" t="s">
        <v>241</v>
      </c>
      <c r="P2021" t="s">
        <v>17</v>
      </c>
      <c r="Q2021" t="s">
        <v>1159</v>
      </c>
    </row>
    <row r="2022" spans="1:17">
      <c r="A2022" t="s">
        <v>17</v>
      </c>
      <c r="B2022" t="s">
        <v>36</v>
      </c>
      <c r="C2022" t="s">
        <v>176</v>
      </c>
      <c r="D2022" t="s">
        <v>186</v>
      </c>
      <c r="E2022" t="s">
        <v>95</v>
      </c>
      <c r="F2022" t="s">
        <v>4390</v>
      </c>
      <c r="G2022">
        <v>105.86</v>
      </c>
      <c r="H2022" t="s">
        <v>97</v>
      </c>
      <c r="I2022" t="s">
        <v>4391</v>
      </c>
      <c r="J2022" t="s">
        <v>4367</v>
      </c>
      <c r="K2022">
        <v>105.28</v>
      </c>
      <c r="L2022">
        <v>0.99452106555828457</v>
      </c>
      <c r="M2022" t="s">
        <v>180</v>
      </c>
      <c r="N2022" t="s">
        <v>26</v>
      </c>
      <c r="O2022" t="s">
        <v>36</v>
      </c>
      <c r="P2022" t="s">
        <v>36</v>
      </c>
      <c r="Q2022" t="s">
        <v>105</v>
      </c>
    </row>
    <row r="2023" spans="1:17">
      <c r="A2023" t="s">
        <v>17</v>
      </c>
      <c r="B2023" t="s">
        <v>17</v>
      </c>
      <c r="C2023" t="s">
        <v>176</v>
      </c>
      <c r="D2023" t="s">
        <v>186</v>
      </c>
      <c r="E2023" t="s">
        <v>30</v>
      </c>
      <c r="F2023" t="s">
        <v>4392</v>
      </c>
      <c r="G2023">
        <v>104.51</v>
      </c>
      <c r="H2023" t="s">
        <v>32</v>
      </c>
      <c r="I2023" t="s">
        <v>4393</v>
      </c>
      <c r="J2023" t="s">
        <v>3001</v>
      </c>
      <c r="K2023">
        <v>104.51</v>
      </c>
      <c r="L2023">
        <v>1</v>
      </c>
      <c r="M2023" t="s">
        <v>180</v>
      </c>
      <c r="N2023" t="s">
        <v>190</v>
      </c>
      <c r="O2023" t="s">
        <v>241</v>
      </c>
      <c r="P2023" t="s">
        <v>17</v>
      </c>
      <c r="Q2023" t="s">
        <v>343</v>
      </c>
    </row>
    <row r="2024" spans="1:17">
      <c r="A2024" t="s">
        <v>17</v>
      </c>
      <c r="B2024" t="s">
        <v>79</v>
      </c>
      <c r="C2024" t="s">
        <v>176</v>
      </c>
      <c r="D2024" t="s">
        <v>186</v>
      </c>
      <c r="E2024" t="s">
        <v>37</v>
      </c>
      <c r="F2024" t="s">
        <v>4394</v>
      </c>
      <c r="G2024">
        <v>104.16</v>
      </c>
      <c r="H2024" t="s">
        <v>39</v>
      </c>
      <c r="I2024" t="s">
        <v>4395</v>
      </c>
      <c r="J2024" t="s">
        <v>4396</v>
      </c>
      <c r="K2024">
        <v>94.69</v>
      </c>
      <c r="L2024">
        <v>0.90908218125960061</v>
      </c>
      <c r="M2024" t="s">
        <v>180</v>
      </c>
      <c r="N2024">
        <v>0</v>
      </c>
      <c r="O2024">
        <v>0</v>
      </c>
      <c r="P2024" t="s">
        <v>85</v>
      </c>
      <c r="Q2024" t="s">
        <v>64</v>
      </c>
    </row>
    <row r="2025" spans="1:17">
      <c r="A2025" t="s">
        <v>17</v>
      </c>
      <c r="B2025" t="s">
        <v>17</v>
      </c>
      <c r="C2025" t="s">
        <v>176</v>
      </c>
      <c r="D2025" t="s">
        <v>186</v>
      </c>
      <c r="E2025" t="s">
        <v>30</v>
      </c>
      <c r="F2025" t="s">
        <v>4397</v>
      </c>
      <c r="G2025">
        <v>93.15</v>
      </c>
      <c r="H2025" t="s">
        <v>32</v>
      </c>
      <c r="I2025" t="s">
        <v>4398</v>
      </c>
      <c r="J2025" t="s">
        <v>3320</v>
      </c>
      <c r="K2025">
        <v>93.15</v>
      </c>
      <c r="L2025">
        <v>1</v>
      </c>
      <c r="M2025" t="s">
        <v>180</v>
      </c>
      <c r="N2025" t="s">
        <v>190</v>
      </c>
      <c r="O2025" t="s">
        <v>241</v>
      </c>
      <c r="P2025" t="s">
        <v>17</v>
      </c>
      <c r="Q2025" t="s">
        <v>343</v>
      </c>
    </row>
    <row r="2026" spans="1:17">
      <c r="A2026" t="s">
        <v>17</v>
      </c>
      <c r="B2026" t="s">
        <v>18</v>
      </c>
      <c r="C2026" t="s">
        <v>19</v>
      </c>
      <c r="D2026" t="s">
        <v>101</v>
      </c>
      <c r="E2026" t="s">
        <v>21</v>
      </c>
      <c r="F2026" t="s">
        <v>4399</v>
      </c>
      <c r="G2026">
        <v>89.62</v>
      </c>
      <c r="H2026" t="s">
        <v>23</v>
      </c>
      <c r="I2026" t="s">
        <v>4400</v>
      </c>
      <c r="J2026" t="s">
        <v>3871</v>
      </c>
      <c r="K2026">
        <v>0</v>
      </c>
      <c r="L2026">
        <v>0</v>
      </c>
      <c r="M2026" t="s">
        <v>19</v>
      </c>
      <c r="N2026" t="s">
        <v>26</v>
      </c>
      <c r="O2026" t="s">
        <v>27</v>
      </c>
      <c r="P2026" t="s">
        <v>18</v>
      </c>
      <c r="Q2026" t="s">
        <v>101</v>
      </c>
    </row>
    <row r="2027" spans="1:17">
      <c r="A2027" t="s">
        <v>17</v>
      </c>
      <c r="B2027" t="s">
        <v>17</v>
      </c>
      <c r="C2027" t="s">
        <v>176</v>
      </c>
      <c r="D2027" t="s">
        <v>186</v>
      </c>
      <c r="E2027" t="s">
        <v>30</v>
      </c>
      <c r="F2027" t="s">
        <v>4401</v>
      </c>
      <c r="G2027">
        <v>86.87</v>
      </c>
      <c r="H2027" t="s">
        <v>32</v>
      </c>
      <c r="I2027" t="s">
        <v>4402</v>
      </c>
      <c r="J2027" t="s">
        <v>3001</v>
      </c>
      <c r="K2027">
        <v>86.87</v>
      </c>
      <c r="L2027">
        <v>1</v>
      </c>
      <c r="M2027" t="s">
        <v>180</v>
      </c>
      <c r="N2027" t="s">
        <v>190</v>
      </c>
      <c r="O2027" t="s">
        <v>241</v>
      </c>
      <c r="P2027" t="s">
        <v>17</v>
      </c>
      <c r="Q2027" t="s">
        <v>343</v>
      </c>
    </row>
    <row r="2028" spans="1:17">
      <c r="A2028" t="s">
        <v>17</v>
      </c>
      <c r="B2028" t="s">
        <v>36</v>
      </c>
      <c r="C2028" t="s">
        <v>176</v>
      </c>
      <c r="D2028" t="s">
        <v>186</v>
      </c>
      <c r="E2028" t="s">
        <v>95</v>
      </c>
      <c r="F2028" t="s">
        <v>4403</v>
      </c>
      <c r="G2028">
        <v>85.74</v>
      </c>
      <c r="H2028" t="s">
        <v>97</v>
      </c>
      <c r="I2028" t="s">
        <v>4404</v>
      </c>
      <c r="J2028" t="s">
        <v>3425</v>
      </c>
      <c r="K2028">
        <v>85.74</v>
      </c>
      <c r="L2028">
        <v>1</v>
      </c>
      <c r="M2028" t="s">
        <v>180</v>
      </c>
      <c r="P2028" t="s">
        <v>36</v>
      </c>
    </row>
    <row r="2029" spans="1:17">
      <c r="A2029" t="s">
        <v>17</v>
      </c>
      <c r="B2029" t="s">
        <v>18</v>
      </c>
      <c r="C2029" t="s">
        <v>19</v>
      </c>
      <c r="D2029" t="s">
        <v>101</v>
      </c>
      <c r="E2029" t="s">
        <v>69</v>
      </c>
      <c r="F2029" t="s">
        <v>4405</v>
      </c>
      <c r="G2029">
        <v>85.43</v>
      </c>
      <c r="H2029" t="s">
        <v>71</v>
      </c>
      <c r="I2029" t="s">
        <v>4406</v>
      </c>
      <c r="J2029" t="s">
        <v>1310</v>
      </c>
      <c r="K2029">
        <v>85.43</v>
      </c>
      <c r="L2029">
        <v>1</v>
      </c>
      <c r="M2029" t="s">
        <v>19</v>
      </c>
      <c r="N2029" t="s">
        <v>26</v>
      </c>
      <c r="O2029" t="s">
        <v>27</v>
      </c>
      <c r="P2029" t="s">
        <v>18</v>
      </c>
    </row>
    <row r="2030" spans="1:17">
      <c r="A2030" t="s">
        <v>17</v>
      </c>
      <c r="B2030" t="s">
        <v>18</v>
      </c>
      <c r="C2030" t="s">
        <v>19</v>
      </c>
      <c r="D2030" t="s">
        <v>101</v>
      </c>
      <c r="E2030" t="s">
        <v>21</v>
      </c>
      <c r="F2030" t="s">
        <v>4407</v>
      </c>
      <c r="G2030">
        <v>82.4</v>
      </c>
      <c r="H2030" t="s">
        <v>23</v>
      </c>
      <c r="I2030" t="s">
        <v>4408</v>
      </c>
      <c r="J2030" t="s">
        <v>718</v>
      </c>
      <c r="K2030">
        <v>82.4</v>
      </c>
      <c r="L2030">
        <v>1</v>
      </c>
      <c r="M2030" t="s">
        <v>19</v>
      </c>
      <c r="N2030" t="s">
        <v>26</v>
      </c>
      <c r="O2030" t="s">
        <v>27</v>
      </c>
      <c r="P2030" t="s">
        <v>18</v>
      </c>
      <c r="Q2030" t="s">
        <v>101</v>
      </c>
    </row>
    <row r="2031" spans="1:17">
      <c r="A2031" t="s">
        <v>17</v>
      </c>
      <c r="B2031" t="s">
        <v>17</v>
      </c>
      <c r="C2031" t="s">
        <v>176</v>
      </c>
      <c r="D2031" t="s">
        <v>186</v>
      </c>
      <c r="E2031" t="s">
        <v>30</v>
      </c>
      <c r="F2031" t="s">
        <v>4409</v>
      </c>
      <c r="G2031">
        <v>80</v>
      </c>
      <c r="H2031" t="s">
        <v>32</v>
      </c>
      <c r="I2031" t="s">
        <v>4410</v>
      </c>
      <c r="J2031" t="s">
        <v>3871</v>
      </c>
      <c r="K2031">
        <v>80</v>
      </c>
      <c r="L2031">
        <v>1</v>
      </c>
      <c r="M2031" t="s">
        <v>180</v>
      </c>
      <c r="N2031" t="s">
        <v>190</v>
      </c>
      <c r="O2031" t="s">
        <v>241</v>
      </c>
      <c r="P2031" t="s">
        <v>17</v>
      </c>
      <c r="Q2031" t="s">
        <v>343</v>
      </c>
    </row>
    <row r="2032" spans="1:17">
      <c r="A2032" t="s">
        <v>17</v>
      </c>
      <c r="B2032" t="s">
        <v>36</v>
      </c>
      <c r="C2032" t="s">
        <v>176</v>
      </c>
      <c r="D2032" t="s">
        <v>186</v>
      </c>
      <c r="E2032" t="s">
        <v>143</v>
      </c>
      <c r="F2032" t="s">
        <v>4411</v>
      </c>
      <c r="G2032">
        <v>78.5</v>
      </c>
      <c r="H2032" t="s">
        <v>145</v>
      </c>
      <c r="I2032" t="s">
        <v>4412</v>
      </c>
      <c r="J2032" t="s">
        <v>3078</v>
      </c>
      <c r="K2032">
        <v>58.5</v>
      </c>
      <c r="L2032">
        <v>0.74522292993630568</v>
      </c>
      <c r="M2032" t="s">
        <v>180</v>
      </c>
      <c r="N2032" t="s">
        <v>26</v>
      </c>
      <c r="O2032" t="s">
        <v>36</v>
      </c>
      <c r="P2032" t="s">
        <v>36</v>
      </c>
      <c r="Q2032" t="s">
        <v>101</v>
      </c>
    </row>
    <row r="2033" spans="1:17">
      <c r="A2033" t="s">
        <v>17</v>
      </c>
      <c r="B2033" t="s">
        <v>79</v>
      </c>
      <c r="C2033" t="s">
        <v>43</v>
      </c>
      <c r="D2033" t="s">
        <v>101</v>
      </c>
      <c r="E2033" t="s">
        <v>1381</v>
      </c>
      <c r="F2033" t="s">
        <v>4413</v>
      </c>
      <c r="G2033">
        <v>78.17</v>
      </c>
      <c r="H2033" t="s">
        <v>1383</v>
      </c>
      <c r="I2033" t="s">
        <v>4414</v>
      </c>
      <c r="J2033" t="s">
        <v>4415</v>
      </c>
      <c r="K2033">
        <v>78.17</v>
      </c>
      <c r="L2033">
        <v>1</v>
      </c>
      <c r="M2033" t="s">
        <v>43</v>
      </c>
      <c r="N2033" t="s">
        <v>26</v>
      </c>
      <c r="O2033" t="s">
        <v>79</v>
      </c>
      <c r="P2033" t="s">
        <v>1386</v>
      </c>
      <c r="Q2033" t="s">
        <v>105</v>
      </c>
    </row>
    <row r="2034" spans="1:17">
      <c r="A2034" t="s">
        <v>17</v>
      </c>
      <c r="B2034" t="s">
        <v>36</v>
      </c>
      <c r="C2034" t="s">
        <v>19</v>
      </c>
      <c r="D2034" t="s">
        <v>101</v>
      </c>
      <c r="E2034" t="s">
        <v>143</v>
      </c>
      <c r="F2034" t="s">
        <v>4416</v>
      </c>
      <c r="G2034">
        <v>76.67</v>
      </c>
      <c r="H2034" t="s">
        <v>145</v>
      </c>
      <c r="I2034" t="s">
        <v>4417</v>
      </c>
      <c r="J2034" t="s">
        <v>1310</v>
      </c>
      <c r="K2034">
        <v>0</v>
      </c>
      <c r="L2034">
        <v>0</v>
      </c>
      <c r="M2034" t="s">
        <v>19</v>
      </c>
      <c r="N2034" t="s">
        <v>26</v>
      </c>
      <c r="O2034" t="s">
        <v>36</v>
      </c>
      <c r="P2034" t="s">
        <v>352</v>
      </c>
      <c r="Q2034" t="s">
        <v>101</v>
      </c>
    </row>
    <row r="2035" spans="1:17">
      <c r="A2035" t="s">
        <v>17</v>
      </c>
      <c r="B2035" t="s">
        <v>18</v>
      </c>
      <c r="C2035" t="s">
        <v>19</v>
      </c>
      <c r="D2035" t="s">
        <v>101</v>
      </c>
      <c r="E2035" t="s">
        <v>58</v>
      </c>
      <c r="F2035" t="s">
        <v>4418</v>
      </c>
      <c r="G2035">
        <v>75.180000000000007</v>
      </c>
      <c r="H2035" t="s">
        <v>60</v>
      </c>
      <c r="I2035" t="s">
        <v>4419</v>
      </c>
      <c r="J2035" t="s">
        <v>128</v>
      </c>
      <c r="K2035">
        <v>75.180000000000007</v>
      </c>
      <c r="L2035">
        <v>1</v>
      </c>
      <c r="M2035" t="s">
        <v>19</v>
      </c>
      <c r="N2035" t="s">
        <v>26</v>
      </c>
      <c r="O2035" t="s">
        <v>27</v>
      </c>
      <c r="P2035" t="s">
        <v>18</v>
      </c>
      <c r="Q2035" t="s">
        <v>101</v>
      </c>
    </row>
    <row r="2036" spans="1:17">
      <c r="A2036" t="s">
        <v>17</v>
      </c>
      <c r="B2036" t="s">
        <v>17</v>
      </c>
      <c r="C2036" t="s">
        <v>176</v>
      </c>
      <c r="D2036" t="s">
        <v>186</v>
      </c>
      <c r="E2036" t="s">
        <v>30</v>
      </c>
      <c r="F2036" t="s">
        <v>4420</v>
      </c>
      <c r="G2036">
        <v>74.91</v>
      </c>
      <c r="H2036" t="s">
        <v>32</v>
      </c>
      <c r="I2036" t="s">
        <v>4421</v>
      </c>
      <c r="J2036" t="s">
        <v>3001</v>
      </c>
      <c r="K2036">
        <v>74.91</v>
      </c>
      <c r="L2036">
        <v>1</v>
      </c>
      <c r="M2036" t="s">
        <v>180</v>
      </c>
      <c r="N2036" t="s">
        <v>190</v>
      </c>
      <c r="O2036" t="s">
        <v>241</v>
      </c>
      <c r="P2036" t="s">
        <v>17</v>
      </c>
      <c r="Q2036" t="s">
        <v>343</v>
      </c>
    </row>
    <row r="2037" spans="1:17">
      <c r="A2037" t="s">
        <v>17</v>
      </c>
      <c r="B2037" t="s">
        <v>29</v>
      </c>
      <c r="C2037" t="s">
        <v>19</v>
      </c>
      <c r="D2037" t="s">
        <v>101</v>
      </c>
      <c r="E2037" t="s">
        <v>30</v>
      </c>
      <c r="F2037" t="s">
        <v>4422</v>
      </c>
      <c r="G2037">
        <v>73.59</v>
      </c>
      <c r="H2037" t="s">
        <v>32</v>
      </c>
      <c r="I2037" t="s">
        <v>4423</v>
      </c>
      <c r="J2037" t="s">
        <v>578</v>
      </c>
      <c r="K2037">
        <v>73.59</v>
      </c>
      <c r="L2037">
        <v>1</v>
      </c>
      <c r="M2037" t="s">
        <v>19</v>
      </c>
      <c r="N2037" t="s">
        <v>26</v>
      </c>
      <c r="O2037" t="s">
        <v>29</v>
      </c>
      <c r="P2037" t="s">
        <v>29</v>
      </c>
      <c r="Q2037" t="s">
        <v>101</v>
      </c>
    </row>
    <row r="2038" spans="1:17">
      <c r="A2038" t="s">
        <v>17</v>
      </c>
      <c r="B2038" t="s">
        <v>29</v>
      </c>
      <c r="C2038" t="s">
        <v>19</v>
      </c>
      <c r="D2038" t="s">
        <v>101</v>
      </c>
      <c r="E2038" t="s">
        <v>30</v>
      </c>
      <c r="F2038" t="s">
        <v>4424</v>
      </c>
      <c r="G2038">
        <v>73.400000000000006</v>
      </c>
      <c r="H2038" t="s">
        <v>32</v>
      </c>
      <c r="I2038" t="s">
        <v>4425</v>
      </c>
      <c r="J2038" t="s">
        <v>3312</v>
      </c>
      <c r="K2038">
        <v>73.400000000000006</v>
      </c>
      <c r="L2038">
        <v>1</v>
      </c>
      <c r="M2038" t="s">
        <v>19</v>
      </c>
      <c r="N2038" t="s">
        <v>26</v>
      </c>
      <c r="O2038" t="s">
        <v>29</v>
      </c>
      <c r="P2038" t="s">
        <v>29</v>
      </c>
      <c r="Q2038" t="s">
        <v>105</v>
      </c>
    </row>
    <row r="2039" spans="1:17">
      <c r="A2039" t="s">
        <v>17</v>
      </c>
      <c r="B2039" t="s">
        <v>18</v>
      </c>
      <c r="C2039" t="s">
        <v>19</v>
      </c>
      <c r="D2039" t="s">
        <v>101</v>
      </c>
      <c r="E2039" t="s">
        <v>21</v>
      </c>
      <c r="F2039" t="s">
        <v>4426</v>
      </c>
      <c r="G2039">
        <v>72.25</v>
      </c>
      <c r="H2039" t="s">
        <v>23</v>
      </c>
      <c r="I2039" t="s">
        <v>4427</v>
      </c>
      <c r="J2039" t="s">
        <v>718</v>
      </c>
      <c r="K2039">
        <v>72.25</v>
      </c>
      <c r="L2039">
        <v>1</v>
      </c>
      <c r="M2039" t="s">
        <v>19</v>
      </c>
      <c r="N2039" t="s">
        <v>26</v>
      </c>
      <c r="O2039" t="s">
        <v>27</v>
      </c>
      <c r="P2039" t="s">
        <v>18</v>
      </c>
      <c r="Q2039" t="s">
        <v>101</v>
      </c>
    </row>
    <row r="2040" spans="1:17">
      <c r="A2040" t="s">
        <v>17</v>
      </c>
      <c r="B2040" t="s">
        <v>29</v>
      </c>
      <c r="C2040" t="s">
        <v>19</v>
      </c>
      <c r="D2040" t="s">
        <v>101</v>
      </c>
      <c r="E2040" t="s">
        <v>30</v>
      </c>
      <c r="F2040" t="s">
        <v>4428</v>
      </c>
      <c r="G2040">
        <v>66.5</v>
      </c>
      <c r="H2040" t="s">
        <v>32</v>
      </c>
      <c r="I2040" t="s">
        <v>4429</v>
      </c>
      <c r="J2040" t="s">
        <v>128</v>
      </c>
      <c r="K2040">
        <v>66.5</v>
      </c>
      <c r="L2040">
        <v>1</v>
      </c>
      <c r="M2040" t="s">
        <v>19</v>
      </c>
      <c r="N2040" t="s">
        <v>26</v>
      </c>
      <c r="O2040" t="s">
        <v>29</v>
      </c>
      <c r="P2040" t="s">
        <v>29</v>
      </c>
      <c r="Q2040" t="s">
        <v>105</v>
      </c>
    </row>
    <row r="2041" spans="1:17">
      <c r="A2041" t="s">
        <v>17</v>
      </c>
      <c r="B2041" t="s">
        <v>36</v>
      </c>
      <c r="C2041" t="s">
        <v>43</v>
      </c>
      <c r="D2041" t="s">
        <v>638</v>
      </c>
      <c r="E2041" t="s">
        <v>143</v>
      </c>
      <c r="F2041" t="s">
        <v>4430</v>
      </c>
      <c r="G2041">
        <v>65</v>
      </c>
      <c r="H2041" t="s">
        <v>145</v>
      </c>
      <c r="I2041" t="s">
        <v>4431</v>
      </c>
      <c r="J2041" t="s">
        <v>4432</v>
      </c>
      <c r="K2041">
        <v>65</v>
      </c>
      <c r="L2041">
        <v>1</v>
      </c>
      <c r="M2041" t="s">
        <v>43</v>
      </c>
      <c r="N2041" t="s">
        <v>26</v>
      </c>
      <c r="O2041" t="s">
        <v>36</v>
      </c>
      <c r="P2041" t="s">
        <v>352</v>
      </c>
      <c r="Q2041" t="s">
        <v>105</v>
      </c>
    </row>
    <row r="2042" spans="1:17">
      <c r="A2042" t="s">
        <v>17</v>
      </c>
      <c r="B2042" t="s">
        <v>17</v>
      </c>
      <c r="C2042" t="s">
        <v>176</v>
      </c>
      <c r="D2042" t="s">
        <v>186</v>
      </c>
      <c r="E2042" t="s">
        <v>30</v>
      </c>
      <c r="F2042" t="s">
        <v>4433</v>
      </c>
      <c r="G2042">
        <v>56.46</v>
      </c>
      <c r="H2042" t="s">
        <v>32</v>
      </c>
      <c r="I2042" t="s">
        <v>4434</v>
      </c>
      <c r="J2042" t="s">
        <v>3001</v>
      </c>
      <c r="K2042">
        <v>56.46</v>
      </c>
      <c r="L2042">
        <v>1</v>
      </c>
      <c r="M2042" t="s">
        <v>180</v>
      </c>
      <c r="N2042" t="s">
        <v>190</v>
      </c>
      <c r="O2042" t="s">
        <v>241</v>
      </c>
      <c r="P2042" t="s">
        <v>17</v>
      </c>
      <c r="Q2042" t="s">
        <v>343</v>
      </c>
    </row>
    <row r="2043" spans="1:17">
      <c r="A2043" t="s">
        <v>17</v>
      </c>
      <c r="B2043" t="s">
        <v>36</v>
      </c>
      <c r="C2043" t="s">
        <v>43</v>
      </c>
      <c r="D2043" t="s">
        <v>101</v>
      </c>
      <c r="E2043" t="s">
        <v>143</v>
      </c>
      <c r="F2043" t="s">
        <v>4435</v>
      </c>
      <c r="G2043">
        <v>54.52</v>
      </c>
      <c r="H2043" t="s">
        <v>145</v>
      </c>
      <c r="I2043" t="s">
        <v>4436</v>
      </c>
      <c r="J2043" t="s">
        <v>2866</v>
      </c>
      <c r="K2043">
        <v>54.52</v>
      </c>
      <c r="L2043">
        <v>1</v>
      </c>
      <c r="M2043" t="s">
        <v>43</v>
      </c>
      <c r="N2043" t="s">
        <v>26</v>
      </c>
      <c r="O2043" t="s">
        <v>36</v>
      </c>
      <c r="P2043" t="s">
        <v>352</v>
      </c>
      <c r="Q2043" t="s">
        <v>101</v>
      </c>
    </row>
    <row r="2044" spans="1:17">
      <c r="A2044" t="s">
        <v>17</v>
      </c>
      <c r="B2044" t="s">
        <v>17</v>
      </c>
      <c r="C2044" t="s">
        <v>176</v>
      </c>
      <c r="D2044" t="s">
        <v>186</v>
      </c>
      <c r="E2044" t="s">
        <v>30</v>
      </c>
      <c r="F2044" t="s">
        <v>4437</v>
      </c>
      <c r="G2044">
        <v>52.93</v>
      </c>
      <c r="H2044" t="s">
        <v>32</v>
      </c>
      <c r="I2044" t="s">
        <v>4438</v>
      </c>
      <c r="J2044" t="s">
        <v>3001</v>
      </c>
      <c r="K2044">
        <v>52.93</v>
      </c>
      <c r="L2044">
        <v>1</v>
      </c>
      <c r="M2044" t="s">
        <v>180</v>
      </c>
      <c r="N2044" t="s">
        <v>190</v>
      </c>
      <c r="O2044" t="s">
        <v>241</v>
      </c>
      <c r="P2044" t="s">
        <v>17</v>
      </c>
      <c r="Q2044" t="s">
        <v>343</v>
      </c>
    </row>
    <row r="2045" spans="1:17">
      <c r="A2045" t="s">
        <v>17</v>
      </c>
      <c r="B2045" t="s">
        <v>18</v>
      </c>
      <c r="C2045" t="s">
        <v>19</v>
      </c>
      <c r="D2045" t="s">
        <v>638</v>
      </c>
      <c r="E2045" t="s">
        <v>21</v>
      </c>
      <c r="F2045" t="s">
        <v>4439</v>
      </c>
      <c r="G2045">
        <v>45.52</v>
      </c>
      <c r="H2045" t="s">
        <v>23</v>
      </c>
      <c r="I2045" t="s">
        <v>4440</v>
      </c>
      <c r="J2045" t="s">
        <v>718</v>
      </c>
      <c r="K2045">
        <v>45.52</v>
      </c>
      <c r="L2045">
        <v>1</v>
      </c>
      <c r="M2045" t="s">
        <v>19</v>
      </c>
      <c r="N2045" t="s">
        <v>26</v>
      </c>
      <c r="O2045" t="s">
        <v>27</v>
      </c>
      <c r="P2045" t="s">
        <v>18</v>
      </c>
      <c r="Q2045" t="s">
        <v>101</v>
      </c>
    </row>
    <row r="2046" spans="1:17">
      <c r="A2046" t="s">
        <v>17</v>
      </c>
      <c r="B2046" t="s">
        <v>79</v>
      </c>
      <c r="C2046" t="s">
        <v>43</v>
      </c>
      <c r="D2046" t="s">
        <v>101</v>
      </c>
      <c r="E2046" t="s">
        <v>80</v>
      </c>
      <c r="F2046" t="s">
        <v>4441</v>
      </c>
      <c r="G2046">
        <v>40</v>
      </c>
      <c r="H2046" t="s">
        <v>82</v>
      </c>
      <c r="I2046" t="s">
        <v>4442</v>
      </c>
      <c r="J2046" t="s">
        <v>1808</v>
      </c>
      <c r="K2046">
        <v>40</v>
      </c>
      <c r="L2046">
        <v>1</v>
      </c>
      <c r="M2046" t="s">
        <v>43</v>
      </c>
      <c r="N2046" t="s">
        <v>26</v>
      </c>
      <c r="O2046" t="s">
        <v>79</v>
      </c>
      <c r="P2046" t="s">
        <v>85</v>
      </c>
      <c r="Q2046" t="s">
        <v>101</v>
      </c>
    </row>
    <row r="2047" spans="1:17">
      <c r="A2047" t="s">
        <v>17</v>
      </c>
      <c r="B2047" t="s">
        <v>17</v>
      </c>
      <c r="C2047" t="s">
        <v>176</v>
      </c>
      <c r="D2047" t="s">
        <v>186</v>
      </c>
      <c r="E2047" t="s">
        <v>30</v>
      </c>
      <c r="F2047" t="s">
        <v>4443</v>
      </c>
      <c r="G2047">
        <v>37.99</v>
      </c>
      <c r="H2047" t="s">
        <v>32</v>
      </c>
      <c r="I2047" t="s">
        <v>4444</v>
      </c>
      <c r="J2047" t="s">
        <v>3320</v>
      </c>
      <c r="K2047">
        <v>37.99</v>
      </c>
      <c r="L2047">
        <v>1</v>
      </c>
      <c r="M2047" t="s">
        <v>180</v>
      </c>
      <c r="N2047" t="s">
        <v>190</v>
      </c>
      <c r="O2047" t="s">
        <v>241</v>
      </c>
      <c r="P2047" t="s">
        <v>17</v>
      </c>
      <c r="Q2047" t="s">
        <v>343</v>
      </c>
    </row>
    <row r="2048" spans="1:17">
      <c r="A2048" t="s">
        <v>17</v>
      </c>
      <c r="B2048" t="s">
        <v>18</v>
      </c>
      <c r="C2048" t="s">
        <v>19</v>
      </c>
      <c r="D2048" t="s">
        <v>101</v>
      </c>
      <c r="E2048" t="s">
        <v>21</v>
      </c>
      <c r="F2048" t="s">
        <v>4445</v>
      </c>
      <c r="G2048">
        <v>36.950000000000003</v>
      </c>
      <c r="H2048" t="s">
        <v>23</v>
      </c>
      <c r="I2048" t="s">
        <v>4446</v>
      </c>
      <c r="J2048" t="s">
        <v>2732</v>
      </c>
      <c r="K2048">
        <v>36.950000000000003</v>
      </c>
      <c r="L2048">
        <v>1</v>
      </c>
      <c r="M2048" t="s">
        <v>19</v>
      </c>
      <c r="N2048" t="s">
        <v>26</v>
      </c>
      <c r="O2048" t="s">
        <v>27</v>
      </c>
      <c r="P2048" t="s">
        <v>18</v>
      </c>
      <c r="Q2048" t="s">
        <v>101</v>
      </c>
    </row>
    <row r="2049" spans="1:17">
      <c r="A2049" t="s">
        <v>17</v>
      </c>
      <c r="B2049" t="s">
        <v>29</v>
      </c>
      <c r="C2049" t="s">
        <v>43</v>
      </c>
      <c r="D2049" t="s">
        <v>598</v>
      </c>
      <c r="E2049" t="s">
        <v>30</v>
      </c>
      <c r="F2049" t="s">
        <v>4447</v>
      </c>
      <c r="G2049">
        <v>31</v>
      </c>
      <c r="H2049" t="s">
        <v>32</v>
      </c>
      <c r="I2049" t="s">
        <v>4448</v>
      </c>
      <c r="J2049" t="s">
        <v>3078</v>
      </c>
      <c r="K2049">
        <v>31</v>
      </c>
      <c r="L2049">
        <v>1</v>
      </c>
      <c r="M2049" t="s">
        <v>43</v>
      </c>
      <c r="N2049" t="s">
        <v>26</v>
      </c>
      <c r="O2049" t="s">
        <v>29</v>
      </c>
      <c r="P2049" t="s">
        <v>29</v>
      </c>
      <c r="Q2049" t="s">
        <v>101</v>
      </c>
    </row>
    <row r="2050" spans="1:17">
      <c r="A2050" t="s">
        <v>17</v>
      </c>
      <c r="B2050" t="s">
        <v>18</v>
      </c>
      <c r="C2050" t="s">
        <v>19</v>
      </c>
      <c r="D2050" t="s">
        <v>101</v>
      </c>
      <c r="E2050" t="s">
        <v>21</v>
      </c>
      <c r="F2050" t="s">
        <v>4449</v>
      </c>
      <c r="G2050">
        <v>29.69</v>
      </c>
      <c r="H2050" t="s">
        <v>23</v>
      </c>
      <c r="I2050" t="s">
        <v>4450</v>
      </c>
      <c r="J2050" t="s">
        <v>2732</v>
      </c>
      <c r="K2050">
        <v>0</v>
      </c>
      <c r="L2050">
        <v>0</v>
      </c>
      <c r="M2050" t="s">
        <v>19</v>
      </c>
      <c r="N2050" t="s">
        <v>26</v>
      </c>
      <c r="O2050" t="s">
        <v>27</v>
      </c>
      <c r="P2050" t="s">
        <v>18</v>
      </c>
      <c r="Q2050" t="s">
        <v>101</v>
      </c>
    </row>
    <row r="2051" spans="1:17">
      <c r="A2051" t="s">
        <v>17</v>
      </c>
      <c r="B2051" t="s">
        <v>18</v>
      </c>
      <c r="C2051" t="s">
        <v>19</v>
      </c>
      <c r="D2051" t="s">
        <v>101</v>
      </c>
      <c r="E2051" t="s">
        <v>21</v>
      </c>
      <c r="F2051" t="s">
        <v>4451</v>
      </c>
      <c r="G2051">
        <v>27.24</v>
      </c>
      <c r="H2051" t="s">
        <v>23</v>
      </c>
      <c r="I2051" t="s">
        <v>4452</v>
      </c>
      <c r="J2051" t="s">
        <v>692</v>
      </c>
      <c r="K2051">
        <v>27.24</v>
      </c>
      <c r="L2051">
        <v>1</v>
      </c>
      <c r="M2051" t="s">
        <v>19</v>
      </c>
      <c r="N2051" t="s">
        <v>26</v>
      </c>
      <c r="O2051" t="s">
        <v>27</v>
      </c>
      <c r="P2051" t="s">
        <v>18</v>
      </c>
      <c r="Q2051" t="s">
        <v>101</v>
      </c>
    </row>
    <row r="2052" spans="1:17">
      <c r="A2052" t="s">
        <v>17</v>
      </c>
      <c r="B2052" t="s">
        <v>36</v>
      </c>
      <c r="C2052" t="s">
        <v>19</v>
      </c>
      <c r="D2052" t="s">
        <v>101</v>
      </c>
      <c r="E2052" t="s">
        <v>95</v>
      </c>
      <c r="F2052" t="s">
        <v>4453</v>
      </c>
      <c r="G2052">
        <v>25.63</v>
      </c>
      <c r="H2052" t="s">
        <v>97</v>
      </c>
      <c r="I2052" t="s">
        <v>4454</v>
      </c>
      <c r="J2052" t="s">
        <v>1021</v>
      </c>
      <c r="K2052">
        <v>0</v>
      </c>
      <c r="L2052">
        <v>0</v>
      </c>
      <c r="M2052" t="s">
        <v>19</v>
      </c>
      <c r="P2052" t="s">
        <v>36</v>
      </c>
    </row>
    <row r="2053" spans="1:17">
      <c r="A2053" t="s">
        <v>17</v>
      </c>
      <c r="B2053" t="s">
        <v>79</v>
      </c>
      <c r="C2053" t="s">
        <v>43</v>
      </c>
      <c r="D2053" t="s">
        <v>101</v>
      </c>
      <c r="E2053" t="s">
        <v>1381</v>
      </c>
      <c r="F2053" t="s">
        <v>4455</v>
      </c>
      <c r="G2053">
        <v>20.97</v>
      </c>
      <c r="H2053" t="s">
        <v>1383</v>
      </c>
      <c r="I2053" t="s">
        <v>4456</v>
      </c>
      <c r="J2053" t="s">
        <v>2732</v>
      </c>
      <c r="K2053">
        <v>20.97</v>
      </c>
      <c r="L2053">
        <v>1</v>
      </c>
      <c r="M2053" t="s">
        <v>43</v>
      </c>
      <c r="N2053" t="s">
        <v>26</v>
      </c>
      <c r="O2053" t="s">
        <v>79</v>
      </c>
      <c r="P2053" t="s">
        <v>1386</v>
      </c>
      <c r="Q2053" t="s">
        <v>105</v>
      </c>
    </row>
    <row r="2054" spans="1:17">
      <c r="A2054" t="s">
        <v>17</v>
      </c>
      <c r="B2054" t="s">
        <v>18</v>
      </c>
      <c r="C2054" t="s">
        <v>19</v>
      </c>
      <c r="D2054" t="s">
        <v>101</v>
      </c>
      <c r="E2054" t="s">
        <v>21</v>
      </c>
      <c r="F2054" t="s">
        <v>4457</v>
      </c>
      <c r="G2054">
        <v>17.82</v>
      </c>
      <c r="H2054" t="s">
        <v>23</v>
      </c>
      <c r="I2054" t="s">
        <v>4458</v>
      </c>
      <c r="J2054" t="s">
        <v>1419</v>
      </c>
      <c r="K2054">
        <v>17.82</v>
      </c>
      <c r="L2054">
        <v>1</v>
      </c>
      <c r="M2054" t="s">
        <v>19</v>
      </c>
      <c r="N2054" t="s">
        <v>26</v>
      </c>
      <c r="O2054" t="s">
        <v>27</v>
      </c>
      <c r="P2054" t="s">
        <v>18</v>
      </c>
      <c r="Q2054" t="s">
        <v>101</v>
      </c>
    </row>
    <row r="2055" spans="1:17">
      <c r="A2055" t="s">
        <v>17</v>
      </c>
      <c r="B2055" t="s">
        <v>79</v>
      </c>
      <c r="C2055" t="s">
        <v>43</v>
      </c>
      <c r="D2055" t="s">
        <v>101</v>
      </c>
      <c r="E2055" t="s">
        <v>2144</v>
      </c>
      <c r="F2055" t="s">
        <v>4459</v>
      </c>
      <c r="G2055">
        <v>16.22</v>
      </c>
      <c r="H2055" t="s">
        <v>2146</v>
      </c>
      <c r="I2055" t="s">
        <v>4460</v>
      </c>
      <c r="J2055" t="s">
        <v>3871</v>
      </c>
      <c r="K2055">
        <v>16.22</v>
      </c>
      <c r="L2055">
        <v>1</v>
      </c>
      <c r="M2055" t="s">
        <v>43</v>
      </c>
      <c r="N2055" t="s">
        <v>26</v>
      </c>
      <c r="O2055" t="s">
        <v>79</v>
      </c>
      <c r="P2055" t="s">
        <v>1386</v>
      </c>
      <c r="Q2055" t="s">
        <v>101</v>
      </c>
    </row>
    <row r="2056" spans="1:17">
      <c r="A2056" t="s">
        <v>17</v>
      </c>
      <c r="B2056" t="s">
        <v>18</v>
      </c>
      <c r="C2056" t="s">
        <v>19</v>
      </c>
      <c r="D2056" t="s">
        <v>101</v>
      </c>
      <c r="E2056" t="s">
        <v>21</v>
      </c>
      <c r="F2056" t="s">
        <v>4461</v>
      </c>
      <c r="G2056">
        <v>11.22</v>
      </c>
      <c r="H2056" t="s">
        <v>23</v>
      </c>
      <c r="I2056" t="s">
        <v>4462</v>
      </c>
      <c r="J2056" t="s">
        <v>1336</v>
      </c>
      <c r="K2056">
        <v>11.22</v>
      </c>
      <c r="L2056">
        <v>1</v>
      </c>
      <c r="M2056" t="s">
        <v>19</v>
      </c>
      <c r="N2056" t="s">
        <v>26</v>
      </c>
      <c r="O2056" t="s">
        <v>27</v>
      </c>
      <c r="P2056" t="s">
        <v>18</v>
      </c>
      <c r="Q2056" t="s">
        <v>101</v>
      </c>
    </row>
  </sheetData>
  <phoneticPr fontId="2" type="noConversion"/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6"/>
  <sheetViews>
    <sheetView tabSelected="1" topLeftCell="A293" workbookViewId="0">
      <selection activeCell="G252" sqref="G252:G346"/>
    </sheetView>
  </sheetViews>
  <sheetFormatPr baseColWidth="10" defaultColWidth="9" defaultRowHeight="14"/>
  <cols>
    <col min="1" max="2" width="13" customWidth="1"/>
    <col min="3" max="3" width="55" customWidth="1"/>
    <col min="4" max="4" width="20" customWidth="1"/>
    <col min="5" max="8" width="13" customWidth="1"/>
  </cols>
  <sheetData>
    <row r="1" spans="1:8">
      <c r="A1" s="1" t="s">
        <v>15</v>
      </c>
      <c r="B1" s="1" t="s">
        <v>4463</v>
      </c>
      <c r="C1" s="1" t="s">
        <v>7</v>
      </c>
      <c r="D1" s="1" t="s">
        <v>5</v>
      </c>
      <c r="E1" s="1" t="s">
        <v>4464</v>
      </c>
      <c r="F1" s="1" t="s">
        <v>4465</v>
      </c>
      <c r="G1" s="1" t="s">
        <v>4466</v>
      </c>
      <c r="H1" s="1" t="s">
        <v>4467</v>
      </c>
    </row>
    <row r="2" spans="1:8">
      <c r="A2" t="s">
        <v>19</v>
      </c>
      <c r="B2" t="s">
        <v>30</v>
      </c>
      <c r="C2" t="s">
        <v>4468</v>
      </c>
      <c r="D2" t="s">
        <v>4469</v>
      </c>
      <c r="E2">
        <v>5795851</v>
      </c>
      <c r="F2" t="s">
        <v>36</v>
      </c>
      <c r="G2" t="s">
        <v>4470</v>
      </c>
    </row>
    <row r="3" spans="1:8">
      <c r="A3" t="s">
        <v>4471</v>
      </c>
      <c r="B3" t="s">
        <v>30</v>
      </c>
      <c r="C3" t="s">
        <v>4468</v>
      </c>
      <c r="D3" t="s">
        <v>4469</v>
      </c>
      <c r="E3">
        <v>240481.2439999998</v>
      </c>
      <c r="F3" t="s">
        <v>36</v>
      </c>
      <c r="G3" t="s">
        <v>4470</v>
      </c>
    </row>
    <row r="4" spans="1:8">
      <c r="A4" t="s">
        <v>4472</v>
      </c>
      <c r="B4" t="s">
        <v>30</v>
      </c>
      <c r="C4" t="s">
        <v>4468</v>
      </c>
      <c r="D4" t="s">
        <v>4469</v>
      </c>
      <c r="E4">
        <v>463668.05599999998</v>
      </c>
      <c r="F4" t="s">
        <v>36</v>
      </c>
      <c r="G4" t="s">
        <v>4470</v>
      </c>
    </row>
    <row r="5" spans="1:8">
      <c r="A5" t="s">
        <v>19</v>
      </c>
      <c r="B5" t="s">
        <v>30</v>
      </c>
      <c r="C5" t="s">
        <v>4473</v>
      </c>
      <c r="D5" t="s">
        <v>4474</v>
      </c>
      <c r="E5">
        <v>108600</v>
      </c>
      <c r="F5" t="s">
        <v>29</v>
      </c>
      <c r="G5" t="s">
        <v>4470</v>
      </c>
    </row>
    <row r="6" spans="1:8">
      <c r="A6" t="s">
        <v>4471</v>
      </c>
      <c r="B6" t="s">
        <v>30</v>
      </c>
      <c r="C6" t="s">
        <v>4473</v>
      </c>
      <c r="D6" t="s">
        <v>4474</v>
      </c>
      <c r="E6">
        <v>6515</v>
      </c>
      <c r="F6" t="s">
        <v>29</v>
      </c>
      <c r="G6" t="s">
        <v>4470</v>
      </c>
    </row>
    <row r="7" spans="1:8">
      <c r="A7" t="s">
        <v>4472</v>
      </c>
      <c r="B7" t="s">
        <v>30</v>
      </c>
      <c r="C7" t="s">
        <v>4473</v>
      </c>
      <c r="D7" t="s">
        <v>4474</v>
      </c>
      <c r="E7">
        <v>10860</v>
      </c>
      <c r="F7" t="s">
        <v>29</v>
      </c>
      <c r="G7" t="s">
        <v>4470</v>
      </c>
    </row>
    <row r="8" spans="1:8">
      <c r="A8" t="s">
        <v>3</v>
      </c>
      <c r="B8" t="s">
        <v>30</v>
      </c>
      <c r="C8" t="s">
        <v>4475</v>
      </c>
      <c r="D8" t="s">
        <v>4476</v>
      </c>
      <c r="E8">
        <v>668561</v>
      </c>
      <c r="F8" t="s">
        <v>29</v>
      </c>
    </row>
    <row r="9" spans="1:8">
      <c r="A9" t="s">
        <v>4471</v>
      </c>
      <c r="B9" t="s">
        <v>30</v>
      </c>
      <c r="C9" t="s">
        <v>4475</v>
      </c>
      <c r="D9" t="s">
        <v>4476</v>
      </c>
      <c r="E9">
        <v>40114</v>
      </c>
      <c r="F9" t="s">
        <v>29</v>
      </c>
    </row>
    <row r="10" spans="1:8">
      <c r="A10" t="s">
        <v>4472</v>
      </c>
      <c r="B10" t="s">
        <v>30</v>
      </c>
      <c r="C10" t="s">
        <v>4475</v>
      </c>
      <c r="D10" t="s">
        <v>4476</v>
      </c>
      <c r="E10">
        <v>53484.928080000012</v>
      </c>
      <c r="F10" t="s">
        <v>29</v>
      </c>
    </row>
    <row r="11" spans="1:8">
      <c r="A11" t="s">
        <v>19</v>
      </c>
      <c r="B11" t="s">
        <v>30</v>
      </c>
      <c r="C11" t="s">
        <v>4477</v>
      </c>
      <c r="D11" t="s">
        <v>4478</v>
      </c>
      <c r="E11">
        <v>144432</v>
      </c>
      <c r="F11" t="s">
        <v>29</v>
      </c>
      <c r="G11" t="s">
        <v>4470</v>
      </c>
    </row>
    <row r="12" spans="1:8">
      <c r="A12" t="s">
        <v>4471</v>
      </c>
      <c r="B12" t="s">
        <v>30</v>
      </c>
      <c r="C12" t="s">
        <v>4477</v>
      </c>
      <c r="D12" t="s">
        <v>4478</v>
      </c>
      <c r="E12">
        <v>7222</v>
      </c>
      <c r="F12" t="s">
        <v>29</v>
      </c>
      <c r="G12" t="s">
        <v>4470</v>
      </c>
    </row>
    <row r="13" spans="1:8">
      <c r="A13" t="s">
        <v>4472</v>
      </c>
      <c r="B13" t="s">
        <v>30</v>
      </c>
      <c r="C13" t="s">
        <v>4477</v>
      </c>
      <c r="D13" t="s">
        <v>4478</v>
      </c>
      <c r="E13">
        <v>14346</v>
      </c>
      <c r="F13" t="s">
        <v>29</v>
      </c>
      <c r="G13" t="s">
        <v>4470</v>
      </c>
    </row>
    <row r="14" spans="1:8">
      <c r="A14" t="s">
        <v>176</v>
      </c>
      <c r="B14" t="s">
        <v>30</v>
      </c>
      <c r="C14" t="s">
        <v>4479</v>
      </c>
      <c r="D14" t="s">
        <v>4480</v>
      </c>
      <c r="E14">
        <v>135514.66</v>
      </c>
      <c r="F14" t="s">
        <v>29</v>
      </c>
      <c r="G14" t="s">
        <v>4470</v>
      </c>
    </row>
    <row r="15" spans="1:8">
      <c r="A15" t="s">
        <v>4471</v>
      </c>
      <c r="B15" t="s">
        <v>30</v>
      </c>
      <c r="C15" t="s">
        <v>4479</v>
      </c>
      <c r="D15" t="s">
        <v>4480</v>
      </c>
      <c r="E15">
        <v>0</v>
      </c>
      <c r="F15" t="s">
        <v>29</v>
      </c>
      <c r="G15" t="s">
        <v>4470</v>
      </c>
    </row>
    <row r="16" spans="1:8">
      <c r="A16" t="s">
        <v>4472</v>
      </c>
      <c r="B16" t="s">
        <v>30</v>
      </c>
      <c r="C16" t="s">
        <v>4479</v>
      </c>
      <c r="D16" t="s">
        <v>4480</v>
      </c>
      <c r="E16">
        <v>9485.34</v>
      </c>
      <c r="F16" t="s">
        <v>29</v>
      </c>
      <c r="G16" t="s">
        <v>4470</v>
      </c>
    </row>
    <row r="17" spans="1:7">
      <c r="A17" t="s">
        <v>43</v>
      </c>
      <c r="B17" t="s">
        <v>30</v>
      </c>
      <c r="C17" t="s">
        <v>4481</v>
      </c>
      <c r="D17" t="s">
        <v>4482</v>
      </c>
      <c r="E17">
        <v>540198.34</v>
      </c>
      <c r="F17" t="s">
        <v>29</v>
      </c>
      <c r="G17" t="s">
        <v>4470</v>
      </c>
    </row>
    <row r="18" spans="1:7">
      <c r="A18" t="s">
        <v>4471</v>
      </c>
      <c r="B18" t="s">
        <v>30</v>
      </c>
      <c r="C18" t="s">
        <v>4481</v>
      </c>
      <c r="D18" t="s">
        <v>4482</v>
      </c>
      <c r="E18">
        <v>7448.66</v>
      </c>
      <c r="F18" t="s">
        <v>29</v>
      </c>
      <c r="G18" t="s">
        <v>4470</v>
      </c>
    </row>
    <row r="19" spans="1:7">
      <c r="A19" t="s">
        <v>4472</v>
      </c>
      <c r="B19" t="s">
        <v>30</v>
      </c>
      <c r="C19" t="s">
        <v>4481</v>
      </c>
      <c r="D19" t="s">
        <v>4482</v>
      </c>
      <c r="E19">
        <v>71195</v>
      </c>
      <c r="F19" t="s">
        <v>29</v>
      </c>
      <c r="G19" t="s">
        <v>4470</v>
      </c>
    </row>
    <row r="20" spans="1:7">
      <c r="A20" t="s">
        <v>4483</v>
      </c>
      <c r="B20" t="s">
        <v>30</v>
      </c>
      <c r="C20" t="s">
        <v>4484</v>
      </c>
      <c r="D20" t="s">
        <v>4485</v>
      </c>
      <c r="E20">
        <v>70400</v>
      </c>
      <c r="F20" t="s">
        <v>29</v>
      </c>
      <c r="G20" t="s">
        <v>4470</v>
      </c>
    </row>
    <row r="21" spans="1:7">
      <c r="A21" t="s">
        <v>4471</v>
      </c>
      <c r="B21" t="s">
        <v>30</v>
      </c>
      <c r="C21" t="s">
        <v>4484</v>
      </c>
      <c r="D21" t="s">
        <v>4485</v>
      </c>
      <c r="E21">
        <v>3520</v>
      </c>
      <c r="F21" t="s">
        <v>29</v>
      </c>
      <c r="G21" t="s">
        <v>4470</v>
      </c>
    </row>
    <row r="22" spans="1:7">
      <c r="A22" t="s">
        <v>4472</v>
      </c>
      <c r="B22" t="s">
        <v>30</v>
      </c>
      <c r="C22" t="s">
        <v>4484</v>
      </c>
      <c r="D22" t="s">
        <v>4485</v>
      </c>
      <c r="E22">
        <v>9152</v>
      </c>
      <c r="F22" t="s">
        <v>29</v>
      </c>
      <c r="G22" t="s">
        <v>4470</v>
      </c>
    </row>
    <row r="23" spans="1:7">
      <c r="A23" t="s">
        <v>43</v>
      </c>
      <c r="B23" t="s">
        <v>30</v>
      </c>
      <c r="C23" t="s">
        <v>4486</v>
      </c>
      <c r="D23" t="s">
        <v>4487</v>
      </c>
      <c r="E23">
        <v>228000</v>
      </c>
      <c r="F23" t="s">
        <v>29</v>
      </c>
      <c r="G23" t="s">
        <v>4470</v>
      </c>
    </row>
    <row r="24" spans="1:7">
      <c r="A24" t="s">
        <v>4471</v>
      </c>
      <c r="B24" t="s">
        <v>30</v>
      </c>
      <c r="C24" t="s">
        <v>4486</v>
      </c>
      <c r="D24" t="s">
        <v>4487</v>
      </c>
      <c r="E24">
        <v>2280</v>
      </c>
      <c r="F24" t="s">
        <v>29</v>
      </c>
      <c r="G24" t="s">
        <v>4470</v>
      </c>
    </row>
    <row r="25" spans="1:7">
      <c r="A25" t="s">
        <v>4472</v>
      </c>
      <c r="B25" t="s">
        <v>30</v>
      </c>
      <c r="C25" t="s">
        <v>4486</v>
      </c>
      <c r="D25" t="s">
        <v>4487</v>
      </c>
      <c r="E25">
        <v>34542</v>
      </c>
      <c r="F25" t="s">
        <v>29</v>
      </c>
      <c r="G25" t="s">
        <v>4470</v>
      </c>
    </row>
    <row r="26" spans="1:7">
      <c r="A26" t="s">
        <v>43</v>
      </c>
      <c r="B26" t="s">
        <v>21</v>
      </c>
      <c r="C26" t="s">
        <v>4488</v>
      </c>
      <c r="D26" t="s">
        <v>4489</v>
      </c>
      <c r="E26">
        <v>70264</v>
      </c>
      <c r="F26" t="s">
        <v>18</v>
      </c>
      <c r="G26" t="s">
        <v>4470</v>
      </c>
    </row>
    <row r="27" spans="1:7">
      <c r="A27" t="s">
        <v>4471</v>
      </c>
      <c r="B27" t="s">
        <v>21</v>
      </c>
      <c r="C27" t="s">
        <v>4488</v>
      </c>
      <c r="D27" t="s">
        <v>4489</v>
      </c>
      <c r="E27">
        <v>3513.2</v>
      </c>
      <c r="F27" t="s">
        <v>18</v>
      </c>
      <c r="G27" t="s">
        <v>4470</v>
      </c>
    </row>
    <row r="28" spans="1:7">
      <c r="A28" t="s">
        <v>4472</v>
      </c>
      <c r="B28" t="s">
        <v>21</v>
      </c>
      <c r="C28" t="s">
        <v>4488</v>
      </c>
      <c r="D28" t="s">
        <v>4489</v>
      </c>
      <c r="E28">
        <v>11066.58</v>
      </c>
      <c r="F28" t="s">
        <v>18</v>
      </c>
      <c r="G28" t="s">
        <v>4470</v>
      </c>
    </row>
    <row r="29" spans="1:7">
      <c r="A29" t="s">
        <v>19</v>
      </c>
      <c r="B29" t="s">
        <v>21</v>
      </c>
      <c r="C29" t="s">
        <v>4490</v>
      </c>
      <c r="D29" t="s">
        <v>4491</v>
      </c>
      <c r="E29">
        <v>425434.49</v>
      </c>
      <c r="F29" t="s">
        <v>18</v>
      </c>
      <c r="G29" t="s">
        <v>4470</v>
      </c>
    </row>
    <row r="30" spans="1:7">
      <c r="A30" t="s">
        <v>4471</v>
      </c>
      <c r="B30" t="s">
        <v>21</v>
      </c>
      <c r="C30" t="s">
        <v>4490</v>
      </c>
      <c r="D30" t="s">
        <v>4491</v>
      </c>
      <c r="E30">
        <v>22591.7</v>
      </c>
      <c r="F30" t="s">
        <v>18</v>
      </c>
      <c r="G30" t="s">
        <v>4470</v>
      </c>
    </row>
    <row r="31" spans="1:7">
      <c r="A31" t="s">
        <v>4472</v>
      </c>
      <c r="B31" t="s">
        <v>21</v>
      </c>
      <c r="C31" t="s">
        <v>4490</v>
      </c>
      <c r="D31" t="s">
        <v>4491</v>
      </c>
      <c r="E31">
        <v>41973.81</v>
      </c>
      <c r="F31" t="s">
        <v>18</v>
      </c>
      <c r="G31" t="s">
        <v>4470</v>
      </c>
    </row>
    <row r="32" spans="1:7">
      <c r="A32" t="s">
        <v>4483</v>
      </c>
      <c r="B32" t="s">
        <v>21</v>
      </c>
      <c r="C32" t="s">
        <v>4492</v>
      </c>
      <c r="D32" t="s">
        <v>4493</v>
      </c>
      <c r="E32">
        <v>272948.58</v>
      </c>
      <c r="F32" t="s">
        <v>18</v>
      </c>
      <c r="G32" t="s">
        <v>4470</v>
      </c>
    </row>
    <row r="33" spans="1:8">
      <c r="A33" t="s">
        <v>4471</v>
      </c>
      <c r="B33" t="s">
        <v>21</v>
      </c>
      <c r="C33" t="s">
        <v>4492</v>
      </c>
      <c r="D33" t="s">
        <v>4493</v>
      </c>
      <c r="E33">
        <v>13647.43</v>
      </c>
      <c r="F33" t="s">
        <v>18</v>
      </c>
      <c r="G33" t="s">
        <v>4470</v>
      </c>
    </row>
    <row r="34" spans="1:8">
      <c r="A34" t="s">
        <v>4472</v>
      </c>
      <c r="B34" t="s">
        <v>21</v>
      </c>
      <c r="C34" t="s">
        <v>4492</v>
      </c>
      <c r="D34" t="s">
        <v>4493</v>
      </c>
      <c r="E34">
        <v>40942.29</v>
      </c>
      <c r="F34" t="s">
        <v>18</v>
      </c>
      <c r="G34" t="s">
        <v>4470</v>
      </c>
    </row>
    <row r="35" spans="1:8">
      <c r="A35" t="s">
        <v>4483</v>
      </c>
      <c r="B35" t="s">
        <v>21</v>
      </c>
      <c r="C35" t="s">
        <v>4494</v>
      </c>
      <c r="D35" t="s">
        <v>4495</v>
      </c>
      <c r="E35">
        <v>20559.009999999998</v>
      </c>
      <c r="F35" t="s">
        <v>18</v>
      </c>
      <c r="G35" t="s">
        <v>4470</v>
      </c>
    </row>
    <row r="36" spans="1:8">
      <c r="A36" t="s">
        <v>4471</v>
      </c>
      <c r="B36" t="s">
        <v>21</v>
      </c>
      <c r="C36" t="s">
        <v>4494</v>
      </c>
      <c r="D36" t="s">
        <v>4495</v>
      </c>
      <c r="E36">
        <v>1027.95</v>
      </c>
      <c r="F36" t="s">
        <v>18</v>
      </c>
      <c r="G36" t="s">
        <v>4470</v>
      </c>
    </row>
    <row r="37" spans="1:8">
      <c r="A37" t="s">
        <v>4472</v>
      </c>
      <c r="B37" t="s">
        <v>21</v>
      </c>
      <c r="C37" t="s">
        <v>4494</v>
      </c>
      <c r="D37" t="s">
        <v>4495</v>
      </c>
      <c r="E37">
        <v>3083.85</v>
      </c>
      <c r="F37" t="s">
        <v>18</v>
      </c>
      <c r="G37" t="s">
        <v>4470</v>
      </c>
    </row>
    <row r="38" spans="1:8">
      <c r="A38" t="s">
        <v>4483</v>
      </c>
      <c r="B38" t="s">
        <v>21</v>
      </c>
      <c r="C38" t="s">
        <v>4496</v>
      </c>
      <c r="D38" t="s">
        <v>4497</v>
      </c>
      <c r="E38">
        <v>29700</v>
      </c>
      <c r="F38" t="s">
        <v>18</v>
      </c>
      <c r="G38" t="s">
        <v>4470</v>
      </c>
    </row>
    <row r="39" spans="1:8">
      <c r="A39" t="s">
        <v>4471</v>
      </c>
      <c r="B39" t="s">
        <v>21</v>
      </c>
      <c r="C39" t="s">
        <v>4496</v>
      </c>
      <c r="D39" t="s">
        <v>4497</v>
      </c>
      <c r="E39">
        <v>1485</v>
      </c>
      <c r="F39" t="s">
        <v>18</v>
      </c>
      <c r="G39" t="s">
        <v>4470</v>
      </c>
    </row>
    <row r="40" spans="1:8">
      <c r="A40" t="s">
        <v>4472</v>
      </c>
      <c r="B40" t="s">
        <v>21</v>
      </c>
      <c r="C40" t="s">
        <v>4496</v>
      </c>
      <c r="D40" t="s">
        <v>4497</v>
      </c>
      <c r="E40">
        <v>4455</v>
      </c>
      <c r="F40" t="s">
        <v>18</v>
      </c>
      <c r="G40" t="s">
        <v>4470</v>
      </c>
    </row>
    <row r="41" spans="1:8">
      <c r="A41" t="s">
        <v>176</v>
      </c>
      <c r="B41" t="s">
        <v>21</v>
      </c>
      <c r="C41" t="s">
        <v>4498</v>
      </c>
      <c r="D41" t="s">
        <v>4499</v>
      </c>
      <c r="E41">
        <v>108900</v>
      </c>
      <c r="F41" t="s">
        <v>18</v>
      </c>
      <c r="G41" t="s">
        <v>4470</v>
      </c>
    </row>
    <row r="42" spans="1:8">
      <c r="A42" t="s">
        <v>4472</v>
      </c>
      <c r="B42" t="s">
        <v>21</v>
      </c>
      <c r="C42" t="s">
        <v>4498</v>
      </c>
      <c r="D42" t="s">
        <v>4499</v>
      </c>
      <c r="E42">
        <v>16335</v>
      </c>
      <c r="F42" t="s">
        <v>18</v>
      </c>
      <c r="G42" t="s">
        <v>4470</v>
      </c>
    </row>
    <row r="43" spans="1:8">
      <c r="A43" t="s">
        <v>19</v>
      </c>
      <c r="B43" t="s">
        <v>37</v>
      </c>
      <c r="C43" t="s">
        <v>4500</v>
      </c>
      <c r="D43" t="s">
        <v>4501</v>
      </c>
      <c r="E43">
        <v>594063.11</v>
      </c>
      <c r="F43" t="s">
        <v>36</v>
      </c>
      <c r="G43" t="s">
        <v>4470</v>
      </c>
    </row>
    <row r="44" spans="1:8">
      <c r="A44" t="s">
        <v>4471</v>
      </c>
      <c r="B44" t="s">
        <v>37</v>
      </c>
      <c r="C44" t="s">
        <v>4500</v>
      </c>
      <c r="D44" t="s">
        <v>4501</v>
      </c>
      <c r="E44">
        <v>63551.47</v>
      </c>
      <c r="F44" t="s">
        <v>36</v>
      </c>
      <c r="G44" t="s">
        <v>4470</v>
      </c>
    </row>
    <row r="45" spans="1:8">
      <c r="A45" t="s">
        <v>3</v>
      </c>
      <c r="B45" t="s">
        <v>30</v>
      </c>
      <c r="C45" t="s">
        <v>4502</v>
      </c>
      <c r="D45" t="s">
        <v>4503</v>
      </c>
      <c r="E45">
        <v>62844.17</v>
      </c>
      <c r="F45" t="s">
        <v>29</v>
      </c>
      <c r="H45" t="s">
        <v>4504</v>
      </c>
    </row>
    <row r="46" spans="1:8">
      <c r="A46" t="s">
        <v>4471</v>
      </c>
      <c r="B46" t="s">
        <v>30</v>
      </c>
      <c r="C46" t="s">
        <v>4502</v>
      </c>
      <c r="D46" t="s">
        <v>4503</v>
      </c>
      <c r="E46">
        <v>3770</v>
      </c>
      <c r="F46" t="s">
        <v>29</v>
      </c>
      <c r="H46" t="s">
        <v>4504</v>
      </c>
    </row>
    <row r="47" spans="1:8">
      <c r="A47" t="s">
        <v>4472</v>
      </c>
      <c r="B47" t="s">
        <v>30</v>
      </c>
      <c r="C47" t="s">
        <v>4502</v>
      </c>
      <c r="D47" t="s">
        <v>4503</v>
      </c>
      <c r="E47">
        <v>9992</v>
      </c>
      <c r="F47" t="s">
        <v>29</v>
      </c>
      <c r="H47" t="s">
        <v>4504</v>
      </c>
    </row>
    <row r="48" spans="1:8">
      <c r="A48" t="s">
        <v>3</v>
      </c>
      <c r="B48" t="s">
        <v>30</v>
      </c>
      <c r="C48" t="s">
        <v>4505</v>
      </c>
      <c r="D48" t="s">
        <v>4506</v>
      </c>
      <c r="E48">
        <v>329079.40712840011</v>
      </c>
      <c r="F48" t="s">
        <v>29</v>
      </c>
      <c r="H48" t="s">
        <v>4504</v>
      </c>
    </row>
    <row r="49" spans="1:8">
      <c r="A49" t="s">
        <v>4471</v>
      </c>
      <c r="B49" t="s">
        <v>30</v>
      </c>
      <c r="C49" t="s">
        <v>4505</v>
      </c>
      <c r="D49" t="s">
        <v>4506</v>
      </c>
      <c r="E49">
        <v>19745</v>
      </c>
      <c r="F49" t="s">
        <v>29</v>
      </c>
      <c r="H49" t="s">
        <v>4504</v>
      </c>
    </row>
    <row r="50" spans="1:8">
      <c r="A50" t="s">
        <v>4472</v>
      </c>
      <c r="B50" t="s">
        <v>30</v>
      </c>
      <c r="C50" t="s">
        <v>4505</v>
      </c>
      <c r="D50" t="s">
        <v>4506</v>
      </c>
      <c r="E50">
        <v>26326.36857027201</v>
      </c>
      <c r="F50" t="s">
        <v>29</v>
      </c>
      <c r="H50" t="s">
        <v>4504</v>
      </c>
    </row>
    <row r="51" spans="1:8">
      <c r="A51" t="s">
        <v>3</v>
      </c>
      <c r="B51" t="s">
        <v>30</v>
      </c>
      <c r="C51" t="s">
        <v>4507</v>
      </c>
      <c r="D51" t="s">
        <v>4508</v>
      </c>
      <c r="E51">
        <v>277627.18000000011</v>
      </c>
      <c r="F51" t="s">
        <v>29</v>
      </c>
      <c r="H51" t="s">
        <v>4504</v>
      </c>
    </row>
    <row r="52" spans="1:8">
      <c r="A52" t="s">
        <v>4471</v>
      </c>
      <c r="B52" t="s">
        <v>30</v>
      </c>
      <c r="C52" t="s">
        <v>4507</v>
      </c>
      <c r="D52" t="s">
        <v>4508</v>
      </c>
      <c r="E52">
        <v>16657.63</v>
      </c>
      <c r="F52" t="s">
        <v>29</v>
      </c>
      <c r="H52" t="s">
        <v>4504</v>
      </c>
    </row>
    <row r="53" spans="1:8">
      <c r="A53" t="s">
        <v>4472</v>
      </c>
      <c r="B53" t="s">
        <v>30</v>
      </c>
      <c r="C53" t="s">
        <v>4507</v>
      </c>
      <c r="D53" t="s">
        <v>4508</v>
      </c>
      <c r="E53">
        <v>22210.174341784001</v>
      </c>
      <c r="F53" t="s">
        <v>29</v>
      </c>
      <c r="H53" t="s">
        <v>4504</v>
      </c>
    </row>
    <row r="54" spans="1:8">
      <c r="A54" t="s">
        <v>3</v>
      </c>
      <c r="B54" t="s">
        <v>30</v>
      </c>
      <c r="C54" t="s">
        <v>4509</v>
      </c>
      <c r="D54" t="s">
        <v>4510</v>
      </c>
      <c r="E54">
        <v>300853</v>
      </c>
      <c r="F54" t="s">
        <v>29</v>
      </c>
      <c r="H54" t="s">
        <v>4504</v>
      </c>
    </row>
    <row r="55" spans="1:8">
      <c r="A55" t="s">
        <v>4471</v>
      </c>
      <c r="B55" t="s">
        <v>30</v>
      </c>
      <c r="C55" t="s">
        <v>4509</v>
      </c>
      <c r="D55" t="s">
        <v>4510</v>
      </c>
      <c r="E55">
        <v>18051</v>
      </c>
      <c r="F55" t="s">
        <v>29</v>
      </c>
      <c r="H55" t="s">
        <v>4504</v>
      </c>
    </row>
    <row r="56" spans="1:8">
      <c r="A56" t="s">
        <v>4472</v>
      </c>
      <c r="B56" t="s">
        <v>30</v>
      </c>
      <c r="C56" t="s">
        <v>4509</v>
      </c>
      <c r="D56" t="s">
        <v>4510</v>
      </c>
      <c r="E56">
        <v>24068.34</v>
      </c>
      <c r="F56" t="s">
        <v>29</v>
      </c>
      <c r="H56" t="s">
        <v>4504</v>
      </c>
    </row>
    <row r="57" spans="1:8">
      <c r="A57" t="s">
        <v>4472</v>
      </c>
      <c r="B57" t="s">
        <v>37</v>
      </c>
      <c r="C57" t="s">
        <v>4500</v>
      </c>
      <c r="D57" t="s">
        <v>4501</v>
      </c>
      <c r="E57">
        <v>49631.289019123193</v>
      </c>
      <c r="F57" t="s">
        <v>36</v>
      </c>
      <c r="G57" t="s">
        <v>4470</v>
      </c>
    </row>
    <row r="58" spans="1:8">
      <c r="A58" t="s">
        <v>19</v>
      </c>
      <c r="B58" t="s">
        <v>37</v>
      </c>
      <c r="C58" t="s">
        <v>4511</v>
      </c>
      <c r="D58" t="s">
        <v>4512</v>
      </c>
      <c r="E58">
        <v>625199.16</v>
      </c>
      <c r="F58" t="s">
        <v>36</v>
      </c>
      <c r="G58" t="s">
        <v>4470</v>
      </c>
    </row>
    <row r="59" spans="1:8">
      <c r="A59" t="s">
        <v>4471</v>
      </c>
      <c r="B59" t="s">
        <v>37</v>
      </c>
      <c r="C59" t="s">
        <v>4511</v>
      </c>
      <c r="D59" t="s">
        <v>4512</v>
      </c>
      <c r="E59">
        <v>26000</v>
      </c>
      <c r="F59" t="s">
        <v>36</v>
      </c>
      <c r="G59" t="s">
        <v>4470</v>
      </c>
    </row>
    <row r="60" spans="1:8">
      <c r="A60" t="s">
        <v>4472</v>
      </c>
      <c r="B60" t="s">
        <v>37</v>
      </c>
      <c r="C60" t="s">
        <v>4511</v>
      </c>
      <c r="D60" t="s">
        <v>4512</v>
      </c>
      <c r="E60">
        <v>48800.84</v>
      </c>
      <c r="F60" t="s">
        <v>36</v>
      </c>
      <c r="G60" t="s">
        <v>4470</v>
      </c>
    </row>
    <row r="61" spans="1:8">
      <c r="A61" t="s">
        <v>43</v>
      </c>
      <c r="B61" t="s">
        <v>37</v>
      </c>
      <c r="C61" t="s">
        <v>4513</v>
      </c>
      <c r="D61" t="s">
        <v>4514</v>
      </c>
      <c r="E61">
        <v>363852</v>
      </c>
      <c r="F61" t="s">
        <v>36</v>
      </c>
      <c r="G61" t="s">
        <v>4470</v>
      </c>
    </row>
    <row r="62" spans="1:8">
      <c r="A62" t="s">
        <v>4472</v>
      </c>
      <c r="B62" t="s">
        <v>37</v>
      </c>
      <c r="C62" t="s">
        <v>4513</v>
      </c>
      <c r="D62" t="s">
        <v>4514</v>
      </c>
      <c r="E62">
        <v>44148</v>
      </c>
      <c r="F62" t="s">
        <v>36</v>
      </c>
      <c r="G62" t="s">
        <v>4470</v>
      </c>
    </row>
    <row r="63" spans="1:8">
      <c r="A63" t="s">
        <v>4483</v>
      </c>
      <c r="B63" t="s">
        <v>37</v>
      </c>
      <c r="C63" t="s">
        <v>4515</v>
      </c>
      <c r="D63" t="s">
        <v>4516</v>
      </c>
      <c r="E63">
        <v>78042</v>
      </c>
      <c r="F63" t="s">
        <v>36</v>
      </c>
      <c r="G63" t="s">
        <v>4470</v>
      </c>
    </row>
    <row r="64" spans="1:8">
      <c r="A64" t="s">
        <v>4471</v>
      </c>
      <c r="B64" t="s">
        <v>37</v>
      </c>
      <c r="C64" t="s">
        <v>4515</v>
      </c>
      <c r="D64" t="s">
        <v>4516</v>
      </c>
      <c r="E64">
        <v>9365.0400000000009</v>
      </c>
      <c r="F64" t="s">
        <v>36</v>
      </c>
      <c r="G64" t="s">
        <v>4470</v>
      </c>
    </row>
    <row r="65" spans="1:7">
      <c r="A65" t="s">
        <v>4472</v>
      </c>
      <c r="B65" t="s">
        <v>37</v>
      </c>
      <c r="C65" t="s">
        <v>4515</v>
      </c>
      <c r="D65" t="s">
        <v>4516</v>
      </c>
      <c r="E65">
        <v>11706.3</v>
      </c>
      <c r="F65" t="s">
        <v>36</v>
      </c>
      <c r="G65" t="s">
        <v>4470</v>
      </c>
    </row>
    <row r="66" spans="1:7">
      <c r="A66" t="s">
        <v>4483</v>
      </c>
      <c r="B66" t="s">
        <v>37</v>
      </c>
      <c r="C66" t="s">
        <v>4517</v>
      </c>
      <c r="D66" t="s">
        <v>4518</v>
      </c>
      <c r="E66">
        <v>119350</v>
      </c>
      <c r="F66" t="s">
        <v>36</v>
      </c>
      <c r="G66" t="s">
        <v>4470</v>
      </c>
    </row>
    <row r="67" spans="1:7">
      <c r="A67" t="s">
        <v>4471</v>
      </c>
      <c r="B67" t="s">
        <v>37</v>
      </c>
      <c r="C67" t="s">
        <v>4517</v>
      </c>
      <c r="D67" t="s">
        <v>4518</v>
      </c>
      <c r="E67">
        <v>5968</v>
      </c>
      <c r="F67" t="s">
        <v>36</v>
      </c>
      <c r="G67" t="s">
        <v>4470</v>
      </c>
    </row>
    <row r="68" spans="1:7">
      <c r="A68" t="s">
        <v>4472</v>
      </c>
      <c r="B68" t="s">
        <v>37</v>
      </c>
      <c r="C68" t="s">
        <v>4517</v>
      </c>
      <c r="D68" t="s">
        <v>4518</v>
      </c>
      <c r="E68">
        <v>15516</v>
      </c>
      <c r="F68" t="s">
        <v>36</v>
      </c>
      <c r="G68" t="s">
        <v>4470</v>
      </c>
    </row>
    <row r="69" spans="1:7">
      <c r="A69" t="s">
        <v>43</v>
      </c>
      <c r="B69" t="s">
        <v>37</v>
      </c>
      <c r="C69" t="s">
        <v>4519</v>
      </c>
      <c r="D69" t="s">
        <v>4520</v>
      </c>
      <c r="E69">
        <v>163735</v>
      </c>
      <c r="F69" t="s">
        <v>36</v>
      </c>
      <c r="G69" t="s">
        <v>4470</v>
      </c>
    </row>
    <row r="70" spans="1:7">
      <c r="A70" t="s">
        <v>4472</v>
      </c>
      <c r="B70" t="s">
        <v>37</v>
      </c>
      <c r="C70" t="s">
        <v>4519</v>
      </c>
      <c r="D70" t="s">
        <v>4520</v>
      </c>
      <c r="E70">
        <v>18892.5</v>
      </c>
      <c r="F70" t="s">
        <v>36</v>
      </c>
      <c r="G70" t="s">
        <v>4470</v>
      </c>
    </row>
    <row r="71" spans="1:7">
      <c r="A71" t="s">
        <v>4483</v>
      </c>
      <c r="B71" t="s">
        <v>37</v>
      </c>
      <c r="C71" t="s">
        <v>4521</v>
      </c>
      <c r="D71" t="s">
        <v>4522</v>
      </c>
      <c r="E71">
        <v>1502984.58</v>
      </c>
      <c r="F71" t="s">
        <v>36</v>
      </c>
      <c r="G71" t="s">
        <v>4470</v>
      </c>
    </row>
    <row r="72" spans="1:7">
      <c r="A72" t="s">
        <v>4471</v>
      </c>
      <c r="B72" t="s">
        <v>37</v>
      </c>
      <c r="C72" t="s">
        <v>4521</v>
      </c>
      <c r="D72" t="s">
        <v>4522</v>
      </c>
      <c r="E72">
        <v>102653.85</v>
      </c>
      <c r="F72" t="s">
        <v>36</v>
      </c>
      <c r="G72" t="s">
        <v>4470</v>
      </c>
    </row>
    <row r="73" spans="1:7">
      <c r="A73" t="s">
        <v>4472</v>
      </c>
      <c r="B73" t="s">
        <v>37</v>
      </c>
      <c r="C73" t="s">
        <v>4521</v>
      </c>
      <c r="D73" t="s">
        <v>4522</v>
      </c>
      <c r="E73">
        <v>128451.07</v>
      </c>
      <c r="F73" t="s">
        <v>36</v>
      </c>
      <c r="G73" t="s">
        <v>4470</v>
      </c>
    </row>
    <row r="74" spans="1:7">
      <c r="A74" t="s">
        <v>43</v>
      </c>
      <c r="B74" t="s">
        <v>192</v>
      </c>
      <c r="C74" t="s">
        <v>4523</v>
      </c>
      <c r="D74" t="s">
        <v>4524</v>
      </c>
      <c r="E74">
        <v>918126</v>
      </c>
      <c r="F74" t="s">
        <v>79</v>
      </c>
      <c r="G74" t="s">
        <v>4470</v>
      </c>
    </row>
    <row r="75" spans="1:7">
      <c r="A75" t="s">
        <v>4471</v>
      </c>
      <c r="B75" t="s">
        <v>192</v>
      </c>
      <c r="C75" t="s">
        <v>4523</v>
      </c>
      <c r="D75" t="s">
        <v>4524</v>
      </c>
      <c r="E75">
        <v>23000</v>
      </c>
      <c r="F75" t="s">
        <v>79</v>
      </c>
      <c r="G75" t="s">
        <v>4470</v>
      </c>
    </row>
    <row r="76" spans="1:7">
      <c r="A76" t="s">
        <v>43</v>
      </c>
      <c r="B76" t="s">
        <v>192</v>
      </c>
      <c r="C76" t="s">
        <v>4525</v>
      </c>
      <c r="D76" t="s">
        <v>4526</v>
      </c>
      <c r="E76">
        <v>7680</v>
      </c>
      <c r="F76" t="s">
        <v>79</v>
      </c>
      <c r="G76" t="s">
        <v>4470</v>
      </c>
    </row>
    <row r="77" spans="1:7">
      <c r="A77" t="s">
        <v>4472</v>
      </c>
      <c r="B77" t="s">
        <v>192</v>
      </c>
      <c r="C77" t="s">
        <v>4525</v>
      </c>
      <c r="D77" t="s">
        <v>4526</v>
      </c>
      <c r="E77">
        <v>1152</v>
      </c>
      <c r="F77" t="s">
        <v>79</v>
      </c>
      <c r="G77" t="s">
        <v>4470</v>
      </c>
    </row>
    <row r="78" spans="1:7">
      <c r="A78" t="s">
        <v>43</v>
      </c>
      <c r="B78" t="s">
        <v>192</v>
      </c>
      <c r="C78" t="s">
        <v>4527</v>
      </c>
      <c r="D78" t="s">
        <v>4528</v>
      </c>
      <c r="E78">
        <v>38004</v>
      </c>
      <c r="F78" t="s">
        <v>79</v>
      </c>
      <c r="G78" t="s">
        <v>4470</v>
      </c>
    </row>
    <row r="79" spans="1:7">
      <c r="A79" t="s">
        <v>4471</v>
      </c>
      <c r="B79" t="s">
        <v>192</v>
      </c>
      <c r="C79" t="s">
        <v>4527</v>
      </c>
      <c r="D79" t="s">
        <v>4528</v>
      </c>
      <c r="E79">
        <v>2280.2399999999998</v>
      </c>
      <c r="F79" t="s">
        <v>79</v>
      </c>
      <c r="G79" t="s">
        <v>4470</v>
      </c>
    </row>
    <row r="80" spans="1:7">
      <c r="A80" t="s">
        <v>4472</v>
      </c>
      <c r="B80" t="s">
        <v>192</v>
      </c>
      <c r="C80" t="s">
        <v>4527</v>
      </c>
      <c r="D80" t="s">
        <v>4528</v>
      </c>
      <c r="E80">
        <v>6042.64</v>
      </c>
      <c r="F80" t="s">
        <v>79</v>
      </c>
      <c r="G80" t="s">
        <v>4470</v>
      </c>
    </row>
    <row r="81" spans="1:7">
      <c r="A81" t="s">
        <v>19</v>
      </c>
      <c r="B81" t="s">
        <v>946</v>
      </c>
      <c r="C81" t="s">
        <v>4529</v>
      </c>
      <c r="D81" t="s">
        <v>4530</v>
      </c>
      <c r="E81">
        <v>358335</v>
      </c>
      <c r="F81" t="s">
        <v>36</v>
      </c>
      <c r="G81" t="s">
        <v>4470</v>
      </c>
    </row>
    <row r="82" spans="1:7">
      <c r="A82" t="s">
        <v>4471</v>
      </c>
      <c r="B82" t="s">
        <v>946</v>
      </c>
      <c r="C82" t="s">
        <v>4529</v>
      </c>
      <c r="D82" t="s">
        <v>4530</v>
      </c>
      <c r="E82">
        <v>21361</v>
      </c>
      <c r="F82" t="s">
        <v>36</v>
      </c>
      <c r="G82" t="s">
        <v>4470</v>
      </c>
    </row>
    <row r="83" spans="1:7">
      <c r="A83" t="s">
        <v>4472</v>
      </c>
      <c r="B83" t="s">
        <v>946</v>
      </c>
      <c r="C83" t="s">
        <v>4529</v>
      </c>
      <c r="D83" t="s">
        <v>4530</v>
      </c>
      <c r="E83">
        <v>28304</v>
      </c>
      <c r="F83" t="s">
        <v>36</v>
      </c>
      <c r="G83" t="s">
        <v>4470</v>
      </c>
    </row>
    <row r="84" spans="1:7">
      <c r="A84" t="s">
        <v>43</v>
      </c>
      <c r="B84" t="s">
        <v>353</v>
      </c>
      <c r="C84" t="s">
        <v>4531</v>
      </c>
      <c r="D84" t="s">
        <v>4532</v>
      </c>
      <c r="E84">
        <v>165168</v>
      </c>
      <c r="F84" t="s">
        <v>79</v>
      </c>
      <c r="G84" t="s">
        <v>4470</v>
      </c>
    </row>
    <row r="85" spans="1:7">
      <c r="A85" t="s">
        <v>4471</v>
      </c>
      <c r="B85" t="s">
        <v>353</v>
      </c>
      <c r="C85" t="s">
        <v>4531</v>
      </c>
      <c r="D85" t="s">
        <v>4532</v>
      </c>
      <c r="E85">
        <v>9910.08</v>
      </c>
      <c r="F85" t="s">
        <v>79</v>
      </c>
      <c r="G85" t="s">
        <v>4470</v>
      </c>
    </row>
    <row r="86" spans="1:7">
      <c r="A86" t="s">
        <v>4472</v>
      </c>
      <c r="B86" t="s">
        <v>353</v>
      </c>
      <c r="C86" t="s">
        <v>4531</v>
      </c>
      <c r="D86" t="s">
        <v>4532</v>
      </c>
      <c r="E86">
        <v>13213.44</v>
      </c>
      <c r="F86" t="s">
        <v>79</v>
      </c>
      <c r="G86" t="s">
        <v>4470</v>
      </c>
    </row>
    <row r="87" spans="1:7">
      <c r="A87" t="s">
        <v>43</v>
      </c>
      <c r="B87" t="s">
        <v>419</v>
      </c>
      <c r="C87" t="s">
        <v>4533</v>
      </c>
      <c r="D87" t="s">
        <v>4534</v>
      </c>
      <c r="E87">
        <v>57083.38</v>
      </c>
      <c r="F87" t="s">
        <v>79</v>
      </c>
      <c r="G87" t="s">
        <v>4470</v>
      </c>
    </row>
    <row r="88" spans="1:7">
      <c r="A88" t="s">
        <v>4471</v>
      </c>
      <c r="B88" t="s">
        <v>419</v>
      </c>
      <c r="C88" t="s">
        <v>4533</v>
      </c>
      <c r="D88" t="s">
        <v>4534</v>
      </c>
      <c r="E88">
        <v>548.52</v>
      </c>
      <c r="F88" t="s">
        <v>79</v>
      </c>
      <c r="G88" t="s">
        <v>4470</v>
      </c>
    </row>
    <row r="89" spans="1:7">
      <c r="A89" t="s">
        <v>4472</v>
      </c>
      <c r="B89" t="s">
        <v>419</v>
      </c>
      <c r="C89" t="s">
        <v>4533</v>
      </c>
      <c r="D89" t="s">
        <v>4534</v>
      </c>
      <c r="E89">
        <v>6907.53</v>
      </c>
      <c r="F89" t="s">
        <v>79</v>
      </c>
      <c r="G89" t="s">
        <v>4470</v>
      </c>
    </row>
    <row r="90" spans="1:7">
      <c r="A90" t="s">
        <v>176</v>
      </c>
      <c r="B90" t="s">
        <v>977</v>
      </c>
      <c r="C90" t="s">
        <v>979</v>
      </c>
      <c r="D90" t="s">
        <v>4535</v>
      </c>
      <c r="E90">
        <v>414401.66</v>
      </c>
      <c r="F90" t="s">
        <v>18</v>
      </c>
      <c r="G90" t="s">
        <v>4470</v>
      </c>
    </row>
    <row r="91" spans="1:7">
      <c r="A91" t="s">
        <v>4471</v>
      </c>
      <c r="B91" t="s">
        <v>977</v>
      </c>
      <c r="C91" t="s">
        <v>979</v>
      </c>
      <c r="D91" t="s">
        <v>4535</v>
      </c>
      <c r="E91">
        <v>54616.55</v>
      </c>
      <c r="F91" t="s">
        <v>18</v>
      </c>
      <c r="G91" t="s">
        <v>4470</v>
      </c>
    </row>
    <row r="92" spans="1:7">
      <c r="A92" t="s">
        <v>4472</v>
      </c>
      <c r="B92" t="s">
        <v>977</v>
      </c>
      <c r="C92" t="s">
        <v>979</v>
      </c>
      <c r="D92" t="s">
        <v>4535</v>
      </c>
      <c r="E92">
        <v>35397.601194482762</v>
      </c>
      <c r="F92" t="s">
        <v>18</v>
      </c>
      <c r="G92" t="s">
        <v>4470</v>
      </c>
    </row>
    <row r="93" spans="1:7">
      <c r="A93" t="s">
        <v>19</v>
      </c>
      <c r="B93" t="s">
        <v>977</v>
      </c>
      <c r="C93" t="s">
        <v>4536</v>
      </c>
      <c r="D93" t="s">
        <v>4537</v>
      </c>
      <c r="E93">
        <v>393600</v>
      </c>
      <c r="F93" t="s">
        <v>18</v>
      </c>
      <c r="G93" t="s">
        <v>4470</v>
      </c>
    </row>
    <row r="94" spans="1:7">
      <c r="A94" t="s">
        <v>4471</v>
      </c>
      <c r="B94" t="s">
        <v>977</v>
      </c>
      <c r="C94" t="s">
        <v>4536</v>
      </c>
      <c r="D94" t="s">
        <v>4537</v>
      </c>
      <c r="E94">
        <v>76451</v>
      </c>
      <c r="F94" t="s">
        <v>18</v>
      </c>
      <c r="G94" t="s">
        <v>4470</v>
      </c>
    </row>
    <row r="95" spans="1:7">
      <c r="A95" t="s">
        <v>4472</v>
      </c>
      <c r="B95" t="s">
        <v>977</v>
      </c>
      <c r="C95" t="s">
        <v>4536</v>
      </c>
      <c r="D95" t="s">
        <v>4537</v>
      </c>
      <c r="E95">
        <v>37599</v>
      </c>
      <c r="F95" t="s">
        <v>18</v>
      </c>
      <c r="G95" t="s">
        <v>4470</v>
      </c>
    </row>
    <row r="96" spans="1:7">
      <c r="A96" t="s">
        <v>19</v>
      </c>
      <c r="B96" t="s">
        <v>383</v>
      </c>
      <c r="C96" t="s">
        <v>4538</v>
      </c>
      <c r="D96" t="s">
        <v>4539</v>
      </c>
      <c r="E96">
        <v>2811729.15</v>
      </c>
      <c r="F96" t="s">
        <v>29</v>
      </c>
      <c r="G96" t="s">
        <v>4470</v>
      </c>
    </row>
    <row r="97" spans="1:7">
      <c r="A97" t="s">
        <v>4472</v>
      </c>
      <c r="B97" t="s">
        <v>383</v>
      </c>
      <c r="C97" t="s">
        <v>4538</v>
      </c>
      <c r="D97" t="s">
        <v>4539</v>
      </c>
      <c r="E97">
        <v>231172.91500000001</v>
      </c>
      <c r="F97" t="s">
        <v>29</v>
      </c>
      <c r="G97" t="s">
        <v>4470</v>
      </c>
    </row>
    <row r="98" spans="1:7">
      <c r="A98" t="s">
        <v>4483</v>
      </c>
      <c r="B98" t="s">
        <v>1242</v>
      </c>
      <c r="C98" t="s">
        <v>4540</v>
      </c>
      <c r="D98" t="s">
        <v>4541</v>
      </c>
      <c r="E98">
        <v>22779.71</v>
      </c>
      <c r="F98" t="s">
        <v>36</v>
      </c>
      <c r="G98" t="s">
        <v>4470</v>
      </c>
    </row>
    <row r="99" spans="1:7">
      <c r="A99" t="s">
        <v>4471</v>
      </c>
      <c r="B99" t="s">
        <v>1242</v>
      </c>
      <c r="C99" t="s">
        <v>4540</v>
      </c>
      <c r="D99" t="s">
        <v>4541</v>
      </c>
      <c r="E99">
        <v>1139</v>
      </c>
      <c r="F99" t="s">
        <v>36</v>
      </c>
      <c r="G99" t="s">
        <v>4470</v>
      </c>
    </row>
    <row r="100" spans="1:7">
      <c r="A100" t="s">
        <v>4472</v>
      </c>
      <c r="B100" t="s">
        <v>1242</v>
      </c>
      <c r="C100" t="s">
        <v>4540</v>
      </c>
      <c r="D100" t="s">
        <v>4541</v>
      </c>
      <c r="E100">
        <v>3109</v>
      </c>
      <c r="F100" t="s">
        <v>36</v>
      </c>
      <c r="G100" t="s">
        <v>4470</v>
      </c>
    </row>
    <row r="101" spans="1:7">
      <c r="A101" t="s">
        <v>19</v>
      </c>
      <c r="B101" t="s">
        <v>2028</v>
      </c>
      <c r="C101" t="s">
        <v>2030</v>
      </c>
      <c r="D101" t="s">
        <v>4542</v>
      </c>
      <c r="E101">
        <v>196587</v>
      </c>
      <c r="F101" t="s">
        <v>18</v>
      </c>
      <c r="G101" t="s">
        <v>4470</v>
      </c>
    </row>
    <row r="102" spans="1:7">
      <c r="A102" t="s">
        <v>4471</v>
      </c>
      <c r="B102" t="s">
        <v>2028</v>
      </c>
      <c r="C102" t="s">
        <v>2030</v>
      </c>
      <c r="D102" t="s">
        <v>4542</v>
      </c>
      <c r="E102">
        <v>38608</v>
      </c>
      <c r="F102" t="s">
        <v>18</v>
      </c>
      <c r="G102" t="s">
        <v>4470</v>
      </c>
    </row>
    <row r="103" spans="1:7">
      <c r="A103" t="s">
        <v>4472</v>
      </c>
      <c r="B103" t="s">
        <v>2028</v>
      </c>
      <c r="C103" t="s">
        <v>2030</v>
      </c>
      <c r="D103" t="s">
        <v>4542</v>
      </c>
      <c r="E103">
        <v>4805</v>
      </c>
      <c r="F103" t="s">
        <v>18</v>
      </c>
      <c r="G103" t="s">
        <v>4470</v>
      </c>
    </row>
    <row r="104" spans="1:7">
      <c r="A104" t="s">
        <v>4483</v>
      </c>
      <c r="B104" t="s">
        <v>2117</v>
      </c>
      <c r="C104" t="s">
        <v>4543</v>
      </c>
      <c r="D104" t="s">
        <v>4544</v>
      </c>
      <c r="E104">
        <v>42873</v>
      </c>
      <c r="F104" t="s">
        <v>18</v>
      </c>
      <c r="G104" t="s">
        <v>4470</v>
      </c>
    </row>
    <row r="105" spans="1:7">
      <c r="A105" t="s">
        <v>4471</v>
      </c>
      <c r="B105" t="s">
        <v>2117</v>
      </c>
      <c r="C105" t="s">
        <v>4543</v>
      </c>
      <c r="D105" t="s">
        <v>4544</v>
      </c>
      <c r="E105">
        <v>2572</v>
      </c>
      <c r="F105" t="s">
        <v>18</v>
      </c>
      <c r="G105" t="s">
        <v>4470</v>
      </c>
    </row>
    <row r="106" spans="1:7">
      <c r="A106" t="s">
        <v>4472</v>
      </c>
      <c r="B106" t="s">
        <v>2117</v>
      </c>
      <c r="C106" t="s">
        <v>4543</v>
      </c>
      <c r="D106" t="s">
        <v>4544</v>
      </c>
      <c r="E106">
        <v>3429.8240000000001</v>
      </c>
      <c r="F106" t="s">
        <v>18</v>
      </c>
      <c r="G106" t="s">
        <v>4470</v>
      </c>
    </row>
    <row r="107" spans="1:7">
      <c r="A107" t="s">
        <v>43</v>
      </c>
      <c r="B107" t="s">
        <v>4545</v>
      </c>
      <c r="C107" t="s">
        <v>4546</v>
      </c>
      <c r="D107" t="s">
        <v>4547</v>
      </c>
      <c r="E107">
        <v>376459</v>
      </c>
      <c r="F107" t="s">
        <v>36</v>
      </c>
      <c r="G107" t="s">
        <v>4470</v>
      </c>
    </row>
    <row r="108" spans="1:7">
      <c r="A108" t="s">
        <v>4472</v>
      </c>
      <c r="B108" t="s">
        <v>4545</v>
      </c>
      <c r="C108" t="s">
        <v>4546</v>
      </c>
      <c r="D108" t="s">
        <v>4547</v>
      </c>
      <c r="E108">
        <v>48939.67</v>
      </c>
      <c r="F108" t="s">
        <v>36</v>
      </c>
      <c r="G108" t="s">
        <v>4470</v>
      </c>
    </row>
    <row r="109" spans="1:7">
      <c r="A109" t="s">
        <v>43</v>
      </c>
      <c r="B109" t="s">
        <v>4548</v>
      </c>
      <c r="C109" t="s">
        <v>4549</v>
      </c>
      <c r="D109" t="s">
        <v>4550</v>
      </c>
      <c r="E109">
        <v>117700</v>
      </c>
      <c r="F109" t="s">
        <v>36</v>
      </c>
      <c r="G109" t="s">
        <v>4470</v>
      </c>
    </row>
    <row r="110" spans="1:7">
      <c r="A110" t="s">
        <v>4471</v>
      </c>
      <c r="B110" t="s">
        <v>4548</v>
      </c>
      <c r="C110" t="s">
        <v>4549</v>
      </c>
      <c r="D110" t="s">
        <v>4550</v>
      </c>
      <c r="E110">
        <v>5885</v>
      </c>
      <c r="F110" t="s">
        <v>36</v>
      </c>
      <c r="G110" t="s">
        <v>4470</v>
      </c>
    </row>
    <row r="111" spans="1:7">
      <c r="A111" t="s">
        <v>4472</v>
      </c>
      <c r="B111" t="s">
        <v>4548</v>
      </c>
      <c r="C111" t="s">
        <v>4549</v>
      </c>
      <c r="D111" t="s">
        <v>4550</v>
      </c>
      <c r="E111">
        <v>11770</v>
      </c>
      <c r="F111" t="s">
        <v>36</v>
      </c>
      <c r="G111" t="s">
        <v>4470</v>
      </c>
    </row>
    <row r="112" spans="1:7">
      <c r="A112" t="s">
        <v>43</v>
      </c>
      <c r="B112" t="s">
        <v>95</v>
      </c>
      <c r="C112" t="s">
        <v>4551</v>
      </c>
      <c r="D112" t="s">
        <v>4552</v>
      </c>
      <c r="E112">
        <v>58000</v>
      </c>
      <c r="F112" t="s">
        <v>29</v>
      </c>
      <c r="G112" t="s">
        <v>4470</v>
      </c>
    </row>
    <row r="113" spans="1:8">
      <c r="A113" t="s">
        <v>4472</v>
      </c>
      <c r="B113" t="s">
        <v>95</v>
      </c>
      <c r="C113" t="s">
        <v>4551</v>
      </c>
      <c r="D113" t="s">
        <v>4552</v>
      </c>
      <c r="E113">
        <v>11600</v>
      </c>
      <c r="F113" t="s">
        <v>29</v>
      </c>
      <c r="G113" t="s">
        <v>4470</v>
      </c>
    </row>
    <row r="114" spans="1:8">
      <c r="A114" t="s">
        <v>176</v>
      </c>
      <c r="B114" t="s">
        <v>1172</v>
      </c>
      <c r="C114" t="s">
        <v>4553</v>
      </c>
      <c r="D114" t="s">
        <v>4554</v>
      </c>
      <c r="E114">
        <v>104312</v>
      </c>
      <c r="F114" t="s">
        <v>36</v>
      </c>
      <c r="G114" t="s">
        <v>4470</v>
      </c>
    </row>
    <row r="115" spans="1:8">
      <c r="A115" t="s">
        <v>4472</v>
      </c>
      <c r="B115" t="s">
        <v>1172</v>
      </c>
      <c r="C115" t="s">
        <v>4553</v>
      </c>
      <c r="D115" t="s">
        <v>4554</v>
      </c>
      <c r="E115">
        <v>36816</v>
      </c>
      <c r="F115" t="s">
        <v>36</v>
      </c>
      <c r="G115" t="s">
        <v>4470</v>
      </c>
    </row>
    <row r="116" spans="1:8">
      <c r="A116" t="s">
        <v>4483</v>
      </c>
      <c r="B116" t="s">
        <v>30</v>
      </c>
      <c r="C116" t="s">
        <v>4555</v>
      </c>
      <c r="D116" t="s">
        <v>4556</v>
      </c>
      <c r="E116">
        <v>15984</v>
      </c>
      <c r="F116" t="s">
        <v>36</v>
      </c>
      <c r="G116" t="s">
        <v>4557</v>
      </c>
    </row>
    <row r="117" spans="1:8">
      <c r="A117" t="s">
        <v>4471</v>
      </c>
      <c r="B117" t="s">
        <v>30</v>
      </c>
      <c r="C117" t="s">
        <v>4555</v>
      </c>
      <c r="D117" t="s">
        <v>4556</v>
      </c>
      <c r="E117">
        <v>959</v>
      </c>
      <c r="F117" t="s">
        <v>36</v>
      </c>
      <c r="G117" t="s">
        <v>4557</v>
      </c>
    </row>
    <row r="118" spans="1:8">
      <c r="A118" t="s">
        <v>4472</v>
      </c>
      <c r="B118" t="s">
        <v>30</v>
      </c>
      <c r="C118" t="s">
        <v>4555</v>
      </c>
      <c r="D118" t="s">
        <v>4556</v>
      </c>
      <c r="E118">
        <v>2541</v>
      </c>
      <c r="F118" t="s">
        <v>36</v>
      </c>
      <c r="G118" t="s">
        <v>4557</v>
      </c>
    </row>
    <row r="119" spans="1:8">
      <c r="A119" t="s">
        <v>43</v>
      </c>
      <c r="B119" t="s">
        <v>30</v>
      </c>
      <c r="C119" t="s">
        <v>4558</v>
      </c>
      <c r="D119" t="s">
        <v>4559</v>
      </c>
      <c r="E119">
        <v>699981.89</v>
      </c>
      <c r="F119" t="s">
        <v>29</v>
      </c>
      <c r="G119" t="s">
        <v>4557</v>
      </c>
    </row>
    <row r="120" spans="1:8">
      <c r="A120" t="s">
        <v>3</v>
      </c>
      <c r="B120" t="s">
        <v>37</v>
      </c>
      <c r="C120" t="s">
        <v>4560</v>
      </c>
      <c r="D120" t="s">
        <v>4561</v>
      </c>
      <c r="E120">
        <v>2531199.59</v>
      </c>
      <c r="F120" t="s">
        <v>36</v>
      </c>
      <c r="H120" t="s">
        <v>4504</v>
      </c>
    </row>
    <row r="121" spans="1:8">
      <c r="A121" t="s">
        <v>4471</v>
      </c>
      <c r="B121" t="s">
        <v>37</v>
      </c>
      <c r="C121" t="s">
        <v>4560</v>
      </c>
      <c r="D121" t="s">
        <v>4561</v>
      </c>
      <c r="E121">
        <v>283786.83</v>
      </c>
      <c r="F121" t="s">
        <v>36</v>
      </c>
      <c r="H121" t="s">
        <v>4504</v>
      </c>
    </row>
    <row r="122" spans="1:8">
      <c r="A122" t="s">
        <v>4472</v>
      </c>
      <c r="B122" t="s">
        <v>37</v>
      </c>
      <c r="C122" t="s">
        <v>4560</v>
      </c>
      <c r="D122" t="s">
        <v>4561</v>
      </c>
      <c r="E122">
        <v>212453.35</v>
      </c>
      <c r="F122" t="s">
        <v>36</v>
      </c>
      <c r="H122" t="s">
        <v>4504</v>
      </c>
    </row>
    <row r="123" spans="1:8">
      <c r="A123" t="s">
        <v>4471</v>
      </c>
      <c r="B123" t="s">
        <v>30</v>
      </c>
      <c r="C123" t="s">
        <v>4558</v>
      </c>
      <c r="D123" t="s">
        <v>4559</v>
      </c>
      <c r="E123">
        <v>34999.094499999999</v>
      </c>
      <c r="F123" t="s">
        <v>29</v>
      </c>
      <c r="G123" t="s">
        <v>4557</v>
      </c>
    </row>
    <row r="124" spans="1:8">
      <c r="A124" t="s">
        <v>4472</v>
      </c>
      <c r="B124" t="s">
        <v>30</v>
      </c>
      <c r="C124" t="s">
        <v>4558</v>
      </c>
      <c r="D124" t="s">
        <v>4559</v>
      </c>
      <c r="E124">
        <v>95547.527985000008</v>
      </c>
      <c r="F124" t="s">
        <v>29</v>
      </c>
      <c r="G124" t="s">
        <v>4557</v>
      </c>
    </row>
    <row r="125" spans="1:8">
      <c r="A125" t="s">
        <v>19</v>
      </c>
      <c r="B125" t="s">
        <v>30</v>
      </c>
      <c r="C125" t="s">
        <v>4562</v>
      </c>
      <c r="D125" t="s">
        <v>4563</v>
      </c>
      <c r="E125">
        <v>177120.35</v>
      </c>
      <c r="F125" t="s">
        <v>29</v>
      </c>
      <c r="G125" t="s">
        <v>4557</v>
      </c>
    </row>
    <row r="126" spans="1:8">
      <c r="A126" t="s">
        <v>4471</v>
      </c>
      <c r="B126" t="s">
        <v>30</v>
      </c>
      <c r="C126" t="s">
        <v>4562</v>
      </c>
      <c r="D126" t="s">
        <v>4563</v>
      </c>
      <c r="E126">
        <v>10627</v>
      </c>
      <c r="F126" t="s">
        <v>29</v>
      </c>
      <c r="G126" t="s">
        <v>4557</v>
      </c>
    </row>
    <row r="127" spans="1:8">
      <c r="A127" t="s">
        <v>4472</v>
      </c>
      <c r="B127" t="s">
        <v>30</v>
      </c>
      <c r="C127" t="s">
        <v>4562</v>
      </c>
      <c r="D127" t="s">
        <v>4563</v>
      </c>
      <c r="E127">
        <v>28162</v>
      </c>
      <c r="F127" t="s">
        <v>29</v>
      </c>
      <c r="G127" t="s">
        <v>4557</v>
      </c>
    </row>
    <row r="128" spans="1:8">
      <c r="A128" t="s">
        <v>19</v>
      </c>
      <c r="B128" t="s">
        <v>30</v>
      </c>
      <c r="C128" t="s">
        <v>4564</v>
      </c>
      <c r="D128" t="s">
        <v>4565</v>
      </c>
      <c r="E128">
        <v>83646</v>
      </c>
      <c r="F128" t="s">
        <v>18</v>
      </c>
      <c r="G128" t="s">
        <v>4557</v>
      </c>
    </row>
    <row r="129" spans="1:7">
      <c r="A129" t="s">
        <v>43</v>
      </c>
      <c r="B129" t="s">
        <v>30</v>
      </c>
      <c r="C129" t="s">
        <v>4564</v>
      </c>
      <c r="D129" t="s">
        <v>4565</v>
      </c>
      <c r="E129">
        <v>38568</v>
      </c>
      <c r="F129" t="s">
        <v>18</v>
      </c>
      <c r="G129" t="s">
        <v>4557</v>
      </c>
    </row>
    <row r="130" spans="1:7">
      <c r="A130" t="s">
        <v>4471</v>
      </c>
      <c r="B130" t="s">
        <v>30</v>
      </c>
      <c r="C130" t="s">
        <v>4564</v>
      </c>
      <c r="D130" t="s">
        <v>4565</v>
      </c>
      <c r="E130">
        <v>5597.28</v>
      </c>
      <c r="F130" t="s">
        <v>18</v>
      </c>
      <c r="G130" t="s">
        <v>4557</v>
      </c>
    </row>
    <row r="131" spans="1:7">
      <c r="A131" t="s">
        <v>4472</v>
      </c>
      <c r="B131" t="s">
        <v>30</v>
      </c>
      <c r="C131" t="s">
        <v>4564</v>
      </c>
      <c r="D131" t="s">
        <v>4565</v>
      </c>
      <c r="E131">
        <v>19171.689999999999</v>
      </c>
      <c r="F131" t="s">
        <v>18</v>
      </c>
      <c r="G131" t="s">
        <v>4557</v>
      </c>
    </row>
    <row r="132" spans="1:7">
      <c r="A132" t="s">
        <v>4472</v>
      </c>
      <c r="B132" t="s">
        <v>80</v>
      </c>
      <c r="C132" t="s">
        <v>4566</v>
      </c>
      <c r="D132" t="s">
        <v>4567</v>
      </c>
      <c r="E132">
        <v>88238.83</v>
      </c>
      <c r="F132" t="s">
        <v>79</v>
      </c>
      <c r="G132" t="s">
        <v>4557</v>
      </c>
    </row>
    <row r="133" spans="1:7">
      <c r="A133" t="s">
        <v>19</v>
      </c>
      <c r="B133" t="s">
        <v>80</v>
      </c>
      <c r="C133" t="s">
        <v>4566</v>
      </c>
      <c r="D133" t="s">
        <v>4567</v>
      </c>
      <c r="E133">
        <v>678760.27</v>
      </c>
      <c r="F133" t="s">
        <v>79</v>
      </c>
      <c r="G133" t="s">
        <v>4557</v>
      </c>
    </row>
    <row r="134" spans="1:7">
      <c r="A134" t="s">
        <v>4471</v>
      </c>
      <c r="B134" t="s">
        <v>37</v>
      </c>
      <c r="C134" t="s">
        <v>4568</v>
      </c>
      <c r="D134" t="s">
        <v>4569</v>
      </c>
      <c r="E134">
        <v>36436</v>
      </c>
      <c r="F134" t="s">
        <v>36</v>
      </c>
      <c r="G134" t="s">
        <v>4557</v>
      </c>
    </row>
    <row r="135" spans="1:7">
      <c r="A135" t="s">
        <v>4472</v>
      </c>
      <c r="B135" t="s">
        <v>37</v>
      </c>
      <c r="C135" t="s">
        <v>4568</v>
      </c>
      <c r="D135" t="s">
        <v>4569</v>
      </c>
      <c r="E135">
        <v>57090</v>
      </c>
      <c r="F135" t="s">
        <v>36</v>
      </c>
      <c r="G135" t="s">
        <v>4557</v>
      </c>
    </row>
    <row r="136" spans="1:7">
      <c r="A136" t="s">
        <v>43</v>
      </c>
      <c r="B136" t="s">
        <v>37</v>
      </c>
      <c r="C136" t="s">
        <v>4568</v>
      </c>
      <c r="D136" t="s">
        <v>4569</v>
      </c>
      <c r="E136">
        <v>532474</v>
      </c>
      <c r="F136" t="s">
        <v>36</v>
      </c>
      <c r="G136" t="s">
        <v>4557</v>
      </c>
    </row>
    <row r="137" spans="1:7">
      <c r="A137" t="s">
        <v>4483</v>
      </c>
      <c r="B137" t="s">
        <v>37</v>
      </c>
      <c r="C137" t="s">
        <v>4570</v>
      </c>
      <c r="D137" t="s">
        <v>4571</v>
      </c>
      <c r="E137">
        <v>2078912.7</v>
      </c>
      <c r="F137" t="s">
        <v>36</v>
      </c>
      <c r="G137" t="s">
        <v>4557</v>
      </c>
    </row>
    <row r="138" spans="1:7">
      <c r="A138" t="s">
        <v>4471</v>
      </c>
      <c r="B138" t="s">
        <v>37</v>
      </c>
      <c r="C138" t="s">
        <v>4570</v>
      </c>
      <c r="D138" t="s">
        <v>4571</v>
      </c>
      <c r="E138">
        <v>141990</v>
      </c>
      <c r="F138" t="s">
        <v>36</v>
      </c>
      <c r="G138" t="s">
        <v>4557</v>
      </c>
    </row>
    <row r="139" spans="1:7">
      <c r="A139" t="s">
        <v>4472</v>
      </c>
      <c r="B139" t="s">
        <v>37</v>
      </c>
      <c r="C139" t="s">
        <v>4570</v>
      </c>
      <c r="D139" t="s">
        <v>4571</v>
      </c>
      <c r="E139">
        <v>177672</v>
      </c>
      <c r="F139" t="s">
        <v>36</v>
      </c>
      <c r="G139" t="s">
        <v>4557</v>
      </c>
    </row>
    <row r="140" spans="1:7">
      <c r="A140" t="s">
        <v>4483</v>
      </c>
      <c r="B140" t="s">
        <v>37</v>
      </c>
      <c r="C140" t="s">
        <v>4572</v>
      </c>
      <c r="D140" t="s">
        <v>4573</v>
      </c>
      <c r="E140">
        <v>16376</v>
      </c>
      <c r="F140" t="s">
        <v>36</v>
      </c>
      <c r="G140" t="s">
        <v>4557</v>
      </c>
    </row>
    <row r="141" spans="1:7">
      <c r="A141" t="s">
        <v>4471</v>
      </c>
      <c r="B141" t="s">
        <v>37</v>
      </c>
      <c r="C141" t="s">
        <v>4572</v>
      </c>
      <c r="D141" t="s">
        <v>4573</v>
      </c>
      <c r="E141">
        <v>819</v>
      </c>
      <c r="F141" t="s">
        <v>36</v>
      </c>
      <c r="G141" t="s">
        <v>4557</v>
      </c>
    </row>
    <row r="142" spans="1:7">
      <c r="A142" t="s">
        <v>4472</v>
      </c>
      <c r="B142" t="s">
        <v>37</v>
      </c>
      <c r="C142" t="s">
        <v>4572</v>
      </c>
      <c r="D142" t="s">
        <v>4573</v>
      </c>
      <c r="E142">
        <v>2580</v>
      </c>
      <c r="F142" t="s">
        <v>36</v>
      </c>
      <c r="G142" t="s">
        <v>4557</v>
      </c>
    </row>
    <row r="143" spans="1:7">
      <c r="A143" t="s">
        <v>19</v>
      </c>
      <c r="B143" t="s">
        <v>37</v>
      </c>
      <c r="C143" t="s">
        <v>4574</v>
      </c>
      <c r="D143" t="s">
        <v>4575</v>
      </c>
      <c r="E143">
        <v>6264381</v>
      </c>
      <c r="F143" t="s">
        <v>36</v>
      </c>
      <c r="G143" t="s">
        <v>4557</v>
      </c>
    </row>
    <row r="144" spans="1:7">
      <c r="A144" t="s">
        <v>19</v>
      </c>
      <c r="B144" t="s">
        <v>37</v>
      </c>
      <c r="C144" t="s">
        <v>4576</v>
      </c>
      <c r="D144" t="s">
        <v>4577</v>
      </c>
      <c r="E144">
        <v>51797.04</v>
      </c>
      <c r="F144" t="s">
        <v>36</v>
      </c>
      <c r="G144" t="s">
        <v>4557</v>
      </c>
    </row>
    <row r="145" spans="1:7">
      <c r="A145" t="s">
        <v>4471</v>
      </c>
      <c r="B145" t="s">
        <v>37</v>
      </c>
      <c r="C145" t="s">
        <v>4576</v>
      </c>
      <c r="D145" t="s">
        <v>4577</v>
      </c>
      <c r="E145">
        <v>3107.82</v>
      </c>
      <c r="F145" t="s">
        <v>36</v>
      </c>
      <c r="G145" t="s">
        <v>4557</v>
      </c>
    </row>
    <row r="146" spans="1:7">
      <c r="A146" t="s">
        <v>4472</v>
      </c>
      <c r="B146" t="s">
        <v>37</v>
      </c>
      <c r="C146" t="s">
        <v>4576</v>
      </c>
      <c r="D146" t="s">
        <v>4577</v>
      </c>
      <c r="E146">
        <v>8235.73</v>
      </c>
      <c r="F146" t="s">
        <v>36</v>
      </c>
      <c r="G146" t="s">
        <v>4557</v>
      </c>
    </row>
    <row r="147" spans="1:7">
      <c r="A147" t="s">
        <v>43</v>
      </c>
      <c r="B147" t="s">
        <v>37</v>
      </c>
      <c r="C147" t="s">
        <v>4578</v>
      </c>
      <c r="D147" t="s">
        <v>4579</v>
      </c>
      <c r="E147">
        <v>86528</v>
      </c>
      <c r="F147" t="s">
        <v>36</v>
      </c>
      <c r="G147" t="s">
        <v>4557</v>
      </c>
    </row>
    <row r="148" spans="1:7">
      <c r="A148" t="s">
        <v>4471</v>
      </c>
      <c r="B148" t="s">
        <v>37</v>
      </c>
      <c r="C148" t="s">
        <v>4578</v>
      </c>
      <c r="D148" t="s">
        <v>4579</v>
      </c>
      <c r="E148">
        <v>865.28</v>
      </c>
      <c r="F148" t="s">
        <v>36</v>
      </c>
      <c r="G148" t="s">
        <v>4557</v>
      </c>
    </row>
    <row r="149" spans="1:7">
      <c r="A149" t="s">
        <v>4472</v>
      </c>
      <c r="B149" t="s">
        <v>37</v>
      </c>
      <c r="C149" t="s">
        <v>4578</v>
      </c>
      <c r="D149" t="s">
        <v>4579</v>
      </c>
      <c r="E149">
        <v>13108.99</v>
      </c>
      <c r="F149" t="s">
        <v>36</v>
      </c>
      <c r="G149" t="s">
        <v>4557</v>
      </c>
    </row>
    <row r="150" spans="1:7">
      <c r="A150" t="s">
        <v>19</v>
      </c>
      <c r="B150" t="s">
        <v>37</v>
      </c>
      <c r="C150" t="s">
        <v>4574</v>
      </c>
      <c r="D150" t="s">
        <v>4580</v>
      </c>
      <c r="E150">
        <v>4142540.4</v>
      </c>
      <c r="F150" t="s">
        <v>36</v>
      </c>
      <c r="G150" t="s">
        <v>4557</v>
      </c>
    </row>
    <row r="151" spans="1:7">
      <c r="A151" t="s">
        <v>43</v>
      </c>
      <c r="B151" t="s">
        <v>37</v>
      </c>
      <c r="C151" t="s">
        <v>4581</v>
      </c>
      <c r="D151" t="s">
        <v>4582</v>
      </c>
      <c r="E151">
        <v>493675</v>
      </c>
      <c r="F151" t="s">
        <v>36</v>
      </c>
      <c r="G151" t="s">
        <v>4557</v>
      </c>
    </row>
    <row r="152" spans="1:7">
      <c r="A152" t="s">
        <v>4471</v>
      </c>
      <c r="B152" t="s">
        <v>37</v>
      </c>
      <c r="C152" t="s">
        <v>4581</v>
      </c>
      <c r="D152" t="s">
        <v>4582</v>
      </c>
      <c r="E152">
        <v>29621</v>
      </c>
      <c r="F152" t="s">
        <v>36</v>
      </c>
      <c r="G152" t="s">
        <v>4557</v>
      </c>
    </row>
    <row r="153" spans="1:7">
      <c r="A153" t="s">
        <v>4472</v>
      </c>
      <c r="B153" t="s">
        <v>37</v>
      </c>
      <c r="C153" t="s">
        <v>4581</v>
      </c>
      <c r="D153" t="s">
        <v>4582</v>
      </c>
      <c r="E153">
        <v>78494</v>
      </c>
      <c r="F153" t="s">
        <v>36</v>
      </c>
      <c r="G153" t="s">
        <v>4557</v>
      </c>
    </row>
    <row r="154" spans="1:7">
      <c r="A154" t="s">
        <v>19</v>
      </c>
      <c r="B154" t="s">
        <v>91</v>
      </c>
      <c r="C154" t="s">
        <v>4583</v>
      </c>
      <c r="D154" t="s">
        <v>4584</v>
      </c>
      <c r="E154">
        <v>388723</v>
      </c>
      <c r="F154" t="s">
        <v>29</v>
      </c>
      <c r="G154" t="s">
        <v>4557</v>
      </c>
    </row>
    <row r="155" spans="1:7">
      <c r="A155" t="s">
        <v>4471</v>
      </c>
      <c r="B155" t="s">
        <v>91</v>
      </c>
      <c r="C155" t="s">
        <v>4583</v>
      </c>
      <c r="D155" t="s">
        <v>4584</v>
      </c>
      <c r="E155">
        <v>3887.23</v>
      </c>
      <c r="F155" t="s">
        <v>29</v>
      </c>
      <c r="G155" t="s">
        <v>4557</v>
      </c>
    </row>
    <row r="156" spans="1:7">
      <c r="A156" t="s">
        <v>4472</v>
      </c>
      <c r="B156" t="s">
        <v>91</v>
      </c>
      <c r="C156" t="s">
        <v>4583</v>
      </c>
      <c r="D156" t="s">
        <v>4584</v>
      </c>
      <c r="E156">
        <v>58891.534499999987</v>
      </c>
      <c r="F156" t="s">
        <v>29</v>
      </c>
      <c r="G156" t="s">
        <v>4557</v>
      </c>
    </row>
    <row r="157" spans="1:7">
      <c r="A157" t="s">
        <v>4471</v>
      </c>
      <c r="B157" t="s">
        <v>151</v>
      </c>
      <c r="C157" t="s">
        <v>4585</v>
      </c>
      <c r="D157" t="s">
        <v>4586</v>
      </c>
      <c r="E157">
        <v>661674</v>
      </c>
      <c r="F157" t="s">
        <v>17</v>
      </c>
      <c r="G157" t="s">
        <v>4557</v>
      </c>
    </row>
    <row r="158" spans="1:7">
      <c r="A158" t="s">
        <v>4471</v>
      </c>
      <c r="B158" t="s">
        <v>151</v>
      </c>
      <c r="C158" t="s">
        <v>4587</v>
      </c>
      <c r="D158" t="s">
        <v>4588</v>
      </c>
      <c r="E158">
        <v>1313687.25</v>
      </c>
      <c r="F158" t="s">
        <v>17</v>
      </c>
      <c r="G158" t="s">
        <v>4557</v>
      </c>
    </row>
    <row r="159" spans="1:7">
      <c r="A159" t="s">
        <v>4471</v>
      </c>
      <c r="B159" t="s">
        <v>151</v>
      </c>
      <c r="C159" t="s">
        <v>4589</v>
      </c>
      <c r="D159" t="s">
        <v>4590</v>
      </c>
      <c r="E159">
        <v>104910</v>
      </c>
      <c r="F159" t="s">
        <v>17</v>
      </c>
      <c r="G159" t="s">
        <v>4557</v>
      </c>
    </row>
    <row r="160" spans="1:7">
      <c r="A160" t="s">
        <v>4471</v>
      </c>
      <c r="B160" t="s">
        <v>151</v>
      </c>
      <c r="C160" t="s">
        <v>4591</v>
      </c>
      <c r="D160" t="s">
        <v>4592</v>
      </c>
      <c r="E160">
        <v>7083604.0199999996</v>
      </c>
      <c r="F160" t="s">
        <v>17</v>
      </c>
      <c r="G160" t="s">
        <v>4557</v>
      </c>
    </row>
    <row r="161" spans="1:8">
      <c r="A161" t="s">
        <v>4471</v>
      </c>
      <c r="B161" t="s">
        <v>151</v>
      </c>
      <c r="C161" t="s">
        <v>4593</v>
      </c>
      <c r="D161" t="s">
        <v>4594</v>
      </c>
      <c r="E161">
        <v>5008794.91</v>
      </c>
      <c r="F161" t="s">
        <v>17</v>
      </c>
      <c r="G161" t="s">
        <v>4557</v>
      </c>
    </row>
    <row r="162" spans="1:8">
      <c r="A162" t="s">
        <v>3</v>
      </c>
      <c r="B162" t="s">
        <v>37</v>
      </c>
      <c r="C162" t="s">
        <v>4595</v>
      </c>
      <c r="D162" t="s">
        <v>4596</v>
      </c>
      <c r="E162">
        <v>891848.65</v>
      </c>
      <c r="F162" t="s">
        <v>36</v>
      </c>
      <c r="H162" t="s">
        <v>4504</v>
      </c>
    </row>
    <row r="163" spans="1:8">
      <c r="A163" t="s">
        <v>4471</v>
      </c>
      <c r="B163" t="s">
        <v>37</v>
      </c>
      <c r="C163" t="s">
        <v>4595</v>
      </c>
      <c r="D163" t="s">
        <v>4596</v>
      </c>
      <c r="E163">
        <v>53510.92</v>
      </c>
      <c r="F163" t="s">
        <v>36</v>
      </c>
      <c r="H163" t="s">
        <v>4504</v>
      </c>
    </row>
    <row r="164" spans="1:8">
      <c r="A164" t="s">
        <v>4472</v>
      </c>
      <c r="B164" t="s">
        <v>37</v>
      </c>
      <c r="C164" t="s">
        <v>4595</v>
      </c>
      <c r="D164" t="s">
        <v>4596</v>
      </c>
      <c r="E164">
        <v>71347.892246000003</v>
      </c>
      <c r="F164" t="s">
        <v>36</v>
      </c>
      <c r="H164" t="s">
        <v>4504</v>
      </c>
    </row>
    <row r="165" spans="1:8">
      <c r="A165" t="s">
        <v>3</v>
      </c>
      <c r="B165" t="s">
        <v>37</v>
      </c>
      <c r="C165" t="s">
        <v>4597</v>
      </c>
      <c r="D165" t="s">
        <v>4598</v>
      </c>
      <c r="E165">
        <v>359598</v>
      </c>
      <c r="F165" t="s">
        <v>36</v>
      </c>
      <c r="H165" t="s">
        <v>4504</v>
      </c>
    </row>
    <row r="166" spans="1:8">
      <c r="A166" t="s">
        <v>4471</v>
      </c>
      <c r="B166" t="s">
        <v>37</v>
      </c>
      <c r="C166" t="s">
        <v>4597</v>
      </c>
      <c r="D166" t="s">
        <v>4598</v>
      </c>
      <c r="E166">
        <v>53861</v>
      </c>
      <c r="F166" t="s">
        <v>36</v>
      </c>
      <c r="H166" t="s">
        <v>4504</v>
      </c>
    </row>
    <row r="167" spans="1:8">
      <c r="A167" t="s">
        <v>4472</v>
      </c>
      <c r="B167" t="s">
        <v>37</v>
      </c>
      <c r="C167" t="s">
        <v>4597</v>
      </c>
      <c r="D167" t="s">
        <v>4598</v>
      </c>
      <c r="E167">
        <v>32819</v>
      </c>
      <c r="F167" t="s">
        <v>36</v>
      </c>
      <c r="H167" t="s">
        <v>4504</v>
      </c>
    </row>
    <row r="168" spans="1:8">
      <c r="A168" t="s">
        <v>4471</v>
      </c>
      <c r="B168" t="s">
        <v>151</v>
      </c>
      <c r="C168" t="s">
        <v>4599</v>
      </c>
      <c r="D168" t="s">
        <v>4600</v>
      </c>
      <c r="E168">
        <v>577980.02</v>
      </c>
      <c r="F168" t="s">
        <v>17</v>
      </c>
      <c r="G168" t="s">
        <v>4557</v>
      </c>
    </row>
    <row r="169" spans="1:8">
      <c r="A169" t="s">
        <v>19</v>
      </c>
      <c r="B169" t="s">
        <v>30</v>
      </c>
      <c r="C169" t="s">
        <v>32</v>
      </c>
      <c r="D169" t="s">
        <v>4601</v>
      </c>
      <c r="E169">
        <v>87980103</v>
      </c>
      <c r="F169" t="s">
        <v>29</v>
      </c>
      <c r="G169" t="s">
        <v>4602</v>
      </c>
    </row>
    <row r="170" spans="1:8">
      <c r="A170" t="s">
        <v>43</v>
      </c>
      <c r="B170" t="s">
        <v>30</v>
      </c>
      <c r="C170" t="s">
        <v>32</v>
      </c>
      <c r="D170" t="s">
        <v>4601</v>
      </c>
      <c r="E170">
        <v>20327458</v>
      </c>
      <c r="F170" t="s">
        <v>29</v>
      </c>
      <c r="G170" t="s">
        <v>4602</v>
      </c>
    </row>
    <row r="171" spans="1:8">
      <c r="A171" t="s">
        <v>4483</v>
      </c>
      <c r="B171" t="s">
        <v>30</v>
      </c>
      <c r="C171" t="s">
        <v>32</v>
      </c>
      <c r="D171" t="s">
        <v>4601</v>
      </c>
      <c r="E171">
        <v>28037246</v>
      </c>
      <c r="F171" t="s">
        <v>29</v>
      </c>
      <c r="G171" t="s">
        <v>4602</v>
      </c>
    </row>
    <row r="172" spans="1:8">
      <c r="A172" t="s">
        <v>176</v>
      </c>
      <c r="B172" t="s">
        <v>30</v>
      </c>
      <c r="C172" t="s">
        <v>32</v>
      </c>
      <c r="D172" t="s">
        <v>4601</v>
      </c>
      <c r="E172">
        <v>295650</v>
      </c>
      <c r="F172" t="s">
        <v>29</v>
      </c>
      <c r="G172" t="s">
        <v>4602</v>
      </c>
    </row>
    <row r="173" spans="1:8">
      <c r="A173" t="s">
        <v>4471</v>
      </c>
      <c r="B173" t="s">
        <v>30</v>
      </c>
      <c r="C173" t="s">
        <v>32</v>
      </c>
      <c r="D173" t="s">
        <v>4601</v>
      </c>
      <c r="E173">
        <v>7618520</v>
      </c>
      <c r="F173" t="s">
        <v>29</v>
      </c>
      <c r="G173" t="s">
        <v>4602</v>
      </c>
    </row>
    <row r="174" spans="1:8">
      <c r="A174" t="s">
        <v>4472</v>
      </c>
      <c r="B174" t="s">
        <v>30</v>
      </c>
      <c r="C174" t="s">
        <v>32</v>
      </c>
      <c r="D174" t="s">
        <v>4601</v>
      </c>
      <c r="E174">
        <v>12041023</v>
      </c>
      <c r="F174" t="s">
        <v>29</v>
      </c>
      <c r="G174" t="s">
        <v>4602</v>
      </c>
    </row>
    <row r="175" spans="1:8">
      <c r="A175" t="s">
        <v>19</v>
      </c>
      <c r="B175" t="s">
        <v>271</v>
      </c>
      <c r="C175" t="s">
        <v>4603</v>
      </c>
      <c r="D175" t="s">
        <v>4604</v>
      </c>
      <c r="E175">
        <v>6158273</v>
      </c>
      <c r="F175" t="s">
        <v>36</v>
      </c>
      <c r="G175" t="s">
        <v>4602</v>
      </c>
    </row>
    <row r="176" spans="1:8">
      <c r="A176" t="s">
        <v>4472</v>
      </c>
      <c r="B176" t="s">
        <v>21</v>
      </c>
      <c r="C176" t="s">
        <v>4605</v>
      </c>
      <c r="D176" t="s">
        <v>4606</v>
      </c>
      <c r="E176">
        <v>56024.4</v>
      </c>
      <c r="F176" t="s">
        <v>18</v>
      </c>
      <c r="G176" t="s">
        <v>4602</v>
      </c>
    </row>
    <row r="177" spans="1:7">
      <c r="A177" t="s">
        <v>4471</v>
      </c>
      <c r="B177" t="s">
        <v>21</v>
      </c>
      <c r="C177" t="s">
        <v>4605</v>
      </c>
      <c r="D177" t="s">
        <v>4606</v>
      </c>
      <c r="E177">
        <v>109737.60000000001</v>
      </c>
      <c r="F177" t="s">
        <v>18</v>
      </c>
      <c r="G177" t="s">
        <v>4602</v>
      </c>
    </row>
    <row r="178" spans="1:7">
      <c r="A178" t="s">
        <v>19</v>
      </c>
      <c r="B178" t="s">
        <v>21</v>
      </c>
      <c r="C178" t="s">
        <v>4605</v>
      </c>
      <c r="D178" t="s">
        <v>4606</v>
      </c>
      <c r="E178">
        <v>1104238</v>
      </c>
      <c r="F178" t="s">
        <v>18</v>
      </c>
      <c r="G178" t="s">
        <v>4602</v>
      </c>
    </row>
    <row r="179" spans="1:7">
      <c r="A179" t="s">
        <v>19</v>
      </c>
      <c r="B179" t="s">
        <v>21</v>
      </c>
      <c r="C179" t="s">
        <v>4607</v>
      </c>
      <c r="D179" t="s">
        <v>4608</v>
      </c>
      <c r="E179">
        <v>116849536.84999999</v>
      </c>
      <c r="F179" t="s">
        <v>18</v>
      </c>
      <c r="G179" t="s">
        <v>4602</v>
      </c>
    </row>
    <row r="180" spans="1:7">
      <c r="A180" t="s">
        <v>43</v>
      </c>
      <c r="B180" t="s">
        <v>21</v>
      </c>
      <c r="C180" t="s">
        <v>4607</v>
      </c>
      <c r="D180" t="s">
        <v>4608</v>
      </c>
      <c r="E180">
        <v>19303769.719999999</v>
      </c>
      <c r="F180" t="s">
        <v>18</v>
      </c>
      <c r="G180" t="s">
        <v>4602</v>
      </c>
    </row>
    <row r="181" spans="1:7">
      <c r="A181" t="s">
        <v>4483</v>
      </c>
      <c r="B181" t="s">
        <v>21</v>
      </c>
      <c r="C181" t="s">
        <v>4607</v>
      </c>
      <c r="D181" t="s">
        <v>4608</v>
      </c>
      <c r="E181">
        <v>11603571.43</v>
      </c>
      <c r="F181" t="s">
        <v>18</v>
      </c>
      <c r="G181" t="s">
        <v>4602</v>
      </c>
    </row>
    <row r="182" spans="1:7">
      <c r="A182" t="s">
        <v>176</v>
      </c>
      <c r="B182" t="s">
        <v>21</v>
      </c>
      <c r="C182" t="s">
        <v>4607</v>
      </c>
      <c r="D182" t="s">
        <v>4608</v>
      </c>
      <c r="E182">
        <v>2190000</v>
      </c>
      <c r="F182" t="s">
        <v>18</v>
      </c>
      <c r="G182" t="s">
        <v>4602</v>
      </c>
    </row>
    <row r="183" spans="1:7">
      <c r="A183" t="s">
        <v>4472</v>
      </c>
      <c r="B183" t="s">
        <v>21</v>
      </c>
      <c r="C183" t="s">
        <v>4607</v>
      </c>
      <c r="D183" t="s">
        <v>4608</v>
      </c>
      <c r="E183">
        <v>10704880</v>
      </c>
      <c r="F183" t="s">
        <v>18</v>
      </c>
      <c r="G183" t="s">
        <v>4602</v>
      </c>
    </row>
    <row r="184" spans="1:7">
      <c r="A184" t="s">
        <v>4471</v>
      </c>
      <c r="B184" t="s">
        <v>21</v>
      </c>
      <c r="C184" t="s">
        <v>4607</v>
      </c>
      <c r="D184" t="s">
        <v>4608</v>
      </c>
      <c r="E184">
        <v>840165</v>
      </c>
      <c r="F184" t="s">
        <v>18</v>
      </c>
      <c r="G184" t="s">
        <v>4602</v>
      </c>
    </row>
    <row r="185" spans="1:7">
      <c r="A185" t="s">
        <v>19</v>
      </c>
      <c r="B185" t="s">
        <v>21</v>
      </c>
      <c r="C185" t="s">
        <v>4609</v>
      </c>
      <c r="D185" t="s">
        <v>4610</v>
      </c>
      <c r="E185">
        <v>28148814.300000001</v>
      </c>
      <c r="F185" t="s">
        <v>18</v>
      </c>
      <c r="G185" t="s">
        <v>4602</v>
      </c>
    </row>
    <row r="186" spans="1:7">
      <c r="A186" t="s">
        <v>43</v>
      </c>
      <c r="B186" t="s">
        <v>21</v>
      </c>
      <c r="C186" t="s">
        <v>4609</v>
      </c>
      <c r="D186" t="s">
        <v>4610</v>
      </c>
      <c r="E186">
        <v>493566.7</v>
      </c>
      <c r="F186" t="s">
        <v>18</v>
      </c>
      <c r="G186" t="s">
        <v>4602</v>
      </c>
    </row>
    <row r="187" spans="1:7">
      <c r="A187" t="s">
        <v>4483</v>
      </c>
      <c r="B187" t="s">
        <v>21</v>
      </c>
      <c r="C187" t="s">
        <v>4609</v>
      </c>
      <c r="D187" t="s">
        <v>4610</v>
      </c>
      <c r="E187">
        <v>500000</v>
      </c>
      <c r="F187" t="s">
        <v>18</v>
      </c>
      <c r="G187" t="s">
        <v>4602</v>
      </c>
    </row>
    <row r="188" spans="1:7">
      <c r="A188" t="s">
        <v>176</v>
      </c>
      <c r="B188" t="s">
        <v>21</v>
      </c>
      <c r="C188" t="s">
        <v>4609</v>
      </c>
      <c r="D188" t="s">
        <v>4610</v>
      </c>
      <c r="E188">
        <v>0</v>
      </c>
      <c r="F188" t="s">
        <v>18</v>
      </c>
      <c r="G188" t="s">
        <v>4602</v>
      </c>
    </row>
    <row r="189" spans="1:7">
      <c r="A189" t="s">
        <v>4471</v>
      </c>
      <c r="B189" t="s">
        <v>21</v>
      </c>
      <c r="C189" t="s">
        <v>4609</v>
      </c>
      <c r="D189" t="s">
        <v>4610</v>
      </c>
      <c r="E189">
        <v>143197</v>
      </c>
      <c r="F189" t="s">
        <v>18</v>
      </c>
      <c r="G189" t="s">
        <v>4602</v>
      </c>
    </row>
    <row r="190" spans="1:7">
      <c r="A190" t="s">
        <v>4472</v>
      </c>
      <c r="B190" t="s">
        <v>21</v>
      </c>
      <c r="C190" t="s">
        <v>4609</v>
      </c>
      <c r="D190" t="s">
        <v>4610</v>
      </c>
      <c r="E190">
        <v>4552754</v>
      </c>
      <c r="F190" t="s">
        <v>18</v>
      </c>
      <c r="G190" t="s">
        <v>4602</v>
      </c>
    </row>
    <row r="191" spans="1:7">
      <c r="A191" t="s">
        <v>4471</v>
      </c>
      <c r="B191" t="s">
        <v>21</v>
      </c>
      <c r="C191" t="s">
        <v>4611</v>
      </c>
      <c r="D191" t="s">
        <v>4612</v>
      </c>
      <c r="E191">
        <v>2311</v>
      </c>
      <c r="F191" t="s">
        <v>18</v>
      </c>
      <c r="G191" t="s">
        <v>4602</v>
      </c>
    </row>
    <row r="192" spans="1:7">
      <c r="A192" t="s">
        <v>4472</v>
      </c>
      <c r="B192" t="s">
        <v>21</v>
      </c>
      <c r="C192" t="s">
        <v>4611</v>
      </c>
      <c r="D192" t="s">
        <v>4612</v>
      </c>
      <c r="E192">
        <v>1476</v>
      </c>
      <c r="F192" t="s">
        <v>18</v>
      </c>
      <c r="G192" t="s">
        <v>4602</v>
      </c>
    </row>
    <row r="193" spans="1:7">
      <c r="A193" t="s">
        <v>176</v>
      </c>
      <c r="B193" t="s">
        <v>21</v>
      </c>
      <c r="C193" t="s">
        <v>4611</v>
      </c>
      <c r="D193" t="s">
        <v>4612</v>
      </c>
      <c r="E193">
        <v>46213</v>
      </c>
      <c r="F193" t="s">
        <v>18</v>
      </c>
      <c r="G193" t="s">
        <v>4602</v>
      </c>
    </row>
    <row r="194" spans="1:7">
      <c r="A194" t="s">
        <v>19</v>
      </c>
      <c r="B194" t="s">
        <v>58</v>
      </c>
      <c r="C194" t="s">
        <v>60</v>
      </c>
      <c r="D194" t="s">
        <v>4613</v>
      </c>
      <c r="E194">
        <v>24635187</v>
      </c>
      <c r="F194" t="s">
        <v>18</v>
      </c>
      <c r="G194" t="s">
        <v>4602</v>
      </c>
    </row>
    <row r="195" spans="1:7">
      <c r="A195" t="s">
        <v>43</v>
      </c>
      <c r="B195" t="s">
        <v>58</v>
      </c>
      <c r="C195" t="s">
        <v>60</v>
      </c>
      <c r="D195" t="s">
        <v>4613</v>
      </c>
      <c r="E195">
        <v>2723181</v>
      </c>
      <c r="F195" t="s">
        <v>18</v>
      </c>
      <c r="G195" t="s">
        <v>4602</v>
      </c>
    </row>
    <row r="196" spans="1:7">
      <c r="A196" t="s">
        <v>4483</v>
      </c>
      <c r="B196" t="s">
        <v>58</v>
      </c>
      <c r="C196" t="s">
        <v>60</v>
      </c>
      <c r="D196" t="s">
        <v>4613</v>
      </c>
      <c r="E196">
        <v>740642</v>
      </c>
      <c r="F196" t="s">
        <v>18</v>
      </c>
      <c r="G196" t="s">
        <v>4602</v>
      </c>
    </row>
    <row r="197" spans="1:7">
      <c r="A197" t="s">
        <v>176</v>
      </c>
      <c r="B197" t="s">
        <v>58</v>
      </c>
      <c r="C197" t="s">
        <v>60</v>
      </c>
      <c r="D197" t="s">
        <v>4613</v>
      </c>
      <c r="E197">
        <v>7219990</v>
      </c>
      <c r="F197" t="s">
        <v>18</v>
      </c>
      <c r="G197" t="s">
        <v>4602</v>
      </c>
    </row>
    <row r="198" spans="1:7">
      <c r="A198" t="s">
        <v>4471</v>
      </c>
      <c r="B198" t="s">
        <v>58</v>
      </c>
      <c r="C198" t="s">
        <v>60</v>
      </c>
      <c r="D198" t="s">
        <v>4613</v>
      </c>
      <c r="E198">
        <v>193000</v>
      </c>
      <c r="F198" t="s">
        <v>18</v>
      </c>
      <c r="G198" t="s">
        <v>4602</v>
      </c>
    </row>
    <row r="199" spans="1:7">
      <c r="A199" t="s">
        <v>4472</v>
      </c>
      <c r="B199" t="s">
        <v>58</v>
      </c>
      <c r="C199" t="s">
        <v>60</v>
      </c>
      <c r="D199" t="s">
        <v>4613</v>
      </c>
      <c r="E199">
        <v>3088000</v>
      </c>
      <c r="F199" t="s">
        <v>18</v>
      </c>
      <c r="G199" t="s">
        <v>4602</v>
      </c>
    </row>
    <row r="200" spans="1:7">
      <c r="A200" t="s">
        <v>4472</v>
      </c>
      <c r="B200" t="s">
        <v>58</v>
      </c>
      <c r="C200" t="s">
        <v>4614</v>
      </c>
      <c r="D200" t="s">
        <v>4615</v>
      </c>
      <c r="E200">
        <v>87144</v>
      </c>
      <c r="F200" t="s">
        <v>18</v>
      </c>
      <c r="G200" t="s">
        <v>4602</v>
      </c>
    </row>
    <row r="201" spans="1:7">
      <c r="A201" t="s">
        <v>4483</v>
      </c>
      <c r="B201" t="s">
        <v>58</v>
      </c>
      <c r="C201" t="s">
        <v>4614</v>
      </c>
      <c r="D201" t="s">
        <v>4615</v>
      </c>
      <c r="E201">
        <v>580960</v>
      </c>
      <c r="F201" t="s">
        <v>18</v>
      </c>
      <c r="G201" t="s">
        <v>4602</v>
      </c>
    </row>
    <row r="202" spans="1:7">
      <c r="A202" t="s">
        <v>19</v>
      </c>
      <c r="B202" t="s">
        <v>58</v>
      </c>
      <c r="C202" t="s">
        <v>4616</v>
      </c>
      <c r="D202" t="s">
        <v>4617</v>
      </c>
      <c r="E202">
        <v>1829620</v>
      </c>
      <c r="F202" t="s">
        <v>18</v>
      </c>
      <c r="G202" t="s">
        <v>4602</v>
      </c>
    </row>
    <row r="203" spans="1:7">
      <c r="A203" t="s">
        <v>4471</v>
      </c>
      <c r="B203" t="s">
        <v>58</v>
      </c>
      <c r="C203" t="s">
        <v>4616</v>
      </c>
      <c r="D203" t="s">
        <v>4617</v>
      </c>
      <c r="E203">
        <v>9149</v>
      </c>
      <c r="F203" t="s">
        <v>18</v>
      </c>
      <c r="G203" t="s">
        <v>4602</v>
      </c>
    </row>
    <row r="204" spans="1:7">
      <c r="A204" t="s">
        <v>4472</v>
      </c>
      <c r="B204" t="s">
        <v>58</v>
      </c>
      <c r="C204" t="s">
        <v>4616</v>
      </c>
      <c r="D204" t="s">
        <v>4617</v>
      </c>
      <c r="E204">
        <v>110327</v>
      </c>
      <c r="F204" t="s">
        <v>18</v>
      </c>
      <c r="G204" t="s">
        <v>4602</v>
      </c>
    </row>
    <row r="205" spans="1:7">
      <c r="A205" t="s">
        <v>19</v>
      </c>
      <c r="B205" t="s">
        <v>80</v>
      </c>
      <c r="C205" t="s">
        <v>4618</v>
      </c>
      <c r="D205" t="s">
        <v>4619</v>
      </c>
      <c r="E205">
        <v>8678203.9000000004</v>
      </c>
      <c r="F205" t="s">
        <v>79</v>
      </c>
      <c r="G205" t="s">
        <v>4602</v>
      </c>
    </row>
    <row r="206" spans="1:7">
      <c r="A206" t="s">
        <v>43</v>
      </c>
      <c r="B206" t="s">
        <v>80</v>
      </c>
      <c r="C206" t="s">
        <v>4618</v>
      </c>
      <c r="D206" t="s">
        <v>4619</v>
      </c>
      <c r="E206">
        <v>4038484.1</v>
      </c>
      <c r="F206" t="s">
        <v>79</v>
      </c>
      <c r="G206" t="s">
        <v>4602</v>
      </c>
    </row>
    <row r="207" spans="1:7">
      <c r="A207" t="s">
        <v>176</v>
      </c>
      <c r="B207" t="s">
        <v>80</v>
      </c>
      <c r="C207" t="s">
        <v>4618</v>
      </c>
      <c r="D207" t="s">
        <v>4619</v>
      </c>
      <c r="E207">
        <v>3043495</v>
      </c>
      <c r="F207" t="s">
        <v>79</v>
      </c>
      <c r="G207" t="s">
        <v>4602</v>
      </c>
    </row>
    <row r="208" spans="1:7">
      <c r="A208" t="s">
        <v>4472</v>
      </c>
      <c r="B208" t="s">
        <v>80</v>
      </c>
      <c r="C208" t="s">
        <v>4618</v>
      </c>
      <c r="D208" t="s">
        <v>4619</v>
      </c>
      <c r="E208">
        <v>2077130.37</v>
      </c>
      <c r="F208" t="s">
        <v>79</v>
      </c>
      <c r="G208" t="s">
        <v>4602</v>
      </c>
    </row>
    <row r="209" spans="1:7">
      <c r="A209" t="s">
        <v>4471</v>
      </c>
      <c r="B209" t="s">
        <v>80</v>
      </c>
      <c r="C209" t="s">
        <v>4618</v>
      </c>
      <c r="D209" t="s">
        <v>4619</v>
      </c>
      <c r="E209">
        <v>844686.11</v>
      </c>
      <c r="F209" t="s">
        <v>79</v>
      </c>
      <c r="G209" t="s">
        <v>4602</v>
      </c>
    </row>
    <row r="210" spans="1:7">
      <c r="A210" t="s">
        <v>4472</v>
      </c>
      <c r="B210" t="s">
        <v>157</v>
      </c>
      <c r="C210" t="s">
        <v>4620</v>
      </c>
      <c r="D210" t="s">
        <v>4621</v>
      </c>
      <c r="E210">
        <v>1741245</v>
      </c>
      <c r="F210" t="s">
        <v>79</v>
      </c>
      <c r="G210" t="s">
        <v>4602</v>
      </c>
    </row>
    <row r="211" spans="1:7">
      <c r="A211" t="s">
        <v>4471</v>
      </c>
      <c r="B211" t="s">
        <v>157</v>
      </c>
      <c r="C211" t="s">
        <v>4620</v>
      </c>
      <c r="D211" t="s">
        <v>4621</v>
      </c>
      <c r="E211">
        <v>110638</v>
      </c>
      <c r="F211" t="s">
        <v>79</v>
      </c>
      <c r="G211" t="s">
        <v>4602</v>
      </c>
    </row>
    <row r="212" spans="1:7">
      <c r="A212" t="s">
        <v>43</v>
      </c>
      <c r="B212" t="s">
        <v>157</v>
      </c>
      <c r="C212" t="s">
        <v>4620</v>
      </c>
      <c r="D212" t="s">
        <v>4621</v>
      </c>
      <c r="E212">
        <v>10828117</v>
      </c>
      <c r="F212" t="s">
        <v>79</v>
      </c>
      <c r="G212" t="s">
        <v>4602</v>
      </c>
    </row>
    <row r="213" spans="1:7">
      <c r="A213" t="s">
        <v>4472</v>
      </c>
      <c r="B213" t="s">
        <v>37</v>
      </c>
      <c r="C213" t="s">
        <v>39</v>
      </c>
      <c r="D213" t="s">
        <v>4622</v>
      </c>
      <c r="E213">
        <v>11397325</v>
      </c>
      <c r="F213" t="s">
        <v>36</v>
      </c>
      <c r="G213" t="s">
        <v>4602</v>
      </c>
    </row>
    <row r="214" spans="1:7">
      <c r="A214" t="s">
        <v>19</v>
      </c>
      <c r="B214" t="s">
        <v>37</v>
      </c>
      <c r="C214" t="s">
        <v>39</v>
      </c>
      <c r="D214" t="s">
        <v>4622</v>
      </c>
      <c r="E214">
        <v>79852928</v>
      </c>
      <c r="F214" t="s">
        <v>36</v>
      </c>
      <c r="G214" t="s">
        <v>4602</v>
      </c>
    </row>
    <row r="215" spans="1:7">
      <c r="A215" t="s">
        <v>43</v>
      </c>
      <c r="B215" t="s">
        <v>37</v>
      </c>
      <c r="C215" t="s">
        <v>39</v>
      </c>
      <c r="D215" t="s">
        <v>4622</v>
      </c>
      <c r="E215">
        <v>15724572.5</v>
      </c>
      <c r="F215" t="s">
        <v>36</v>
      </c>
      <c r="G215" t="s">
        <v>4602</v>
      </c>
    </row>
    <row r="216" spans="1:7">
      <c r="A216" t="s">
        <v>4483</v>
      </c>
      <c r="B216" t="s">
        <v>37</v>
      </c>
      <c r="C216" t="s">
        <v>39</v>
      </c>
      <c r="D216" t="s">
        <v>4622</v>
      </c>
      <c r="E216">
        <v>28940662.800000001</v>
      </c>
      <c r="F216" t="s">
        <v>36</v>
      </c>
      <c r="G216" t="s">
        <v>4602</v>
      </c>
    </row>
    <row r="217" spans="1:7">
      <c r="A217" t="s">
        <v>176</v>
      </c>
      <c r="B217" t="s">
        <v>37</v>
      </c>
      <c r="C217" t="s">
        <v>39</v>
      </c>
      <c r="D217" t="s">
        <v>4622</v>
      </c>
      <c r="E217">
        <v>3740308</v>
      </c>
      <c r="F217" t="s">
        <v>36</v>
      </c>
      <c r="G217" t="s">
        <v>4602</v>
      </c>
    </row>
    <row r="218" spans="1:7">
      <c r="A218" t="s">
        <v>4471</v>
      </c>
      <c r="B218" t="s">
        <v>37</v>
      </c>
      <c r="C218" t="s">
        <v>39</v>
      </c>
      <c r="D218" t="s">
        <v>4622</v>
      </c>
      <c r="E218">
        <v>8766883.6999999993</v>
      </c>
      <c r="F218" t="s">
        <v>36</v>
      </c>
      <c r="G218" t="s">
        <v>4602</v>
      </c>
    </row>
    <row r="219" spans="1:7">
      <c r="A219" t="s">
        <v>4483</v>
      </c>
      <c r="B219" t="s">
        <v>111</v>
      </c>
      <c r="C219" t="s">
        <v>4623</v>
      </c>
      <c r="D219" t="s">
        <v>4624</v>
      </c>
      <c r="E219">
        <v>5723522</v>
      </c>
      <c r="F219" t="s">
        <v>110</v>
      </c>
      <c r="G219" t="s">
        <v>4602</v>
      </c>
    </row>
    <row r="220" spans="1:7">
      <c r="A220" t="s">
        <v>4483</v>
      </c>
      <c r="B220" t="s">
        <v>111</v>
      </c>
      <c r="C220" t="s">
        <v>4625</v>
      </c>
      <c r="D220" t="s">
        <v>4626</v>
      </c>
      <c r="E220">
        <v>776478</v>
      </c>
      <c r="F220" t="s">
        <v>110</v>
      </c>
      <c r="G220" t="s">
        <v>4602</v>
      </c>
    </row>
    <row r="221" spans="1:7">
      <c r="A221" t="s">
        <v>19</v>
      </c>
      <c r="B221" t="s">
        <v>143</v>
      </c>
      <c r="C221" t="s">
        <v>4627</v>
      </c>
      <c r="D221" t="s">
        <v>4628</v>
      </c>
      <c r="E221">
        <v>6753583.3399999999</v>
      </c>
      <c r="F221" t="s">
        <v>36</v>
      </c>
      <c r="G221" t="s">
        <v>4602</v>
      </c>
    </row>
    <row r="222" spans="1:7">
      <c r="A222" t="s">
        <v>4471</v>
      </c>
      <c r="B222" t="s">
        <v>143</v>
      </c>
      <c r="C222" t="s">
        <v>4627</v>
      </c>
      <c r="D222" t="s">
        <v>4628</v>
      </c>
      <c r="E222">
        <v>36367.350017316858</v>
      </c>
      <c r="F222" t="s">
        <v>36</v>
      </c>
      <c r="G222" t="s">
        <v>4602</v>
      </c>
    </row>
    <row r="223" spans="1:7">
      <c r="A223" t="s">
        <v>4472</v>
      </c>
      <c r="B223" t="s">
        <v>143</v>
      </c>
      <c r="C223" t="s">
        <v>4627</v>
      </c>
      <c r="D223" t="s">
        <v>4628</v>
      </c>
      <c r="E223">
        <v>519886.31344252662</v>
      </c>
      <c r="F223" t="s">
        <v>36</v>
      </c>
      <c r="G223" t="s">
        <v>4602</v>
      </c>
    </row>
    <row r="224" spans="1:7">
      <c r="A224" t="s">
        <v>19</v>
      </c>
      <c r="B224" t="s">
        <v>143</v>
      </c>
      <c r="C224" t="s">
        <v>4629</v>
      </c>
      <c r="D224" t="s">
        <v>4630</v>
      </c>
      <c r="E224">
        <v>4146068</v>
      </c>
      <c r="F224" t="s">
        <v>36</v>
      </c>
      <c r="G224" t="s">
        <v>4602</v>
      </c>
    </row>
    <row r="225" spans="1:7">
      <c r="A225" t="s">
        <v>4471</v>
      </c>
      <c r="B225" t="s">
        <v>143</v>
      </c>
      <c r="C225" t="s">
        <v>4629</v>
      </c>
      <c r="D225" t="s">
        <v>4630</v>
      </c>
      <c r="E225">
        <v>242858</v>
      </c>
      <c r="F225" t="s">
        <v>36</v>
      </c>
      <c r="G225" t="s">
        <v>4602</v>
      </c>
    </row>
    <row r="226" spans="1:7">
      <c r="A226" t="s">
        <v>4472</v>
      </c>
      <c r="B226" t="s">
        <v>143</v>
      </c>
      <c r="C226" t="s">
        <v>4629</v>
      </c>
      <c r="D226" t="s">
        <v>4630</v>
      </c>
      <c r="E226">
        <v>382003.8</v>
      </c>
      <c r="F226" t="s">
        <v>36</v>
      </c>
      <c r="G226" t="s">
        <v>4602</v>
      </c>
    </row>
    <row r="227" spans="1:7">
      <c r="A227" t="s">
        <v>43</v>
      </c>
      <c r="B227" t="s">
        <v>242</v>
      </c>
      <c r="C227" t="s">
        <v>4631</v>
      </c>
      <c r="D227" t="s">
        <v>4632</v>
      </c>
      <c r="E227">
        <v>4819590</v>
      </c>
      <c r="F227" t="s">
        <v>79</v>
      </c>
      <c r="G227" t="s">
        <v>4602</v>
      </c>
    </row>
    <row r="228" spans="1:7">
      <c r="A228" t="s">
        <v>4471</v>
      </c>
      <c r="B228" t="s">
        <v>242</v>
      </c>
      <c r="C228" t="s">
        <v>4631</v>
      </c>
      <c r="D228" t="s">
        <v>4632</v>
      </c>
      <c r="E228">
        <v>249941</v>
      </c>
      <c r="F228" t="s">
        <v>79</v>
      </c>
      <c r="G228" t="s">
        <v>4602</v>
      </c>
    </row>
    <row r="229" spans="1:7">
      <c r="A229" t="s">
        <v>4472</v>
      </c>
      <c r="B229" t="s">
        <v>242</v>
      </c>
      <c r="C229" t="s">
        <v>4631</v>
      </c>
      <c r="D229" t="s">
        <v>4632</v>
      </c>
      <c r="E229">
        <v>722760</v>
      </c>
      <c r="F229" t="s">
        <v>79</v>
      </c>
      <c r="G229" t="s">
        <v>4602</v>
      </c>
    </row>
    <row r="230" spans="1:7">
      <c r="A230" t="s">
        <v>43</v>
      </c>
      <c r="B230" t="s">
        <v>192</v>
      </c>
      <c r="C230" t="s">
        <v>4633</v>
      </c>
      <c r="D230" t="s">
        <v>4634</v>
      </c>
      <c r="E230">
        <v>3401994</v>
      </c>
      <c r="F230" t="s">
        <v>79</v>
      </c>
      <c r="G230" t="s">
        <v>4602</v>
      </c>
    </row>
    <row r="231" spans="1:7">
      <c r="A231" t="s">
        <v>176</v>
      </c>
      <c r="B231" t="s">
        <v>192</v>
      </c>
      <c r="C231" t="s">
        <v>4633</v>
      </c>
      <c r="D231" t="s">
        <v>4634</v>
      </c>
      <c r="E231">
        <v>927549</v>
      </c>
      <c r="F231" t="s">
        <v>79</v>
      </c>
      <c r="G231" t="s">
        <v>4602</v>
      </c>
    </row>
    <row r="232" spans="1:7">
      <c r="A232" t="s">
        <v>4471</v>
      </c>
      <c r="B232" t="s">
        <v>192</v>
      </c>
      <c r="C232" t="s">
        <v>4633</v>
      </c>
      <c r="D232" t="s">
        <v>4634</v>
      </c>
      <c r="E232">
        <v>66000</v>
      </c>
      <c r="F232" t="s">
        <v>79</v>
      </c>
      <c r="G232" t="s">
        <v>4602</v>
      </c>
    </row>
    <row r="233" spans="1:7">
      <c r="A233" t="s">
        <v>4472</v>
      </c>
      <c r="B233" t="s">
        <v>192</v>
      </c>
      <c r="C233" t="s">
        <v>4633</v>
      </c>
      <c r="D233" t="s">
        <v>4634</v>
      </c>
      <c r="E233">
        <v>610000</v>
      </c>
      <c r="F233" t="s">
        <v>79</v>
      </c>
      <c r="G233" t="s">
        <v>4602</v>
      </c>
    </row>
    <row r="234" spans="1:7">
      <c r="A234" t="s">
        <v>19</v>
      </c>
      <c r="B234" t="s">
        <v>192</v>
      </c>
      <c r="C234" t="s">
        <v>4635</v>
      </c>
      <c r="D234" t="s">
        <v>4636</v>
      </c>
      <c r="E234">
        <v>1205462</v>
      </c>
      <c r="F234" t="s">
        <v>79</v>
      </c>
      <c r="G234" t="s">
        <v>4602</v>
      </c>
    </row>
    <row r="235" spans="1:7">
      <c r="A235" t="s">
        <v>43</v>
      </c>
      <c r="B235" t="s">
        <v>192</v>
      </c>
      <c r="C235" t="s">
        <v>4635</v>
      </c>
      <c r="D235" t="s">
        <v>4636</v>
      </c>
      <c r="E235">
        <v>1118008</v>
      </c>
      <c r="F235" t="s">
        <v>79</v>
      </c>
      <c r="G235" t="s">
        <v>4602</v>
      </c>
    </row>
    <row r="236" spans="1:7">
      <c r="A236" t="s">
        <v>176</v>
      </c>
      <c r="B236" t="s">
        <v>192</v>
      </c>
      <c r="C236" t="s">
        <v>4635</v>
      </c>
      <c r="D236" t="s">
        <v>4636</v>
      </c>
      <c r="E236">
        <v>101456</v>
      </c>
      <c r="F236" t="s">
        <v>79</v>
      </c>
      <c r="G236" t="s">
        <v>4602</v>
      </c>
    </row>
    <row r="237" spans="1:7">
      <c r="A237" t="s">
        <v>4471</v>
      </c>
      <c r="B237" t="s">
        <v>192</v>
      </c>
      <c r="C237" t="s">
        <v>4635</v>
      </c>
      <c r="D237" t="s">
        <v>4636</v>
      </c>
      <c r="E237">
        <v>11250</v>
      </c>
      <c r="F237" t="s">
        <v>79</v>
      </c>
      <c r="G237" t="s">
        <v>4602</v>
      </c>
    </row>
    <row r="238" spans="1:7">
      <c r="A238" t="s">
        <v>4472</v>
      </c>
      <c r="B238" t="s">
        <v>192</v>
      </c>
      <c r="C238" t="s">
        <v>4635</v>
      </c>
      <c r="D238" t="s">
        <v>4636</v>
      </c>
      <c r="E238">
        <v>258280.2</v>
      </c>
      <c r="F238" t="s">
        <v>79</v>
      </c>
      <c r="G238" t="s">
        <v>4602</v>
      </c>
    </row>
    <row r="239" spans="1:7">
      <c r="A239" t="s">
        <v>19</v>
      </c>
      <c r="B239" t="s">
        <v>330</v>
      </c>
      <c r="C239" t="s">
        <v>4637</v>
      </c>
      <c r="D239" t="s">
        <v>4638</v>
      </c>
      <c r="E239">
        <v>2568895</v>
      </c>
      <c r="F239" t="s">
        <v>36</v>
      </c>
      <c r="G239" t="s">
        <v>4602</v>
      </c>
    </row>
    <row r="240" spans="1:7">
      <c r="A240" t="s">
        <v>4471</v>
      </c>
      <c r="B240" t="s">
        <v>330</v>
      </c>
      <c r="C240" t="s">
        <v>4637</v>
      </c>
      <c r="D240" t="s">
        <v>4638</v>
      </c>
      <c r="E240">
        <v>388920</v>
      </c>
      <c r="F240" t="s">
        <v>36</v>
      </c>
      <c r="G240" t="s">
        <v>4602</v>
      </c>
    </row>
    <row r="241" spans="1:7">
      <c r="A241" t="s">
        <v>4472</v>
      </c>
      <c r="B241" t="s">
        <v>330</v>
      </c>
      <c r="C241" t="s">
        <v>4637</v>
      </c>
      <c r="D241" t="s">
        <v>4638</v>
      </c>
      <c r="E241">
        <v>312779</v>
      </c>
      <c r="F241" t="s">
        <v>36</v>
      </c>
      <c r="G241" t="s">
        <v>4602</v>
      </c>
    </row>
    <row r="242" spans="1:7">
      <c r="A242" t="s">
        <v>176</v>
      </c>
      <c r="B242" t="s">
        <v>403</v>
      </c>
      <c r="C242" t="s">
        <v>405</v>
      </c>
      <c r="D242" t="s">
        <v>4639</v>
      </c>
      <c r="E242">
        <v>1087000</v>
      </c>
      <c r="F242" t="s">
        <v>110</v>
      </c>
      <c r="G242" t="s">
        <v>4602</v>
      </c>
    </row>
    <row r="243" spans="1:7">
      <c r="A243" t="s">
        <v>4471</v>
      </c>
      <c r="B243" t="s">
        <v>403</v>
      </c>
      <c r="C243" t="s">
        <v>405</v>
      </c>
      <c r="D243" t="s">
        <v>4639</v>
      </c>
      <c r="E243">
        <v>54040</v>
      </c>
      <c r="F243" t="s">
        <v>110</v>
      </c>
      <c r="G243" t="s">
        <v>4602</v>
      </c>
    </row>
    <row r="244" spans="1:7">
      <c r="A244" t="s">
        <v>4472</v>
      </c>
      <c r="B244" t="s">
        <v>403</v>
      </c>
      <c r="C244" t="s">
        <v>405</v>
      </c>
      <c r="D244" t="s">
        <v>4639</v>
      </c>
      <c r="E244">
        <v>86960</v>
      </c>
      <c r="F244" t="s">
        <v>110</v>
      </c>
      <c r="G244" t="s">
        <v>4602</v>
      </c>
    </row>
    <row r="245" spans="1:7">
      <c r="A245" t="s">
        <v>19</v>
      </c>
      <c r="B245" t="s">
        <v>896</v>
      </c>
      <c r="C245" t="s">
        <v>898</v>
      </c>
      <c r="D245" t="s">
        <v>4640</v>
      </c>
      <c r="E245">
        <v>917975</v>
      </c>
      <c r="F245" t="s">
        <v>29</v>
      </c>
      <c r="G245" t="s">
        <v>4602</v>
      </c>
    </row>
    <row r="246" spans="1:7">
      <c r="A246" t="s">
        <v>4471</v>
      </c>
      <c r="B246" t="s">
        <v>896</v>
      </c>
      <c r="C246" t="s">
        <v>898</v>
      </c>
      <c r="D246" t="s">
        <v>4640</v>
      </c>
      <c r="E246">
        <v>40227</v>
      </c>
      <c r="F246" t="s">
        <v>29</v>
      </c>
      <c r="G246" t="s">
        <v>4602</v>
      </c>
    </row>
    <row r="247" spans="1:7">
      <c r="A247" t="s">
        <v>4472</v>
      </c>
      <c r="B247" t="s">
        <v>896</v>
      </c>
      <c r="C247" t="s">
        <v>898</v>
      </c>
      <c r="D247" t="s">
        <v>4640</v>
      </c>
      <c r="E247">
        <v>91798</v>
      </c>
      <c r="F247" t="s">
        <v>29</v>
      </c>
      <c r="G247" t="s">
        <v>4602</v>
      </c>
    </row>
    <row r="248" spans="1:7">
      <c r="A248" t="s">
        <v>19</v>
      </c>
      <c r="B248" t="s">
        <v>263</v>
      </c>
      <c r="C248" t="s">
        <v>265</v>
      </c>
      <c r="D248" t="s">
        <v>4641</v>
      </c>
      <c r="E248">
        <v>3859622</v>
      </c>
      <c r="F248" t="s">
        <v>36</v>
      </c>
      <c r="G248" t="s">
        <v>4602</v>
      </c>
    </row>
    <row r="249" spans="1:7">
      <c r="A249" t="s">
        <v>4471</v>
      </c>
      <c r="B249" t="s">
        <v>263</v>
      </c>
      <c r="C249" t="s">
        <v>265</v>
      </c>
      <c r="D249" t="s">
        <v>4641</v>
      </c>
      <c r="E249">
        <v>103063</v>
      </c>
      <c r="F249" t="s">
        <v>36</v>
      </c>
      <c r="G249" t="s">
        <v>4602</v>
      </c>
    </row>
    <row r="250" spans="1:7">
      <c r="A250" t="s">
        <v>4472</v>
      </c>
      <c r="B250" t="s">
        <v>263</v>
      </c>
      <c r="C250" t="s">
        <v>265</v>
      </c>
      <c r="D250" t="s">
        <v>4641</v>
      </c>
      <c r="E250">
        <v>377315</v>
      </c>
      <c r="F250" t="s">
        <v>36</v>
      </c>
      <c r="G250" t="s">
        <v>4602</v>
      </c>
    </row>
    <row r="251" spans="1:7">
      <c r="A251" t="s">
        <v>176</v>
      </c>
      <c r="B251" t="s">
        <v>552</v>
      </c>
      <c r="C251" t="s">
        <v>554</v>
      </c>
      <c r="D251" t="s">
        <v>4642</v>
      </c>
      <c r="E251">
        <v>1625000</v>
      </c>
      <c r="F251" t="s">
        <v>29</v>
      </c>
      <c r="G251" t="s">
        <v>4602</v>
      </c>
    </row>
    <row r="252" spans="1:7">
      <c r="A252" t="s">
        <v>4483</v>
      </c>
      <c r="B252" t="s">
        <v>30</v>
      </c>
      <c r="C252" t="s">
        <v>4643</v>
      </c>
      <c r="D252" t="s">
        <v>4644</v>
      </c>
      <c r="E252">
        <v>10449.200000000001</v>
      </c>
      <c r="F252" t="s">
        <v>29</v>
      </c>
      <c r="G252" t="s">
        <v>4788</v>
      </c>
    </row>
    <row r="253" spans="1:7">
      <c r="A253" t="s">
        <v>4472</v>
      </c>
      <c r="B253" t="s">
        <v>30</v>
      </c>
      <c r="C253" t="s">
        <v>4643</v>
      </c>
      <c r="D253" t="s">
        <v>4644</v>
      </c>
      <c r="E253">
        <v>1567.38</v>
      </c>
      <c r="F253" t="s">
        <v>29</v>
      </c>
      <c r="G253" t="s">
        <v>4788</v>
      </c>
    </row>
    <row r="254" spans="1:7">
      <c r="A254" t="s">
        <v>19</v>
      </c>
      <c r="B254" t="s">
        <v>4645</v>
      </c>
      <c r="C254" t="s">
        <v>4646</v>
      </c>
      <c r="D254" t="s">
        <v>4647</v>
      </c>
      <c r="E254">
        <v>30000</v>
      </c>
      <c r="F254" t="s">
        <v>18</v>
      </c>
      <c r="G254" t="s">
        <v>4788</v>
      </c>
    </row>
    <row r="255" spans="1:7">
      <c r="A255" t="s">
        <v>4472</v>
      </c>
      <c r="B255" t="s">
        <v>4645</v>
      </c>
      <c r="C255" t="s">
        <v>4646</v>
      </c>
      <c r="D255" t="s">
        <v>4647</v>
      </c>
      <c r="E255">
        <v>4500</v>
      </c>
      <c r="F255" t="s">
        <v>18</v>
      </c>
      <c r="G255" t="s">
        <v>4788</v>
      </c>
    </row>
    <row r="256" spans="1:7">
      <c r="A256" t="s">
        <v>19</v>
      </c>
      <c r="B256" t="s">
        <v>95</v>
      </c>
      <c r="C256" t="s">
        <v>4648</v>
      </c>
      <c r="D256" t="s">
        <v>4649</v>
      </c>
      <c r="E256">
        <v>732426.95652173914</v>
      </c>
      <c r="F256" t="s">
        <v>18</v>
      </c>
      <c r="G256" t="s">
        <v>4788</v>
      </c>
    </row>
    <row r="257" spans="1:7">
      <c r="A257" t="s">
        <v>4472</v>
      </c>
      <c r="B257" t="s">
        <v>95</v>
      </c>
      <c r="C257" t="s">
        <v>4648</v>
      </c>
      <c r="D257" t="s">
        <v>4649</v>
      </c>
      <c r="E257">
        <v>109864.04347826089</v>
      </c>
      <c r="F257" t="s">
        <v>18</v>
      </c>
      <c r="G257" t="s">
        <v>4788</v>
      </c>
    </row>
    <row r="258" spans="1:7">
      <c r="A258" t="s">
        <v>19</v>
      </c>
      <c r="C258" t="s">
        <v>4650</v>
      </c>
      <c r="D258" t="s">
        <v>4651</v>
      </c>
      <c r="E258">
        <v>36000</v>
      </c>
      <c r="F258" t="s">
        <v>18</v>
      </c>
      <c r="G258" t="s">
        <v>4788</v>
      </c>
    </row>
    <row r="259" spans="1:7">
      <c r="A259" t="s">
        <v>19</v>
      </c>
      <c r="B259" t="s">
        <v>95</v>
      </c>
      <c r="C259" t="s">
        <v>4652</v>
      </c>
      <c r="D259" t="s">
        <v>4653</v>
      </c>
      <c r="E259">
        <v>60000</v>
      </c>
      <c r="F259" t="s">
        <v>36</v>
      </c>
      <c r="G259" t="s">
        <v>4788</v>
      </c>
    </row>
    <row r="260" spans="1:7">
      <c r="A260" t="s">
        <v>19</v>
      </c>
      <c r="B260" t="s">
        <v>91</v>
      </c>
      <c r="C260" t="s">
        <v>4654</v>
      </c>
      <c r="D260" t="s">
        <v>4655</v>
      </c>
      <c r="E260">
        <v>15000</v>
      </c>
      <c r="F260" t="s">
        <v>29</v>
      </c>
      <c r="G260" t="s">
        <v>4788</v>
      </c>
    </row>
    <row r="261" spans="1:7">
      <c r="A261" t="s">
        <v>43</v>
      </c>
      <c r="B261" t="s">
        <v>95</v>
      </c>
      <c r="C261" t="s">
        <v>4656</v>
      </c>
      <c r="D261" t="s">
        <v>4657</v>
      </c>
      <c r="E261">
        <v>136610.7043478261</v>
      </c>
      <c r="F261" t="s">
        <v>29</v>
      </c>
      <c r="G261" t="s">
        <v>4788</v>
      </c>
    </row>
    <row r="262" spans="1:7">
      <c r="A262" t="s">
        <v>4472</v>
      </c>
      <c r="B262" t="s">
        <v>95</v>
      </c>
      <c r="C262" t="s">
        <v>4656</v>
      </c>
      <c r="D262" t="s">
        <v>4657</v>
      </c>
      <c r="E262">
        <v>20491.605652173919</v>
      </c>
      <c r="F262" t="s">
        <v>29</v>
      </c>
      <c r="G262" t="s">
        <v>4788</v>
      </c>
    </row>
    <row r="263" spans="1:7">
      <c r="A263" t="s">
        <v>43</v>
      </c>
      <c r="B263" t="s">
        <v>95</v>
      </c>
      <c r="C263" t="s">
        <v>4658</v>
      </c>
      <c r="D263" t="s">
        <v>4659</v>
      </c>
      <c r="E263">
        <v>17654</v>
      </c>
      <c r="F263" t="s">
        <v>79</v>
      </c>
      <c r="G263" t="s">
        <v>4788</v>
      </c>
    </row>
    <row r="264" spans="1:7">
      <c r="A264" t="s">
        <v>4472</v>
      </c>
      <c r="B264" t="s">
        <v>95</v>
      </c>
      <c r="C264" t="s">
        <v>4658</v>
      </c>
      <c r="D264" t="s">
        <v>4659</v>
      </c>
      <c r="E264">
        <v>2634</v>
      </c>
      <c r="F264" t="s">
        <v>79</v>
      </c>
      <c r="G264" t="s">
        <v>4788</v>
      </c>
    </row>
    <row r="265" spans="1:7">
      <c r="A265" t="s">
        <v>213</v>
      </c>
      <c r="B265" t="s">
        <v>95</v>
      </c>
      <c r="C265" t="s">
        <v>4660</v>
      </c>
      <c r="D265" t="s">
        <v>4661</v>
      </c>
      <c r="E265">
        <v>12093.91304347826</v>
      </c>
      <c r="F265" t="s">
        <v>36</v>
      </c>
      <c r="G265" t="s">
        <v>4788</v>
      </c>
    </row>
    <row r="266" spans="1:7">
      <c r="A266" t="s">
        <v>4472</v>
      </c>
      <c r="B266" t="s">
        <v>95</v>
      </c>
      <c r="C266" t="s">
        <v>4660</v>
      </c>
      <c r="D266" t="s">
        <v>4661</v>
      </c>
      <c r="E266">
        <v>1814.086956521739</v>
      </c>
      <c r="F266" t="s">
        <v>36</v>
      </c>
      <c r="G266" t="s">
        <v>4788</v>
      </c>
    </row>
    <row r="267" spans="1:7">
      <c r="A267" t="s">
        <v>19</v>
      </c>
      <c r="B267" t="s">
        <v>95</v>
      </c>
      <c r="C267" t="s">
        <v>4662</v>
      </c>
      <c r="D267" t="s">
        <v>4663</v>
      </c>
      <c r="E267">
        <v>66780</v>
      </c>
      <c r="F267" t="s">
        <v>36</v>
      </c>
      <c r="G267" t="s">
        <v>4788</v>
      </c>
    </row>
    <row r="268" spans="1:7">
      <c r="A268" t="s">
        <v>4472</v>
      </c>
      <c r="B268" t="s">
        <v>95</v>
      </c>
      <c r="C268" t="s">
        <v>4662</v>
      </c>
      <c r="D268" t="s">
        <v>4663</v>
      </c>
      <c r="E268">
        <v>10017</v>
      </c>
      <c r="F268" t="s">
        <v>36</v>
      </c>
      <c r="G268" t="s">
        <v>4788</v>
      </c>
    </row>
    <row r="269" spans="1:7">
      <c r="A269" t="s">
        <v>43</v>
      </c>
      <c r="B269" t="s">
        <v>95</v>
      </c>
      <c r="C269" t="s">
        <v>4664</v>
      </c>
      <c r="D269" t="s">
        <v>4665</v>
      </c>
      <c r="E269">
        <v>596110.43999999994</v>
      </c>
      <c r="F269" t="s">
        <v>79</v>
      </c>
      <c r="G269" t="s">
        <v>4788</v>
      </c>
    </row>
    <row r="270" spans="1:7">
      <c r="A270" t="s">
        <v>4472</v>
      </c>
      <c r="B270" t="s">
        <v>95</v>
      </c>
      <c r="C270" t="s">
        <v>4664</v>
      </c>
      <c r="D270" t="s">
        <v>4665</v>
      </c>
      <c r="E270">
        <v>88877</v>
      </c>
      <c r="F270" t="s">
        <v>79</v>
      </c>
      <c r="G270" t="s">
        <v>4788</v>
      </c>
    </row>
    <row r="271" spans="1:7">
      <c r="A271" t="s">
        <v>213</v>
      </c>
      <c r="C271" t="s">
        <v>4666</v>
      </c>
      <c r="D271" t="s">
        <v>4667</v>
      </c>
      <c r="E271">
        <v>220500</v>
      </c>
      <c r="F271" t="s">
        <v>36</v>
      </c>
      <c r="G271" t="s">
        <v>4788</v>
      </c>
    </row>
    <row r="272" spans="1:7">
      <c r="A272" t="s">
        <v>4472</v>
      </c>
      <c r="C272" t="s">
        <v>4666</v>
      </c>
      <c r="D272" t="s">
        <v>4667</v>
      </c>
      <c r="E272">
        <v>33075</v>
      </c>
      <c r="F272" t="s">
        <v>36</v>
      </c>
      <c r="G272" t="s">
        <v>4788</v>
      </c>
    </row>
    <row r="273" spans="1:7">
      <c r="A273" t="s">
        <v>19</v>
      </c>
      <c r="B273" t="s">
        <v>95</v>
      </c>
      <c r="C273" t="s">
        <v>4668</v>
      </c>
      <c r="D273" t="s">
        <v>4669</v>
      </c>
      <c r="E273">
        <v>67395.791304347833</v>
      </c>
      <c r="F273" t="s">
        <v>29</v>
      </c>
      <c r="G273" t="s">
        <v>4788</v>
      </c>
    </row>
    <row r="274" spans="1:7">
      <c r="A274" t="s">
        <v>4472</v>
      </c>
      <c r="B274" t="s">
        <v>95</v>
      </c>
      <c r="C274" t="s">
        <v>4668</v>
      </c>
      <c r="D274" t="s">
        <v>4669</v>
      </c>
      <c r="E274">
        <v>10109.368695652171</v>
      </c>
      <c r="F274" t="s">
        <v>29</v>
      </c>
      <c r="G274" t="s">
        <v>4788</v>
      </c>
    </row>
    <row r="275" spans="1:7">
      <c r="A275" t="s">
        <v>19</v>
      </c>
      <c r="B275" t="s">
        <v>95</v>
      </c>
      <c r="C275" t="s">
        <v>4670</v>
      </c>
      <c r="D275" t="s">
        <v>4671</v>
      </c>
      <c r="E275">
        <v>8055.9913043478264</v>
      </c>
      <c r="F275" t="s">
        <v>29</v>
      </c>
      <c r="G275" t="s">
        <v>4788</v>
      </c>
    </row>
    <row r="276" spans="1:7">
      <c r="A276" t="s">
        <v>4472</v>
      </c>
      <c r="B276" t="s">
        <v>95</v>
      </c>
      <c r="C276" t="s">
        <v>4670</v>
      </c>
      <c r="D276" t="s">
        <v>4671</v>
      </c>
      <c r="E276">
        <v>1208.398695652174</v>
      </c>
      <c r="F276" t="s">
        <v>29</v>
      </c>
      <c r="G276" t="s">
        <v>4788</v>
      </c>
    </row>
    <row r="277" spans="1:7">
      <c r="A277" t="s">
        <v>43</v>
      </c>
      <c r="B277" t="s">
        <v>95</v>
      </c>
      <c r="C277" t="s">
        <v>4672</v>
      </c>
      <c r="D277" t="s">
        <v>4673</v>
      </c>
      <c r="E277">
        <v>217165.22608695651</v>
      </c>
      <c r="F277" t="s">
        <v>79</v>
      </c>
      <c r="G277" t="s">
        <v>4788</v>
      </c>
    </row>
    <row r="278" spans="1:7">
      <c r="A278" t="s">
        <v>4472</v>
      </c>
      <c r="B278" t="s">
        <v>95</v>
      </c>
      <c r="C278" t="s">
        <v>4672</v>
      </c>
      <c r="D278" t="s">
        <v>4673</v>
      </c>
      <c r="E278">
        <v>32574.78391304348</v>
      </c>
      <c r="F278" t="s">
        <v>79</v>
      </c>
      <c r="G278" t="s">
        <v>4788</v>
      </c>
    </row>
    <row r="279" spans="1:7">
      <c r="A279" t="s">
        <v>43</v>
      </c>
      <c r="B279" t="s">
        <v>95</v>
      </c>
      <c r="C279" t="s">
        <v>4674</v>
      </c>
      <c r="D279" t="s">
        <v>4675</v>
      </c>
      <c r="E279">
        <v>382152.51304347831</v>
      </c>
      <c r="F279" t="s">
        <v>29</v>
      </c>
      <c r="G279" t="s">
        <v>4788</v>
      </c>
    </row>
    <row r="280" spans="1:7">
      <c r="A280" t="s">
        <v>4472</v>
      </c>
      <c r="B280" t="s">
        <v>95</v>
      </c>
      <c r="C280" t="s">
        <v>4674</v>
      </c>
      <c r="D280" t="s">
        <v>4675</v>
      </c>
      <c r="E280">
        <v>57322.876956521737</v>
      </c>
      <c r="F280" t="s">
        <v>29</v>
      </c>
      <c r="G280" t="s">
        <v>4788</v>
      </c>
    </row>
    <row r="281" spans="1:7">
      <c r="A281" t="s">
        <v>19</v>
      </c>
      <c r="B281" t="s">
        <v>95</v>
      </c>
      <c r="C281" t="s">
        <v>4676</v>
      </c>
      <c r="D281" t="s">
        <v>4677</v>
      </c>
      <c r="E281">
        <v>14504.72173913044</v>
      </c>
      <c r="F281" t="s">
        <v>29</v>
      </c>
      <c r="G281" t="s">
        <v>4788</v>
      </c>
    </row>
    <row r="282" spans="1:7">
      <c r="A282" t="s">
        <v>4472</v>
      </c>
      <c r="B282" t="s">
        <v>95</v>
      </c>
      <c r="C282" t="s">
        <v>4676</v>
      </c>
      <c r="D282" t="s">
        <v>4677</v>
      </c>
      <c r="E282">
        <v>2175.708260869565</v>
      </c>
      <c r="F282" t="s">
        <v>29</v>
      </c>
      <c r="G282" t="s">
        <v>4788</v>
      </c>
    </row>
    <row r="283" spans="1:7">
      <c r="A283" t="s">
        <v>19</v>
      </c>
      <c r="B283" t="s">
        <v>95</v>
      </c>
      <c r="C283" t="s">
        <v>4678</v>
      </c>
      <c r="D283" t="s">
        <v>4679</v>
      </c>
      <c r="E283">
        <v>104585.7130434783</v>
      </c>
      <c r="F283" t="s">
        <v>29</v>
      </c>
      <c r="G283" t="s">
        <v>4788</v>
      </c>
    </row>
    <row r="284" spans="1:7">
      <c r="A284" t="s">
        <v>4472</v>
      </c>
      <c r="B284" t="s">
        <v>95</v>
      </c>
      <c r="C284" t="s">
        <v>4678</v>
      </c>
      <c r="D284" t="s">
        <v>4679</v>
      </c>
      <c r="E284">
        <v>15687.85695652174</v>
      </c>
      <c r="F284" t="s">
        <v>29</v>
      </c>
      <c r="G284" t="s">
        <v>4788</v>
      </c>
    </row>
    <row r="285" spans="1:7">
      <c r="A285" t="s">
        <v>213</v>
      </c>
      <c r="B285" t="s">
        <v>95</v>
      </c>
      <c r="C285" t="s">
        <v>4680</v>
      </c>
      <c r="D285" t="s">
        <v>4681</v>
      </c>
      <c r="E285">
        <v>2914.782608695652</v>
      </c>
      <c r="F285" t="s">
        <v>29</v>
      </c>
      <c r="G285" t="s">
        <v>4788</v>
      </c>
    </row>
    <row r="286" spans="1:7">
      <c r="A286" t="s">
        <v>4472</v>
      </c>
      <c r="B286" t="s">
        <v>95</v>
      </c>
      <c r="C286" t="s">
        <v>4680</v>
      </c>
      <c r="D286" t="s">
        <v>4681</v>
      </c>
      <c r="E286">
        <v>437.21739130434793</v>
      </c>
      <c r="F286" t="s">
        <v>29</v>
      </c>
      <c r="G286" t="s">
        <v>4788</v>
      </c>
    </row>
    <row r="287" spans="1:7">
      <c r="A287" t="s">
        <v>19</v>
      </c>
      <c r="B287" t="s">
        <v>95</v>
      </c>
      <c r="C287" t="s">
        <v>4682</v>
      </c>
      <c r="D287" t="s">
        <v>4683</v>
      </c>
      <c r="E287">
        <v>143456.4782608696</v>
      </c>
      <c r="F287" t="s">
        <v>29</v>
      </c>
      <c r="G287" t="s">
        <v>4788</v>
      </c>
    </row>
    <row r="288" spans="1:7">
      <c r="A288" t="s">
        <v>4472</v>
      </c>
      <c r="B288" t="s">
        <v>95</v>
      </c>
      <c r="C288" t="s">
        <v>4682</v>
      </c>
      <c r="D288" t="s">
        <v>4683</v>
      </c>
      <c r="E288">
        <v>21518.47173913044</v>
      </c>
      <c r="F288" t="s">
        <v>29</v>
      </c>
      <c r="G288" t="s">
        <v>4788</v>
      </c>
    </row>
    <row r="289" spans="1:7">
      <c r="A289" t="s">
        <v>43</v>
      </c>
      <c r="B289" t="s">
        <v>91</v>
      </c>
      <c r="C289" t="s">
        <v>4684</v>
      </c>
      <c r="D289" t="s">
        <v>4685</v>
      </c>
      <c r="E289">
        <v>453824.68695652182</v>
      </c>
      <c r="F289" t="s">
        <v>79</v>
      </c>
      <c r="G289" t="s">
        <v>4788</v>
      </c>
    </row>
    <row r="290" spans="1:7">
      <c r="A290" t="s">
        <v>4472</v>
      </c>
      <c r="B290" t="s">
        <v>91</v>
      </c>
      <c r="C290" t="s">
        <v>4684</v>
      </c>
      <c r="D290" t="s">
        <v>4685</v>
      </c>
      <c r="E290">
        <v>68073.703043478265</v>
      </c>
      <c r="F290" t="s">
        <v>79</v>
      </c>
      <c r="G290" t="s">
        <v>4788</v>
      </c>
    </row>
    <row r="291" spans="1:7">
      <c r="A291" t="s">
        <v>3</v>
      </c>
      <c r="B291" t="s">
        <v>91</v>
      </c>
      <c r="C291" t="s">
        <v>4686</v>
      </c>
      <c r="D291" t="s">
        <v>4687</v>
      </c>
      <c r="E291">
        <v>15117265.414999999</v>
      </c>
      <c r="F291" t="s">
        <v>29</v>
      </c>
      <c r="G291" t="s">
        <v>4788</v>
      </c>
    </row>
    <row r="292" spans="1:7">
      <c r="A292" t="s">
        <v>4472</v>
      </c>
      <c r="B292" t="s">
        <v>91</v>
      </c>
      <c r="C292" t="s">
        <v>4686</v>
      </c>
      <c r="D292" t="s">
        <v>4687</v>
      </c>
      <c r="E292">
        <v>2189385.1349999998</v>
      </c>
      <c r="F292" t="s">
        <v>29</v>
      </c>
      <c r="G292" t="s">
        <v>4788</v>
      </c>
    </row>
    <row r="293" spans="1:7">
      <c r="A293" t="s">
        <v>19</v>
      </c>
      <c r="B293" t="s">
        <v>95</v>
      </c>
      <c r="C293" t="s">
        <v>4688</v>
      </c>
      <c r="D293" t="s">
        <v>4689</v>
      </c>
      <c r="E293">
        <v>82079.556521739141</v>
      </c>
      <c r="F293" t="s">
        <v>29</v>
      </c>
      <c r="G293" t="s">
        <v>4788</v>
      </c>
    </row>
    <row r="294" spans="1:7">
      <c r="A294" t="s">
        <v>4472</v>
      </c>
      <c r="B294" t="s">
        <v>95</v>
      </c>
      <c r="C294" t="s">
        <v>4688</v>
      </c>
      <c r="D294" t="s">
        <v>4689</v>
      </c>
      <c r="E294">
        <v>12311.933478260869</v>
      </c>
      <c r="F294" t="s">
        <v>29</v>
      </c>
      <c r="G294" t="s">
        <v>4788</v>
      </c>
    </row>
    <row r="295" spans="1:7">
      <c r="A295" t="s">
        <v>3</v>
      </c>
      <c r="B295" t="s">
        <v>91</v>
      </c>
      <c r="C295" t="s">
        <v>4690</v>
      </c>
      <c r="D295" t="s">
        <v>4691</v>
      </c>
      <c r="E295">
        <v>30215374.530000001</v>
      </c>
      <c r="F295" t="s">
        <v>36</v>
      </c>
      <c r="G295" t="s">
        <v>4788</v>
      </c>
    </row>
    <row r="296" spans="1:7">
      <c r="A296" t="s">
        <v>4472</v>
      </c>
      <c r="B296" t="s">
        <v>91</v>
      </c>
      <c r="C296" t="s">
        <v>4690</v>
      </c>
      <c r="D296" t="s">
        <v>4691</v>
      </c>
      <c r="E296">
        <v>2116405.63</v>
      </c>
      <c r="F296" t="s">
        <v>36</v>
      </c>
      <c r="G296" t="s">
        <v>4788</v>
      </c>
    </row>
    <row r="297" spans="1:7">
      <c r="A297" t="s">
        <v>3</v>
      </c>
      <c r="B297" t="s">
        <v>91</v>
      </c>
      <c r="C297" t="s">
        <v>4692</v>
      </c>
      <c r="D297" t="s">
        <v>4693</v>
      </c>
      <c r="E297">
        <v>12426921.310000001</v>
      </c>
      <c r="F297" t="s">
        <v>18</v>
      </c>
      <c r="G297" t="s">
        <v>4788</v>
      </c>
    </row>
    <row r="298" spans="1:7">
      <c r="A298" t="s">
        <v>4472</v>
      </c>
      <c r="B298" t="s">
        <v>91</v>
      </c>
      <c r="C298" t="s">
        <v>4692</v>
      </c>
      <c r="D298" t="s">
        <v>4693</v>
      </c>
      <c r="E298">
        <v>2262364.64</v>
      </c>
      <c r="F298" t="s">
        <v>18</v>
      </c>
      <c r="G298" t="s">
        <v>4788</v>
      </c>
    </row>
    <row r="299" spans="1:7">
      <c r="A299" t="s">
        <v>3</v>
      </c>
      <c r="B299" t="s">
        <v>91</v>
      </c>
      <c r="C299" t="s">
        <v>4694</v>
      </c>
      <c r="D299" t="s">
        <v>4695</v>
      </c>
      <c r="E299">
        <v>2857297.9750000001</v>
      </c>
      <c r="F299" t="s">
        <v>18</v>
      </c>
      <c r="G299" t="s">
        <v>4788</v>
      </c>
    </row>
    <row r="300" spans="1:7">
      <c r="A300" t="s">
        <v>4472</v>
      </c>
      <c r="B300" t="s">
        <v>91</v>
      </c>
      <c r="C300" t="s">
        <v>4694</v>
      </c>
      <c r="D300" t="s">
        <v>4695</v>
      </c>
      <c r="E300">
        <v>437877.02500000002</v>
      </c>
      <c r="F300" t="s">
        <v>18</v>
      </c>
      <c r="G300" t="s">
        <v>4788</v>
      </c>
    </row>
    <row r="301" spans="1:7">
      <c r="A301" t="s">
        <v>3</v>
      </c>
      <c r="B301" t="s">
        <v>91</v>
      </c>
      <c r="C301" t="s">
        <v>4696</v>
      </c>
      <c r="D301" t="s">
        <v>4697</v>
      </c>
      <c r="E301">
        <v>1805214.78</v>
      </c>
      <c r="F301" t="s">
        <v>79</v>
      </c>
      <c r="G301" t="s">
        <v>4788</v>
      </c>
    </row>
    <row r="302" spans="1:7">
      <c r="A302" t="s">
        <v>4472</v>
      </c>
      <c r="B302" t="s">
        <v>91</v>
      </c>
      <c r="C302" t="s">
        <v>4696</v>
      </c>
      <c r="D302" t="s">
        <v>4697</v>
      </c>
      <c r="E302">
        <v>291918.02</v>
      </c>
      <c r="F302" t="s">
        <v>79</v>
      </c>
      <c r="G302" t="s">
        <v>4788</v>
      </c>
    </row>
    <row r="303" spans="1:7">
      <c r="A303" t="s">
        <v>19</v>
      </c>
      <c r="B303" t="s">
        <v>95</v>
      </c>
      <c r="C303" t="s">
        <v>4698</v>
      </c>
      <c r="D303" t="s">
        <v>4699</v>
      </c>
      <c r="E303">
        <v>134178.82608695651</v>
      </c>
      <c r="F303" t="s">
        <v>29</v>
      </c>
      <c r="G303" t="s">
        <v>4788</v>
      </c>
    </row>
    <row r="304" spans="1:7">
      <c r="A304" t="s">
        <v>4472</v>
      </c>
      <c r="B304" t="s">
        <v>95</v>
      </c>
      <c r="C304" t="s">
        <v>4698</v>
      </c>
      <c r="D304" t="s">
        <v>4699</v>
      </c>
      <c r="E304">
        <v>20126.823913043481</v>
      </c>
      <c r="F304" t="s">
        <v>29</v>
      </c>
      <c r="G304" t="s">
        <v>4788</v>
      </c>
    </row>
    <row r="305" spans="1:7">
      <c r="A305" t="s">
        <v>19</v>
      </c>
      <c r="B305" t="s">
        <v>91</v>
      </c>
      <c r="C305" t="s">
        <v>4700</v>
      </c>
      <c r="D305" t="s">
        <v>4701</v>
      </c>
      <c r="E305">
        <v>285836.52173913037</v>
      </c>
      <c r="F305" t="s">
        <v>36</v>
      </c>
      <c r="G305" t="s">
        <v>4788</v>
      </c>
    </row>
    <row r="306" spans="1:7">
      <c r="A306" t="s">
        <v>4472</v>
      </c>
      <c r="B306" t="s">
        <v>91</v>
      </c>
      <c r="C306" t="s">
        <v>4700</v>
      </c>
      <c r="D306" t="s">
        <v>4701</v>
      </c>
      <c r="E306">
        <v>42875.47826086956</v>
      </c>
      <c r="F306" t="s">
        <v>36</v>
      </c>
      <c r="G306" t="s">
        <v>4788</v>
      </c>
    </row>
    <row r="307" spans="1:7">
      <c r="A307" t="s">
        <v>43</v>
      </c>
      <c r="B307" t="s">
        <v>91</v>
      </c>
      <c r="C307" t="s">
        <v>4702</v>
      </c>
      <c r="D307" t="s">
        <v>4703</v>
      </c>
      <c r="E307">
        <v>237450.4347826087</v>
      </c>
      <c r="F307" t="s">
        <v>79</v>
      </c>
      <c r="G307" t="s">
        <v>4788</v>
      </c>
    </row>
    <row r="308" spans="1:7">
      <c r="A308" t="s">
        <v>4472</v>
      </c>
      <c r="B308" t="s">
        <v>91</v>
      </c>
      <c r="C308" t="s">
        <v>4702</v>
      </c>
      <c r="D308" t="s">
        <v>4703</v>
      </c>
      <c r="E308">
        <v>35617.565217391297</v>
      </c>
      <c r="F308" t="s">
        <v>79</v>
      </c>
      <c r="G308" t="s">
        <v>4788</v>
      </c>
    </row>
    <row r="309" spans="1:7">
      <c r="A309" t="s">
        <v>213</v>
      </c>
      <c r="B309" t="s">
        <v>95</v>
      </c>
      <c r="C309" t="s">
        <v>4704</v>
      </c>
      <c r="D309" t="s">
        <v>4705</v>
      </c>
      <c r="E309">
        <v>1311078.260869565</v>
      </c>
      <c r="F309" t="s">
        <v>29</v>
      </c>
      <c r="G309" t="s">
        <v>4788</v>
      </c>
    </row>
    <row r="310" spans="1:7">
      <c r="A310" t="s">
        <v>4472</v>
      </c>
      <c r="B310" t="s">
        <v>95</v>
      </c>
      <c r="C310" t="s">
        <v>4704</v>
      </c>
      <c r="D310" t="s">
        <v>4705</v>
      </c>
      <c r="E310">
        <v>196661.73913043481</v>
      </c>
      <c r="F310" t="s">
        <v>29</v>
      </c>
      <c r="G310" t="s">
        <v>4788</v>
      </c>
    </row>
    <row r="311" spans="1:7">
      <c r="A311" t="s">
        <v>19</v>
      </c>
      <c r="B311" t="s">
        <v>95</v>
      </c>
      <c r="C311" t="s">
        <v>4706</v>
      </c>
      <c r="D311" t="s">
        <v>4707</v>
      </c>
      <c r="E311">
        <v>579022.47826086963</v>
      </c>
      <c r="F311" t="s">
        <v>36</v>
      </c>
      <c r="G311" t="s">
        <v>4788</v>
      </c>
    </row>
    <row r="312" spans="1:7">
      <c r="A312" t="s">
        <v>4472</v>
      </c>
      <c r="B312" t="s">
        <v>95</v>
      </c>
      <c r="C312" t="s">
        <v>4706</v>
      </c>
      <c r="D312" t="s">
        <v>4707</v>
      </c>
      <c r="E312">
        <v>86853.371739130438</v>
      </c>
      <c r="F312" t="s">
        <v>36</v>
      </c>
      <c r="G312" t="s">
        <v>4788</v>
      </c>
    </row>
    <row r="313" spans="1:7">
      <c r="B313" t="s">
        <v>95</v>
      </c>
      <c r="C313" t="s">
        <v>4708</v>
      </c>
      <c r="D313" t="s">
        <v>4709</v>
      </c>
      <c r="E313">
        <v>7249177.2999999998</v>
      </c>
      <c r="F313" t="s">
        <v>29</v>
      </c>
      <c r="G313" t="s">
        <v>4788</v>
      </c>
    </row>
    <row r="314" spans="1:7">
      <c r="B314" t="s">
        <v>95</v>
      </c>
      <c r="C314" t="s">
        <v>4710</v>
      </c>
      <c r="D314" t="s">
        <v>4711</v>
      </c>
      <c r="E314">
        <v>7007538.0599999996</v>
      </c>
      <c r="F314" t="s">
        <v>36</v>
      </c>
      <c r="G314" t="s">
        <v>4788</v>
      </c>
    </row>
    <row r="315" spans="1:7">
      <c r="B315" t="s">
        <v>95</v>
      </c>
      <c r="C315" t="s">
        <v>4712</v>
      </c>
      <c r="D315" t="s">
        <v>4713</v>
      </c>
      <c r="E315">
        <v>7490816.54</v>
      </c>
      <c r="F315" t="s">
        <v>18</v>
      </c>
      <c r="G315" t="s">
        <v>4788</v>
      </c>
    </row>
    <row r="316" spans="1:7">
      <c r="B316" t="s">
        <v>95</v>
      </c>
      <c r="C316" t="s">
        <v>4714</v>
      </c>
      <c r="D316" t="s">
        <v>4715</v>
      </c>
      <c r="E316">
        <v>1449835.46</v>
      </c>
      <c r="F316" t="s">
        <v>18</v>
      </c>
      <c r="G316" t="s">
        <v>4788</v>
      </c>
    </row>
    <row r="317" spans="1:7">
      <c r="B317" t="s">
        <v>95</v>
      </c>
      <c r="C317" t="s">
        <v>4716</v>
      </c>
      <c r="D317" t="s">
        <v>4717</v>
      </c>
      <c r="E317">
        <v>966556.97</v>
      </c>
      <c r="F317" t="s">
        <v>79</v>
      </c>
      <c r="G317" t="s">
        <v>4788</v>
      </c>
    </row>
    <row r="318" spans="1:7">
      <c r="A318" t="s">
        <v>213</v>
      </c>
      <c r="B318" t="s">
        <v>214</v>
      </c>
      <c r="C318" t="s">
        <v>4718</v>
      </c>
      <c r="D318" t="s">
        <v>4719</v>
      </c>
      <c r="E318">
        <v>2296327</v>
      </c>
      <c r="F318" t="s">
        <v>36</v>
      </c>
      <c r="G318" t="s">
        <v>4788</v>
      </c>
    </row>
    <row r="319" spans="1:7">
      <c r="A319" t="s">
        <v>4472</v>
      </c>
      <c r="B319" t="s">
        <v>214</v>
      </c>
      <c r="C319" t="s">
        <v>4718</v>
      </c>
      <c r="D319" t="s">
        <v>4719</v>
      </c>
      <c r="E319">
        <v>183706</v>
      </c>
      <c r="F319" t="s">
        <v>36</v>
      </c>
      <c r="G319" t="s">
        <v>4788</v>
      </c>
    </row>
    <row r="320" spans="1:7">
      <c r="B320" t="s">
        <v>2144</v>
      </c>
      <c r="C320" t="s">
        <v>4720</v>
      </c>
      <c r="D320" t="s">
        <v>4721</v>
      </c>
      <c r="E320">
        <v>110660.61</v>
      </c>
      <c r="F320" t="s">
        <v>79</v>
      </c>
      <c r="G320" t="s">
        <v>4788</v>
      </c>
    </row>
    <row r="321" spans="2:7">
      <c r="B321" t="s">
        <v>1381</v>
      </c>
      <c r="C321" t="s">
        <v>4722</v>
      </c>
      <c r="D321" t="s">
        <v>4723</v>
      </c>
      <c r="E321">
        <v>145958.39999999999</v>
      </c>
      <c r="G321" t="s">
        <v>4788</v>
      </c>
    </row>
    <row r="322" spans="2:7">
      <c r="B322" t="s">
        <v>275</v>
      </c>
      <c r="C322" t="s">
        <v>4724</v>
      </c>
      <c r="D322" t="s">
        <v>4725</v>
      </c>
      <c r="E322">
        <v>1906859</v>
      </c>
      <c r="F322" t="s">
        <v>79</v>
      </c>
      <c r="G322" t="s">
        <v>4788</v>
      </c>
    </row>
    <row r="323" spans="2:7">
      <c r="B323" t="s">
        <v>275</v>
      </c>
      <c r="C323" t="s">
        <v>4726</v>
      </c>
      <c r="D323" t="s">
        <v>4727</v>
      </c>
      <c r="E323">
        <v>7311604</v>
      </c>
      <c r="F323" t="s">
        <v>79</v>
      </c>
      <c r="G323" t="s">
        <v>4788</v>
      </c>
    </row>
    <row r="324" spans="2:7">
      <c r="B324" t="s">
        <v>353</v>
      </c>
      <c r="C324" t="s">
        <v>4728</v>
      </c>
      <c r="D324" t="s">
        <v>4729</v>
      </c>
      <c r="E324">
        <v>5642423.1500000004</v>
      </c>
      <c r="F324" t="s">
        <v>79</v>
      </c>
      <c r="G324" t="s">
        <v>4788</v>
      </c>
    </row>
    <row r="325" spans="2:7">
      <c r="B325" t="s">
        <v>353</v>
      </c>
      <c r="C325" t="s">
        <v>4730</v>
      </c>
      <c r="D325" t="s">
        <v>4731</v>
      </c>
      <c r="E325">
        <v>5786087.3700000001</v>
      </c>
      <c r="F325" t="s">
        <v>79</v>
      </c>
      <c r="G325" t="s">
        <v>4788</v>
      </c>
    </row>
    <row r="326" spans="2:7">
      <c r="B326" t="s">
        <v>419</v>
      </c>
      <c r="C326" t="s">
        <v>421</v>
      </c>
      <c r="D326" t="s">
        <v>4732</v>
      </c>
      <c r="E326">
        <v>424087.84</v>
      </c>
      <c r="F326" t="s">
        <v>79</v>
      </c>
      <c r="G326" t="s">
        <v>4788</v>
      </c>
    </row>
    <row r="327" spans="2:7">
      <c r="B327" t="s">
        <v>419</v>
      </c>
      <c r="C327" t="s">
        <v>4733</v>
      </c>
      <c r="D327" t="s">
        <v>4734</v>
      </c>
      <c r="E327">
        <v>306397.90000000002</v>
      </c>
      <c r="F327" t="s">
        <v>79</v>
      </c>
      <c r="G327" t="s">
        <v>4788</v>
      </c>
    </row>
    <row r="328" spans="2:7">
      <c r="B328" t="s">
        <v>37</v>
      </c>
      <c r="C328" t="s">
        <v>4735</v>
      </c>
      <c r="D328" t="s">
        <v>4736</v>
      </c>
      <c r="E328">
        <v>195433</v>
      </c>
      <c r="F328" t="s">
        <v>36</v>
      </c>
      <c r="G328" t="s">
        <v>4788</v>
      </c>
    </row>
    <row r="329" spans="2:7">
      <c r="B329" t="s">
        <v>419</v>
      </c>
      <c r="C329" t="s">
        <v>4737</v>
      </c>
      <c r="D329" t="s">
        <v>4738</v>
      </c>
      <c r="E329">
        <v>112375.63</v>
      </c>
      <c r="F329" t="s">
        <v>79</v>
      </c>
      <c r="G329" t="s">
        <v>4788</v>
      </c>
    </row>
    <row r="330" spans="2:7">
      <c r="B330" t="s">
        <v>1200</v>
      </c>
      <c r="C330" t="s">
        <v>4739</v>
      </c>
      <c r="D330" t="s">
        <v>4740</v>
      </c>
      <c r="E330">
        <v>130000</v>
      </c>
      <c r="G330" t="s">
        <v>4788</v>
      </c>
    </row>
    <row r="331" spans="2:7">
      <c r="B331" t="s">
        <v>58</v>
      </c>
      <c r="C331" t="s">
        <v>4741</v>
      </c>
      <c r="D331" t="s">
        <v>4742</v>
      </c>
      <c r="E331">
        <v>1590000</v>
      </c>
      <c r="F331" t="s">
        <v>18</v>
      </c>
      <c r="G331" t="s">
        <v>4788</v>
      </c>
    </row>
    <row r="332" spans="2:7">
      <c r="B332" t="s">
        <v>419</v>
      </c>
      <c r="C332" t="s">
        <v>4743</v>
      </c>
      <c r="D332" t="s">
        <v>4744</v>
      </c>
      <c r="E332">
        <v>47320</v>
      </c>
      <c r="F332" t="s">
        <v>79</v>
      </c>
      <c r="G332" t="s">
        <v>4788</v>
      </c>
    </row>
    <row r="333" spans="2:7">
      <c r="B333" t="s">
        <v>419</v>
      </c>
      <c r="C333" t="s">
        <v>4745</v>
      </c>
      <c r="D333" t="s">
        <v>4746</v>
      </c>
      <c r="E333">
        <v>30019</v>
      </c>
      <c r="F333" t="s">
        <v>79</v>
      </c>
      <c r="G333" t="s">
        <v>4788</v>
      </c>
    </row>
    <row r="334" spans="2:7">
      <c r="C334" t="s">
        <v>4747</v>
      </c>
      <c r="D334" t="s">
        <v>4748</v>
      </c>
      <c r="E334">
        <v>93854.080000000002</v>
      </c>
      <c r="F334" t="s">
        <v>18</v>
      </c>
      <c r="G334" t="s">
        <v>4788</v>
      </c>
    </row>
    <row r="335" spans="2:7">
      <c r="C335" t="s">
        <v>4749</v>
      </c>
      <c r="D335" t="s">
        <v>4750</v>
      </c>
      <c r="E335">
        <v>684093.85</v>
      </c>
      <c r="F335" t="s">
        <v>18</v>
      </c>
      <c r="G335" t="s">
        <v>4788</v>
      </c>
    </row>
    <row r="336" spans="2:7">
      <c r="C336" t="s">
        <v>4751</v>
      </c>
      <c r="D336" t="s">
        <v>4752</v>
      </c>
      <c r="E336">
        <v>7189476.5199999996</v>
      </c>
      <c r="F336" t="s">
        <v>18</v>
      </c>
      <c r="G336" t="s">
        <v>4788</v>
      </c>
    </row>
    <row r="337" spans="3:7">
      <c r="C337" t="s">
        <v>4753</v>
      </c>
      <c r="D337" t="s">
        <v>4754</v>
      </c>
      <c r="E337">
        <v>4536009.3</v>
      </c>
      <c r="F337" t="s">
        <v>18</v>
      </c>
      <c r="G337" t="s">
        <v>4788</v>
      </c>
    </row>
    <row r="338" spans="3:7">
      <c r="C338" t="s">
        <v>4755</v>
      </c>
      <c r="D338" t="s">
        <v>4756</v>
      </c>
      <c r="E338">
        <v>8972.68</v>
      </c>
      <c r="F338" t="s">
        <v>36</v>
      </c>
      <c r="G338" t="s">
        <v>4788</v>
      </c>
    </row>
    <row r="339" spans="3:7">
      <c r="C339" t="s">
        <v>4757</v>
      </c>
      <c r="D339" t="s">
        <v>4758</v>
      </c>
      <c r="E339">
        <v>1686849.69</v>
      </c>
      <c r="F339" t="s">
        <v>29</v>
      </c>
      <c r="G339" t="s">
        <v>4788</v>
      </c>
    </row>
    <row r="340" spans="3:7">
      <c r="C340" t="s">
        <v>4759</v>
      </c>
      <c r="D340" t="s">
        <v>4760</v>
      </c>
      <c r="E340">
        <v>462873.51</v>
      </c>
      <c r="F340" t="s">
        <v>36</v>
      </c>
      <c r="G340" t="s">
        <v>4788</v>
      </c>
    </row>
    <row r="341" spans="3:7">
      <c r="C341" t="s">
        <v>4761</v>
      </c>
      <c r="D341" t="s">
        <v>4762</v>
      </c>
      <c r="E341">
        <v>159798.46</v>
      </c>
      <c r="F341" t="s">
        <v>79</v>
      </c>
      <c r="G341" t="s">
        <v>4788</v>
      </c>
    </row>
    <row r="342" spans="3:7">
      <c r="C342" t="s">
        <v>4763</v>
      </c>
      <c r="D342" t="s">
        <v>4764</v>
      </c>
      <c r="E342">
        <v>110013.4</v>
      </c>
      <c r="F342" t="s">
        <v>79</v>
      </c>
      <c r="G342" t="s">
        <v>4788</v>
      </c>
    </row>
    <row r="343" spans="3:7">
      <c r="C343" t="s">
        <v>4765</v>
      </c>
      <c r="D343" t="s">
        <v>4766</v>
      </c>
      <c r="E343">
        <v>99501</v>
      </c>
      <c r="F343" t="s">
        <v>79</v>
      </c>
      <c r="G343" t="s">
        <v>4788</v>
      </c>
    </row>
    <row r="344" spans="3:7">
      <c r="C344" t="s">
        <v>4767</v>
      </c>
      <c r="D344" t="s">
        <v>4768</v>
      </c>
      <c r="E344">
        <v>9585.5</v>
      </c>
      <c r="F344" t="s">
        <v>18</v>
      </c>
      <c r="G344" t="s">
        <v>4788</v>
      </c>
    </row>
    <row r="345" spans="3:7">
      <c r="C345" t="s">
        <v>4769</v>
      </c>
      <c r="D345" t="s">
        <v>4770</v>
      </c>
      <c r="E345">
        <v>53354.76</v>
      </c>
      <c r="F345" t="s">
        <v>79</v>
      </c>
      <c r="G345" t="s">
        <v>4788</v>
      </c>
    </row>
    <row r="346" spans="3:7">
      <c r="C346" t="s">
        <v>4771</v>
      </c>
      <c r="D346" t="s">
        <v>4772</v>
      </c>
      <c r="E346">
        <v>7008</v>
      </c>
      <c r="F346" t="s">
        <v>18</v>
      </c>
      <c r="G346" t="s">
        <v>4788</v>
      </c>
    </row>
  </sheetData>
  <phoneticPr fontId="2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8"/>
  <sheetViews>
    <sheetView workbookViewId="0"/>
  </sheetViews>
  <sheetFormatPr baseColWidth="10" defaultColWidth="9" defaultRowHeight="14"/>
  <cols>
    <col min="1" max="1" width="15.59765625" customWidth="1"/>
    <col min="2" max="3" width="20" customWidth="1"/>
  </cols>
  <sheetData>
    <row r="1" spans="1:3">
      <c r="A1" s="2" t="s">
        <v>18</v>
      </c>
    </row>
    <row r="2" spans="1:3">
      <c r="A2" s="2" t="s">
        <v>12</v>
      </c>
      <c r="B2" s="2" t="s">
        <v>6</v>
      </c>
      <c r="C2" s="2" t="s">
        <v>4773</v>
      </c>
    </row>
    <row r="3" spans="1:3">
      <c r="A3" t="s">
        <v>19</v>
      </c>
      <c r="B3" s="3">
        <f>SUMIFS('pc_overview AP'!$G:$G, 'pc_overview AP'!$B:$B, "Chemical", 'pc_overview AP'!$C:$C, "Mechanical")</f>
        <v>194614674.3300001</v>
      </c>
      <c r="C3" s="3"/>
    </row>
    <row r="4" spans="1:3">
      <c r="A4" t="s">
        <v>43</v>
      </c>
      <c r="B4" s="3">
        <f>SUMIFS('pc_overview AP'!$G:$G, 'pc_overview AP'!$B:$B, "Chemical", 'pc_overview AP'!$C:$C, "Electrical")</f>
        <v>36432724.850000001</v>
      </c>
      <c r="C4" s="3"/>
    </row>
    <row r="5" spans="1:3">
      <c r="A5" t="s">
        <v>86</v>
      </c>
      <c r="B5" s="3">
        <f>SUMIFS('pc_overview AP'!$G:$G, 'pc_overview AP'!$B:$B, "Chemical", 'pc_overview AP'!$C:$C, "Steel")</f>
        <v>785431.2</v>
      </c>
      <c r="C5" s="3"/>
    </row>
    <row r="6" spans="1:3">
      <c r="A6" t="s">
        <v>213</v>
      </c>
      <c r="B6" s="3">
        <f>SUMIFS('pc_overview AP'!$G:$G, 'pc_overview AP'!$B:$B, "Chemical", 'pc_overview AP'!$C:$C, "Civil")</f>
        <v>619.03</v>
      </c>
      <c r="C6" s="3"/>
    </row>
    <row r="7" spans="1:3">
      <c r="A7" t="s">
        <v>176</v>
      </c>
      <c r="B7" s="3">
        <f>SUMIFS('pc_overview AP'!$G:$G, 'pc_overview AP'!$B:$B, "Chemical", 'pc_overview AP'!$C:$C, "Others")</f>
        <v>7011541.6100000003</v>
      </c>
      <c r="C7" s="3"/>
    </row>
    <row r="8" spans="1:3">
      <c r="A8" s="2" t="s">
        <v>4774</v>
      </c>
      <c r="B8" s="4">
        <f>SUM(B3:B7)</f>
        <v>238844991.0200001</v>
      </c>
      <c r="C8" s="4">
        <f>SUMIFS('pc_overview AR'!$E:$E, 'pc_overview AR'!$F:$F, "Chemical")</f>
        <v>282351237.69519448</v>
      </c>
    </row>
    <row r="11" spans="1:3">
      <c r="A11" s="2" t="s">
        <v>29</v>
      </c>
    </row>
    <row r="12" spans="1:3">
      <c r="A12" s="2" t="s">
        <v>12</v>
      </c>
      <c r="B12" s="2" t="s">
        <v>6</v>
      </c>
      <c r="C12" s="2" t="s">
        <v>4773</v>
      </c>
    </row>
    <row r="13" spans="1:3">
      <c r="A13" t="s">
        <v>19</v>
      </c>
      <c r="B13" s="3">
        <f>SUMIFS('pc_overview AP'!$G:$G, 'pc_overview AP'!$B:$B, "UPW", 'pc_overview AP'!$C:$C, "Mechanical")</f>
        <v>118234692.88999996</v>
      </c>
      <c r="C13" s="3"/>
    </row>
    <row r="14" spans="1:3">
      <c r="A14" t="s">
        <v>43</v>
      </c>
      <c r="B14" s="3">
        <f>SUMIFS('pc_overview AP'!$G:$G, 'pc_overview AP'!$B:$B, "UPW", 'pc_overview AP'!$C:$C, "Electrical")</f>
        <v>28131750.920000006</v>
      </c>
      <c r="C14" s="3"/>
    </row>
    <row r="15" spans="1:3">
      <c r="A15" t="s">
        <v>86</v>
      </c>
      <c r="B15" s="3">
        <f>SUMIFS('pc_overview AP'!$G:$G, 'pc_overview AP'!$B:$B, "UPW", 'pc_overview AP'!$C:$C, "Steel")</f>
        <v>6068144</v>
      </c>
      <c r="C15" s="3"/>
    </row>
    <row r="16" spans="1:3">
      <c r="A16" t="s">
        <v>213</v>
      </c>
      <c r="B16" s="3">
        <f>SUMIFS('pc_overview AP'!$G:$G, 'pc_overview AP'!$B:$B, "UPW", 'pc_overview AP'!$C:$C, "Civil")</f>
        <v>3266274.88</v>
      </c>
      <c r="C16" s="3"/>
    </row>
    <row r="17" spans="1:3">
      <c r="A17" t="s">
        <v>176</v>
      </c>
      <c r="B17" s="3">
        <f>SUMIFS('pc_overview AP'!$G:$G, 'pc_overview AP'!$B:$B, "UPW", 'pc_overview AP'!$C:$C, "Others")</f>
        <v>3829472.4700000011</v>
      </c>
      <c r="C17" s="3"/>
    </row>
    <row r="18" spans="1:3">
      <c r="A18" s="2" t="s">
        <v>4774</v>
      </c>
      <c r="B18" s="4">
        <f>SUM(B13:B17)</f>
        <v>159530335.15999997</v>
      </c>
      <c r="C18" s="4">
        <f>SUMIFS('pc_overview AR'!$E:$E, 'pc_overview AR'!$F:$F, "UPW")</f>
        <v>195877296.35010546</v>
      </c>
    </row>
    <row r="21" spans="1:3">
      <c r="A21" s="2" t="s">
        <v>36</v>
      </c>
    </row>
    <row r="22" spans="1:3">
      <c r="A22" s="2" t="s">
        <v>12</v>
      </c>
      <c r="B22" s="2" t="s">
        <v>6</v>
      </c>
      <c r="C22" s="2" t="s">
        <v>4773</v>
      </c>
    </row>
    <row r="23" spans="1:3">
      <c r="A23" t="s">
        <v>19</v>
      </c>
      <c r="B23" s="3">
        <f>SUMIFS('pc_overview AP'!$G:$G, 'pc_overview AP'!$B:$B, "WWT", 'pc_overview AP'!$C:$C, "Mechanical")</f>
        <v>178505994.14000016</v>
      </c>
      <c r="C23" s="3"/>
    </row>
    <row r="24" spans="1:3">
      <c r="A24" t="s">
        <v>43</v>
      </c>
      <c r="B24" s="3">
        <f>SUMIFS('pc_overview AP'!$G:$G, 'pc_overview AP'!$B:$B, "WWT", 'pc_overview AP'!$C:$C, "Electrical")</f>
        <v>41236704.290000036</v>
      </c>
      <c r="C24" s="3"/>
    </row>
    <row r="25" spans="1:3">
      <c r="A25" t="s">
        <v>86</v>
      </c>
      <c r="B25" s="3">
        <f>SUMIFS('pc_overview AP'!$G:$G, 'pc_overview AP'!$B:$B, "WWT", 'pc_overview AP'!$C:$C, "Steel")</f>
        <v>20368296.209999997</v>
      </c>
      <c r="C25" s="3"/>
    </row>
    <row r="26" spans="1:3">
      <c r="A26" t="s">
        <v>213</v>
      </c>
      <c r="B26" s="3">
        <f>SUMIFS('pc_overview AP'!$G:$G, 'pc_overview AP'!$B:$B, "WWT", 'pc_overview AP'!$C:$C, "Civil")</f>
        <v>10272577.920000002</v>
      </c>
      <c r="C26" s="3"/>
    </row>
    <row r="27" spans="1:3">
      <c r="A27" t="s">
        <v>176</v>
      </c>
      <c r="B27" s="3">
        <f>SUMIFS('pc_overview AP'!$G:$G, 'pc_overview AP'!$B:$B, "WWT", 'pc_overview AP'!$C:$C, "Others")</f>
        <v>8625033.089999998</v>
      </c>
      <c r="C27" s="3"/>
    </row>
    <row r="28" spans="1:3">
      <c r="A28" s="2" t="s">
        <v>4774</v>
      </c>
      <c r="B28" s="4">
        <f>SUM(B23:B27)</f>
        <v>259008605.65000018</v>
      </c>
      <c r="C28" s="4">
        <f>SUMIFS('pc_overview AR'!$E:$E, 'pc_overview AR'!$F:$F, "WWT")</f>
        <v>248493245.14472497</v>
      </c>
    </row>
    <row r="31" spans="1:3">
      <c r="A31" s="2" t="s">
        <v>79</v>
      </c>
    </row>
    <row r="32" spans="1:3">
      <c r="A32" s="2" t="s">
        <v>12</v>
      </c>
      <c r="B32" s="2" t="s">
        <v>6</v>
      </c>
      <c r="C32" s="2" t="s">
        <v>4773</v>
      </c>
    </row>
    <row r="33" spans="1:3">
      <c r="A33" t="s">
        <v>19</v>
      </c>
      <c r="B33" s="3">
        <f>SUMIFS('pc_overview AP'!$G:$G, 'pc_overview AP'!$B:$B, "Low Voltage", 'pc_overview AP'!$C:$C, "Mechanical")</f>
        <v>18378054.170000002</v>
      </c>
      <c r="C33" s="3"/>
    </row>
    <row r="34" spans="1:3">
      <c r="A34" t="s">
        <v>43</v>
      </c>
      <c r="B34" s="3">
        <f>SUMIFS('pc_overview AP'!$G:$G, 'pc_overview AP'!$B:$B, "Low Voltage", 'pc_overview AP'!$C:$C, "Electrical")</f>
        <v>40519858.770000018</v>
      </c>
      <c r="C34" s="3"/>
    </row>
    <row r="35" spans="1:3">
      <c r="A35" t="s">
        <v>86</v>
      </c>
      <c r="B35" s="3">
        <f>SUMIFS('pc_overview AP'!$G:$G, 'pc_overview AP'!$B:$B, "Low Voltage", 'pc_overview AP'!$C:$C, "Steel")</f>
        <v>11912</v>
      </c>
      <c r="C35" s="3"/>
    </row>
    <row r="36" spans="1:3">
      <c r="A36" t="s">
        <v>213</v>
      </c>
      <c r="B36" s="3">
        <f>SUMIFS('pc_overview AP'!$G:$G, 'pc_overview AP'!$B:$B, "Low Voltage", 'pc_overview AP'!$C:$C, "Civil")</f>
        <v>0</v>
      </c>
      <c r="C36" s="3"/>
    </row>
    <row r="37" spans="1:3">
      <c r="A37" t="s">
        <v>176</v>
      </c>
      <c r="B37" s="3">
        <f>SUMIFS('pc_overview AP'!$G:$G, 'pc_overview AP'!$B:$B, "Low Voltage", 'pc_overview AP'!$C:$C, "Others")</f>
        <v>367504.26999999996</v>
      </c>
      <c r="C37" s="3"/>
    </row>
    <row r="38" spans="1:3">
      <c r="A38" s="2" t="s">
        <v>4774</v>
      </c>
      <c r="B38" s="4">
        <f>SUM(B33:B37)</f>
        <v>59277329.210000023</v>
      </c>
      <c r="C38" s="4">
        <f>SUMIFS('pc_overview AR'!$E:$E, 'pc_overview AR'!$F:$F, "Low Voltage")</f>
        <v>73784578.340000018</v>
      </c>
    </row>
    <row r="41" spans="1:3">
      <c r="A41" s="2" t="s">
        <v>110</v>
      </c>
    </row>
    <row r="42" spans="1:3">
      <c r="A42" s="2" t="s">
        <v>12</v>
      </c>
      <c r="B42" s="2" t="s">
        <v>6</v>
      </c>
      <c r="C42" s="2" t="s">
        <v>4773</v>
      </c>
    </row>
    <row r="43" spans="1:3">
      <c r="A43" t="s">
        <v>19</v>
      </c>
      <c r="B43" s="3">
        <f>SUMIFS('pc_overview AP'!$G:$G, 'pc_overview AP'!$B:$B, "Water_Sewer", 'pc_overview AP'!$C:$C, "Mechanical")</f>
        <v>5655525.5700000003</v>
      </c>
      <c r="C43" s="3"/>
    </row>
    <row r="44" spans="1:3">
      <c r="A44" t="s">
        <v>43</v>
      </c>
      <c r="B44" s="3">
        <f>SUMIFS('pc_overview AP'!$G:$G, 'pc_overview AP'!$B:$B, "Water_Sewer", 'pc_overview AP'!$C:$C, "Electrical")</f>
        <v>0</v>
      </c>
      <c r="C44" s="3"/>
    </row>
    <row r="45" spans="1:3">
      <c r="A45" t="s">
        <v>86</v>
      </c>
      <c r="B45" s="3">
        <f>SUMIFS('pc_overview AP'!$G:$G, 'pc_overview AP'!$B:$B, "Water_Sewer", 'pc_overview AP'!$C:$C, "Steel")</f>
        <v>0</v>
      </c>
      <c r="C45" s="3"/>
    </row>
    <row r="46" spans="1:3">
      <c r="A46" t="s">
        <v>213</v>
      </c>
      <c r="B46" s="3">
        <f>SUMIFS('pc_overview AP'!$G:$G, 'pc_overview AP'!$B:$B, "Water_Sewer", 'pc_overview AP'!$C:$C, "Civil")</f>
        <v>3347853.84</v>
      </c>
      <c r="C46" s="3"/>
    </row>
    <row r="47" spans="1:3">
      <c r="A47" t="s">
        <v>176</v>
      </c>
      <c r="B47" s="3">
        <f>SUMIFS('pc_overview AP'!$G:$G, 'pc_overview AP'!$B:$B, "Water_Sewer", 'pc_overview AP'!$C:$C, "Others")</f>
        <v>0</v>
      </c>
      <c r="C47" s="3"/>
    </row>
    <row r="48" spans="1:3">
      <c r="A48" s="2" t="s">
        <v>4774</v>
      </c>
      <c r="B48" s="4">
        <f>SUM(B43:B47)</f>
        <v>9003379.4100000001</v>
      </c>
      <c r="C48" s="4">
        <f>SUMIFS('pc_overview AR'!$E:$E, 'pc_overview AR'!$F:$F, "Water_Sewer")</f>
        <v>7728000</v>
      </c>
    </row>
    <row r="51" spans="1:3">
      <c r="A51" s="2" t="s">
        <v>17</v>
      </c>
    </row>
    <row r="52" spans="1:3">
      <c r="A52" s="2" t="s">
        <v>12</v>
      </c>
      <c r="B52" s="2" t="s">
        <v>6</v>
      </c>
      <c r="C52" s="2" t="s">
        <v>4773</v>
      </c>
    </row>
    <row r="53" spans="1:3">
      <c r="A53" t="s">
        <v>19</v>
      </c>
      <c r="B53" s="3">
        <f>SUMIFS('pc_overview AP'!$G:$G, 'pc_overview AP'!$B:$B, "Base-Build", 'pc_overview AP'!$C:$C, "Mechanical")</f>
        <v>0</v>
      </c>
      <c r="C53" s="3"/>
    </row>
    <row r="54" spans="1:3">
      <c r="A54" t="s">
        <v>43</v>
      </c>
      <c r="B54" s="3">
        <f>SUMIFS('pc_overview AP'!$G:$G, 'pc_overview AP'!$B:$B, "Base-Build", 'pc_overview AP'!$C:$C, "Electrical")</f>
        <v>0</v>
      </c>
      <c r="C54" s="3"/>
    </row>
    <row r="55" spans="1:3">
      <c r="A55" t="s">
        <v>86</v>
      </c>
      <c r="B55" s="3">
        <f>SUMIFS('pc_overview AP'!$G:$G, 'pc_overview AP'!$B:$B, "Base-Build", 'pc_overview AP'!$C:$C, "Steel")</f>
        <v>0</v>
      </c>
      <c r="C55" s="3"/>
    </row>
    <row r="56" spans="1:3">
      <c r="A56" t="s">
        <v>213</v>
      </c>
      <c r="B56" s="3">
        <f>SUMIFS('pc_overview AP'!$G:$G, 'pc_overview AP'!$B:$B, "Base-Build", 'pc_overview AP'!$C:$C, "Civil")</f>
        <v>0</v>
      </c>
      <c r="C56" s="3"/>
    </row>
    <row r="57" spans="1:3">
      <c r="A57" t="s">
        <v>176</v>
      </c>
      <c r="B57" s="3">
        <f>SUMIFS('pc_overview AP'!$G:$G, 'pc_overview AP'!$B:$B, "Base-Build", 'pc_overview AP'!$C:$C, "Others")</f>
        <v>33655689.269999959</v>
      </c>
      <c r="C57" s="3"/>
    </row>
    <row r="58" spans="1:3">
      <c r="A58" s="2" t="s">
        <v>4774</v>
      </c>
      <c r="B58" s="4">
        <f>SUM(B53:B57)</f>
        <v>33655689.269999959</v>
      </c>
      <c r="C58" s="4">
        <f>SUMIFS('pc_overview AR'!$E:$E, 'pc_overview AR'!$F:$F, "Base-Build")</f>
        <v>14750650.199999999</v>
      </c>
    </row>
  </sheetData>
  <phoneticPr fontId="2" type="noConversion"/>
  <pageMargins left="0.75" right="0.75" top="1" bottom="1" header="0.5" footer="0.5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5"/>
  <sheetViews>
    <sheetView workbookViewId="0">
      <selection activeCell="A9" sqref="A9"/>
    </sheetView>
  </sheetViews>
  <sheetFormatPr baseColWidth="10" defaultColWidth="9" defaultRowHeight="14"/>
  <cols>
    <col min="1" max="1" width="31.19921875" customWidth="1"/>
    <col min="2" max="2" width="38.3984375" customWidth="1"/>
    <col min="3" max="4" width="20" customWidth="1"/>
  </cols>
  <sheetData>
    <row r="1" spans="1:4">
      <c r="A1" s="2" t="s">
        <v>18</v>
      </c>
      <c r="C1" s="3"/>
      <c r="D1" s="3"/>
    </row>
    <row r="2" spans="1:4">
      <c r="A2" s="2" t="s">
        <v>12</v>
      </c>
      <c r="B2" s="2" t="s">
        <v>3</v>
      </c>
      <c r="C2" s="4" t="s">
        <v>6</v>
      </c>
      <c r="D2" s="4" t="s">
        <v>4773</v>
      </c>
    </row>
    <row r="3" spans="1:4">
      <c r="A3" t="s">
        <v>19</v>
      </c>
      <c r="B3" t="s">
        <v>598</v>
      </c>
      <c r="C3" s="3">
        <f>SUMIFS('pc_overview AP'!$G:$G, 'pc_overview AP'!$B:$B, "Chemical", 'pc_overview AP'!$C:$C, "Mechanical", 'pc_overview AP'!$D:$D, "Commissioning")</f>
        <v>2394.04</v>
      </c>
      <c r="D3" s="3"/>
    </row>
    <row r="4" spans="1:4">
      <c r="A4" t="s">
        <v>19</v>
      </c>
      <c r="B4" t="s">
        <v>410</v>
      </c>
      <c r="C4" s="3">
        <f>SUMIFS('pc_overview AP'!$G:$G, 'pc_overview AP'!$B:$B, "Chemical", 'pc_overview AP'!$C:$C, "Mechanical", 'pc_overview AP'!$D:$D, "E2")</f>
        <v>3430389</v>
      </c>
      <c r="D4" s="3"/>
    </row>
    <row r="5" spans="1:4">
      <c r="A5" t="s">
        <v>19</v>
      </c>
      <c r="B5" t="s">
        <v>122</v>
      </c>
      <c r="C5" s="3">
        <f>SUMIFS('pc_overview AP'!$G:$G, 'pc_overview AP'!$B:$B, "Chemical", 'pc_overview AP'!$C:$C, "Mechanical", 'pc_overview AP'!$D:$D, "Equipment ( Tank 等工程相關的設備)")</f>
        <v>3484630.1500000004</v>
      </c>
      <c r="D5" s="3"/>
    </row>
    <row r="6" spans="1:4">
      <c r="A6" t="s">
        <v>19</v>
      </c>
      <c r="B6" t="s">
        <v>638</v>
      </c>
      <c r="C6" s="3">
        <f>SUMIFS('pc_overview AP'!$G:$G, 'pc_overview AP'!$B:$B, "Chemical", 'pc_overview AP'!$C:$C, "Mechanical", 'pc_overview AP'!$D:$D, "Instrument")</f>
        <v>127053.58</v>
      </c>
      <c r="D6" s="3"/>
    </row>
    <row r="7" spans="1:4">
      <c r="A7" t="s">
        <v>19</v>
      </c>
      <c r="B7" t="s">
        <v>64</v>
      </c>
      <c r="C7" s="3">
        <f>SUMIFS('pc_overview AP'!$G:$G, 'pc_overview AP'!$B:$B, "Chemical", 'pc_overview AP'!$C:$C, "Mechanical", 'pc_overview AP'!$D:$D, "Labor")</f>
        <v>32130158.219999999</v>
      </c>
      <c r="D7" s="3"/>
    </row>
    <row r="8" spans="1:4">
      <c r="A8" t="s">
        <v>19</v>
      </c>
      <c r="B8" t="s">
        <v>20</v>
      </c>
      <c r="C8" s="3">
        <f>SUMIFS('pc_overview AP'!$G:$G, 'pc_overview AP'!$B:$B, "Chemical", 'pc_overview AP'!$C:$C, "Mechanical", 'pc_overview AP'!$D:$D, "M+L")</f>
        <v>139980923.25</v>
      </c>
      <c r="D8" s="3"/>
    </row>
    <row r="9" spans="1:4">
      <c r="A9" t="s">
        <v>19</v>
      </c>
      <c r="B9" t="s">
        <v>101</v>
      </c>
      <c r="C9" s="3">
        <f>SUMIFS('pc_overview AP'!$G:$G, 'pc_overview AP'!$B:$B, "Chemical", 'pc_overview AP'!$C:$C, "Mechanical", 'pc_overview AP'!$D:$D, "Material")</f>
        <v>15445709.559999997</v>
      </c>
      <c r="D9" s="3"/>
    </row>
    <row r="10" spans="1:4">
      <c r="A10" t="s">
        <v>19</v>
      </c>
      <c r="B10" t="s">
        <v>186</v>
      </c>
      <c r="C10" s="3">
        <f>SUMIFS('pc_overview AP'!$G:$G, 'pc_overview AP'!$B:$B, "Chemical", 'pc_overview AP'!$C:$C, "Mechanical", 'pc_overview AP'!$D:$D, "Site Expense")</f>
        <v>13416.53</v>
      </c>
      <c r="D10" s="3"/>
    </row>
    <row r="11" spans="1:4">
      <c r="A11" t="s">
        <v>43</v>
      </c>
      <c r="B11" t="s">
        <v>410</v>
      </c>
      <c r="C11" s="3">
        <f>SUMIFS('pc_overview AP'!$G:$G, 'pc_overview AP'!$B:$B, "Chemical", 'pc_overview AP'!$C:$C, "Electrical", 'pc_overview AP'!$D:$D, "E2")</f>
        <v>288000</v>
      </c>
      <c r="D11" s="3"/>
    </row>
    <row r="12" spans="1:4">
      <c r="A12" t="s">
        <v>43</v>
      </c>
      <c r="B12" t="s">
        <v>122</v>
      </c>
      <c r="C12" s="3">
        <f>SUMIFS('pc_overview AP'!$G:$G, 'pc_overview AP'!$B:$B, "Chemical", 'pc_overview AP'!$C:$C, "Electrical", 'pc_overview AP'!$D:$D, "Equipment ( Tank 等工程相關的設備)")</f>
        <v>1685692.71</v>
      </c>
      <c r="D12" s="3"/>
    </row>
    <row r="13" spans="1:4">
      <c r="A13" t="s">
        <v>43</v>
      </c>
      <c r="B13" t="s">
        <v>64</v>
      </c>
      <c r="C13" s="3">
        <f>SUMIFS('pc_overview AP'!$G:$G, 'pc_overview AP'!$B:$B, "Chemical", 'pc_overview AP'!$C:$C, "Electrical", 'pc_overview AP'!$D:$D, "Labor")</f>
        <v>7242750.29</v>
      </c>
      <c r="D13" s="3"/>
    </row>
    <row r="14" spans="1:4">
      <c r="A14" t="s">
        <v>43</v>
      </c>
      <c r="B14" t="s">
        <v>20</v>
      </c>
      <c r="C14" s="3">
        <f>SUMIFS('pc_overview AP'!$G:$G, 'pc_overview AP'!$B:$B, "Chemical", 'pc_overview AP'!$C:$C, "Electrical", 'pc_overview AP'!$D:$D, "M+L")</f>
        <v>23758019.07</v>
      </c>
      <c r="D14" s="3"/>
    </row>
    <row r="15" spans="1:4">
      <c r="A15" t="s">
        <v>43</v>
      </c>
      <c r="B15" t="s">
        <v>101</v>
      </c>
      <c r="C15" s="3">
        <f>SUMIFS('pc_overview AP'!$G:$G, 'pc_overview AP'!$B:$B, "Chemical", 'pc_overview AP'!$C:$C, "Electrical", 'pc_overview AP'!$D:$D, "Material")</f>
        <v>3444162.7799999993</v>
      </c>
      <c r="D15" s="3"/>
    </row>
    <row r="16" spans="1:4">
      <c r="A16" t="s">
        <v>43</v>
      </c>
      <c r="B16" t="s">
        <v>593</v>
      </c>
      <c r="C16" s="3">
        <f>SUMIFS('pc_overview AP'!$G:$G, 'pc_overview AP'!$B:$B, "Chemical", 'pc_overview AP'!$C:$C, "Electrical", 'pc_overview AP'!$D:$D, "QAQC")</f>
        <v>14100</v>
      </c>
      <c r="D16" s="3"/>
    </row>
    <row r="17" spans="1:4">
      <c r="A17" t="s">
        <v>86</v>
      </c>
      <c r="B17" t="s">
        <v>64</v>
      </c>
      <c r="C17" s="3">
        <f>SUMIFS('pc_overview AP'!$G:$G, 'pc_overview AP'!$B:$B, "Chemical", 'pc_overview AP'!$C:$C, "Steel", 'pc_overview AP'!$D:$D, "Labor")</f>
        <v>426458.2</v>
      </c>
      <c r="D17" s="3"/>
    </row>
    <row r="18" spans="1:4">
      <c r="A18" t="s">
        <v>86</v>
      </c>
      <c r="B18" t="s">
        <v>20</v>
      </c>
      <c r="C18" s="3">
        <f>SUMIFS('pc_overview AP'!$G:$G, 'pc_overview AP'!$B:$B, "Chemical", 'pc_overview AP'!$C:$C, "Steel", 'pc_overview AP'!$D:$D, "M+L")</f>
        <v>47068</v>
      </c>
      <c r="D18" s="3"/>
    </row>
    <row r="19" spans="1:4">
      <c r="A19" t="s">
        <v>86</v>
      </c>
      <c r="B19" t="s">
        <v>101</v>
      </c>
      <c r="C19" s="3">
        <f>SUMIFS('pc_overview AP'!$G:$G, 'pc_overview AP'!$B:$B, "Chemical", 'pc_overview AP'!$C:$C, "Steel", 'pc_overview AP'!$D:$D, "Material")</f>
        <v>311905</v>
      </c>
      <c r="D19" s="3"/>
    </row>
    <row r="20" spans="1:4">
      <c r="A20" t="s">
        <v>213</v>
      </c>
      <c r="B20" t="s">
        <v>101</v>
      </c>
      <c r="C20" s="3">
        <f>SUMIFS('pc_overview AP'!$G:$G, 'pc_overview AP'!$B:$B, "Chemical", 'pc_overview AP'!$C:$C, "Civil", 'pc_overview AP'!$D:$D, "Material")</f>
        <v>619.03</v>
      </c>
      <c r="D20" s="3"/>
    </row>
    <row r="21" spans="1:4">
      <c r="A21" t="s">
        <v>176</v>
      </c>
      <c r="B21" t="s">
        <v>64</v>
      </c>
      <c r="C21" s="3">
        <f>SUMIFS('pc_overview AP'!$G:$G, 'pc_overview AP'!$B:$B, "Chemical", 'pc_overview AP'!$C:$C, "Others", 'pc_overview AP'!$D:$D, "Labor")</f>
        <v>1793091.6099999999</v>
      </c>
      <c r="D21" s="3"/>
    </row>
    <row r="22" spans="1:4">
      <c r="A22" t="s">
        <v>176</v>
      </c>
      <c r="B22" t="s">
        <v>20</v>
      </c>
      <c r="C22" s="3">
        <f>SUMIFS('pc_overview AP'!$G:$G, 'pc_overview AP'!$B:$B, "Chemical", 'pc_overview AP'!$C:$C, "Others", 'pc_overview AP'!$D:$D, "M+L")</f>
        <v>3000000</v>
      </c>
      <c r="D22" s="3"/>
    </row>
    <row r="23" spans="1:4">
      <c r="A23" t="s">
        <v>176</v>
      </c>
      <c r="B23" t="s">
        <v>593</v>
      </c>
      <c r="C23" s="3">
        <f>SUMIFS('pc_overview AP'!$G:$G, 'pc_overview AP'!$B:$B, "Chemical", 'pc_overview AP'!$C:$C, "Others", 'pc_overview AP'!$D:$D, "QAQC")</f>
        <v>2218450</v>
      </c>
      <c r="D23" s="3"/>
    </row>
    <row r="24" spans="1:4">
      <c r="A24" s="2" t="s">
        <v>4774</v>
      </c>
      <c r="B24" s="2"/>
      <c r="C24" s="4">
        <f>SUM(C3:C23)</f>
        <v>238844991.02000001</v>
      </c>
      <c r="D24" s="4">
        <f>SUMIFS('pc_overview AR'!$E:$E, 'pc_overview AR'!$F:$F, "Chemical")</f>
        <v>282351237.69519448</v>
      </c>
    </row>
    <row r="25" spans="1:4">
      <c r="C25" s="3"/>
      <c r="D25" s="3"/>
    </row>
    <row r="26" spans="1:4">
      <c r="A26" s="2" t="s">
        <v>29</v>
      </c>
      <c r="C26" s="3"/>
      <c r="D26" s="3"/>
    </row>
    <row r="27" spans="1:4">
      <c r="A27" s="2" t="s">
        <v>12</v>
      </c>
      <c r="B27" s="2" t="s">
        <v>3</v>
      </c>
      <c r="C27" s="4" t="s">
        <v>6</v>
      </c>
      <c r="D27" s="4" t="s">
        <v>4773</v>
      </c>
    </row>
    <row r="28" spans="1:4">
      <c r="A28" t="s">
        <v>19</v>
      </c>
      <c r="B28" t="s">
        <v>122</v>
      </c>
      <c r="C28" s="3">
        <f>SUMIFS('pc_overview AP'!$G:$G, 'pc_overview AP'!$B:$B, "UPW", 'pc_overview AP'!$C:$C, "Mechanical", 'pc_overview AP'!$D:$D, "Equipment ( Tank 等工程相關的設備)")</f>
        <v>2553.0899999999997</v>
      </c>
      <c r="D28" s="3"/>
    </row>
    <row r="29" spans="1:4">
      <c r="A29" t="s">
        <v>19</v>
      </c>
      <c r="B29" t="s">
        <v>64</v>
      </c>
      <c r="C29" s="3">
        <f>SUMIFS('pc_overview AP'!$G:$G, 'pc_overview AP'!$B:$B, "UPW", 'pc_overview AP'!$C:$C, "Mechanical", 'pc_overview AP'!$D:$D, "Labor")</f>
        <v>6222459.0499999998</v>
      </c>
      <c r="D29" s="3"/>
    </row>
    <row r="30" spans="1:4">
      <c r="A30" t="s">
        <v>19</v>
      </c>
      <c r="B30" t="s">
        <v>20</v>
      </c>
      <c r="C30" s="3">
        <f>SUMIFS('pc_overview AP'!$G:$G, 'pc_overview AP'!$B:$B, "UPW", 'pc_overview AP'!$C:$C, "Mechanical", 'pc_overview AP'!$D:$D, "M+L")</f>
        <v>102795079.33</v>
      </c>
      <c r="D30" s="3"/>
    </row>
    <row r="31" spans="1:4">
      <c r="A31" t="s">
        <v>19</v>
      </c>
      <c r="B31" t="s">
        <v>101</v>
      </c>
      <c r="C31" s="3">
        <f>SUMIFS('pc_overview AP'!$G:$G, 'pc_overview AP'!$B:$B, "UPW", 'pc_overview AP'!$C:$C, "Mechanical", 'pc_overview AP'!$D:$D, "Material")</f>
        <v>9214601.4200000055</v>
      </c>
      <c r="D31" s="3"/>
    </row>
    <row r="32" spans="1:4">
      <c r="A32" t="s">
        <v>43</v>
      </c>
      <c r="B32" t="s">
        <v>598</v>
      </c>
      <c r="C32" s="3">
        <f>SUMIFS('pc_overview AP'!$G:$G, 'pc_overview AP'!$B:$B, "UPW", 'pc_overview AP'!$C:$C, "Electrical", 'pc_overview AP'!$D:$D, "Commissioning")</f>
        <v>31</v>
      </c>
      <c r="D32" s="3"/>
    </row>
    <row r="33" spans="1:4">
      <c r="A33" t="s">
        <v>43</v>
      </c>
      <c r="B33" t="s">
        <v>64</v>
      </c>
      <c r="C33" s="3">
        <f>SUMIFS('pc_overview AP'!$G:$G, 'pc_overview AP'!$B:$B, "UPW", 'pc_overview AP'!$C:$C, "Electrical", 'pc_overview AP'!$D:$D, "Labor")</f>
        <v>4975057.67</v>
      </c>
      <c r="D33" s="3"/>
    </row>
    <row r="34" spans="1:4">
      <c r="A34" t="s">
        <v>43</v>
      </c>
      <c r="B34" t="s">
        <v>20</v>
      </c>
      <c r="C34" s="3">
        <f>SUMIFS('pc_overview AP'!$G:$G, 'pc_overview AP'!$B:$B, "UPW", 'pc_overview AP'!$C:$C, "Electrical", 'pc_overview AP'!$D:$D, "M+L")</f>
        <v>19557709.970000003</v>
      </c>
      <c r="D34" s="3"/>
    </row>
    <row r="35" spans="1:4">
      <c r="A35" t="s">
        <v>43</v>
      </c>
      <c r="B35" t="s">
        <v>101</v>
      </c>
      <c r="C35" s="3">
        <f>SUMIFS('pc_overview AP'!$G:$G, 'pc_overview AP'!$B:$B, "UPW", 'pc_overview AP'!$C:$C, "Electrical", 'pc_overview AP'!$D:$D, "Material")</f>
        <v>3509637.2799999993</v>
      </c>
      <c r="D35" s="3"/>
    </row>
    <row r="36" spans="1:4">
      <c r="A36" t="s">
        <v>43</v>
      </c>
      <c r="B36" t="s">
        <v>593</v>
      </c>
      <c r="C36" s="3">
        <f>SUMIFS('pc_overview AP'!$G:$G, 'pc_overview AP'!$B:$B, "UPW", 'pc_overview AP'!$C:$C, "Electrical", 'pc_overview AP'!$D:$D, "QAQC")</f>
        <v>89315</v>
      </c>
      <c r="D36" s="3"/>
    </row>
    <row r="37" spans="1:4">
      <c r="A37" t="s">
        <v>86</v>
      </c>
      <c r="B37" t="s">
        <v>64</v>
      </c>
      <c r="C37" s="3">
        <f>SUMIFS('pc_overview AP'!$G:$G, 'pc_overview AP'!$B:$B, "UPW", 'pc_overview AP'!$C:$C, "Steel", 'pc_overview AP'!$D:$D, "Labor")</f>
        <v>40228</v>
      </c>
      <c r="D37" s="3"/>
    </row>
    <row r="38" spans="1:4">
      <c r="A38" t="s">
        <v>86</v>
      </c>
      <c r="B38" t="s">
        <v>20</v>
      </c>
      <c r="C38" s="3">
        <f>SUMIFS('pc_overview AP'!$G:$G, 'pc_overview AP'!$B:$B, "UPW", 'pc_overview AP'!$C:$C, "Steel", 'pc_overview AP'!$D:$D, "M+L")</f>
        <v>5662606</v>
      </c>
      <c r="D38" s="3"/>
    </row>
    <row r="39" spans="1:4">
      <c r="A39" t="s">
        <v>86</v>
      </c>
      <c r="B39" t="s">
        <v>101</v>
      </c>
      <c r="C39" s="3">
        <f>SUMIFS('pc_overview AP'!$G:$G, 'pc_overview AP'!$B:$B, "UPW", 'pc_overview AP'!$C:$C, "Steel", 'pc_overview AP'!$D:$D, "Material")</f>
        <v>5310</v>
      </c>
      <c r="D39" s="3"/>
    </row>
    <row r="40" spans="1:4">
      <c r="A40" t="s">
        <v>86</v>
      </c>
      <c r="B40" t="s">
        <v>177</v>
      </c>
      <c r="C40" s="3">
        <f>SUMIFS('pc_overview AP'!$G:$G, 'pc_overview AP'!$B:$B, "UPW", 'pc_overview AP'!$C:$C, "Steel", 'pc_overview AP'!$D:$D, "Project Outsourcing (專案管理外包人力)")</f>
        <v>360000</v>
      </c>
      <c r="D40" s="3"/>
    </row>
    <row r="41" spans="1:4">
      <c r="A41" t="s">
        <v>213</v>
      </c>
      <c r="B41" t="s">
        <v>64</v>
      </c>
      <c r="C41" s="3">
        <f>SUMIFS('pc_overview AP'!$G:$G, 'pc_overview AP'!$B:$B, "UPW", 'pc_overview AP'!$C:$C, "Civil", 'pc_overview AP'!$D:$D, "Labor")</f>
        <v>146485</v>
      </c>
      <c r="D41" s="3"/>
    </row>
    <row r="42" spans="1:4">
      <c r="A42" t="s">
        <v>213</v>
      </c>
      <c r="B42" t="s">
        <v>20</v>
      </c>
      <c r="C42" s="3">
        <f>SUMIFS('pc_overview AP'!$G:$G, 'pc_overview AP'!$B:$B, "UPW", 'pc_overview AP'!$C:$C, "Civil", 'pc_overview AP'!$D:$D, "M+L")</f>
        <v>2866933.88</v>
      </c>
      <c r="D42" s="3"/>
    </row>
    <row r="43" spans="1:4">
      <c r="A43" t="s">
        <v>213</v>
      </c>
      <c r="B43" t="s">
        <v>101</v>
      </c>
      <c r="C43" s="3">
        <f>SUMIFS('pc_overview AP'!$G:$G, 'pc_overview AP'!$B:$B, "UPW", 'pc_overview AP'!$C:$C, "Civil", 'pc_overview AP'!$D:$D, "Material")</f>
        <v>250000</v>
      </c>
      <c r="D43" s="3"/>
    </row>
    <row r="44" spans="1:4">
      <c r="A44" t="s">
        <v>213</v>
      </c>
      <c r="B44" t="s">
        <v>177</v>
      </c>
      <c r="C44" s="3">
        <f>SUMIFS('pc_overview AP'!$G:$G, 'pc_overview AP'!$B:$B, "UPW", 'pc_overview AP'!$C:$C, "Civil", 'pc_overview AP'!$D:$D, "Project Outsourcing (專案管理外包人力)")</f>
        <v>2856</v>
      </c>
      <c r="D44" s="3"/>
    </row>
    <row r="45" spans="1:4">
      <c r="A45" t="s">
        <v>176</v>
      </c>
      <c r="B45" t="s">
        <v>598</v>
      </c>
      <c r="C45" s="3">
        <f>SUMIFS('pc_overview AP'!$G:$G, 'pc_overview AP'!$B:$B, "UPW", 'pc_overview AP'!$C:$C, "Others", 'pc_overview AP'!$D:$D, "Commissioning")</f>
        <v>602639.24</v>
      </c>
      <c r="D45" s="3"/>
    </row>
    <row r="46" spans="1:4">
      <c r="A46" t="s">
        <v>176</v>
      </c>
      <c r="B46" t="s">
        <v>64</v>
      </c>
      <c r="C46" s="3">
        <f>SUMIFS('pc_overview AP'!$G:$G, 'pc_overview AP'!$B:$B, "UPW", 'pc_overview AP'!$C:$C, "Others", 'pc_overview AP'!$D:$D, "Labor")</f>
        <v>1449275.01</v>
      </c>
      <c r="D46" s="3"/>
    </row>
    <row r="47" spans="1:4">
      <c r="A47" t="s">
        <v>176</v>
      </c>
      <c r="B47" t="s">
        <v>20</v>
      </c>
      <c r="C47" s="3">
        <f>SUMIFS('pc_overview AP'!$G:$G, 'pc_overview AP'!$B:$B, "UPW", 'pc_overview AP'!$C:$C, "Others", 'pc_overview AP'!$D:$D, "M+L")</f>
        <v>138027.01</v>
      </c>
      <c r="D47" s="3"/>
    </row>
    <row r="48" spans="1:4">
      <c r="A48" t="s">
        <v>176</v>
      </c>
      <c r="B48" t="s">
        <v>101</v>
      </c>
      <c r="C48" s="3">
        <f>SUMIFS('pc_overview AP'!$G:$G, 'pc_overview AP'!$B:$B, "UPW", 'pc_overview AP'!$C:$C, "Others", 'pc_overview AP'!$D:$D, "Material")</f>
        <v>1054827.48</v>
      </c>
      <c r="D48" s="3"/>
    </row>
    <row r="49" spans="1:4">
      <c r="A49" t="s">
        <v>176</v>
      </c>
      <c r="B49" t="s">
        <v>177</v>
      </c>
      <c r="C49" s="3">
        <f>SUMIFS('pc_overview AP'!$G:$G, 'pc_overview AP'!$B:$B, "UPW", 'pc_overview AP'!$C:$C, "Others", 'pc_overview AP'!$D:$D, "Project Outsourcing (專案管理外包人力)")</f>
        <v>82153.679999999993</v>
      </c>
      <c r="D49" s="3"/>
    </row>
    <row r="50" spans="1:4">
      <c r="A50" t="s">
        <v>176</v>
      </c>
      <c r="B50" t="s">
        <v>593</v>
      </c>
      <c r="C50" s="3">
        <f>SUMIFS('pc_overview AP'!$G:$G, 'pc_overview AP'!$B:$B, "UPW", 'pc_overview AP'!$C:$C, "Others", 'pc_overview AP'!$D:$D, "QAQC")</f>
        <v>130303.65000000001</v>
      </c>
      <c r="D50" s="3"/>
    </row>
    <row r="51" spans="1:4">
      <c r="A51" t="s">
        <v>176</v>
      </c>
      <c r="B51" t="s">
        <v>186</v>
      </c>
      <c r="C51" s="3">
        <f>SUMIFS('pc_overview AP'!$G:$G, 'pc_overview AP'!$B:$B, "UPW", 'pc_overview AP'!$C:$C, "Others", 'pc_overview AP'!$D:$D, "Site Expense")</f>
        <v>372246.39999999997</v>
      </c>
      <c r="D51" s="3"/>
    </row>
    <row r="52" spans="1:4">
      <c r="A52" s="2" t="s">
        <v>4774</v>
      </c>
      <c r="B52" s="2"/>
      <c r="C52" s="4">
        <f>SUM(C28:C51)</f>
        <v>159530335.16</v>
      </c>
      <c r="D52" s="4">
        <f>SUMIFS('pc_overview AR'!$E:$E, 'pc_overview AR'!$F:$F, "UPW")</f>
        <v>195877296.35010546</v>
      </c>
    </row>
    <row r="53" spans="1:4">
      <c r="C53" s="3"/>
      <c r="D53" s="3"/>
    </row>
    <row r="54" spans="1:4">
      <c r="A54" s="2" t="s">
        <v>36</v>
      </c>
      <c r="C54" s="3"/>
      <c r="D54" s="3"/>
    </row>
    <row r="55" spans="1:4">
      <c r="A55" s="2" t="s">
        <v>12</v>
      </c>
      <c r="B55" s="2" t="s">
        <v>3</v>
      </c>
      <c r="C55" s="4" t="s">
        <v>6</v>
      </c>
      <c r="D55" s="4" t="s">
        <v>4773</v>
      </c>
    </row>
    <row r="56" spans="1:4">
      <c r="A56" t="s">
        <v>19</v>
      </c>
      <c r="B56" t="s">
        <v>598</v>
      </c>
      <c r="C56" s="3">
        <f>SUMIFS('pc_overview AP'!$G:$G, 'pc_overview AP'!$B:$B, "WWT", 'pc_overview AP'!$C:$C, "Mechanical", 'pc_overview AP'!$D:$D, "Commissioning")</f>
        <v>141374.62</v>
      </c>
      <c r="D56" s="3"/>
    </row>
    <row r="57" spans="1:4">
      <c r="A57" t="s">
        <v>19</v>
      </c>
      <c r="B57" t="s">
        <v>410</v>
      </c>
      <c r="C57" s="3">
        <f>SUMIFS('pc_overview AP'!$G:$G, 'pc_overview AP'!$B:$B, "WWT", 'pc_overview AP'!$C:$C, "Mechanical", 'pc_overview AP'!$D:$D, "E2")</f>
        <v>282500</v>
      </c>
      <c r="D57" s="3"/>
    </row>
    <row r="58" spans="1:4">
      <c r="A58" t="s">
        <v>19</v>
      </c>
      <c r="B58" t="s">
        <v>122</v>
      </c>
      <c r="C58" s="3">
        <f>SUMIFS('pc_overview AP'!$G:$G, 'pc_overview AP'!$B:$B, "WWT", 'pc_overview AP'!$C:$C, "Mechanical", 'pc_overview AP'!$D:$D, "Equipment ( Tank 等工程相關的設備)")</f>
        <v>22901008.880000006</v>
      </c>
      <c r="D58" s="3"/>
    </row>
    <row r="59" spans="1:4">
      <c r="A59" t="s">
        <v>19</v>
      </c>
      <c r="B59" t="s">
        <v>638</v>
      </c>
      <c r="C59" s="3">
        <f>SUMIFS('pc_overview AP'!$G:$G, 'pc_overview AP'!$B:$B, "WWT", 'pc_overview AP'!$C:$C, "Mechanical", 'pc_overview AP'!$D:$D, "Instrument")</f>
        <v>303226.64999999997</v>
      </c>
      <c r="D59" s="3"/>
    </row>
    <row r="60" spans="1:4">
      <c r="A60" t="s">
        <v>19</v>
      </c>
      <c r="B60" t="s">
        <v>64</v>
      </c>
      <c r="C60" s="3">
        <f>SUMIFS('pc_overview AP'!$G:$G, 'pc_overview AP'!$B:$B, "WWT", 'pc_overview AP'!$C:$C, "Mechanical", 'pc_overview AP'!$D:$D, "Labor")</f>
        <v>75692767.609999999</v>
      </c>
      <c r="D60" s="3"/>
    </row>
    <row r="61" spans="1:4">
      <c r="A61" t="s">
        <v>19</v>
      </c>
      <c r="B61" t="s">
        <v>20</v>
      </c>
      <c r="C61" s="3">
        <f>SUMIFS('pc_overview AP'!$G:$G, 'pc_overview AP'!$B:$B, "WWT", 'pc_overview AP'!$C:$C, "Mechanical", 'pc_overview AP'!$D:$D, "M+L")</f>
        <v>54538729.279999994</v>
      </c>
      <c r="D61" s="3"/>
    </row>
    <row r="62" spans="1:4">
      <c r="A62" t="s">
        <v>19</v>
      </c>
      <c r="B62" t="s">
        <v>101</v>
      </c>
      <c r="C62" s="3">
        <f>SUMIFS('pc_overview AP'!$G:$G, 'pc_overview AP'!$B:$B, "WWT", 'pc_overview AP'!$C:$C, "Mechanical", 'pc_overview AP'!$D:$D, "Material")</f>
        <v>24362530.500000007</v>
      </c>
      <c r="D62" s="3"/>
    </row>
    <row r="63" spans="1:4">
      <c r="A63" t="s">
        <v>19</v>
      </c>
      <c r="B63" t="s">
        <v>186</v>
      </c>
      <c r="C63" s="3">
        <f>SUMIFS('pc_overview AP'!$G:$G, 'pc_overview AP'!$B:$B, "WWT", 'pc_overview AP'!$C:$C, "Mechanical", 'pc_overview AP'!$D:$D, "Site Expense")</f>
        <v>283856.59999999998</v>
      </c>
      <c r="D63" s="3"/>
    </row>
    <row r="64" spans="1:4">
      <c r="A64" t="s">
        <v>43</v>
      </c>
      <c r="B64" t="s">
        <v>122</v>
      </c>
      <c r="C64" s="3">
        <f>SUMIFS('pc_overview AP'!$G:$G, 'pc_overview AP'!$B:$B, "WWT", 'pc_overview AP'!$C:$C, "Electrical", 'pc_overview AP'!$D:$D, "Equipment ( Tank 等工程相關的設備)")</f>
        <v>50892.07</v>
      </c>
      <c r="D64" s="3"/>
    </row>
    <row r="65" spans="1:4">
      <c r="A65" t="s">
        <v>43</v>
      </c>
      <c r="B65" t="s">
        <v>638</v>
      </c>
      <c r="C65" s="3">
        <f>SUMIFS('pc_overview AP'!$G:$G, 'pc_overview AP'!$B:$B, "WWT", 'pc_overview AP'!$C:$C, "Electrical", 'pc_overview AP'!$D:$D, "Instrument")</f>
        <v>1195762.5</v>
      </c>
      <c r="D65" s="3"/>
    </row>
    <row r="66" spans="1:4">
      <c r="A66" t="s">
        <v>43</v>
      </c>
      <c r="B66" t="s">
        <v>64</v>
      </c>
      <c r="C66" s="3">
        <f>SUMIFS('pc_overview AP'!$G:$G, 'pc_overview AP'!$B:$B, "WWT", 'pc_overview AP'!$C:$C, "Electrical", 'pc_overview AP'!$D:$D, "Labor")</f>
        <v>10386835.880000001</v>
      </c>
      <c r="D66" s="3"/>
    </row>
    <row r="67" spans="1:4">
      <c r="A67" t="s">
        <v>43</v>
      </c>
      <c r="B67" t="s">
        <v>20</v>
      </c>
      <c r="C67" s="3">
        <f>SUMIFS('pc_overview AP'!$G:$G, 'pc_overview AP'!$B:$B, "WWT", 'pc_overview AP'!$C:$C, "Electrical", 'pc_overview AP'!$D:$D, "M+L")</f>
        <v>28408125.009999998</v>
      </c>
      <c r="D67" s="3"/>
    </row>
    <row r="68" spans="1:4">
      <c r="A68" t="s">
        <v>43</v>
      </c>
      <c r="B68" t="s">
        <v>101</v>
      </c>
      <c r="C68" s="3">
        <f>SUMIFS('pc_overview AP'!$G:$G, 'pc_overview AP'!$B:$B, "WWT", 'pc_overview AP'!$C:$C, "Electrical", 'pc_overview AP'!$D:$D, "Material")</f>
        <v>983078.54999999993</v>
      </c>
      <c r="D68" s="3"/>
    </row>
    <row r="69" spans="1:4">
      <c r="A69" t="s">
        <v>43</v>
      </c>
      <c r="B69" t="s">
        <v>177</v>
      </c>
      <c r="C69" s="3">
        <f>SUMIFS('pc_overview AP'!$G:$G, 'pc_overview AP'!$B:$B, "WWT", 'pc_overview AP'!$C:$C, "Electrical", 'pc_overview AP'!$D:$D, "Project Outsourcing (專案管理外包人力)")</f>
        <v>100000</v>
      </c>
      <c r="D69" s="3"/>
    </row>
    <row r="70" spans="1:4">
      <c r="A70" t="s">
        <v>43</v>
      </c>
      <c r="B70" t="s">
        <v>186</v>
      </c>
      <c r="C70" s="3">
        <f>SUMIFS('pc_overview AP'!$G:$G, 'pc_overview AP'!$B:$B, "WWT", 'pc_overview AP'!$C:$C, "Electrical", 'pc_overview AP'!$D:$D, "Site Expense")</f>
        <v>112010.28</v>
      </c>
      <c r="D70" s="3"/>
    </row>
    <row r="71" spans="1:4">
      <c r="A71" t="s">
        <v>86</v>
      </c>
      <c r="B71" t="s">
        <v>122</v>
      </c>
      <c r="C71" s="3">
        <f>SUMIFS('pc_overview AP'!$G:$G, 'pc_overview AP'!$B:$B, "WWT", 'pc_overview AP'!$C:$C, "Steel", 'pc_overview AP'!$D:$D, "Equipment ( Tank 等工程相關的設備)")</f>
        <v>61027</v>
      </c>
      <c r="D71" s="3"/>
    </row>
    <row r="72" spans="1:4">
      <c r="A72" t="s">
        <v>86</v>
      </c>
      <c r="B72" t="s">
        <v>64</v>
      </c>
      <c r="C72" s="3">
        <f>SUMIFS('pc_overview AP'!$G:$G, 'pc_overview AP'!$B:$B, "WWT", 'pc_overview AP'!$C:$C, "Steel", 'pc_overview AP'!$D:$D, "Labor")</f>
        <v>526629.47</v>
      </c>
      <c r="D72" s="3"/>
    </row>
    <row r="73" spans="1:4">
      <c r="A73" t="s">
        <v>86</v>
      </c>
      <c r="B73" t="s">
        <v>20</v>
      </c>
      <c r="C73" s="3">
        <f>SUMIFS('pc_overview AP'!$G:$G, 'pc_overview AP'!$B:$B, "WWT", 'pc_overview AP'!$C:$C, "Steel", 'pc_overview AP'!$D:$D, "M+L")</f>
        <v>17762924.039999999</v>
      </c>
      <c r="D73" s="3"/>
    </row>
    <row r="74" spans="1:4">
      <c r="A74" t="s">
        <v>86</v>
      </c>
      <c r="B74" t="s">
        <v>101</v>
      </c>
      <c r="C74" s="3">
        <f>SUMIFS('pc_overview AP'!$G:$G, 'pc_overview AP'!$B:$B, "WWT", 'pc_overview AP'!$C:$C, "Steel", 'pc_overview AP'!$D:$D, "Material")</f>
        <v>2017715.7</v>
      </c>
      <c r="D74" s="3"/>
    </row>
    <row r="75" spans="1:4">
      <c r="A75" t="s">
        <v>213</v>
      </c>
      <c r="B75" t="s">
        <v>122</v>
      </c>
      <c r="C75" s="3">
        <f>SUMIFS('pc_overview AP'!$G:$G, 'pc_overview AP'!$B:$B, "WWT", 'pc_overview AP'!$C:$C, "Civil", 'pc_overview AP'!$D:$D, "Equipment ( Tank 等工程相關的設備)")</f>
        <v>132000</v>
      </c>
      <c r="D75" s="3"/>
    </row>
    <row r="76" spans="1:4">
      <c r="A76" t="s">
        <v>213</v>
      </c>
      <c r="B76" t="s">
        <v>64</v>
      </c>
      <c r="C76" s="3">
        <f>SUMIFS('pc_overview AP'!$G:$G, 'pc_overview AP'!$B:$B, "WWT", 'pc_overview AP'!$C:$C, "Civil", 'pc_overview AP'!$D:$D, "Labor")</f>
        <v>102875.5</v>
      </c>
      <c r="D76" s="3"/>
    </row>
    <row r="77" spans="1:4">
      <c r="A77" t="s">
        <v>213</v>
      </c>
      <c r="B77" t="s">
        <v>20</v>
      </c>
      <c r="C77" s="3">
        <f>SUMIFS('pc_overview AP'!$G:$G, 'pc_overview AP'!$B:$B, "WWT", 'pc_overview AP'!$C:$C, "Civil", 'pc_overview AP'!$D:$D, "M+L")</f>
        <v>10037702.420000002</v>
      </c>
      <c r="D77" s="3"/>
    </row>
    <row r="78" spans="1:4">
      <c r="A78" t="s">
        <v>176</v>
      </c>
      <c r="B78" t="s">
        <v>598</v>
      </c>
      <c r="C78" s="3">
        <f>SUMIFS('pc_overview AP'!$G:$G, 'pc_overview AP'!$B:$B, "WWT", 'pc_overview AP'!$C:$C, "Others", 'pc_overview AP'!$D:$D, "Commissioning")</f>
        <v>1352325.47</v>
      </c>
      <c r="D78" s="3"/>
    </row>
    <row r="79" spans="1:4">
      <c r="A79" t="s">
        <v>176</v>
      </c>
      <c r="B79" t="s">
        <v>122</v>
      </c>
      <c r="C79" s="3">
        <f>SUMIFS('pc_overview AP'!$G:$G, 'pc_overview AP'!$B:$B, "WWT", 'pc_overview AP'!$C:$C, "Others", 'pc_overview AP'!$D:$D, "Equipment ( Tank 等工程相關的設備)")</f>
        <v>80548.899999999994</v>
      </c>
      <c r="D79" s="3"/>
    </row>
    <row r="80" spans="1:4">
      <c r="A80" t="s">
        <v>176</v>
      </c>
      <c r="B80" t="s">
        <v>633</v>
      </c>
      <c r="C80" s="3">
        <f>SUMIFS('pc_overview AP'!$G:$G, 'pc_overview AP'!$B:$B, "WWT", 'pc_overview AP'!$C:$C, "Others", 'pc_overview AP'!$D:$D, "Housekeeping")</f>
        <v>5885.37</v>
      </c>
      <c r="D80" s="3"/>
    </row>
    <row r="81" spans="1:4">
      <c r="A81" t="s">
        <v>176</v>
      </c>
      <c r="B81" t="s">
        <v>64</v>
      </c>
      <c r="C81" s="3">
        <f>SUMIFS('pc_overview AP'!$G:$G, 'pc_overview AP'!$B:$B, "WWT", 'pc_overview AP'!$C:$C, "Others", 'pc_overview AP'!$D:$D, "Labor")</f>
        <v>49350</v>
      </c>
      <c r="D81" s="3"/>
    </row>
    <row r="82" spans="1:4">
      <c r="A82" t="s">
        <v>176</v>
      </c>
      <c r="B82" t="s">
        <v>101</v>
      </c>
      <c r="C82" s="3">
        <f>SUMIFS('pc_overview AP'!$G:$G, 'pc_overview AP'!$B:$B, "WWT", 'pc_overview AP'!$C:$C, "Others", 'pc_overview AP'!$D:$D, "Material")</f>
        <v>9127</v>
      </c>
      <c r="D82" s="3"/>
    </row>
    <row r="83" spans="1:4">
      <c r="A83" t="s">
        <v>176</v>
      </c>
      <c r="B83" t="s">
        <v>177</v>
      </c>
      <c r="C83" s="3">
        <f>SUMIFS('pc_overview AP'!$G:$G, 'pc_overview AP'!$B:$B, "WWT", 'pc_overview AP'!$C:$C, "Others", 'pc_overview AP'!$D:$D, "Project Outsourcing (專案管理外包人力)")</f>
        <v>3865253.3</v>
      </c>
      <c r="D83" s="3"/>
    </row>
    <row r="84" spans="1:4">
      <c r="A84" t="s">
        <v>176</v>
      </c>
      <c r="B84" t="s">
        <v>593</v>
      </c>
      <c r="C84" s="3">
        <f>SUMIFS('pc_overview AP'!$G:$G, 'pc_overview AP'!$B:$B, "WWT", 'pc_overview AP'!$C:$C, "Others", 'pc_overview AP'!$D:$D, "QAQC")</f>
        <v>2506971.3899999997</v>
      </c>
      <c r="D84" s="3"/>
    </row>
    <row r="85" spans="1:4">
      <c r="A85" t="s">
        <v>176</v>
      </c>
      <c r="B85" t="s">
        <v>2837</v>
      </c>
      <c r="C85" s="3">
        <f>SUMIFS('pc_overview AP'!$G:$G, 'pc_overview AP'!$B:$B, "WWT", 'pc_overview AP'!$C:$C, "Others", 'pc_overview AP'!$D:$D, "Safety")</f>
        <v>6925</v>
      </c>
      <c r="D85" s="3"/>
    </row>
    <row r="86" spans="1:4">
      <c r="A86" t="s">
        <v>176</v>
      </c>
      <c r="B86" t="s">
        <v>186</v>
      </c>
      <c r="C86" s="3">
        <f>SUMIFS('pc_overview AP'!$G:$G, 'pc_overview AP'!$B:$B, "WWT", 'pc_overview AP'!$C:$C, "Others", 'pc_overview AP'!$D:$D, "Site Expense")</f>
        <v>547501.65999999992</v>
      </c>
      <c r="D86" s="3"/>
    </row>
    <row r="87" spans="1:4">
      <c r="A87" s="2" t="s">
        <v>4774</v>
      </c>
      <c r="B87" s="2"/>
      <c r="C87" s="4">
        <f>SUM(C56:C86)</f>
        <v>258807460.64999995</v>
      </c>
      <c r="D87" s="4">
        <f>SUMIFS('pc_overview AR'!$E:$E, 'pc_overview AR'!$F:$F, "WWT")</f>
        <v>248493245.14472497</v>
      </c>
    </row>
    <row r="88" spans="1:4">
      <c r="C88" s="3"/>
      <c r="D88" s="3"/>
    </row>
    <row r="89" spans="1:4">
      <c r="A89" s="2" t="s">
        <v>79</v>
      </c>
      <c r="C89" s="3"/>
      <c r="D89" s="3"/>
    </row>
    <row r="90" spans="1:4">
      <c r="A90" s="2" t="s">
        <v>12</v>
      </c>
      <c r="B90" s="2" t="s">
        <v>3</v>
      </c>
      <c r="C90" s="4" t="s">
        <v>6</v>
      </c>
      <c r="D90" s="4" t="s">
        <v>4773</v>
      </c>
    </row>
    <row r="91" spans="1:4">
      <c r="A91" t="s">
        <v>19</v>
      </c>
      <c r="B91" t="s">
        <v>122</v>
      </c>
      <c r="C91" s="3">
        <f>SUMIFS('pc_overview AP'!$G:$G, 'pc_overview AP'!$B:$B, "Low Voltage", 'pc_overview AP'!$C:$C, "Mechanical", 'pc_overview AP'!$D:$D, "Equipment ( Tank 等工程相關的設備)")</f>
        <v>1287301</v>
      </c>
      <c r="D91" s="3"/>
    </row>
    <row r="92" spans="1:4">
      <c r="A92" t="s">
        <v>19</v>
      </c>
      <c r="B92" t="s">
        <v>633</v>
      </c>
      <c r="C92" s="3">
        <f>SUMIFS('pc_overview AP'!$G:$G, 'pc_overview AP'!$B:$B, "Low Voltage", 'pc_overview AP'!$C:$C, "Mechanical", 'pc_overview AP'!$D:$D, "Housekeeping")</f>
        <v>308247.03999999998</v>
      </c>
      <c r="D92" s="3"/>
    </row>
    <row r="93" spans="1:4">
      <c r="A93" t="s">
        <v>19</v>
      </c>
      <c r="B93" t="s">
        <v>64</v>
      </c>
      <c r="C93" s="3">
        <f>SUMIFS('pc_overview AP'!$G:$G, 'pc_overview AP'!$B:$B, "Low Voltage", 'pc_overview AP'!$C:$C, "Mechanical", 'pc_overview AP'!$D:$D, "Labor")</f>
        <v>397896.48</v>
      </c>
      <c r="D93" s="3"/>
    </row>
    <row r="94" spans="1:4">
      <c r="A94" t="s">
        <v>19</v>
      </c>
      <c r="B94" t="s">
        <v>20</v>
      </c>
      <c r="C94" s="3">
        <f>SUMIFS('pc_overview AP'!$G:$G, 'pc_overview AP'!$B:$B, "Low Voltage", 'pc_overview AP'!$C:$C, "Mechanical", 'pc_overview AP'!$D:$D, "M+L")</f>
        <v>12375053.530000001</v>
      </c>
      <c r="D94" s="3"/>
    </row>
    <row r="95" spans="1:4">
      <c r="A95" t="s">
        <v>19</v>
      </c>
      <c r="B95" t="s">
        <v>101</v>
      </c>
      <c r="C95" s="3">
        <f>SUMIFS('pc_overview AP'!$G:$G, 'pc_overview AP'!$B:$B, "Low Voltage", 'pc_overview AP'!$C:$C, "Mechanical", 'pc_overview AP'!$D:$D, "Material")</f>
        <v>4008856.12</v>
      </c>
      <c r="D95" s="3"/>
    </row>
    <row r="96" spans="1:4">
      <c r="A96" t="s">
        <v>43</v>
      </c>
      <c r="B96" t="s">
        <v>122</v>
      </c>
      <c r="C96" s="3">
        <f>SUMIFS('pc_overview AP'!$G:$G, 'pc_overview AP'!$B:$B, "Low Voltage", 'pc_overview AP'!$C:$C, "Electrical", 'pc_overview AP'!$D:$D, "Equipment ( Tank 等工程相關的設備)")</f>
        <v>5403557.3799999999</v>
      </c>
      <c r="D96" s="3"/>
    </row>
    <row r="97" spans="1:4">
      <c r="A97" t="s">
        <v>43</v>
      </c>
      <c r="B97" t="s">
        <v>64</v>
      </c>
      <c r="C97" s="3">
        <f>SUMIFS('pc_overview AP'!$G:$G, 'pc_overview AP'!$B:$B, "Low Voltage", 'pc_overview AP'!$C:$C, "Electrical", 'pc_overview AP'!$D:$D, "Labor")</f>
        <v>2468888.6700000004</v>
      </c>
      <c r="D97" s="3"/>
    </row>
    <row r="98" spans="1:4">
      <c r="A98" t="s">
        <v>43</v>
      </c>
      <c r="B98" t="s">
        <v>20</v>
      </c>
      <c r="C98" s="3">
        <f>SUMIFS('pc_overview AP'!$G:$G, 'pc_overview AP'!$B:$B, "Low Voltage", 'pc_overview AP'!$C:$C, "Electrical", 'pc_overview AP'!$D:$D, "M+L")</f>
        <v>30277930.290000003</v>
      </c>
      <c r="D98" s="3"/>
    </row>
    <row r="99" spans="1:4">
      <c r="A99" t="s">
        <v>43</v>
      </c>
      <c r="B99" t="s">
        <v>101</v>
      </c>
      <c r="C99" s="3">
        <f>SUMIFS('pc_overview AP'!$G:$G, 'pc_overview AP'!$B:$B, "Low Voltage", 'pc_overview AP'!$C:$C, "Electrical", 'pc_overview AP'!$D:$D, "Material")</f>
        <v>2369482.4300000002</v>
      </c>
      <c r="D99" s="3"/>
    </row>
    <row r="100" spans="1:4">
      <c r="A100" t="s">
        <v>86</v>
      </c>
      <c r="B100" t="s">
        <v>20</v>
      </c>
      <c r="C100" s="3">
        <f>SUMIFS('pc_overview AP'!$G:$G, 'pc_overview AP'!$B:$B, "Low Voltage", 'pc_overview AP'!$C:$C, "Steel", 'pc_overview AP'!$D:$D, "M+L")</f>
        <v>11912</v>
      </c>
      <c r="D100" s="3"/>
    </row>
    <row r="101" spans="1:4">
      <c r="A101" t="s">
        <v>213</v>
      </c>
      <c r="B101" t="s">
        <v>4775</v>
      </c>
      <c r="C101" s="3">
        <v>0</v>
      </c>
      <c r="D101" s="3"/>
    </row>
    <row r="102" spans="1:4">
      <c r="A102" t="s">
        <v>176</v>
      </c>
      <c r="B102" t="s">
        <v>598</v>
      </c>
      <c r="C102" s="3">
        <f>SUMIFS('pc_overview AP'!$G:$G, 'pc_overview AP'!$B:$B, "Low Voltage", 'pc_overview AP'!$C:$C, "Others", 'pc_overview AP'!$D:$D, "Commissioning")</f>
        <v>23440</v>
      </c>
      <c r="D102" s="3"/>
    </row>
    <row r="103" spans="1:4">
      <c r="A103" t="s">
        <v>176</v>
      </c>
      <c r="B103" t="s">
        <v>593</v>
      </c>
      <c r="C103" s="3">
        <f>SUMIFS('pc_overview AP'!$G:$G, 'pc_overview AP'!$B:$B, "Low Voltage", 'pc_overview AP'!$C:$C, "Others", 'pc_overview AP'!$D:$D, "QAQC")</f>
        <v>333624.15000000002</v>
      </c>
      <c r="D103" s="3"/>
    </row>
    <row r="104" spans="1:4">
      <c r="A104" t="s">
        <v>176</v>
      </c>
      <c r="B104" t="s">
        <v>2837</v>
      </c>
      <c r="C104" s="3">
        <f>SUMIFS('pc_overview AP'!$G:$G, 'pc_overview AP'!$B:$B, "Low Voltage", 'pc_overview AP'!$C:$C, "Others", 'pc_overview AP'!$D:$D, "Safety")</f>
        <v>7709.6</v>
      </c>
      <c r="D104" s="3"/>
    </row>
    <row r="105" spans="1:4">
      <c r="A105" t="s">
        <v>176</v>
      </c>
      <c r="B105" t="s">
        <v>186</v>
      </c>
      <c r="C105" s="3">
        <f>SUMIFS('pc_overview AP'!$G:$G, 'pc_overview AP'!$B:$B, "Low Voltage", 'pc_overview AP'!$C:$C, "Others", 'pc_overview AP'!$D:$D, "Site Expense")</f>
        <v>2730.5199999999995</v>
      </c>
      <c r="D105" s="3"/>
    </row>
    <row r="106" spans="1:4">
      <c r="A106" s="2" t="s">
        <v>4774</v>
      </c>
      <c r="B106" s="2"/>
      <c r="C106" s="4">
        <f>SUM(C91:C105)</f>
        <v>59276629.210000008</v>
      </c>
      <c r="D106" s="4">
        <f>SUMIFS('pc_overview AR'!$E:$E, 'pc_overview AR'!$F:$F, "Low Voltage")</f>
        <v>73784578.340000018</v>
      </c>
    </row>
    <row r="107" spans="1:4">
      <c r="C107" s="3"/>
      <c r="D107" s="3"/>
    </row>
    <row r="108" spans="1:4">
      <c r="A108" s="2" t="s">
        <v>110</v>
      </c>
      <c r="C108" s="3"/>
      <c r="D108" s="3"/>
    </row>
    <row r="109" spans="1:4">
      <c r="A109" s="2" t="s">
        <v>12</v>
      </c>
      <c r="B109" s="2" t="s">
        <v>3</v>
      </c>
      <c r="C109" s="4" t="s">
        <v>6</v>
      </c>
      <c r="D109" s="4" t="s">
        <v>4773</v>
      </c>
    </row>
    <row r="110" spans="1:4">
      <c r="A110" t="s">
        <v>19</v>
      </c>
      <c r="B110" t="s">
        <v>20</v>
      </c>
      <c r="C110" s="3">
        <f>SUMIFS('pc_overview AP'!$G:$G, 'pc_overview AP'!$B:$B, "Water_Sewer", 'pc_overview AP'!$C:$C, "Mechanical", 'pc_overview AP'!$D:$D, "M+L")</f>
        <v>5655525.5700000003</v>
      </c>
      <c r="D110" s="3"/>
    </row>
    <row r="111" spans="1:4">
      <c r="A111" t="s">
        <v>43</v>
      </c>
      <c r="B111" t="s">
        <v>4775</v>
      </c>
      <c r="C111" s="3">
        <v>0</v>
      </c>
      <c r="D111" s="3"/>
    </row>
    <row r="112" spans="1:4">
      <c r="A112" t="s">
        <v>86</v>
      </c>
      <c r="B112" t="s">
        <v>4775</v>
      </c>
      <c r="C112" s="3">
        <v>0</v>
      </c>
      <c r="D112" s="3"/>
    </row>
    <row r="113" spans="1:4">
      <c r="A113" t="s">
        <v>213</v>
      </c>
      <c r="B113" t="s">
        <v>20</v>
      </c>
      <c r="C113" s="3">
        <f>SUMIFS('pc_overview AP'!$G:$G, 'pc_overview AP'!$B:$B, "Water_Sewer", 'pc_overview AP'!$C:$C, "Civil", 'pc_overview AP'!$D:$D, "M+L")</f>
        <v>3347853.84</v>
      </c>
      <c r="D113" s="3"/>
    </row>
    <row r="114" spans="1:4">
      <c r="A114" t="s">
        <v>176</v>
      </c>
      <c r="B114" t="s">
        <v>4775</v>
      </c>
      <c r="C114" s="3">
        <v>0</v>
      </c>
      <c r="D114" s="3"/>
    </row>
    <row r="115" spans="1:4">
      <c r="A115" s="2" t="s">
        <v>4774</v>
      </c>
      <c r="B115" s="2"/>
      <c r="C115" s="4">
        <f>SUM(C110:C114)</f>
        <v>9003379.4100000001</v>
      </c>
      <c r="D115" s="4">
        <f>SUMIFS('pc_overview AR'!$E:$E, 'pc_overview AR'!$F:$F, "Water_Sewer")</f>
        <v>7728000</v>
      </c>
    </row>
    <row r="116" spans="1:4">
      <c r="C116" s="3"/>
      <c r="D116" s="3"/>
    </row>
    <row r="117" spans="1:4">
      <c r="A117" s="2" t="s">
        <v>17</v>
      </c>
      <c r="C117" s="3"/>
      <c r="D117" s="3"/>
    </row>
    <row r="118" spans="1:4">
      <c r="A118" s="2" t="s">
        <v>12</v>
      </c>
      <c r="B118" s="2" t="s">
        <v>3</v>
      </c>
      <c r="C118" s="4" t="s">
        <v>6</v>
      </c>
      <c r="D118" s="4" t="s">
        <v>4773</v>
      </c>
    </row>
    <row r="119" spans="1:4">
      <c r="A119" t="s">
        <v>19</v>
      </c>
      <c r="B119" t="s">
        <v>4775</v>
      </c>
      <c r="C119" s="3">
        <v>0</v>
      </c>
      <c r="D119" s="3"/>
    </row>
    <row r="120" spans="1:4">
      <c r="A120" t="s">
        <v>43</v>
      </c>
      <c r="B120" t="s">
        <v>4775</v>
      </c>
      <c r="C120" s="3">
        <v>0</v>
      </c>
      <c r="D120" s="3"/>
    </row>
    <row r="121" spans="1:4">
      <c r="A121" t="s">
        <v>86</v>
      </c>
      <c r="B121" t="s">
        <v>4775</v>
      </c>
      <c r="C121" s="3">
        <v>0</v>
      </c>
      <c r="D121" s="3"/>
    </row>
    <row r="122" spans="1:4">
      <c r="A122" t="s">
        <v>213</v>
      </c>
      <c r="B122" t="s">
        <v>4775</v>
      </c>
      <c r="C122" s="3">
        <v>0</v>
      </c>
      <c r="D122" s="3"/>
    </row>
    <row r="123" spans="1:4">
      <c r="A123" t="s">
        <v>176</v>
      </c>
      <c r="B123" t="s">
        <v>633</v>
      </c>
      <c r="C123" s="3">
        <f>SUMIFS('pc_overview AP'!$G:$G, 'pc_overview AP'!$B:$B, "Base-Build", 'pc_overview AP'!$C:$C, "Others", 'pc_overview AP'!$D:$D, "Housekeeping")</f>
        <v>3885395</v>
      </c>
      <c r="D123" s="3"/>
    </row>
    <row r="124" spans="1:4">
      <c r="A124" t="s">
        <v>176</v>
      </c>
      <c r="B124" t="s">
        <v>177</v>
      </c>
      <c r="C124" s="3">
        <f>SUMIFS('pc_overview AP'!$G:$G, 'pc_overview AP'!$B:$B, "Base-Build", 'pc_overview AP'!$C:$C, "Others", 'pc_overview AP'!$D:$D, "Project Outsourcing (專案管理外包人力)")</f>
        <v>8526305.1500000004</v>
      </c>
      <c r="D124" s="3"/>
    </row>
    <row r="125" spans="1:4">
      <c r="A125" t="s">
        <v>176</v>
      </c>
      <c r="B125" t="s">
        <v>186</v>
      </c>
      <c r="C125" s="3">
        <f>SUMIFS('pc_overview AP'!$G:$G, 'pc_overview AP'!$B:$B, "Base-Build", 'pc_overview AP'!$C:$C, "Others", 'pc_overview AP'!$D:$D, "Site Expense")</f>
        <v>21243989.11999999</v>
      </c>
      <c r="D125" s="3"/>
    </row>
    <row r="126" spans="1:4">
      <c r="A126" s="2" t="s">
        <v>4774</v>
      </c>
      <c r="B126" s="2"/>
      <c r="C126" s="4">
        <f>SUM(C119:C125)</f>
        <v>33655689.269999988</v>
      </c>
      <c r="D126" s="4">
        <f>SUMIFS('pc_overview AR'!$E:$E, 'pc_overview AR'!$F:$F, "Base-Build")</f>
        <v>14750650.199999999</v>
      </c>
    </row>
    <row r="127" spans="1:4">
      <c r="C127" s="3"/>
      <c r="D127" s="3"/>
    </row>
    <row r="128" spans="1:4">
      <c r="C128" s="3"/>
      <c r="D128" s="3"/>
    </row>
    <row r="129" spans="1:4">
      <c r="A129" s="2" t="s">
        <v>4776</v>
      </c>
      <c r="C129" s="3"/>
      <c r="D129" s="3"/>
    </row>
    <row r="130" spans="1:4">
      <c r="A130" s="2" t="s">
        <v>3</v>
      </c>
      <c r="B130" s="2" t="s">
        <v>6</v>
      </c>
      <c r="C130" s="3"/>
      <c r="D130" s="3"/>
    </row>
    <row r="131" spans="1:4">
      <c r="A131" t="s">
        <v>4777</v>
      </c>
      <c r="B131" s="3">
        <v>15825966.380000001</v>
      </c>
      <c r="C131" s="3"/>
      <c r="D131" s="3"/>
    </row>
    <row r="132" spans="1:4">
      <c r="A132" t="s">
        <v>191</v>
      </c>
      <c r="B132" s="3">
        <v>7518635.4699999997</v>
      </c>
      <c r="C132" s="3"/>
      <c r="D132" s="3"/>
    </row>
    <row r="133" spans="1:4">
      <c r="A133" t="s">
        <v>398</v>
      </c>
      <c r="B133" s="3">
        <v>5489811.7999999998</v>
      </c>
      <c r="C133" s="3"/>
      <c r="D133" s="3"/>
    </row>
    <row r="134" spans="1:4">
      <c r="A134" t="s">
        <v>4778</v>
      </c>
      <c r="B134" s="3">
        <v>4724422.9800000004</v>
      </c>
      <c r="C134" s="3"/>
      <c r="D134" s="3"/>
    </row>
    <row r="135" spans="1:4">
      <c r="A135" t="s">
        <v>633</v>
      </c>
      <c r="B135" s="3">
        <v>4297414.5599999996</v>
      </c>
      <c r="C135" s="3"/>
      <c r="D135" s="3"/>
    </row>
    <row r="136" spans="1:4">
      <c r="A136" t="s">
        <v>4779</v>
      </c>
      <c r="B136" s="3">
        <v>3284642.55</v>
      </c>
      <c r="C136" s="3"/>
      <c r="D136" s="3"/>
    </row>
    <row r="137" spans="1:4">
      <c r="A137" t="s">
        <v>4780</v>
      </c>
      <c r="B137" s="3">
        <v>1410130.34</v>
      </c>
      <c r="C137" s="3"/>
      <c r="D137" s="3"/>
    </row>
    <row r="138" spans="1:4">
      <c r="A138" t="s">
        <v>4781</v>
      </c>
      <c r="B138" s="3">
        <v>623008.98</v>
      </c>
      <c r="C138" s="3"/>
      <c r="D138" s="3"/>
    </row>
    <row r="139" spans="1:4">
      <c r="A139" t="s">
        <v>4782</v>
      </c>
      <c r="B139" s="3">
        <v>435447.03999999998</v>
      </c>
      <c r="C139" s="3"/>
      <c r="D139" s="3"/>
    </row>
    <row r="140" spans="1:4">
      <c r="A140" t="s">
        <v>4783</v>
      </c>
      <c r="B140" s="3">
        <v>407089.16</v>
      </c>
      <c r="C140" s="3"/>
      <c r="D140" s="3"/>
    </row>
    <row r="141" spans="1:4">
      <c r="A141" t="s">
        <v>4784</v>
      </c>
      <c r="B141" s="3">
        <v>79533.31</v>
      </c>
      <c r="C141" s="3"/>
      <c r="D141" s="3"/>
    </row>
    <row r="142" spans="1:4">
      <c r="A142" t="s">
        <v>4785</v>
      </c>
      <c r="B142" s="3">
        <v>54758.400000000001</v>
      </c>
      <c r="C142" s="3"/>
      <c r="D142" s="3"/>
    </row>
    <row r="143" spans="1:4">
      <c r="A143" t="s">
        <v>4786</v>
      </c>
      <c r="B143" s="3">
        <v>36148.959999999999</v>
      </c>
      <c r="C143" s="3"/>
      <c r="D143" s="3"/>
    </row>
    <row r="144" spans="1:4">
      <c r="A144" t="s">
        <v>4787</v>
      </c>
      <c r="B144" s="3">
        <v>16822.95</v>
      </c>
      <c r="C144" s="3"/>
      <c r="D144" s="3"/>
    </row>
    <row r="145" spans="1:4">
      <c r="A145" s="2" t="s">
        <v>4774</v>
      </c>
      <c r="B145" s="4">
        <f>SUM(B131:B144)</f>
        <v>44203832.880000003</v>
      </c>
      <c r="C145" s="3"/>
      <c r="D145" s="3"/>
    </row>
  </sheetData>
  <phoneticPr fontId="2" type="noConversion"/>
  <pageMargins left="0.75" right="0.75" top="1" bottom="1" header="0.5" footer="0.5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>
      <selection activeCell="I48" sqref="I48"/>
    </sheetView>
  </sheetViews>
  <sheetFormatPr baseColWidth="10" defaultColWidth="9" defaultRowHeight="14"/>
  <cols>
    <col min="1" max="1" width="38.3984375" customWidth="1"/>
    <col min="2" max="2" width="16.796875" customWidth="1"/>
    <col min="3" max="3" width="14.3984375" customWidth="1"/>
  </cols>
  <sheetData>
    <row r="1" spans="1:3">
      <c r="A1" s="1" t="s">
        <v>3</v>
      </c>
      <c r="B1" s="1" t="s">
        <v>16</v>
      </c>
      <c r="C1" s="1" t="s">
        <v>6</v>
      </c>
    </row>
    <row r="2" spans="1:3">
      <c r="A2" t="s">
        <v>633</v>
      </c>
      <c r="B2" t="s">
        <v>633</v>
      </c>
      <c r="C2">
        <v>3885395</v>
      </c>
    </row>
    <row r="3" spans="1:3">
      <c r="A3" t="s">
        <v>177</v>
      </c>
      <c r="B3" t="s">
        <v>398</v>
      </c>
      <c r="C3">
        <v>8526305.1500000004</v>
      </c>
    </row>
    <row r="4" spans="1:3">
      <c r="A4" t="s">
        <v>186</v>
      </c>
      <c r="B4" t="s">
        <v>191</v>
      </c>
      <c r="C4">
        <v>16358807.9</v>
      </c>
    </row>
    <row r="5" spans="1:3">
      <c r="A5" t="s">
        <v>186</v>
      </c>
      <c r="B5" t="s">
        <v>315</v>
      </c>
      <c r="C5">
        <v>1767794.9</v>
      </c>
    </row>
    <row r="6" spans="1:3">
      <c r="A6" t="s">
        <v>186</v>
      </c>
      <c r="B6" t="s">
        <v>343</v>
      </c>
      <c r="C6">
        <v>1766947.67</v>
      </c>
    </row>
    <row r="7" spans="1:3">
      <c r="A7" t="s">
        <v>186</v>
      </c>
      <c r="B7" t="s">
        <v>529</v>
      </c>
      <c r="C7">
        <v>700000</v>
      </c>
    </row>
    <row r="8" spans="1:3">
      <c r="A8" t="s">
        <v>186</v>
      </c>
      <c r="B8" t="s">
        <v>1159</v>
      </c>
      <c r="C8">
        <v>278553.45</v>
      </c>
    </row>
    <row r="9" spans="1:3">
      <c r="A9" t="s">
        <v>186</v>
      </c>
      <c r="B9" t="s">
        <v>105</v>
      </c>
      <c r="C9">
        <v>207847.66</v>
      </c>
    </row>
    <row r="10" spans="1:3">
      <c r="A10" t="s">
        <v>186</v>
      </c>
      <c r="B10" t="s">
        <v>1369</v>
      </c>
      <c r="C10">
        <v>108283</v>
      </c>
    </row>
    <row r="11" spans="1:3">
      <c r="A11" t="s">
        <v>186</v>
      </c>
      <c r="B11" t="s">
        <v>109</v>
      </c>
      <c r="C11">
        <v>55754.54</v>
      </c>
    </row>
    <row r="12" spans="1:3">
      <c r="A12" s="2" t="s">
        <v>4774</v>
      </c>
      <c r="B12" s="4">
        <f>SUM(B2:B11)</f>
        <v>0</v>
      </c>
      <c r="C12" s="4">
        <f>SUM(C2:C11)</f>
        <v>33655689.269999996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pc_overview AP</vt:lpstr>
      <vt:lpstr>pc_overview AR</vt:lpstr>
      <vt:lpstr>Combined PM Types</vt:lpstr>
      <vt:lpstr>Detailed Combined PM Types</vt:lpstr>
      <vt:lpstr>Base-Build_breakdown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 Yi</cp:lastModifiedBy>
  <dcterms:created xsi:type="dcterms:W3CDTF">2024-10-29T20:48:43Z</dcterms:created>
  <dcterms:modified xsi:type="dcterms:W3CDTF">2024-10-30T02:32:47Z</dcterms:modified>
</cp:coreProperties>
</file>