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CARMELO\università\anno III\automotive evolution\esercizi\"/>
    </mc:Choice>
  </mc:AlternateContent>
  <xr:revisionPtr revIDLastSave="0" documentId="13_ncr:1_{83DD67E6-DCC2-4312-9D3B-8327D17AAD10}" xr6:coauthVersionLast="47" xr6:coauthVersionMax="47" xr10:uidLastSave="{00000000-0000-0000-0000-000000000000}"/>
  <bookViews>
    <workbookView xWindow="-108" yWindow="-108" windowWidth="23256" windowHeight="12456" activeTab="4" xr2:uid="{155F5147-9F5D-485A-BF3D-9C8FA48D0B18}"/>
  </bookViews>
  <sheets>
    <sheet name="Foglio1" sheetId="1" r:id="rId1"/>
    <sheet name="Foglio2" sheetId="12" r:id="rId2"/>
    <sheet name="Foglio3" sheetId="13" r:id="rId3"/>
    <sheet name="test" sheetId="10" r:id="rId4"/>
    <sheet name="Foglio4" sheetId="1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4" l="1"/>
  <c r="F28" i="14"/>
  <c r="D18" i="14"/>
  <c r="E17" i="14"/>
  <c r="F17" i="14"/>
  <c r="G17" i="14"/>
  <c r="H17" i="14"/>
  <c r="I17" i="14"/>
  <c r="J17" i="14"/>
  <c r="K17" i="14"/>
  <c r="D17" i="14"/>
  <c r="D22" i="14" s="1"/>
  <c r="D15" i="14"/>
  <c r="D22" i="10"/>
  <c r="E18" i="14"/>
  <c r="F18" i="14"/>
  <c r="G18" i="14"/>
  <c r="H18" i="14"/>
  <c r="I18" i="14"/>
  <c r="J18" i="14"/>
  <c r="K18" i="14"/>
  <c r="E15" i="14"/>
  <c r="F15" i="14"/>
  <c r="G15" i="14"/>
  <c r="H15" i="14"/>
  <c r="I15" i="14"/>
  <c r="J15" i="14"/>
  <c r="K15" i="14"/>
  <c r="E14" i="14"/>
  <c r="F14" i="14"/>
  <c r="G14" i="14"/>
  <c r="H14" i="14"/>
  <c r="I14" i="14"/>
  <c r="J14" i="14"/>
  <c r="K14" i="14"/>
  <c r="D14" i="14"/>
  <c r="K16" i="14"/>
  <c r="J16" i="14"/>
  <c r="E16" i="14"/>
  <c r="L10" i="14"/>
  <c r="L8" i="14"/>
  <c r="L7" i="14"/>
  <c r="O17" i="10"/>
  <c r="O21" i="13"/>
  <c r="O20" i="13"/>
  <c r="O15" i="10"/>
  <c r="B24" i="13"/>
  <c r="M21" i="13"/>
  <c r="M22" i="13"/>
  <c r="F16" i="13"/>
  <c r="E16" i="13"/>
  <c r="D15" i="13"/>
  <c r="E18" i="13"/>
  <c r="F18" i="13"/>
  <c r="G18" i="13"/>
  <c r="H18" i="13"/>
  <c r="I18" i="13"/>
  <c r="J18" i="13"/>
  <c r="M18" i="13" s="1"/>
  <c r="K18" i="13"/>
  <c r="L18" i="13"/>
  <c r="D18" i="13"/>
  <c r="D17" i="13"/>
  <c r="M14" i="13"/>
  <c r="M15" i="13"/>
  <c r="M10" i="13"/>
  <c r="M17" i="13"/>
  <c r="M8" i="13"/>
  <c r="M7" i="13"/>
  <c r="F22" i="13"/>
  <c r="G22" i="13"/>
  <c r="H22" i="13"/>
  <c r="I22" i="13" s="1"/>
  <c r="J22" i="13" s="1"/>
  <c r="K22" i="13" s="1"/>
  <c r="L22" i="13" s="1"/>
  <c r="E22" i="13"/>
  <c r="D22" i="13"/>
  <c r="E17" i="13"/>
  <c r="F17" i="13"/>
  <c r="G17" i="13"/>
  <c r="H17" i="13"/>
  <c r="I17" i="13"/>
  <c r="J17" i="13"/>
  <c r="K17" i="13"/>
  <c r="L17" i="13"/>
  <c r="G16" i="13"/>
  <c r="G20" i="13" s="1"/>
  <c r="H16" i="13"/>
  <c r="I16" i="13"/>
  <c r="J16" i="13"/>
  <c r="K16" i="13"/>
  <c r="L16" i="13"/>
  <c r="L20" i="13" s="1"/>
  <c r="D16" i="13"/>
  <c r="E15" i="13"/>
  <c r="F15" i="13"/>
  <c r="G15" i="13"/>
  <c r="H15" i="13"/>
  <c r="I15" i="13"/>
  <c r="J15" i="13"/>
  <c r="K15" i="13"/>
  <c r="L15" i="13"/>
  <c r="E14" i="13"/>
  <c r="F14" i="13"/>
  <c r="G14" i="13"/>
  <c r="H14" i="13"/>
  <c r="I14" i="13"/>
  <c r="J14" i="13"/>
  <c r="K14" i="13"/>
  <c r="L14" i="13"/>
  <c r="D14" i="13"/>
  <c r="H22" i="12"/>
  <c r="I22" i="12"/>
  <c r="J22" i="12" s="1"/>
  <c r="K22" i="12" s="1"/>
  <c r="L22" i="12" s="1"/>
  <c r="G22" i="12"/>
  <c r="F22" i="12"/>
  <c r="L21" i="12"/>
  <c r="H21" i="12"/>
  <c r="I21" i="12" s="1"/>
  <c r="J21" i="12" s="1"/>
  <c r="K21" i="12" s="1"/>
  <c r="G21" i="12"/>
  <c r="F21" i="12"/>
  <c r="G20" i="12"/>
  <c r="H20" i="12"/>
  <c r="I20" i="12"/>
  <c r="J20" i="12"/>
  <c r="K20" i="12"/>
  <c r="L20" i="12"/>
  <c r="F20" i="12"/>
  <c r="G18" i="12"/>
  <c r="H18" i="12"/>
  <c r="I18" i="12"/>
  <c r="J18" i="12"/>
  <c r="K18" i="12"/>
  <c r="F18" i="12"/>
  <c r="L18" i="12" s="1"/>
  <c r="G17" i="12"/>
  <c r="H17" i="12"/>
  <c r="I17" i="12"/>
  <c r="J17" i="12"/>
  <c r="K17" i="12"/>
  <c r="F17" i="12"/>
  <c r="G16" i="12"/>
  <c r="H16" i="12"/>
  <c r="I16" i="12"/>
  <c r="J16" i="12"/>
  <c r="K16" i="12"/>
  <c r="F16" i="12"/>
  <c r="G15" i="12"/>
  <c r="H15" i="12"/>
  <c r="I15" i="12"/>
  <c r="J15" i="12"/>
  <c r="K15" i="12"/>
  <c r="F15" i="12"/>
  <c r="G14" i="12"/>
  <c r="H14" i="12"/>
  <c r="I14" i="12"/>
  <c r="J14" i="12"/>
  <c r="K14" i="12"/>
  <c r="F14" i="12"/>
  <c r="L14" i="12" s="1"/>
  <c r="B24" i="10"/>
  <c r="P18" i="10"/>
  <c r="M20" i="10"/>
  <c r="M18" i="10"/>
  <c r="M17" i="10"/>
  <c r="M16" i="10"/>
  <c r="M15" i="10"/>
  <c r="M14" i="10"/>
  <c r="F22" i="10"/>
  <c r="G22" i="10" s="1"/>
  <c r="H22" i="10" s="1"/>
  <c r="I22" i="10" s="1"/>
  <c r="J22" i="10" s="1"/>
  <c r="K22" i="10" s="1"/>
  <c r="L22" i="10" s="1"/>
  <c r="E22" i="10"/>
  <c r="G21" i="10"/>
  <c r="H21" i="10"/>
  <c r="I21" i="10" s="1"/>
  <c r="J21" i="10" s="1"/>
  <c r="K21" i="10" s="1"/>
  <c r="L21" i="10" s="1"/>
  <c r="F21" i="10"/>
  <c r="E21" i="10"/>
  <c r="E20" i="10"/>
  <c r="F20" i="10"/>
  <c r="G20" i="10"/>
  <c r="H20" i="10"/>
  <c r="I20" i="10"/>
  <c r="J20" i="10"/>
  <c r="K20" i="10"/>
  <c r="L20" i="10"/>
  <c r="D20" i="10"/>
  <c r="E18" i="10"/>
  <c r="F18" i="10"/>
  <c r="G18" i="10"/>
  <c r="H18" i="10"/>
  <c r="I18" i="10"/>
  <c r="J18" i="10"/>
  <c r="K18" i="10"/>
  <c r="L18" i="10"/>
  <c r="D18" i="10"/>
  <c r="E17" i="10"/>
  <c r="F17" i="10"/>
  <c r="G17" i="10"/>
  <c r="H17" i="10"/>
  <c r="I17" i="10"/>
  <c r="J17" i="10"/>
  <c r="K17" i="10"/>
  <c r="L17" i="10"/>
  <c r="D17" i="10"/>
  <c r="E15" i="10"/>
  <c r="F15" i="10"/>
  <c r="G15" i="10"/>
  <c r="H15" i="10"/>
  <c r="I15" i="10"/>
  <c r="J15" i="10"/>
  <c r="K15" i="10"/>
  <c r="L15" i="10"/>
  <c r="E14" i="10"/>
  <c r="F14" i="10"/>
  <c r="G14" i="10"/>
  <c r="H14" i="10"/>
  <c r="I14" i="10"/>
  <c r="J14" i="10"/>
  <c r="K14" i="10"/>
  <c r="L14" i="10"/>
  <c r="E16" i="10"/>
  <c r="F16" i="10"/>
  <c r="G16" i="10"/>
  <c r="H16" i="10"/>
  <c r="I16" i="10"/>
  <c r="J16" i="10"/>
  <c r="K16" i="10"/>
  <c r="L16" i="10"/>
  <c r="D16" i="10"/>
  <c r="D15" i="10"/>
  <c r="D14" i="10"/>
  <c r="M7" i="10"/>
  <c r="M10" i="10"/>
  <c r="L10" i="12"/>
  <c r="H8" i="12"/>
  <c r="G8" i="12"/>
  <c r="F8" i="12"/>
  <c r="L7" i="12"/>
  <c r="J20" i="14" l="1"/>
  <c r="K20" i="14"/>
  <c r="E20" i="14"/>
  <c r="F16" i="14"/>
  <c r="F20" i="14" s="1"/>
  <c r="D16" i="14"/>
  <c r="L14" i="14"/>
  <c r="G16" i="14"/>
  <c r="G20" i="14" s="1"/>
  <c r="H16" i="14"/>
  <c r="H20" i="14" s="1"/>
  <c r="I16" i="14"/>
  <c r="I20" i="14" s="1"/>
  <c r="M16" i="13"/>
  <c r="K20" i="13"/>
  <c r="J20" i="13"/>
  <c r="I20" i="13"/>
  <c r="H20" i="13"/>
  <c r="F20" i="13"/>
  <c r="E20" i="13"/>
  <c r="D20" i="13"/>
  <c r="M8" i="10"/>
  <c r="L8" i="12"/>
  <c r="D20" i="14" l="1"/>
  <c r="D21" i="14" s="1"/>
  <c r="E21" i="14" s="1"/>
  <c r="L18" i="14"/>
  <c r="O17" i="14" s="1"/>
  <c r="L16" i="14"/>
  <c r="O15" i="14" s="1"/>
  <c r="E22" i="14"/>
  <c r="F22" i="14" s="1"/>
  <c r="G22" i="14" s="1"/>
  <c r="H22" i="14" s="1"/>
  <c r="I22" i="14" s="1"/>
  <c r="J22" i="14" s="1"/>
  <c r="K22" i="14" s="1"/>
  <c r="L15" i="14"/>
  <c r="L17" i="14"/>
  <c r="M20" i="13"/>
  <c r="D21" i="13"/>
  <c r="D21" i="10"/>
  <c r="P18" i="14" l="1"/>
  <c r="F21" i="14"/>
  <c r="G21" i="14" s="1"/>
  <c r="H21" i="14" s="1"/>
  <c r="I21" i="14" s="1"/>
  <c r="J21" i="14" s="1"/>
  <c r="K21" i="14" s="1"/>
  <c r="B24" i="14" s="1"/>
  <c r="L20" i="14"/>
  <c r="E21" i="13"/>
  <c r="F21" i="13" s="1"/>
  <c r="G21" i="13" s="1"/>
  <c r="H21" i="13" s="1"/>
  <c r="I21" i="13" s="1"/>
  <c r="J21" i="13" s="1"/>
  <c r="K21" i="13" s="1"/>
  <c r="L21" i="13" s="1"/>
  <c r="L16" i="12"/>
  <c r="N15" i="12" s="1"/>
  <c r="L17" i="12" l="1"/>
  <c r="N17" i="12" s="1"/>
  <c r="L15" i="12"/>
  <c r="D24" i="12" l="1"/>
</calcChain>
</file>

<file path=xl/sharedStrings.xml><?xml version="1.0" encoding="utf-8"?>
<sst xmlns="http://schemas.openxmlformats.org/spreadsheetml/2006/main" count="188" uniqueCount="62">
  <si>
    <t xml:space="preserve">Portfolio </t>
  </si>
  <si>
    <t>Revenues</t>
  </si>
  <si>
    <t>Investment</t>
  </si>
  <si>
    <t xml:space="preserve">Product cost </t>
  </si>
  <si>
    <t>For each product</t>
  </si>
  <si>
    <t>Volumes</t>
  </si>
  <si>
    <t>Sale price</t>
  </si>
  <si>
    <t>Building and utilities</t>
  </si>
  <si>
    <t>Machinery and equipment</t>
  </si>
  <si>
    <t>Maintenance</t>
  </si>
  <si>
    <t>Transformation cost</t>
  </si>
  <si>
    <t>Direct material</t>
  </si>
  <si>
    <t>Inbound</t>
  </si>
  <si>
    <t>(Outbound)</t>
  </si>
  <si>
    <t>Investment recovery</t>
  </si>
  <si>
    <t>Cash flow</t>
  </si>
  <si>
    <t>Initiative</t>
  </si>
  <si>
    <t>Discounted cash flow</t>
  </si>
  <si>
    <t>NPV</t>
  </si>
  <si>
    <t>Make or Buy</t>
  </si>
  <si>
    <t>Vendor tooling</t>
  </si>
  <si>
    <t>R&amp;D</t>
  </si>
  <si>
    <t>External price</t>
  </si>
  <si>
    <t>Internal Investment</t>
  </si>
  <si>
    <t>External investment</t>
  </si>
  <si>
    <t>Business unit</t>
  </si>
  <si>
    <t>Plant recurring invstment</t>
  </si>
  <si>
    <t>total</t>
  </si>
  <si>
    <t>M€</t>
  </si>
  <si>
    <t>kupy</t>
  </si>
  <si>
    <t>Cost (€)</t>
  </si>
  <si>
    <t>Price (€)</t>
  </si>
  <si>
    <t>WACC</t>
  </si>
  <si>
    <t>Actualized investment</t>
  </si>
  <si>
    <t>Actualized VT</t>
  </si>
  <si>
    <t>Actualized prices</t>
  </si>
  <si>
    <t>Actualized total costs</t>
  </si>
  <si>
    <t>Make Investment</t>
  </si>
  <si>
    <t>Profitability</t>
  </si>
  <si>
    <t xml:space="preserve">Total actualized investment </t>
  </si>
  <si>
    <t>Actualization at 2024</t>
  </si>
  <si>
    <t>Formulas</t>
  </si>
  <si>
    <t>INPUT</t>
  </si>
  <si>
    <t>OUTPUT</t>
  </si>
  <si>
    <t>=(1-WACC)**(n-1)</t>
  </si>
  <si>
    <t>=ACT*Make Inv</t>
  </si>
  <si>
    <t>=Cost*Vol*ACT</t>
  </si>
  <si>
    <t>=ACT*VT</t>
  </si>
  <si>
    <t>=Price*Vol*ACT</t>
  </si>
  <si>
    <t>=ACT(Vt+Price-Inv-Cost)</t>
  </si>
  <si>
    <t>=Cumulated DCF</t>
  </si>
  <si>
    <t>=Cumulated INV</t>
  </si>
  <si>
    <t>=Cum DCF/Cum Inv</t>
  </si>
  <si>
    <t>Make</t>
  </si>
  <si>
    <t>Buy</t>
  </si>
  <si>
    <t>Delta Discounted cash flow</t>
  </si>
  <si>
    <t>n</t>
  </si>
  <si>
    <t>Manual line</t>
  </si>
  <si>
    <t>Automatic line</t>
  </si>
  <si>
    <t>p</t>
  </si>
  <si>
    <t>jph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</si>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</sst>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2" fontId="0" fillId="0" borderId="0" xfId="0" applyNumberFormat="1"/>
    <xf numFmtId="0" fontId="1" fillId="0" borderId="5" xfId="0" applyFont="1" applyBorder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2" borderId="6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6" xfId="0" applyNumberFormat="1" applyFill="1" applyBorder="1" applyAlignment="1">
      <alignment horizontal="center"/>
    </xf>
    <xf numFmtId="9" fontId="0" fillId="2" borderId="0" xfId="0" applyNumberFormat="1" applyFill="1" applyAlignment="1">
      <alignment horizontal="center"/>
    </xf>
    <xf numFmtId="2" fontId="1" fillId="3" borderId="6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quotePrefix="1" applyFill="1" applyAlignment="1">
      <alignment horizontal="left"/>
    </xf>
    <xf numFmtId="2" fontId="0" fillId="3" borderId="0" xfId="0" applyNumberFormat="1" applyFill="1" applyAlignment="1">
      <alignment horizontal="center"/>
    </xf>
    <xf numFmtId="2" fontId="0" fillId="3" borderId="6" xfId="0" applyNumberFormat="1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left"/>
    </xf>
    <xf numFmtId="2" fontId="0" fillId="3" borderId="6" xfId="0" applyNumberFormat="1" applyFill="1" applyBorder="1"/>
    <xf numFmtId="0" fontId="0" fillId="3" borderId="6" xfId="0" applyFill="1" applyBorder="1"/>
    <xf numFmtId="0" fontId="1" fillId="0" borderId="7" xfId="0" applyFont="1" applyBorder="1" applyAlignment="1">
      <alignment horizontal="left"/>
    </xf>
    <xf numFmtId="9" fontId="2" fillId="3" borderId="8" xfId="1" quotePrefix="1" applyFont="1" applyFill="1" applyBorder="1"/>
    <xf numFmtId="0" fontId="0" fillId="3" borderId="8" xfId="0" applyFill="1" applyBorder="1" applyAlignment="1">
      <alignment horizontal="center"/>
    </xf>
    <xf numFmtId="0" fontId="0" fillId="3" borderId="9" xfId="0" applyFill="1" applyBorder="1"/>
    <xf numFmtId="0" fontId="1" fillId="4" borderId="10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9" fontId="1" fillId="3" borderId="3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9" fontId="0" fillId="2" borderId="13" xfId="0" applyNumberFormat="1" applyFill="1" applyBorder="1" applyAlignment="1">
      <alignment horizontal="center"/>
    </xf>
    <xf numFmtId="9" fontId="1" fillId="3" borderId="14" xfId="0" applyNumberFormat="1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3" xfId="0" applyFill="1" applyBorder="1"/>
    <xf numFmtId="9" fontId="1" fillId="3" borderId="15" xfId="1" applyFont="1" applyFill="1" applyBorder="1"/>
    <xf numFmtId="0" fontId="1" fillId="4" borderId="1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1" fillId="3" borderId="2" xfId="0" applyNumberFormat="1" applyFon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2" fontId="1" fillId="3" borderId="0" xfId="0" applyNumberFormat="1" applyFont="1" applyFill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2" fontId="0" fillId="3" borderId="16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FC1B7-F374-47FE-A3F4-91AACCE3C3F7}">
  <dimension ref="A4:G25"/>
  <sheetViews>
    <sheetView workbookViewId="0">
      <selection activeCell="E10" sqref="E10"/>
    </sheetView>
  </sheetViews>
  <sheetFormatPr defaultRowHeight="14.4" x14ac:dyDescent="0.3"/>
  <cols>
    <col min="1" max="1" width="15" style="1" bestFit="1" customWidth="1"/>
    <col min="2" max="2" width="10.21875" style="1" customWidth="1"/>
    <col min="3" max="3" width="12.21875" style="1" bestFit="1" customWidth="1"/>
    <col min="4" max="5" width="23.21875" style="1" bestFit="1" customWidth="1"/>
    <col min="6" max="6" width="18.5546875" style="1" bestFit="1" customWidth="1"/>
  </cols>
  <sheetData>
    <row r="4" spans="1:6" s="4" customFormat="1" x14ac:dyDescent="0.3">
      <c r="A4" s="3"/>
    </row>
    <row r="5" spans="1:6" x14ac:dyDescent="0.3">
      <c r="A5" s="3" t="s">
        <v>25</v>
      </c>
      <c r="B5" s="3" t="s">
        <v>0</v>
      </c>
      <c r="C5" s="3" t="s">
        <v>1</v>
      </c>
      <c r="D5" s="3" t="s">
        <v>2</v>
      </c>
      <c r="E5" s="3" t="s">
        <v>3</v>
      </c>
      <c r="F5" s="3" t="s">
        <v>15</v>
      </c>
    </row>
    <row r="6" spans="1:6" x14ac:dyDescent="0.3">
      <c r="A6" s="1" t="s">
        <v>4</v>
      </c>
      <c r="B6" s="1" t="s">
        <v>5</v>
      </c>
      <c r="C6" s="1" t="s">
        <v>6</v>
      </c>
      <c r="D6" s="1" t="s">
        <v>7</v>
      </c>
      <c r="E6" s="1" t="s">
        <v>10</v>
      </c>
      <c r="F6" s="1" t="s">
        <v>18</v>
      </c>
    </row>
    <row r="7" spans="1:6" x14ac:dyDescent="0.3">
      <c r="D7" s="1" t="s">
        <v>8</v>
      </c>
      <c r="E7" s="1" t="s">
        <v>11</v>
      </c>
    </row>
    <row r="8" spans="1:6" x14ac:dyDescent="0.3">
      <c r="D8" s="1" t="s">
        <v>26</v>
      </c>
      <c r="E8" s="1" t="s">
        <v>12</v>
      </c>
    </row>
    <row r="9" spans="1:6" x14ac:dyDescent="0.3">
      <c r="D9" s="1" t="s">
        <v>20</v>
      </c>
      <c r="E9" s="2" t="s">
        <v>13</v>
      </c>
    </row>
    <row r="10" spans="1:6" x14ac:dyDescent="0.3">
      <c r="D10" s="1" t="s">
        <v>21</v>
      </c>
      <c r="E10" s="1" t="s">
        <v>14</v>
      </c>
    </row>
    <row r="12" spans="1:6" x14ac:dyDescent="0.3">
      <c r="A12" s="3" t="s">
        <v>16</v>
      </c>
      <c r="B12" s="3" t="s">
        <v>0</v>
      </c>
      <c r="C12" s="3"/>
      <c r="D12" s="3" t="s">
        <v>2</v>
      </c>
      <c r="E12" s="3" t="s">
        <v>3</v>
      </c>
      <c r="F12" s="3" t="s">
        <v>15</v>
      </c>
    </row>
    <row r="13" spans="1:6" x14ac:dyDescent="0.3">
      <c r="A13" s="1" t="s">
        <v>4</v>
      </c>
      <c r="B13" s="1" t="s">
        <v>5</v>
      </c>
      <c r="D13" s="3" t="s">
        <v>7</v>
      </c>
      <c r="E13" s="1" t="s">
        <v>10</v>
      </c>
      <c r="F13" s="1" t="s">
        <v>17</v>
      </c>
    </row>
    <row r="14" spans="1:6" x14ac:dyDescent="0.3">
      <c r="D14" s="3" t="s">
        <v>8</v>
      </c>
      <c r="E14" s="1" t="s">
        <v>11</v>
      </c>
    </row>
    <row r="15" spans="1:6" x14ac:dyDescent="0.3">
      <c r="D15" s="3" t="s">
        <v>9</v>
      </c>
      <c r="E15" s="1" t="s">
        <v>12</v>
      </c>
    </row>
    <row r="16" spans="1:6" x14ac:dyDescent="0.3">
      <c r="D16" s="3" t="s">
        <v>20</v>
      </c>
      <c r="E16" s="2" t="s">
        <v>13</v>
      </c>
    </row>
    <row r="17" spans="1:7" x14ac:dyDescent="0.3">
      <c r="D17" s="3" t="s">
        <v>21</v>
      </c>
    </row>
    <row r="19" spans="1:7" x14ac:dyDescent="0.3">
      <c r="A19" s="3" t="s">
        <v>19</v>
      </c>
      <c r="B19" s="3" t="s">
        <v>0</v>
      </c>
      <c r="C19" s="3" t="s">
        <v>22</v>
      </c>
      <c r="D19" s="3" t="s">
        <v>24</v>
      </c>
      <c r="E19" s="3" t="s">
        <v>23</v>
      </c>
      <c r="F19" s="3" t="s">
        <v>3</v>
      </c>
      <c r="G19" s="3" t="s">
        <v>15</v>
      </c>
    </row>
    <row r="20" spans="1:7" x14ac:dyDescent="0.3">
      <c r="B20" s="1" t="s">
        <v>5</v>
      </c>
      <c r="D20" s="1" t="s">
        <v>20</v>
      </c>
      <c r="E20" s="1" t="s">
        <v>7</v>
      </c>
      <c r="F20" s="1" t="s">
        <v>11</v>
      </c>
      <c r="G20" s="1"/>
    </row>
    <row r="21" spans="1:7" x14ac:dyDescent="0.3">
      <c r="E21" s="1" t="s">
        <v>8</v>
      </c>
      <c r="F21" s="1" t="s">
        <v>12</v>
      </c>
      <c r="G21" s="1"/>
    </row>
    <row r="22" spans="1:7" x14ac:dyDescent="0.3">
      <c r="F22" s="2" t="s">
        <v>13</v>
      </c>
      <c r="G22" s="1"/>
    </row>
    <row r="23" spans="1:7" x14ac:dyDescent="0.3">
      <c r="G23" s="1"/>
    </row>
    <row r="24" spans="1:7" x14ac:dyDescent="0.3">
      <c r="G24" s="1"/>
    </row>
    <row r="25" spans="1:7" x14ac:dyDescent="0.3">
      <c r="G2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713EA-D372-4B7E-9504-8050E0ABD287}">
  <dimension ref="C4:P24"/>
  <sheetViews>
    <sheetView workbookViewId="0">
      <selection activeCell="L14" sqref="L14"/>
    </sheetView>
  </sheetViews>
  <sheetFormatPr defaultRowHeight="14.4" x14ac:dyDescent="0.3"/>
  <cols>
    <col min="3" max="3" width="24.109375" bestFit="1" customWidth="1"/>
    <col min="4" max="4" width="7.5546875" bestFit="1" customWidth="1"/>
    <col min="5" max="5" width="20.77734375" bestFit="1" customWidth="1"/>
    <col min="6" max="11" width="5" bestFit="1" customWidth="1"/>
    <col min="12" max="12" width="5.44140625" bestFit="1" customWidth="1"/>
    <col min="13" max="13" width="5.5546875" bestFit="1" customWidth="1"/>
    <col min="14" max="14" width="7.44140625" bestFit="1" customWidth="1"/>
  </cols>
  <sheetData>
    <row r="4" spans="3:16" ht="15" thickBot="1" x14ac:dyDescent="0.35">
      <c r="F4">
        <v>0</v>
      </c>
      <c r="G4">
        <v>1</v>
      </c>
      <c r="H4">
        <v>2</v>
      </c>
      <c r="I4">
        <v>3</v>
      </c>
      <c r="J4">
        <v>4</v>
      </c>
      <c r="K4">
        <v>5</v>
      </c>
    </row>
    <row r="5" spans="3:16" ht="15" thickBot="1" x14ac:dyDescent="0.35">
      <c r="C5" s="30"/>
      <c r="D5" s="37"/>
      <c r="E5" s="31" t="s">
        <v>41</v>
      </c>
      <c r="F5" s="45">
        <v>2024</v>
      </c>
      <c r="G5" s="31">
        <v>2025</v>
      </c>
      <c r="H5" s="31">
        <v>2026</v>
      </c>
      <c r="I5" s="31">
        <v>2027</v>
      </c>
      <c r="J5" s="31">
        <v>2028</v>
      </c>
      <c r="K5" s="32">
        <v>2029</v>
      </c>
      <c r="L5" s="32" t="s">
        <v>27</v>
      </c>
      <c r="M5" s="4"/>
      <c r="N5" s="4"/>
      <c r="O5" s="4"/>
      <c r="P5" s="4"/>
    </row>
    <row r="6" spans="3:16" x14ac:dyDescent="0.3">
      <c r="C6" s="7" t="s">
        <v>42</v>
      </c>
      <c r="D6" s="38"/>
      <c r="E6" s="8"/>
      <c r="F6" s="46"/>
      <c r="G6" s="8"/>
      <c r="H6" s="8"/>
      <c r="I6" s="8"/>
      <c r="J6" s="8"/>
      <c r="K6" s="9"/>
      <c r="L6" s="9"/>
      <c r="M6" s="4"/>
      <c r="N6" s="4"/>
      <c r="O6" s="4"/>
      <c r="P6" s="4"/>
    </row>
    <row r="7" spans="3:16" x14ac:dyDescent="0.3">
      <c r="C7" s="10" t="s">
        <v>5</v>
      </c>
      <c r="D7" s="39" t="s">
        <v>29</v>
      </c>
      <c r="E7" s="11"/>
      <c r="F7" s="47">
        <v>0</v>
      </c>
      <c r="G7" s="12">
        <v>50</v>
      </c>
      <c r="H7" s="12">
        <v>150</v>
      </c>
      <c r="I7" s="12">
        <v>250</v>
      </c>
      <c r="J7" s="12">
        <v>280</v>
      </c>
      <c r="K7" s="13">
        <v>250</v>
      </c>
      <c r="L7" s="13">
        <f>SUM(F7:K7)</f>
        <v>980</v>
      </c>
    </row>
    <row r="8" spans="3:16" x14ac:dyDescent="0.3">
      <c r="C8" s="10" t="s">
        <v>37</v>
      </c>
      <c r="D8" s="39" t="s">
        <v>28</v>
      </c>
      <c r="E8" s="11"/>
      <c r="F8" s="48">
        <f>3*0.2</f>
        <v>0.60000000000000009</v>
      </c>
      <c r="G8" s="14">
        <f>3*0.6</f>
        <v>1.7999999999999998</v>
      </c>
      <c r="H8" s="14">
        <f>3*0.2</f>
        <v>0.60000000000000009</v>
      </c>
      <c r="I8" s="14"/>
      <c r="J8" s="14"/>
      <c r="K8" s="15"/>
      <c r="L8" s="15">
        <f>SUM(F8:K8)</f>
        <v>3</v>
      </c>
    </row>
    <row r="9" spans="3:16" x14ac:dyDescent="0.3">
      <c r="C9" s="10" t="s">
        <v>30</v>
      </c>
      <c r="D9" s="39">
        <v>15</v>
      </c>
      <c r="E9" s="11"/>
      <c r="F9" s="48"/>
      <c r="G9" s="14"/>
      <c r="H9" s="14"/>
      <c r="I9" s="14"/>
      <c r="J9" s="14"/>
      <c r="K9" s="15"/>
      <c r="L9" s="15"/>
    </row>
    <row r="10" spans="3:16" x14ac:dyDescent="0.3">
      <c r="C10" s="10" t="s">
        <v>20</v>
      </c>
      <c r="D10" s="39" t="s">
        <v>28</v>
      </c>
      <c r="E10" s="11"/>
      <c r="F10" s="48"/>
      <c r="G10" s="14"/>
      <c r="H10" s="14">
        <v>0.35</v>
      </c>
      <c r="I10" s="14"/>
      <c r="J10" s="14"/>
      <c r="K10" s="15"/>
      <c r="L10" s="15">
        <f>SUM(F10:K10)</f>
        <v>0.35</v>
      </c>
    </row>
    <row r="11" spans="3:16" x14ac:dyDescent="0.3">
      <c r="C11" s="10" t="s">
        <v>31</v>
      </c>
      <c r="D11" s="39">
        <v>28</v>
      </c>
      <c r="E11" s="11"/>
      <c r="F11" s="48"/>
      <c r="G11" s="14"/>
      <c r="H11" s="14"/>
      <c r="I11" s="14"/>
      <c r="J11" s="14"/>
      <c r="K11" s="15"/>
      <c r="L11" s="15"/>
    </row>
    <row r="12" spans="3:16" ht="15" thickBot="1" x14ac:dyDescent="0.35">
      <c r="C12" s="10" t="s">
        <v>32</v>
      </c>
      <c r="D12" s="40">
        <v>0.1</v>
      </c>
      <c r="E12" s="16"/>
      <c r="F12" s="48"/>
      <c r="G12" s="14"/>
      <c r="H12" s="14"/>
      <c r="I12" s="14"/>
      <c r="J12" s="14"/>
      <c r="K12" s="15"/>
      <c r="L12" s="15"/>
    </row>
    <row r="13" spans="3:16" x14ac:dyDescent="0.3">
      <c r="C13" s="33" t="s">
        <v>43</v>
      </c>
      <c r="D13" s="41"/>
      <c r="E13" s="34"/>
      <c r="F13" s="49"/>
      <c r="G13" s="35"/>
      <c r="H13" s="35"/>
      <c r="I13" s="35"/>
      <c r="J13" s="35"/>
      <c r="K13" s="36"/>
      <c r="L13" s="36"/>
      <c r="M13" s="4"/>
      <c r="N13" s="4"/>
      <c r="O13" s="4"/>
      <c r="P13" s="4"/>
    </row>
    <row r="14" spans="3:16" x14ac:dyDescent="0.3">
      <c r="C14" s="10" t="s">
        <v>40</v>
      </c>
      <c r="D14" s="42"/>
      <c r="E14" s="19" t="s">
        <v>44</v>
      </c>
      <c r="F14" s="50">
        <f>(1-$D$12)^(F4-1)</f>
        <v>1.1111111111111112</v>
      </c>
      <c r="G14" s="50">
        <f t="shared" ref="G14:K14" si="0">(1-$D$12)^(G4-1)</f>
        <v>1</v>
      </c>
      <c r="H14" s="50">
        <f t="shared" si="0"/>
        <v>0.9</v>
      </c>
      <c r="I14" s="50">
        <f t="shared" si="0"/>
        <v>0.81</v>
      </c>
      <c r="J14" s="50">
        <f t="shared" si="0"/>
        <v>0.72900000000000009</v>
      </c>
      <c r="K14" s="50">
        <f t="shared" si="0"/>
        <v>0.65610000000000013</v>
      </c>
      <c r="L14" s="21">
        <f>SUM(F14:K14)</f>
        <v>5.2062111111111111</v>
      </c>
    </row>
    <row r="15" spans="3:16" x14ac:dyDescent="0.3">
      <c r="C15" s="10" t="s">
        <v>33</v>
      </c>
      <c r="D15" s="42"/>
      <c r="E15" s="19" t="s">
        <v>45</v>
      </c>
      <c r="F15" s="50">
        <f>F14*F8</f>
        <v>0.66666666666666674</v>
      </c>
      <c r="G15" s="50">
        <f t="shared" ref="G15:K15" si="1">G14*G8</f>
        <v>1.7999999999999998</v>
      </c>
      <c r="H15" s="50">
        <f t="shared" si="1"/>
        <v>0.54000000000000015</v>
      </c>
      <c r="I15" s="50">
        <f t="shared" si="1"/>
        <v>0</v>
      </c>
      <c r="J15" s="50">
        <f t="shared" si="1"/>
        <v>0</v>
      </c>
      <c r="K15" s="50">
        <f t="shared" si="1"/>
        <v>0</v>
      </c>
      <c r="L15" s="21">
        <f>SUM(F15:K15)</f>
        <v>3.0066666666666668</v>
      </c>
      <c r="M15" s="61" t="s">
        <v>53</v>
      </c>
      <c r="N15" s="62">
        <f>SUM(L15,L16)</f>
        <v>14.341341666666668</v>
      </c>
    </row>
    <row r="16" spans="3:16" x14ac:dyDescent="0.3">
      <c r="C16" s="10" t="s">
        <v>36</v>
      </c>
      <c r="D16" s="42"/>
      <c r="E16" s="19" t="s">
        <v>46</v>
      </c>
      <c r="F16" s="50">
        <f>$D$9*F7*F14/1000</f>
        <v>0</v>
      </c>
      <c r="G16" s="50">
        <f t="shared" ref="G16:K16" si="2">$D$9*G7*G14/1000</f>
        <v>0.75</v>
      </c>
      <c r="H16" s="50">
        <f t="shared" si="2"/>
        <v>2.0249999999999999</v>
      </c>
      <c r="I16" s="50">
        <f t="shared" si="2"/>
        <v>3.0375000000000001</v>
      </c>
      <c r="J16" s="50">
        <f t="shared" si="2"/>
        <v>3.0618000000000003</v>
      </c>
      <c r="K16" s="50">
        <f t="shared" si="2"/>
        <v>2.4603750000000004</v>
      </c>
      <c r="L16" s="21">
        <f>SUM(F16:K16)</f>
        <v>11.334675000000001</v>
      </c>
      <c r="M16" s="61"/>
      <c r="N16" s="62"/>
    </row>
    <row r="17" spans="3:15" x14ac:dyDescent="0.3">
      <c r="C17" s="10" t="s">
        <v>34</v>
      </c>
      <c r="D17" s="43"/>
      <c r="E17" s="19" t="s">
        <v>47</v>
      </c>
      <c r="F17" s="50">
        <f>F14*F10</f>
        <v>0</v>
      </c>
      <c r="G17" s="50">
        <f t="shared" ref="G17:K17" si="3">G14*G10</f>
        <v>0</v>
      </c>
      <c r="H17" s="50">
        <f t="shared" si="3"/>
        <v>0.315</v>
      </c>
      <c r="I17" s="50">
        <f t="shared" si="3"/>
        <v>0</v>
      </c>
      <c r="J17" s="50">
        <f t="shared" si="3"/>
        <v>0</v>
      </c>
      <c r="K17" s="50">
        <f t="shared" si="3"/>
        <v>0</v>
      </c>
      <c r="L17" s="21">
        <f>SUM(F17:K17)</f>
        <v>0.315</v>
      </c>
      <c r="M17" s="63" t="s">
        <v>54</v>
      </c>
      <c r="N17" s="62">
        <f>SUM(L17,L18)</f>
        <v>21.47306</v>
      </c>
    </row>
    <row r="18" spans="3:15" x14ac:dyDescent="0.3">
      <c r="C18" s="10" t="s">
        <v>35</v>
      </c>
      <c r="D18" s="43"/>
      <c r="E18" s="19" t="s">
        <v>48</v>
      </c>
      <c r="F18" s="50">
        <f>$D$11*F7*F14/1000</f>
        <v>0</v>
      </c>
      <c r="G18" s="50">
        <f t="shared" ref="G18:K18" si="4">$D$11*G7*G14/1000</f>
        <v>1.4</v>
      </c>
      <c r="H18" s="50">
        <f t="shared" si="4"/>
        <v>3.78</v>
      </c>
      <c r="I18" s="50">
        <f t="shared" si="4"/>
        <v>5.67</v>
      </c>
      <c r="J18" s="50">
        <f t="shared" si="4"/>
        <v>5.7153600000000004</v>
      </c>
      <c r="K18" s="50">
        <f t="shared" si="4"/>
        <v>4.5927000000000007</v>
      </c>
      <c r="L18" s="21">
        <f>SUM(F18:K18)</f>
        <v>21.158059999999999</v>
      </c>
      <c r="M18" s="63"/>
      <c r="N18" s="62"/>
      <c r="O18" s="6"/>
    </row>
    <row r="19" spans="3:15" x14ac:dyDescent="0.3">
      <c r="C19" s="10"/>
      <c r="D19" s="43"/>
      <c r="E19" s="23"/>
      <c r="F19" s="50"/>
      <c r="G19" s="20"/>
      <c r="H19" s="20"/>
      <c r="I19" s="20"/>
      <c r="J19" s="20"/>
      <c r="K19" s="21"/>
      <c r="L19" s="21"/>
    </row>
    <row r="20" spans="3:15" x14ac:dyDescent="0.3">
      <c r="C20" s="10" t="s">
        <v>55</v>
      </c>
      <c r="D20" s="43"/>
      <c r="E20" s="19" t="s">
        <v>49</v>
      </c>
      <c r="F20" s="50">
        <f>F17+F18-F15-F16</f>
        <v>-0.66666666666666674</v>
      </c>
      <c r="G20" s="50">
        <f t="shared" ref="G20:L20" si="5">G17+G18-G15-G16</f>
        <v>-1.1499999999999999</v>
      </c>
      <c r="H20" s="50">
        <f t="shared" si="5"/>
        <v>1.5299999999999998</v>
      </c>
      <c r="I20" s="50">
        <f t="shared" si="5"/>
        <v>2.6324999999999998</v>
      </c>
      <c r="J20" s="50">
        <f t="shared" si="5"/>
        <v>2.6535600000000001</v>
      </c>
      <c r="K20" s="50">
        <f t="shared" si="5"/>
        <v>2.1323250000000002</v>
      </c>
      <c r="L20" s="50">
        <f t="shared" si="5"/>
        <v>7.1317183333333318</v>
      </c>
      <c r="M20" s="6"/>
    </row>
    <row r="21" spans="3:15" x14ac:dyDescent="0.3">
      <c r="C21" s="10" t="s">
        <v>18</v>
      </c>
      <c r="D21" s="43"/>
      <c r="E21" s="19" t="s">
        <v>50</v>
      </c>
      <c r="F21" s="50">
        <f>F20</f>
        <v>-0.66666666666666674</v>
      </c>
      <c r="G21" s="20">
        <f>F21+G20</f>
        <v>-1.8166666666666667</v>
      </c>
      <c r="H21" s="20">
        <f t="shared" ref="H21:K21" si="6">G21+H20</f>
        <v>-0.28666666666666685</v>
      </c>
      <c r="I21" s="20">
        <f t="shared" si="6"/>
        <v>2.3458333333333332</v>
      </c>
      <c r="J21" s="20">
        <f t="shared" si="6"/>
        <v>4.9993933333333338</v>
      </c>
      <c r="K21" s="20">
        <f t="shared" si="6"/>
        <v>7.1317183333333336</v>
      </c>
      <c r="L21" s="20">
        <f>K21+L20</f>
        <v>14.263436666666665</v>
      </c>
    </row>
    <row r="22" spans="3:15" x14ac:dyDescent="0.3">
      <c r="C22" s="10" t="s">
        <v>39</v>
      </c>
      <c r="D22" s="43"/>
      <c r="E22" s="19" t="s">
        <v>51</v>
      </c>
      <c r="F22" s="50">
        <f>F15-F17</f>
        <v>0.66666666666666674</v>
      </c>
      <c r="G22" s="20">
        <f>F22+G15-G17</f>
        <v>2.4666666666666668</v>
      </c>
      <c r="H22" s="20">
        <f t="shared" ref="H22:L22" si="7">G22+H15-H17</f>
        <v>2.6916666666666669</v>
      </c>
      <c r="I22" s="20">
        <f t="shared" si="7"/>
        <v>2.6916666666666669</v>
      </c>
      <c r="J22" s="20">
        <f t="shared" si="7"/>
        <v>2.6916666666666669</v>
      </c>
      <c r="K22" s="20">
        <f t="shared" si="7"/>
        <v>2.6916666666666669</v>
      </c>
      <c r="L22" s="20">
        <f t="shared" si="7"/>
        <v>5.3833333333333337</v>
      </c>
    </row>
    <row r="23" spans="3:15" x14ac:dyDescent="0.3">
      <c r="C23" s="10"/>
      <c r="D23" s="43"/>
      <c r="E23" s="22"/>
      <c r="F23" s="51"/>
      <c r="G23" s="18"/>
      <c r="H23" s="18"/>
      <c r="I23" s="18"/>
      <c r="J23" s="18"/>
      <c r="K23" s="52"/>
      <c r="L23" s="25"/>
    </row>
    <row r="24" spans="3:15" ht="15" thickBot="1" x14ac:dyDescent="0.35">
      <c r="C24" s="26" t="s">
        <v>38</v>
      </c>
      <c r="D24" s="44">
        <f>K21/K22</f>
        <v>2.6495547987616099</v>
      </c>
      <c r="E24" s="27" t="s">
        <v>52</v>
      </c>
      <c r="F24" s="53"/>
      <c r="G24" s="28"/>
      <c r="H24" s="28"/>
      <c r="I24" s="28"/>
      <c r="J24" s="28"/>
      <c r="K24" s="54"/>
      <c r="L24" s="29"/>
    </row>
  </sheetData>
  <mergeCells count="4">
    <mergeCell ref="M15:M16"/>
    <mergeCell ref="N15:N16"/>
    <mergeCell ref="M17:M18"/>
    <mergeCell ref="N17:N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0A050-0877-4A34-A979-26CAD4FD7931}">
  <dimension ref="A4:R26"/>
  <sheetViews>
    <sheetView workbookViewId="0">
      <selection activeCell="C29" sqref="C29"/>
    </sheetView>
  </sheetViews>
  <sheetFormatPr defaultRowHeight="14.4" x14ac:dyDescent="0.3"/>
  <cols>
    <col min="1" max="1" width="24.109375" bestFit="1" customWidth="1"/>
    <col min="2" max="2" width="5.44140625" bestFit="1" customWidth="1"/>
    <col min="3" max="3" width="20.77734375" bestFit="1" customWidth="1"/>
    <col min="4" max="12" width="8.5546875" customWidth="1"/>
    <col min="13" max="13" width="9.44140625" bestFit="1" customWidth="1"/>
    <col min="14" max="15" width="9.5546875" bestFit="1" customWidth="1"/>
  </cols>
  <sheetData>
    <row r="4" spans="1:18" ht="15" thickBot="1" x14ac:dyDescent="0.35">
      <c r="D4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</row>
    <row r="5" spans="1:18" ht="15" thickBot="1" x14ac:dyDescent="0.35">
      <c r="A5" s="30"/>
      <c r="B5" s="37"/>
      <c r="C5" s="31" t="s">
        <v>41</v>
      </c>
      <c r="D5" s="45">
        <v>2024</v>
      </c>
      <c r="E5" s="31">
        <v>2025</v>
      </c>
      <c r="F5" s="45">
        <v>2026</v>
      </c>
      <c r="G5" s="31">
        <v>2027</v>
      </c>
      <c r="H5" s="45">
        <v>2028</v>
      </c>
      <c r="I5" s="31">
        <v>2029</v>
      </c>
      <c r="J5" s="45">
        <v>2030</v>
      </c>
      <c r="K5" s="31">
        <v>2031</v>
      </c>
      <c r="L5" s="31">
        <v>2032</v>
      </c>
      <c r="M5" s="32" t="s">
        <v>27</v>
      </c>
      <c r="N5" s="4"/>
      <c r="O5" s="4"/>
      <c r="R5" s="4"/>
    </row>
    <row r="6" spans="1:18" x14ac:dyDescent="0.3">
      <c r="A6" s="7" t="s">
        <v>42</v>
      </c>
      <c r="B6" s="38"/>
      <c r="C6" s="8"/>
      <c r="D6" s="46"/>
      <c r="E6" s="8"/>
      <c r="F6" s="8"/>
      <c r="G6" s="8"/>
      <c r="H6" s="8"/>
      <c r="I6" s="8"/>
      <c r="J6" s="8"/>
      <c r="K6" s="8"/>
      <c r="L6" s="8"/>
      <c r="M6" s="9"/>
      <c r="N6" s="4"/>
      <c r="O6" s="4"/>
      <c r="R6" s="4"/>
    </row>
    <row r="7" spans="1:18" x14ac:dyDescent="0.3">
      <c r="A7" s="10" t="s">
        <v>5</v>
      </c>
      <c r="B7" s="39" t="s">
        <v>29</v>
      </c>
      <c r="C7" s="11"/>
      <c r="D7" s="47">
        <v>0</v>
      </c>
      <c r="E7" s="12">
        <v>100</v>
      </c>
      <c r="F7" s="12">
        <v>200</v>
      </c>
      <c r="G7" s="12">
        <v>250</v>
      </c>
      <c r="H7" s="12">
        <v>270</v>
      </c>
      <c r="I7" s="12">
        <v>250</v>
      </c>
      <c r="J7" s="12">
        <v>230</v>
      </c>
      <c r="K7" s="12">
        <v>230</v>
      </c>
      <c r="L7" s="12">
        <v>140</v>
      </c>
      <c r="M7" s="13">
        <f>SUM(D7:L7)</f>
        <v>1670</v>
      </c>
    </row>
    <row r="8" spans="1:18" x14ac:dyDescent="0.3">
      <c r="A8" s="10" t="s">
        <v>57</v>
      </c>
      <c r="B8" s="39" t="s">
        <v>28</v>
      </c>
      <c r="C8" s="11"/>
      <c r="D8" s="48">
        <v>8</v>
      </c>
      <c r="E8" s="14">
        <v>12</v>
      </c>
      <c r="F8" s="14"/>
      <c r="G8" s="14"/>
      <c r="H8" s="14"/>
      <c r="I8" s="14"/>
      <c r="J8" s="14"/>
      <c r="K8" s="14"/>
      <c r="L8" s="14"/>
      <c r="M8" s="15">
        <f>SUM(D8:L8)</f>
        <v>20</v>
      </c>
    </row>
    <row r="9" spans="1:18" x14ac:dyDescent="0.3">
      <c r="A9" s="10" t="s">
        <v>30</v>
      </c>
      <c r="B9" s="39">
        <v>46</v>
      </c>
      <c r="C9" s="11"/>
      <c r="D9" s="48"/>
      <c r="E9" s="14"/>
      <c r="F9" s="14"/>
      <c r="G9" s="14"/>
      <c r="H9" s="14"/>
      <c r="I9" s="14"/>
      <c r="J9" s="14"/>
      <c r="K9" s="14"/>
      <c r="L9" s="14"/>
      <c r="M9" s="15"/>
    </row>
    <row r="10" spans="1:18" x14ac:dyDescent="0.3">
      <c r="A10" s="10" t="s">
        <v>58</v>
      </c>
      <c r="B10" s="39" t="s">
        <v>28</v>
      </c>
      <c r="C10" s="11"/>
      <c r="D10" s="48">
        <v>2</v>
      </c>
      <c r="E10" s="14">
        <v>3</v>
      </c>
      <c r="G10" s="14"/>
      <c r="H10" s="14"/>
      <c r="I10" s="14"/>
      <c r="J10" s="14"/>
      <c r="K10" s="14"/>
      <c r="L10" s="14"/>
      <c r="M10" s="15">
        <f>SUM(D10:E10)</f>
        <v>5</v>
      </c>
    </row>
    <row r="11" spans="1:18" x14ac:dyDescent="0.3">
      <c r="A11" s="10" t="s">
        <v>31</v>
      </c>
      <c r="B11" s="39">
        <v>94</v>
      </c>
      <c r="C11" s="11"/>
      <c r="D11" s="48"/>
      <c r="E11" s="14"/>
      <c r="F11" s="14"/>
      <c r="G11" s="14"/>
      <c r="H11" s="14"/>
      <c r="I11" s="14"/>
      <c r="J11" s="14"/>
      <c r="K11" s="14"/>
      <c r="L11" s="14"/>
      <c r="M11" s="15"/>
    </row>
    <row r="12" spans="1:18" ht="15" thickBot="1" x14ac:dyDescent="0.35">
      <c r="A12" s="10" t="s">
        <v>32</v>
      </c>
      <c r="B12" s="40">
        <v>0.1</v>
      </c>
      <c r="C12" s="16"/>
      <c r="D12" s="48"/>
      <c r="E12" s="14"/>
      <c r="F12" s="14"/>
      <c r="G12" s="14"/>
      <c r="H12" s="14"/>
      <c r="I12" s="58"/>
      <c r="J12" s="58"/>
      <c r="K12" s="58"/>
      <c r="L12" s="58"/>
      <c r="M12" s="15"/>
    </row>
    <row r="13" spans="1:18" x14ac:dyDescent="0.3">
      <c r="A13" s="33" t="s">
        <v>43</v>
      </c>
      <c r="B13" s="41"/>
      <c r="C13" s="34"/>
      <c r="D13" s="49"/>
      <c r="E13" s="35"/>
      <c r="F13" s="35"/>
      <c r="G13" s="35"/>
      <c r="H13" s="35"/>
      <c r="I13" s="57"/>
      <c r="J13" s="57"/>
      <c r="K13" s="57"/>
      <c r="L13" s="57"/>
      <c r="M13" s="36"/>
      <c r="N13" s="4"/>
      <c r="O13" s="4"/>
      <c r="R13" s="4"/>
    </row>
    <row r="14" spans="1:18" x14ac:dyDescent="0.3">
      <c r="A14" s="10" t="s">
        <v>40</v>
      </c>
      <c r="B14" s="42"/>
      <c r="C14" s="19" t="s">
        <v>44</v>
      </c>
      <c r="D14" s="60">
        <f>(1-$B$12)^(D4-1)</f>
        <v>1.1111111111111112</v>
      </c>
      <c r="E14" s="60">
        <f t="shared" ref="E14:L14" si="0">(1-$B$12)^(E4-1)</f>
        <v>1</v>
      </c>
      <c r="F14" s="60">
        <f t="shared" si="0"/>
        <v>0.9</v>
      </c>
      <c r="G14" s="60">
        <f t="shared" si="0"/>
        <v>0.81</v>
      </c>
      <c r="H14" s="60">
        <f t="shared" si="0"/>
        <v>0.72900000000000009</v>
      </c>
      <c r="I14" s="60">
        <f t="shared" si="0"/>
        <v>0.65610000000000013</v>
      </c>
      <c r="J14" s="60">
        <f t="shared" si="0"/>
        <v>0.59049000000000018</v>
      </c>
      <c r="K14" s="60">
        <f t="shared" si="0"/>
        <v>0.53144100000000016</v>
      </c>
      <c r="L14" s="60">
        <f t="shared" si="0"/>
        <v>0.47829690000000014</v>
      </c>
      <c r="M14" s="60">
        <f>SUM(D14:L14)</f>
        <v>6.8064390111111113</v>
      </c>
    </row>
    <row r="15" spans="1:18" x14ac:dyDescent="0.3">
      <c r="A15" s="10" t="s">
        <v>33</v>
      </c>
      <c r="B15" s="42"/>
      <c r="C15" s="19" t="s">
        <v>45</v>
      </c>
      <c r="D15" s="50">
        <f>D14*D8</f>
        <v>8.8888888888888893</v>
      </c>
      <c r="E15" s="50">
        <f t="shared" ref="E15:L15" si="1">E14*E8</f>
        <v>12</v>
      </c>
      <c r="F15" s="50">
        <f t="shared" si="1"/>
        <v>0</v>
      </c>
      <c r="G15" s="50">
        <f t="shared" si="1"/>
        <v>0</v>
      </c>
      <c r="H15" s="50">
        <f t="shared" si="1"/>
        <v>0</v>
      </c>
      <c r="I15" s="50">
        <f t="shared" si="1"/>
        <v>0</v>
      </c>
      <c r="J15" s="50">
        <f t="shared" si="1"/>
        <v>0</v>
      </c>
      <c r="K15" s="50">
        <f t="shared" si="1"/>
        <v>0</v>
      </c>
      <c r="L15" s="50">
        <f t="shared" si="1"/>
        <v>0</v>
      </c>
      <c r="M15" s="60">
        <f>SUM(D15:L15)</f>
        <v>20.888888888888889</v>
      </c>
      <c r="N15" s="62"/>
    </row>
    <row r="16" spans="1:18" x14ac:dyDescent="0.3">
      <c r="A16" s="10" t="s">
        <v>36</v>
      </c>
      <c r="B16" s="42"/>
      <c r="C16" s="19" t="s">
        <v>46</v>
      </c>
      <c r="D16" s="50">
        <f>$B$9*D7*D14/1000</f>
        <v>0</v>
      </c>
      <c r="E16" s="50">
        <f>$B$9*E7*E14/1000</f>
        <v>4.5999999999999996</v>
      </c>
      <c r="F16" s="50">
        <f>$B$9*F7*F14/1000</f>
        <v>8.2799999999999994</v>
      </c>
      <c r="G16" s="50">
        <f t="shared" ref="G16:L16" si="2">$B$9*G7*G14/1000</f>
        <v>9.3149999999999995</v>
      </c>
      <c r="H16" s="50">
        <f t="shared" si="2"/>
        <v>9.0541800000000006</v>
      </c>
      <c r="I16" s="50">
        <f t="shared" si="2"/>
        <v>7.5451500000000014</v>
      </c>
      <c r="J16" s="50">
        <f t="shared" si="2"/>
        <v>6.2473842000000026</v>
      </c>
      <c r="K16" s="50">
        <f t="shared" si="2"/>
        <v>5.6226457800000018</v>
      </c>
      <c r="L16" s="50">
        <f t="shared" si="2"/>
        <v>3.0802320360000008</v>
      </c>
      <c r="M16" s="60">
        <f t="shared" ref="M16:M17" si="3">SUM(D16:L16)</f>
        <v>53.744592015999999</v>
      </c>
      <c r="N16" s="62"/>
    </row>
    <row r="17" spans="1:15" x14ac:dyDescent="0.3">
      <c r="A17" s="10" t="s">
        <v>34</v>
      </c>
      <c r="B17" s="43"/>
      <c r="C17" s="19" t="s">
        <v>47</v>
      </c>
      <c r="D17" s="50">
        <f>D14*D10</f>
        <v>2.2222222222222223</v>
      </c>
      <c r="E17" s="50">
        <f t="shared" ref="E17:L17" si="4">E14*E10</f>
        <v>3</v>
      </c>
      <c r="F17" s="50">
        <f t="shared" si="4"/>
        <v>0</v>
      </c>
      <c r="G17" s="50">
        <f t="shared" si="4"/>
        <v>0</v>
      </c>
      <c r="H17" s="50">
        <f t="shared" si="4"/>
        <v>0</v>
      </c>
      <c r="I17" s="50">
        <f t="shared" si="4"/>
        <v>0</v>
      </c>
      <c r="J17" s="50">
        <f t="shared" si="4"/>
        <v>0</v>
      </c>
      <c r="K17" s="50">
        <f t="shared" si="4"/>
        <v>0</v>
      </c>
      <c r="L17" s="50">
        <f t="shared" si="4"/>
        <v>0</v>
      </c>
      <c r="M17" s="60">
        <f t="shared" si="3"/>
        <v>5.2222222222222223</v>
      </c>
      <c r="N17" s="62"/>
    </row>
    <row r="18" spans="1:15" x14ac:dyDescent="0.3">
      <c r="A18" s="10" t="s">
        <v>35</v>
      </c>
      <c r="B18" s="43"/>
      <c r="C18" s="19" t="s">
        <v>48</v>
      </c>
      <c r="D18" s="50">
        <f>$B$11*D7*D14/1000</f>
        <v>0</v>
      </c>
      <c r="E18" s="50">
        <f>$B$11*E7*E14/1000</f>
        <v>9.4</v>
      </c>
      <c r="F18" s="50">
        <f t="shared" ref="F18:L18" si="5">$B$11*F7*F14/1000</f>
        <v>16.920000000000002</v>
      </c>
      <c r="G18" s="50">
        <f t="shared" si="5"/>
        <v>19.035</v>
      </c>
      <c r="H18" s="50">
        <f t="shared" si="5"/>
        <v>18.502020000000005</v>
      </c>
      <c r="I18" s="50">
        <f t="shared" si="5"/>
        <v>15.418350000000002</v>
      </c>
      <c r="J18" s="50">
        <f t="shared" si="5"/>
        <v>12.766393800000003</v>
      </c>
      <c r="K18" s="50">
        <f t="shared" si="5"/>
        <v>11.489754420000002</v>
      </c>
      <c r="L18" s="50">
        <f t="shared" si="5"/>
        <v>6.2943872040000013</v>
      </c>
      <c r="M18" s="60">
        <f>SUM(D18:L18)</f>
        <v>109.82590542400001</v>
      </c>
      <c r="N18" s="62"/>
      <c r="O18" s="6"/>
    </row>
    <row r="19" spans="1:15" x14ac:dyDescent="0.3">
      <c r="A19" s="10"/>
      <c r="B19" s="43"/>
      <c r="C19" s="23"/>
      <c r="D19" s="50"/>
      <c r="E19" s="20"/>
      <c r="F19" s="20"/>
      <c r="G19" s="20"/>
      <c r="H19" s="20"/>
      <c r="I19" s="20"/>
      <c r="J19" s="20"/>
      <c r="K19" s="20"/>
      <c r="L19" s="20"/>
      <c r="M19" s="60"/>
    </row>
    <row r="20" spans="1:15" x14ac:dyDescent="0.3">
      <c r="A20" s="10" t="s">
        <v>55</v>
      </c>
      <c r="B20" s="43"/>
      <c r="C20" s="19" t="s">
        <v>49</v>
      </c>
      <c r="D20" s="50">
        <f>D17+D18-D15-D16</f>
        <v>-6.666666666666667</v>
      </c>
      <c r="E20" s="50">
        <f t="shared" ref="E20:L20" si="6">E17+E18-E15-E16</f>
        <v>-4.1999999999999993</v>
      </c>
      <c r="F20" s="50">
        <f t="shared" si="6"/>
        <v>8.6400000000000023</v>
      </c>
      <c r="G20" s="50">
        <f t="shared" si="6"/>
        <v>9.7200000000000006</v>
      </c>
      <c r="H20" s="50">
        <f t="shared" si="6"/>
        <v>9.4478400000000047</v>
      </c>
      <c r="I20" s="50">
        <f t="shared" si="6"/>
        <v>7.8732000000000006</v>
      </c>
      <c r="J20" s="50">
        <f t="shared" si="6"/>
        <v>6.5190096000000004</v>
      </c>
      <c r="K20" s="50">
        <f t="shared" si="6"/>
        <v>5.8671086400000005</v>
      </c>
      <c r="L20" s="50">
        <f t="shared" si="6"/>
        <v>3.2141551680000005</v>
      </c>
      <c r="M20" s="60">
        <f>SUM(D20:L20)</f>
        <v>40.414646741333335</v>
      </c>
      <c r="N20" t="s">
        <v>53</v>
      </c>
      <c r="O20" s="6">
        <f>M16+M15</f>
        <v>74.633480904888884</v>
      </c>
    </row>
    <row r="21" spans="1:15" x14ac:dyDescent="0.3">
      <c r="A21" s="10" t="s">
        <v>18</v>
      </c>
      <c r="B21" s="43"/>
      <c r="C21" s="19" t="s">
        <v>50</v>
      </c>
      <c r="D21" s="50">
        <f>D20</f>
        <v>-6.666666666666667</v>
      </c>
      <c r="E21" s="20">
        <f>E20+D21</f>
        <v>-10.866666666666667</v>
      </c>
      <c r="F21" s="20">
        <f t="shared" ref="F21:L21" si="7">F20+E21</f>
        <v>-2.2266666666666648</v>
      </c>
      <c r="G21" s="20">
        <f t="shared" si="7"/>
        <v>7.4933333333333358</v>
      </c>
      <c r="H21" s="20">
        <f t="shared" si="7"/>
        <v>16.941173333333339</v>
      </c>
      <c r="I21" s="20">
        <f t="shared" si="7"/>
        <v>24.814373333333339</v>
      </c>
      <c r="J21" s="20">
        <f t="shared" si="7"/>
        <v>31.33338293333334</v>
      </c>
      <c r="K21" s="20">
        <f t="shared" si="7"/>
        <v>37.200491573333338</v>
      </c>
      <c r="L21" s="20">
        <f t="shared" si="7"/>
        <v>40.414646741333335</v>
      </c>
      <c r="M21" s="60">
        <f t="shared" ref="M21:M22" si="8">SUM(D21:L21)</f>
        <v>138.43740124800004</v>
      </c>
      <c r="N21" t="s">
        <v>54</v>
      </c>
      <c r="O21" s="6">
        <f>M17+M18</f>
        <v>115.04812764622224</v>
      </c>
    </row>
    <row r="22" spans="1:15" x14ac:dyDescent="0.3">
      <c r="A22" s="10" t="s">
        <v>39</v>
      </c>
      <c r="B22" s="43"/>
      <c r="C22" s="19" t="s">
        <v>51</v>
      </c>
      <c r="D22" s="50">
        <f>D15-D17</f>
        <v>6.666666666666667</v>
      </c>
      <c r="E22" s="20">
        <f>E15-E17+D22</f>
        <v>15.666666666666668</v>
      </c>
      <c r="F22" s="20">
        <f t="shared" ref="F22:L22" si="9">F15-F17+E22</f>
        <v>15.666666666666668</v>
      </c>
      <c r="G22" s="20">
        <f t="shared" si="9"/>
        <v>15.666666666666668</v>
      </c>
      <c r="H22" s="20">
        <f t="shared" si="9"/>
        <v>15.666666666666668</v>
      </c>
      <c r="I22" s="20">
        <f t="shared" si="9"/>
        <v>15.666666666666668</v>
      </c>
      <c r="J22" s="20">
        <f t="shared" si="9"/>
        <v>15.666666666666668</v>
      </c>
      <c r="K22" s="20">
        <f t="shared" si="9"/>
        <v>15.666666666666668</v>
      </c>
      <c r="L22" s="20">
        <f t="shared" si="9"/>
        <v>15.666666666666668</v>
      </c>
      <c r="M22" s="60">
        <f t="shared" si="8"/>
        <v>132.00000000000003</v>
      </c>
    </row>
    <row r="23" spans="1:15" x14ac:dyDescent="0.3">
      <c r="A23" s="10"/>
      <c r="B23" s="43"/>
      <c r="C23" s="22"/>
      <c r="D23" s="51"/>
      <c r="E23" s="18"/>
      <c r="F23" s="18"/>
      <c r="G23" s="18"/>
      <c r="H23" s="18"/>
      <c r="I23" s="18"/>
      <c r="J23" s="18"/>
      <c r="K23" s="18"/>
      <c r="L23" s="18"/>
      <c r="M23" s="25"/>
    </row>
    <row r="24" spans="1:15" ht="15" thickBot="1" x14ac:dyDescent="0.35">
      <c r="A24" s="26" t="s">
        <v>38</v>
      </c>
      <c r="B24" s="44">
        <f>M21/M22</f>
        <v>1.0487681912727274</v>
      </c>
      <c r="C24" s="27" t="s">
        <v>52</v>
      </c>
      <c r="D24" s="53"/>
      <c r="E24" s="28"/>
      <c r="F24" s="28"/>
      <c r="G24" s="28"/>
      <c r="H24" s="28"/>
      <c r="I24" s="28"/>
      <c r="J24" s="28"/>
      <c r="K24" s="28"/>
      <c r="L24" s="28"/>
      <c r="M24" s="29"/>
    </row>
    <row r="26" spans="1:15" x14ac:dyDescent="0.3">
      <c r="A26" s="5" t="s">
        <v>56</v>
      </c>
    </row>
  </sheetData>
  <mergeCells count="2">
    <mergeCell ref="N15:N16"/>
    <mergeCell ref="N17:N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67006-FDC6-4E59-B571-77994E279B32}">
  <dimension ref="A4:S26"/>
  <sheetViews>
    <sheetView zoomScale="85" zoomScaleNormal="85" workbookViewId="0">
      <selection activeCell="D22" sqref="D22"/>
    </sheetView>
  </sheetViews>
  <sheetFormatPr defaultRowHeight="14.4" x14ac:dyDescent="0.3"/>
  <cols>
    <col min="1" max="1" width="25.21875" bestFit="1" customWidth="1"/>
    <col min="2" max="2" width="7.6640625" bestFit="1" customWidth="1"/>
    <col min="3" max="3" width="21.5546875" bestFit="1" customWidth="1"/>
    <col min="4" max="8" width="9.5546875" bestFit="1" customWidth="1"/>
    <col min="9" max="9" width="9.6640625" bestFit="1" customWidth="1"/>
    <col min="10" max="12" width="9" customWidth="1"/>
    <col min="13" max="13" width="9.5546875" bestFit="1" customWidth="1"/>
    <col min="14" max="14" width="5.5546875" bestFit="1" customWidth="1"/>
    <col min="15" max="16" width="9.5546875" bestFit="1" customWidth="1"/>
  </cols>
  <sheetData>
    <row r="4" spans="1:19" ht="15" thickBot="1" x14ac:dyDescent="0.35">
      <c r="D4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</row>
    <row r="5" spans="1:19" ht="15" thickBot="1" x14ac:dyDescent="0.35">
      <c r="A5" s="30"/>
      <c r="B5" s="37"/>
      <c r="C5" s="31" t="s">
        <v>41</v>
      </c>
      <c r="D5" s="45">
        <v>2024</v>
      </c>
      <c r="E5" s="31">
        <v>2025</v>
      </c>
      <c r="F5" s="31">
        <v>2026</v>
      </c>
      <c r="G5" s="31">
        <v>2027</v>
      </c>
      <c r="H5" s="31">
        <v>2028</v>
      </c>
      <c r="I5" s="31">
        <v>2029</v>
      </c>
      <c r="J5" s="31">
        <v>2030</v>
      </c>
      <c r="K5" s="31">
        <v>2031</v>
      </c>
      <c r="L5" s="31">
        <v>2032</v>
      </c>
      <c r="M5" s="32" t="s">
        <v>27</v>
      </c>
      <c r="N5" s="4"/>
      <c r="O5" s="4"/>
      <c r="P5" s="4"/>
      <c r="S5" s="4"/>
    </row>
    <row r="6" spans="1:19" x14ac:dyDescent="0.3">
      <c r="A6" s="7" t="s">
        <v>42</v>
      </c>
      <c r="B6" s="38"/>
      <c r="C6" s="8"/>
      <c r="D6" s="46"/>
      <c r="E6" s="8"/>
      <c r="F6" s="8"/>
      <c r="G6" s="8"/>
      <c r="H6" s="8"/>
      <c r="I6" s="8"/>
      <c r="J6" s="8"/>
      <c r="K6" s="8"/>
      <c r="L6" s="9"/>
      <c r="M6" s="9"/>
      <c r="N6" s="4"/>
      <c r="O6" s="4"/>
      <c r="P6" s="4"/>
      <c r="S6" s="4"/>
    </row>
    <row r="7" spans="1:19" x14ac:dyDescent="0.3">
      <c r="A7" s="10" t="s">
        <v>5</v>
      </c>
      <c r="B7" s="39" t="s">
        <v>29</v>
      </c>
      <c r="C7" s="11"/>
      <c r="D7" s="47">
        <v>0</v>
      </c>
      <c r="E7" s="12">
        <v>100</v>
      </c>
      <c r="F7" s="12">
        <v>200</v>
      </c>
      <c r="G7" s="12">
        <v>320</v>
      </c>
      <c r="H7" s="12">
        <v>340</v>
      </c>
      <c r="I7" s="12">
        <v>325</v>
      </c>
      <c r="J7" s="12">
        <v>320</v>
      </c>
      <c r="K7" s="12">
        <v>320</v>
      </c>
      <c r="L7" s="13">
        <v>220</v>
      </c>
      <c r="M7" s="13">
        <f>SUM(D7:L7)</f>
        <v>2145</v>
      </c>
    </row>
    <row r="8" spans="1:19" x14ac:dyDescent="0.3">
      <c r="A8" s="10" t="s">
        <v>37</v>
      </c>
      <c r="B8" s="39" t="s">
        <v>28</v>
      </c>
      <c r="C8" s="11"/>
      <c r="D8" s="48">
        <v>4</v>
      </c>
      <c r="E8" s="14">
        <v>8</v>
      </c>
      <c r="F8" s="14"/>
      <c r="G8" s="14"/>
      <c r="H8" s="14"/>
      <c r="I8" s="14"/>
      <c r="J8" s="14"/>
      <c r="K8" s="14"/>
      <c r="L8" s="15"/>
      <c r="M8" s="15">
        <f>SUM(D8:I8)</f>
        <v>12</v>
      </c>
    </row>
    <row r="9" spans="1:19" x14ac:dyDescent="0.3">
      <c r="A9" s="10" t="s">
        <v>30</v>
      </c>
      <c r="B9" s="39">
        <v>150</v>
      </c>
      <c r="C9" s="11"/>
      <c r="D9" s="48"/>
      <c r="E9" s="14"/>
      <c r="F9" s="14"/>
      <c r="G9" s="14"/>
      <c r="H9" s="14"/>
      <c r="I9" s="14"/>
      <c r="J9" s="14"/>
      <c r="K9" s="14"/>
      <c r="L9" s="15"/>
      <c r="M9" s="15"/>
    </row>
    <row r="10" spans="1:19" x14ac:dyDescent="0.3">
      <c r="A10" s="10" t="s">
        <v>20</v>
      </c>
      <c r="B10" s="39" t="s">
        <v>28</v>
      </c>
      <c r="C10" s="11"/>
      <c r="D10" s="48"/>
      <c r="E10" s="14">
        <v>3</v>
      </c>
      <c r="G10" s="14"/>
      <c r="H10" s="14"/>
      <c r="I10" s="14"/>
      <c r="J10" s="14"/>
      <c r="K10" s="14"/>
      <c r="L10" s="15"/>
      <c r="M10" s="15">
        <f>SUM(D10:I10)</f>
        <v>3</v>
      </c>
    </row>
    <row r="11" spans="1:19" x14ac:dyDescent="0.3">
      <c r="A11" s="10" t="s">
        <v>31</v>
      </c>
      <c r="B11" s="39">
        <v>180</v>
      </c>
      <c r="C11" s="11"/>
      <c r="D11" s="48"/>
      <c r="E11" s="14"/>
      <c r="F11" s="14"/>
      <c r="G11" s="14"/>
      <c r="H11" s="14"/>
      <c r="I11" s="14"/>
      <c r="J11" s="14"/>
      <c r="K11" s="14"/>
      <c r="L11" s="15"/>
      <c r="M11" s="15"/>
    </row>
    <row r="12" spans="1:19" ht="15" thickBot="1" x14ac:dyDescent="0.35">
      <c r="A12" s="10" t="s">
        <v>32</v>
      </c>
      <c r="B12" s="40">
        <v>0.15</v>
      </c>
      <c r="C12" s="16"/>
      <c r="D12" s="48"/>
      <c r="E12" s="14"/>
      <c r="F12" s="14"/>
      <c r="G12" s="14"/>
      <c r="H12" s="14"/>
      <c r="I12" s="58"/>
      <c r="J12" s="58"/>
      <c r="K12" s="58"/>
      <c r="L12" s="59"/>
      <c r="M12" s="15"/>
    </row>
    <row r="13" spans="1:19" x14ac:dyDescent="0.3">
      <c r="A13" s="33" t="s">
        <v>43</v>
      </c>
      <c r="B13" s="41"/>
      <c r="C13" s="34"/>
      <c r="D13" s="49"/>
      <c r="E13" s="35"/>
      <c r="F13" s="35"/>
      <c r="G13" s="35"/>
      <c r="H13" s="35"/>
      <c r="I13" s="57"/>
      <c r="J13" s="57"/>
      <c r="K13" s="57"/>
      <c r="L13" s="17"/>
      <c r="M13" s="36"/>
      <c r="N13" s="4"/>
      <c r="O13" s="4"/>
      <c r="P13" s="4"/>
      <c r="S13" s="4"/>
    </row>
    <row r="14" spans="1:19" x14ac:dyDescent="0.3">
      <c r="A14" s="10" t="s">
        <v>40</v>
      </c>
      <c r="B14" s="42"/>
      <c r="C14" s="19" t="s">
        <v>44</v>
      </c>
      <c r="D14" s="60">
        <f>(1-$B$12)^(D$4-1)</f>
        <v>1.1764705882352942</v>
      </c>
      <c r="E14" s="60">
        <f t="shared" ref="E14:L14" si="0">(1-$B$12)^(E$4-1)</f>
        <v>1</v>
      </c>
      <c r="F14" s="60">
        <f t="shared" si="0"/>
        <v>0.85</v>
      </c>
      <c r="G14" s="60">
        <f t="shared" si="0"/>
        <v>0.72249999999999992</v>
      </c>
      <c r="H14" s="60">
        <f t="shared" si="0"/>
        <v>0.61412499999999992</v>
      </c>
      <c r="I14" s="60">
        <f t="shared" si="0"/>
        <v>0.52200624999999989</v>
      </c>
      <c r="J14" s="60">
        <f t="shared" si="0"/>
        <v>0.44370531249999989</v>
      </c>
      <c r="K14" s="60">
        <f t="shared" si="0"/>
        <v>0.37714951562499988</v>
      </c>
      <c r="L14" s="60">
        <f t="shared" si="0"/>
        <v>0.32057708828124987</v>
      </c>
      <c r="M14" s="21">
        <f>SUM(D14:L14)</f>
        <v>6.0265337546415427</v>
      </c>
    </row>
    <row r="15" spans="1:19" x14ac:dyDescent="0.3">
      <c r="A15" s="10" t="s">
        <v>33</v>
      </c>
      <c r="B15" s="42"/>
      <c r="C15" s="19" t="s">
        <v>45</v>
      </c>
      <c r="D15" s="50">
        <f>D8*D14</f>
        <v>4.7058823529411766</v>
      </c>
      <c r="E15" s="50">
        <f t="shared" ref="E15:L15" si="1">E8*E14</f>
        <v>8</v>
      </c>
      <c r="F15" s="50">
        <f t="shared" si="1"/>
        <v>0</v>
      </c>
      <c r="G15" s="50">
        <f t="shared" si="1"/>
        <v>0</v>
      </c>
      <c r="H15" s="50">
        <f t="shared" si="1"/>
        <v>0</v>
      </c>
      <c r="I15" s="50">
        <f t="shared" si="1"/>
        <v>0</v>
      </c>
      <c r="J15" s="50">
        <f t="shared" si="1"/>
        <v>0</v>
      </c>
      <c r="K15" s="50">
        <f t="shared" si="1"/>
        <v>0</v>
      </c>
      <c r="L15" s="50">
        <f t="shared" si="1"/>
        <v>0</v>
      </c>
      <c r="M15" s="21">
        <f>SUM(D15:L15)</f>
        <v>12.705882352941178</v>
      </c>
      <c r="N15" s="55" t="s">
        <v>53</v>
      </c>
      <c r="O15" s="62">
        <f>M15+M16</f>
        <v>194.63413770372242</v>
      </c>
    </row>
    <row r="16" spans="1:19" x14ac:dyDescent="0.3">
      <c r="A16" s="10" t="s">
        <v>36</v>
      </c>
      <c r="B16" s="42"/>
      <c r="C16" s="19" t="s">
        <v>46</v>
      </c>
      <c r="D16" s="50">
        <f>$B$9*D7*D14/1000</f>
        <v>0</v>
      </c>
      <c r="E16" s="50">
        <f t="shared" ref="E16:L16" si="2">$B$9*E7*E14/1000</f>
        <v>15</v>
      </c>
      <c r="F16" s="50">
        <f t="shared" si="2"/>
        <v>25.5</v>
      </c>
      <c r="G16" s="50">
        <f t="shared" si="2"/>
        <v>34.679999999999993</v>
      </c>
      <c r="H16" s="50">
        <f t="shared" si="2"/>
        <v>31.320374999999995</v>
      </c>
      <c r="I16" s="50">
        <f t="shared" si="2"/>
        <v>25.447804687499996</v>
      </c>
      <c r="J16" s="50">
        <f t="shared" si="2"/>
        <v>21.297854999999995</v>
      </c>
      <c r="K16" s="50">
        <f t="shared" si="2"/>
        <v>18.103176749999996</v>
      </c>
      <c r="L16" s="50">
        <f t="shared" si="2"/>
        <v>10.579043913281247</v>
      </c>
      <c r="M16" s="21">
        <f>SUM(D16:L16)</f>
        <v>181.92825535078123</v>
      </c>
      <c r="N16" s="55"/>
      <c r="O16" s="62"/>
    </row>
    <row r="17" spans="1:16" x14ac:dyDescent="0.3">
      <c r="A17" s="10" t="s">
        <v>34</v>
      </c>
      <c r="B17" s="43"/>
      <c r="C17" s="19" t="s">
        <v>47</v>
      </c>
      <c r="D17" s="50">
        <f>D10*D14</f>
        <v>0</v>
      </c>
      <c r="E17" s="50">
        <f t="shared" ref="E17:L17" si="3">E10*E14</f>
        <v>3</v>
      </c>
      <c r="F17" s="50">
        <f t="shared" si="3"/>
        <v>0</v>
      </c>
      <c r="G17" s="50">
        <f t="shared" si="3"/>
        <v>0</v>
      </c>
      <c r="H17" s="50">
        <f t="shared" si="3"/>
        <v>0</v>
      </c>
      <c r="I17" s="50">
        <f t="shared" si="3"/>
        <v>0</v>
      </c>
      <c r="J17" s="50">
        <f t="shared" si="3"/>
        <v>0</v>
      </c>
      <c r="K17" s="50">
        <f t="shared" si="3"/>
        <v>0</v>
      </c>
      <c r="L17" s="50">
        <f t="shared" si="3"/>
        <v>0</v>
      </c>
      <c r="M17" s="21">
        <f>SUM(D17:L17)</f>
        <v>3</v>
      </c>
      <c r="N17" s="56" t="s">
        <v>54</v>
      </c>
      <c r="O17" s="62">
        <f>M17+M18</f>
        <v>221.31390642093749</v>
      </c>
    </row>
    <row r="18" spans="1:16" x14ac:dyDescent="0.3">
      <c r="A18" s="10" t="s">
        <v>35</v>
      </c>
      <c r="B18" s="43"/>
      <c r="C18" s="19" t="s">
        <v>48</v>
      </c>
      <c r="D18" s="50">
        <f>$B$11*D7*D14/1000</f>
        <v>0</v>
      </c>
      <c r="E18" s="50">
        <f t="shared" ref="E18:L18" si="4">$B$11*E7*E14/1000</f>
        <v>18</v>
      </c>
      <c r="F18" s="50">
        <f t="shared" si="4"/>
        <v>30.6</v>
      </c>
      <c r="G18" s="50">
        <f t="shared" si="4"/>
        <v>41.615999999999993</v>
      </c>
      <c r="H18" s="50">
        <f t="shared" si="4"/>
        <v>37.584449999999997</v>
      </c>
      <c r="I18" s="50">
        <f t="shared" si="4"/>
        <v>30.537365624999996</v>
      </c>
      <c r="J18" s="50">
        <f t="shared" si="4"/>
        <v>25.557425999999992</v>
      </c>
      <c r="K18" s="50">
        <f t="shared" si="4"/>
        <v>21.723812099999993</v>
      </c>
      <c r="L18" s="50">
        <f t="shared" si="4"/>
        <v>12.694852695937493</v>
      </c>
      <c r="M18" s="21">
        <f>SUM(D18:L18)</f>
        <v>218.31390642093749</v>
      </c>
      <c r="N18" s="56"/>
      <c r="O18" s="62"/>
      <c r="P18" s="6">
        <f>O17-O15</f>
        <v>26.679768717215069</v>
      </c>
    </row>
    <row r="19" spans="1:16" x14ac:dyDescent="0.3">
      <c r="A19" s="10"/>
      <c r="B19" s="43"/>
      <c r="C19" s="23"/>
      <c r="D19" s="50"/>
      <c r="E19" s="20"/>
      <c r="F19" s="20"/>
      <c r="G19" s="20"/>
      <c r="H19" s="20"/>
      <c r="I19" s="20"/>
      <c r="J19" s="20"/>
      <c r="K19" s="20"/>
      <c r="L19" s="21"/>
      <c r="M19" s="21"/>
    </row>
    <row r="20" spans="1:16" x14ac:dyDescent="0.3">
      <c r="A20" s="10" t="s">
        <v>55</v>
      </c>
      <c r="B20" s="43"/>
      <c r="C20" s="19" t="s">
        <v>49</v>
      </c>
      <c r="D20" s="50">
        <f>D17+D18-D15-D16</f>
        <v>-4.7058823529411766</v>
      </c>
      <c r="E20" s="50">
        <f t="shared" ref="E20:L20" si="5">E17+E18-E15-E16</f>
        <v>-2</v>
      </c>
      <c r="F20" s="50">
        <f t="shared" si="5"/>
        <v>5.1000000000000014</v>
      </c>
      <c r="G20" s="50">
        <f t="shared" si="5"/>
        <v>6.9359999999999999</v>
      </c>
      <c r="H20" s="50">
        <f t="shared" si="5"/>
        <v>6.2640750000000018</v>
      </c>
      <c r="I20" s="50">
        <f t="shared" si="5"/>
        <v>5.0895609374999999</v>
      </c>
      <c r="J20" s="50">
        <f t="shared" si="5"/>
        <v>4.2595709999999976</v>
      </c>
      <c r="K20" s="50">
        <f t="shared" si="5"/>
        <v>3.620635349999997</v>
      </c>
      <c r="L20" s="50">
        <f t="shared" si="5"/>
        <v>2.1158087826562468</v>
      </c>
      <c r="M20" s="21">
        <f>M17+M18-M15-M16</f>
        <v>26.679768717215069</v>
      </c>
      <c r="N20" s="6"/>
    </row>
    <row r="21" spans="1:16" x14ac:dyDescent="0.3">
      <c r="A21" s="10" t="s">
        <v>18</v>
      </c>
      <c r="B21" s="43"/>
      <c r="C21" s="19" t="s">
        <v>50</v>
      </c>
      <c r="D21" s="50">
        <f>D20</f>
        <v>-4.7058823529411766</v>
      </c>
      <c r="E21" s="20">
        <f>D21+E20</f>
        <v>-6.7058823529411766</v>
      </c>
      <c r="F21" s="20">
        <f>E21+F20</f>
        <v>-1.6058823529411752</v>
      </c>
      <c r="G21" s="20">
        <f t="shared" ref="G21:L21" si="6">F21+G20</f>
        <v>5.3301176470588247</v>
      </c>
      <c r="H21" s="20">
        <f t="shared" si="6"/>
        <v>11.594192647058826</v>
      </c>
      <c r="I21" s="20">
        <f t="shared" si="6"/>
        <v>16.683753584558826</v>
      </c>
      <c r="J21" s="20">
        <f t="shared" si="6"/>
        <v>20.943324584558823</v>
      </c>
      <c r="K21" s="20">
        <f t="shared" si="6"/>
        <v>24.56395993455882</v>
      </c>
      <c r="L21" s="57">
        <f t="shared" si="6"/>
        <v>26.679768717215069</v>
      </c>
      <c r="M21" s="24"/>
    </row>
    <row r="22" spans="1:16" x14ac:dyDescent="0.3">
      <c r="A22" s="10" t="s">
        <v>39</v>
      </c>
      <c r="B22" s="43"/>
      <c r="C22" s="19" t="s">
        <v>51</v>
      </c>
      <c r="D22" s="50">
        <f>D15-D17</f>
        <v>4.7058823529411766</v>
      </c>
      <c r="E22" s="20">
        <f>E15-E17+D22</f>
        <v>9.7058823529411775</v>
      </c>
      <c r="F22" s="20">
        <f t="shared" ref="F22:L22" si="7">F15-F17+E22</f>
        <v>9.7058823529411775</v>
      </c>
      <c r="G22" s="20">
        <f t="shared" si="7"/>
        <v>9.7058823529411775</v>
      </c>
      <c r="H22" s="20">
        <f t="shared" si="7"/>
        <v>9.7058823529411775</v>
      </c>
      <c r="I22" s="20">
        <f t="shared" si="7"/>
        <v>9.7058823529411775</v>
      </c>
      <c r="J22" s="20">
        <f t="shared" si="7"/>
        <v>9.7058823529411775</v>
      </c>
      <c r="K22" s="20">
        <f t="shared" si="7"/>
        <v>9.7058823529411775</v>
      </c>
      <c r="L22" s="57">
        <f t="shared" si="7"/>
        <v>9.7058823529411775</v>
      </c>
      <c r="M22" s="25"/>
    </row>
    <row r="23" spans="1:16" x14ac:dyDescent="0.3">
      <c r="A23" s="10"/>
      <c r="B23" s="43"/>
      <c r="C23" s="22"/>
      <c r="D23" s="51"/>
      <c r="E23" s="18"/>
      <c r="F23" s="18"/>
      <c r="G23" s="18"/>
      <c r="H23" s="18"/>
      <c r="I23" s="18"/>
      <c r="J23" s="18"/>
      <c r="K23" s="18"/>
      <c r="L23" s="52"/>
      <c r="M23" s="25"/>
    </row>
    <row r="24" spans="1:16" ht="15" thickBot="1" x14ac:dyDescent="0.35">
      <c r="A24" s="26" t="s">
        <v>38</v>
      </c>
      <c r="B24" s="44">
        <f>L21/L22</f>
        <v>2.7488246557130673</v>
      </c>
      <c r="C24" s="27" t="s">
        <v>52</v>
      </c>
      <c r="D24" s="53"/>
      <c r="E24" s="28"/>
      <c r="F24" s="28"/>
      <c r="G24" s="28"/>
      <c r="H24" s="28"/>
      <c r="I24" s="28"/>
      <c r="J24" s="28"/>
      <c r="K24" s="28"/>
      <c r="L24" s="54"/>
      <c r="M24" s="29"/>
    </row>
    <row r="26" spans="1:16" x14ac:dyDescent="0.3">
      <c r="A26" s="5" t="s">
        <v>56</v>
      </c>
    </row>
  </sheetData>
  <mergeCells count="2">
    <mergeCell ref="O15:O16"/>
    <mergeCell ref="O17:O1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5A386-7785-4A60-8DFB-3DE539EE5BF5}">
  <dimension ref="A4:S28"/>
  <sheetViews>
    <sheetView tabSelected="1" zoomScaleNormal="100" workbookViewId="0">
      <selection activeCell="D7" sqref="D7:K7"/>
    </sheetView>
  </sheetViews>
  <sheetFormatPr defaultRowHeight="14.4" x14ac:dyDescent="0.3"/>
  <cols>
    <col min="1" max="1" width="25.21875" bestFit="1" customWidth="1"/>
    <col min="2" max="2" width="7.6640625" bestFit="1" customWidth="1"/>
    <col min="3" max="3" width="21.5546875" bestFit="1" customWidth="1"/>
    <col min="4" max="8" width="9.5546875" bestFit="1" customWidth="1"/>
    <col min="9" max="9" width="9.6640625" bestFit="1" customWidth="1"/>
    <col min="10" max="12" width="9" customWidth="1"/>
    <col min="13" max="13" width="9.5546875" bestFit="1" customWidth="1"/>
    <col min="14" max="14" width="5.5546875" bestFit="1" customWidth="1"/>
    <col min="15" max="16" width="9.5546875" bestFit="1" customWidth="1"/>
  </cols>
  <sheetData>
    <row r="4" spans="1:19" ht="15" thickBot="1" x14ac:dyDescent="0.35">
      <c r="D4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</row>
    <row r="5" spans="1:19" ht="15" thickBot="1" x14ac:dyDescent="0.35">
      <c r="A5" s="30"/>
      <c r="B5" s="37"/>
      <c r="C5" s="31" t="s">
        <v>41</v>
      </c>
      <c r="D5" s="31">
        <v>2025</v>
      </c>
      <c r="E5" s="31">
        <v>2026</v>
      </c>
      <c r="F5" s="31">
        <v>2027</v>
      </c>
      <c r="G5" s="31">
        <v>2028</v>
      </c>
      <c r="H5" s="31">
        <v>2029</v>
      </c>
      <c r="I5" s="31">
        <v>2030</v>
      </c>
      <c r="J5" s="31">
        <v>2031</v>
      </c>
      <c r="K5" s="31">
        <v>2032</v>
      </c>
      <c r="L5" s="32" t="s">
        <v>27</v>
      </c>
      <c r="N5" s="4"/>
      <c r="O5" s="4"/>
      <c r="P5" s="4"/>
      <c r="S5" s="4"/>
    </row>
    <row r="6" spans="1:19" x14ac:dyDescent="0.3">
      <c r="A6" s="7" t="s">
        <v>42</v>
      </c>
      <c r="B6" s="38"/>
      <c r="C6" s="8"/>
      <c r="D6" s="8"/>
      <c r="E6" s="8"/>
      <c r="F6" s="8"/>
      <c r="G6" s="8"/>
      <c r="H6" s="8"/>
      <c r="I6" s="8"/>
      <c r="J6" s="8"/>
      <c r="K6" s="9"/>
      <c r="L6" s="9"/>
      <c r="N6" s="4"/>
      <c r="O6" s="4"/>
      <c r="P6" s="4"/>
      <c r="S6" s="4"/>
    </row>
    <row r="7" spans="1:19" x14ac:dyDescent="0.3">
      <c r="A7" s="10" t="s">
        <v>5</v>
      </c>
      <c r="B7" s="39" t="s">
        <v>29</v>
      </c>
      <c r="C7" s="11"/>
      <c r="D7" s="12">
        <v>100</v>
      </c>
      <c r="E7" s="12">
        <v>145</v>
      </c>
      <c r="F7" s="12">
        <v>155</v>
      </c>
      <c r="G7" s="12">
        <v>170</v>
      </c>
      <c r="H7" s="12">
        <v>155</v>
      </c>
      <c r="I7" s="12">
        <v>155</v>
      </c>
      <c r="J7" s="12">
        <v>150</v>
      </c>
      <c r="K7" s="13">
        <v>140</v>
      </c>
      <c r="L7" s="13">
        <f>SUM(D7:K7)</f>
        <v>1170</v>
      </c>
    </row>
    <row r="8" spans="1:19" x14ac:dyDescent="0.3">
      <c r="A8" s="10" t="s">
        <v>37</v>
      </c>
      <c r="B8" s="39" t="s">
        <v>28</v>
      </c>
      <c r="C8" s="11"/>
      <c r="D8" s="14">
        <v>5.6</v>
      </c>
      <c r="E8" s="14">
        <v>8.4</v>
      </c>
      <c r="F8" s="14"/>
      <c r="G8" s="14"/>
      <c r="H8" s="14"/>
      <c r="I8" s="14"/>
      <c r="J8" s="14"/>
      <c r="K8" s="15"/>
      <c r="L8" s="15">
        <f>SUM(D8:H8)</f>
        <v>14</v>
      </c>
    </row>
    <row r="9" spans="1:19" x14ac:dyDescent="0.3">
      <c r="A9" s="10" t="s">
        <v>30</v>
      </c>
      <c r="B9" s="39">
        <v>5</v>
      </c>
      <c r="C9" s="11"/>
      <c r="D9" s="14"/>
      <c r="E9" s="14"/>
      <c r="F9" s="14"/>
      <c r="G9" s="14"/>
      <c r="H9" s="14"/>
      <c r="I9" s="14"/>
      <c r="J9" s="14"/>
      <c r="K9" s="15"/>
      <c r="L9" s="15"/>
    </row>
    <row r="10" spans="1:19" x14ac:dyDescent="0.3">
      <c r="A10" s="10" t="s">
        <v>20</v>
      </c>
      <c r="B10" s="39" t="s">
        <v>28</v>
      </c>
      <c r="C10" s="11"/>
      <c r="E10" s="14">
        <v>7</v>
      </c>
      <c r="F10" s="14"/>
      <c r="G10" s="14"/>
      <c r="H10" s="14"/>
      <c r="I10" s="14"/>
      <c r="J10" s="14"/>
      <c r="K10" s="15"/>
      <c r="L10" s="15">
        <f>SUM(E10:H10)</f>
        <v>7</v>
      </c>
    </row>
    <row r="11" spans="1:19" x14ac:dyDescent="0.3">
      <c r="A11" s="10" t="s">
        <v>31</v>
      </c>
      <c r="B11" s="39">
        <v>30</v>
      </c>
      <c r="C11" s="11"/>
      <c r="D11" s="14"/>
      <c r="E11" s="14"/>
      <c r="F11" s="14"/>
      <c r="G11" s="14"/>
      <c r="H11" s="14"/>
      <c r="I11" s="14"/>
      <c r="J11" s="14"/>
      <c r="K11" s="15"/>
      <c r="L11" s="15"/>
    </row>
    <row r="12" spans="1:19" ht="15" thickBot="1" x14ac:dyDescent="0.35">
      <c r="A12" s="10" t="s">
        <v>32</v>
      </c>
      <c r="B12" s="40">
        <v>0.15</v>
      </c>
      <c r="C12" s="16"/>
      <c r="D12" s="14"/>
      <c r="E12" s="14"/>
      <c r="F12" s="14"/>
      <c r="G12" s="14"/>
      <c r="H12" s="58"/>
      <c r="I12" s="58"/>
      <c r="J12" s="58"/>
      <c r="K12" s="59"/>
      <c r="L12" s="15"/>
    </row>
    <row r="13" spans="1:19" x14ac:dyDescent="0.3">
      <c r="A13" s="33" t="s">
        <v>43</v>
      </c>
      <c r="B13" s="41"/>
      <c r="C13" s="34"/>
      <c r="D13" s="35"/>
      <c r="E13" s="35"/>
      <c r="F13" s="35"/>
      <c r="G13" s="35"/>
      <c r="H13" s="57"/>
      <c r="I13" s="57"/>
      <c r="J13" s="57"/>
      <c r="K13" s="17"/>
      <c r="L13" s="36"/>
      <c r="N13" s="4"/>
      <c r="O13" s="4"/>
      <c r="P13" s="4"/>
      <c r="S13" s="4"/>
    </row>
    <row r="14" spans="1:19" x14ac:dyDescent="0.3">
      <c r="A14" s="10" t="s">
        <v>40</v>
      </c>
      <c r="B14" s="42"/>
      <c r="C14" s="19" t="s">
        <v>44</v>
      </c>
      <c r="D14" s="60">
        <f>(1-$B$12)^(D$4-1)</f>
        <v>1.1764705882352942</v>
      </c>
      <c r="E14" s="60">
        <f t="shared" ref="E14:K14" si="0">(1-$B$12)^(E$4-1)</f>
        <v>1</v>
      </c>
      <c r="F14" s="60">
        <f t="shared" si="0"/>
        <v>0.85</v>
      </c>
      <c r="G14" s="60">
        <f t="shared" si="0"/>
        <v>0.72249999999999992</v>
      </c>
      <c r="H14" s="60">
        <f t="shared" si="0"/>
        <v>0.61412499999999992</v>
      </c>
      <c r="I14" s="60">
        <f t="shared" si="0"/>
        <v>0.52200624999999989</v>
      </c>
      <c r="J14" s="60">
        <f t="shared" si="0"/>
        <v>0.44370531249999989</v>
      </c>
      <c r="K14" s="60">
        <f t="shared" si="0"/>
        <v>0.37714951562499988</v>
      </c>
      <c r="L14" s="21">
        <f>SUM(D14:K14)</f>
        <v>5.7059566663602928</v>
      </c>
    </row>
    <row r="15" spans="1:19" x14ac:dyDescent="0.3">
      <c r="A15" s="10" t="s">
        <v>33</v>
      </c>
      <c r="B15" s="42"/>
      <c r="C15" s="19" t="s">
        <v>45</v>
      </c>
      <c r="D15" s="50">
        <f>D8*D14</f>
        <v>6.5882352941176467</v>
      </c>
      <c r="E15" s="50">
        <f t="shared" ref="E15:K15" si="1">E8*E14</f>
        <v>8.4</v>
      </c>
      <c r="F15" s="50">
        <f t="shared" si="1"/>
        <v>0</v>
      </c>
      <c r="G15" s="50">
        <f t="shared" si="1"/>
        <v>0</v>
      </c>
      <c r="H15" s="50">
        <f t="shared" si="1"/>
        <v>0</v>
      </c>
      <c r="I15" s="50">
        <f t="shared" si="1"/>
        <v>0</v>
      </c>
      <c r="J15" s="50">
        <f t="shared" si="1"/>
        <v>0</v>
      </c>
      <c r="K15" s="50">
        <f t="shared" si="1"/>
        <v>0</v>
      </c>
      <c r="L15" s="21">
        <f>SUM(D15:K15)</f>
        <v>14.988235294117647</v>
      </c>
      <c r="N15" s="55" t="s">
        <v>53</v>
      </c>
      <c r="O15" s="62">
        <f>L15+L16</f>
        <v>19.051630952297792</v>
      </c>
    </row>
    <row r="16" spans="1:19" x14ac:dyDescent="0.3">
      <c r="A16" s="10" t="s">
        <v>36</v>
      </c>
      <c r="B16" s="42"/>
      <c r="C16" s="19" t="s">
        <v>46</v>
      </c>
      <c r="D16" s="50">
        <f t="shared" ref="D16:K16" si="2">$B$9*D7*D14/1000</f>
        <v>0.58823529411764708</v>
      </c>
      <c r="E16" s="50">
        <f t="shared" si="2"/>
        <v>0.72499999999999998</v>
      </c>
      <c r="F16" s="50">
        <f t="shared" si="2"/>
        <v>0.65874999999999995</v>
      </c>
      <c r="G16" s="50">
        <f t="shared" si="2"/>
        <v>0.61412499999999992</v>
      </c>
      <c r="H16" s="50">
        <f t="shared" si="2"/>
        <v>0.47594687499999994</v>
      </c>
      <c r="I16" s="50">
        <f t="shared" si="2"/>
        <v>0.40455484374999989</v>
      </c>
      <c r="J16" s="50">
        <f t="shared" si="2"/>
        <v>0.33277898437499992</v>
      </c>
      <c r="K16" s="50">
        <f t="shared" si="2"/>
        <v>0.26400466093749991</v>
      </c>
      <c r="L16" s="21">
        <f>SUM(D16:K16)</f>
        <v>4.0633956581801467</v>
      </c>
      <c r="N16" s="55"/>
      <c r="O16" s="62"/>
    </row>
    <row r="17" spans="1:16" x14ac:dyDescent="0.3">
      <c r="A17" s="10" t="s">
        <v>34</v>
      </c>
      <c r="B17" s="43"/>
      <c r="C17" s="19" t="s">
        <v>47</v>
      </c>
      <c r="D17" s="50">
        <f>D14*D10</f>
        <v>0</v>
      </c>
      <c r="E17" s="50">
        <f t="shared" ref="E17:K17" si="3">E14*E10</f>
        <v>7</v>
      </c>
      <c r="F17" s="50">
        <f t="shared" si="3"/>
        <v>0</v>
      </c>
      <c r="G17" s="50">
        <f t="shared" si="3"/>
        <v>0</v>
      </c>
      <c r="H17" s="50">
        <f t="shared" si="3"/>
        <v>0</v>
      </c>
      <c r="I17" s="50">
        <f t="shared" si="3"/>
        <v>0</v>
      </c>
      <c r="J17" s="50">
        <f t="shared" si="3"/>
        <v>0</v>
      </c>
      <c r="K17" s="50">
        <f t="shared" si="3"/>
        <v>0</v>
      </c>
      <c r="L17" s="21">
        <f>SUM(D17:K17)</f>
        <v>7</v>
      </c>
      <c r="N17" s="56" t="s">
        <v>54</v>
      </c>
      <c r="O17" s="62">
        <f>L17+L18</f>
        <v>31.38037394908088</v>
      </c>
    </row>
    <row r="18" spans="1:16" x14ac:dyDescent="0.3">
      <c r="A18" s="10" t="s">
        <v>35</v>
      </c>
      <c r="B18" s="43"/>
      <c r="C18" s="19" t="s">
        <v>48</v>
      </c>
      <c r="D18" s="50">
        <f>$B$11*D7*D14/1000</f>
        <v>3.5294117647058822</v>
      </c>
      <c r="E18" s="50">
        <f t="shared" ref="E18:K18" si="4">$B$11*E7*E14/1000</f>
        <v>4.3499999999999996</v>
      </c>
      <c r="F18" s="50">
        <f t="shared" si="4"/>
        <v>3.9525000000000001</v>
      </c>
      <c r="G18" s="50">
        <f t="shared" si="4"/>
        <v>3.6847499999999997</v>
      </c>
      <c r="H18" s="50">
        <f t="shared" si="4"/>
        <v>2.8556812499999995</v>
      </c>
      <c r="I18" s="50">
        <f t="shared" si="4"/>
        <v>2.4273290624999997</v>
      </c>
      <c r="J18" s="50">
        <f t="shared" si="4"/>
        <v>1.9966739062499996</v>
      </c>
      <c r="K18" s="50">
        <f t="shared" si="4"/>
        <v>1.5840279656249996</v>
      </c>
      <c r="L18" s="21">
        <f>SUM(D18:K18)</f>
        <v>24.38037394908088</v>
      </c>
      <c r="N18" s="56"/>
      <c r="O18" s="62"/>
      <c r="P18" s="6">
        <f>O17-O15</f>
        <v>12.328742996783088</v>
      </c>
    </row>
    <row r="19" spans="1:16" x14ac:dyDescent="0.3">
      <c r="A19" s="10"/>
      <c r="B19" s="43"/>
      <c r="C19" s="23"/>
      <c r="D19" s="20"/>
      <c r="E19" s="20"/>
      <c r="F19" s="20"/>
      <c r="G19" s="20"/>
      <c r="H19" s="20"/>
      <c r="I19" s="20"/>
      <c r="J19" s="20"/>
      <c r="K19" s="21"/>
      <c r="L19" s="21"/>
    </row>
    <row r="20" spans="1:16" x14ac:dyDescent="0.3">
      <c r="A20" s="10" t="s">
        <v>55</v>
      </c>
      <c r="B20" s="43"/>
      <c r="C20" s="19" t="s">
        <v>49</v>
      </c>
      <c r="D20" s="50">
        <f>D17+D18-D15-D16</f>
        <v>-3.6470588235294117</v>
      </c>
      <c r="E20" s="50">
        <f t="shared" ref="E20:K20" si="5">E17+E18-E15-E16</f>
        <v>2.2249999999999992</v>
      </c>
      <c r="F20" s="50">
        <f t="shared" si="5"/>
        <v>3.2937500000000002</v>
      </c>
      <c r="G20" s="50">
        <f t="shared" si="5"/>
        <v>3.0706249999999997</v>
      </c>
      <c r="H20" s="50">
        <f t="shared" si="5"/>
        <v>2.3797343749999995</v>
      </c>
      <c r="I20" s="50">
        <f t="shared" si="5"/>
        <v>2.02277421875</v>
      </c>
      <c r="J20" s="50">
        <f t="shared" si="5"/>
        <v>1.6638949218749997</v>
      </c>
      <c r="K20" s="50">
        <f t="shared" si="5"/>
        <v>1.3200233046874996</v>
      </c>
      <c r="L20" s="21">
        <f>L17+L18-L15-L16</f>
        <v>12.328742996783086</v>
      </c>
      <c r="N20" s="6"/>
    </row>
    <row r="21" spans="1:16" x14ac:dyDescent="0.3">
      <c r="A21" s="10" t="s">
        <v>18</v>
      </c>
      <c r="B21" s="43"/>
      <c r="C21" s="19" t="s">
        <v>50</v>
      </c>
      <c r="D21" s="20">
        <f>D20</f>
        <v>-3.6470588235294117</v>
      </c>
      <c r="E21" s="20">
        <f>D21+E20</f>
        <v>-1.4220588235294125</v>
      </c>
      <c r="F21" s="20">
        <f t="shared" ref="F21:K21" si="6">E21+F20</f>
        <v>1.8716911764705877</v>
      </c>
      <c r="G21" s="20">
        <f t="shared" si="6"/>
        <v>4.9423161764705874</v>
      </c>
      <c r="H21" s="20">
        <f t="shared" si="6"/>
        <v>7.3220505514705874</v>
      </c>
      <c r="I21" s="20">
        <f t="shared" si="6"/>
        <v>9.3448247702205869</v>
      </c>
      <c r="J21" s="20">
        <f t="shared" si="6"/>
        <v>11.008719692095587</v>
      </c>
      <c r="K21" s="20">
        <f t="shared" si="6"/>
        <v>12.328742996783086</v>
      </c>
      <c r="L21" s="24"/>
    </row>
    <row r="22" spans="1:16" x14ac:dyDescent="0.3">
      <c r="A22" s="10" t="s">
        <v>39</v>
      </c>
      <c r="B22" s="43"/>
      <c r="C22" s="19" t="s">
        <v>51</v>
      </c>
      <c r="D22" s="20">
        <f>D15-D17</f>
        <v>6.5882352941176467</v>
      </c>
      <c r="E22" s="20">
        <f t="shared" ref="E22:K22" si="7">E15-E17+D22</f>
        <v>7.9882352941176471</v>
      </c>
      <c r="F22" s="20">
        <f t="shared" si="7"/>
        <v>7.9882352941176471</v>
      </c>
      <c r="G22" s="20">
        <f t="shared" si="7"/>
        <v>7.9882352941176471</v>
      </c>
      <c r="H22" s="20">
        <f t="shared" si="7"/>
        <v>7.9882352941176471</v>
      </c>
      <c r="I22" s="20">
        <f t="shared" si="7"/>
        <v>7.9882352941176471</v>
      </c>
      <c r="J22" s="20">
        <f t="shared" si="7"/>
        <v>7.9882352941176471</v>
      </c>
      <c r="K22" s="57">
        <f t="shared" si="7"/>
        <v>7.9882352941176471</v>
      </c>
      <c r="L22" s="25"/>
    </row>
    <row r="23" spans="1:16" x14ac:dyDescent="0.3">
      <c r="A23" s="10"/>
      <c r="B23" s="43"/>
      <c r="C23" s="22"/>
      <c r="D23" s="18"/>
      <c r="E23" s="18"/>
      <c r="F23" s="18"/>
      <c r="G23" s="18"/>
      <c r="H23" s="18"/>
      <c r="I23" s="18"/>
      <c r="J23" s="18"/>
      <c r="K23" s="52"/>
      <c r="L23" s="25"/>
    </row>
    <row r="24" spans="1:16" ht="15" thickBot="1" x14ac:dyDescent="0.35">
      <c r="A24" s="26" t="s">
        <v>38</v>
      </c>
      <c r="B24" s="44">
        <f>K21/K22</f>
        <v>1.5433625253704895</v>
      </c>
      <c r="C24" s="27" t="s">
        <v>52</v>
      </c>
      <c r="D24" s="28"/>
      <c r="E24" s="28"/>
      <c r="F24" s="28"/>
      <c r="G24" s="28"/>
      <c r="H24" s="28"/>
      <c r="I24" s="28"/>
      <c r="J24" s="28"/>
      <c r="K24" s="54"/>
      <c r="L24" s="29"/>
    </row>
    <row r="26" spans="1:16" x14ac:dyDescent="0.3">
      <c r="A26" s="5"/>
    </row>
    <row r="27" spans="1:16" x14ac:dyDescent="0.3">
      <c r="A27">
        <v>230</v>
      </c>
      <c r="B27">
        <v>3</v>
      </c>
      <c r="C27">
        <v>7.5</v>
      </c>
      <c r="E27" t="s">
        <v>59</v>
      </c>
      <c r="F27" t="s">
        <v>60</v>
      </c>
      <c r="G27" t="s">
        <v>61</v>
      </c>
    </row>
    <row r="28" spans="1:16" x14ac:dyDescent="0.3">
      <c r="E28">
        <v>155</v>
      </c>
      <c r="F28">
        <f>E28*1000/(A27*B27*C27)</f>
        <v>29.95169082125604</v>
      </c>
      <c r="G28">
        <f>F28/0.95</f>
        <v>31.52809560132215</v>
      </c>
    </row>
  </sheetData>
  <mergeCells count="2">
    <mergeCell ref="O15:O16"/>
    <mergeCell ref="O17:O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Foglio1</vt:lpstr>
      <vt:lpstr>Foglio2</vt:lpstr>
      <vt:lpstr>Foglio3</vt:lpstr>
      <vt:lpstr>test</vt:lpstr>
      <vt:lpstr>Foglio4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Mollo</dc:creator>
  <cp:lastModifiedBy>carmelo gulino</cp:lastModifiedBy>
  <dcterms:created xsi:type="dcterms:W3CDTF">2023-04-19T12:39:49Z</dcterms:created>
  <dcterms:modified xsi:type="dcterms:W3CDTF">2024-06-18T17:38:03Z</dcterms:modified>
</cp:coreProperties>
</file>