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587d5db0f7dd52/Documenti/Politecnico/LESSONS/"/>
    </mc:Choice>
  </mc:AlternateContent>
  <xr:revisionPtr revIDLastSave="128" documentId="13_ncr:1_{57E98841-6193-465C-AB4E-1A513EA45012}" xr6:coauthVersionLast="47" xr6:coauthVersionMax="47" xr10:uidLastSave="{6F0E1E3F-72C5-42A0-BF30-98B004A92E7B}"/>
  <bookViews>
    <workbookView xWindow="-110" yWindow="-110" windowWidth="22620" windowHeight="13500" activeTab="3" xr2:uid="{66462FC5-AB9E-484D-B35A-25E697B1E749}"/>
  </bookViews>
  <sheets>
    <sheet name="5 &amp; 2 " sheetId="2" r:id="rId1"/>
    <sheet name="10 &amp; 5" sheetId="1" r:id="rId2"/>
    <sheet name="10 &amp; 4" sheetId="4" r:id="rId3"/>
    <sheet name="10 &amp; 1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5" l="1"/>
  <c r="K9" i="5" s="1"/>
  <c r="K10" i="5" s="1"/>
  <c r="K11" i="5" s="1"/>
  <c r="K12" i="5" s="1"/>
  <c r="K13" i="5" s="1"/>
  <c r="K14" i="5" s="1"/>
  <c r="K15" i="5" s="1"/>
  <c r="K16" i="5" s="1"/>
  <c r="J9" i="5"/>
  <c r="J10" i="5"/>
  <c r="J11" i="5"/>
  <c r="J12" i="5"/>
  <c r="J13" i="5"/>
  <c r="J14" i="5"/>
  <c r="J15" i="5"/>
  <c r="J16" i="5"/>
  <c r="K8" i="5"/>
  <c r="K7" i="5"/>
  <c r="J7" i="5"/>
  <c r="H6" i="5"/>
  <c r="J24" i="4"/>
  <c r="J10" i="4"/>
  <c r="K12" i="4"/>
  <c r="K13" i="4"/>
  <c r="K14" i="4" s="1"/>
  <c r="K15" i="4" s="1"/>
  <c r="K16" i="4" s="1"/>
  <c r="K11" i="4"/>
  <c r="K10" i="4"/>
  <c r="K9" i="4"/>
  <c r="I9" i="4"/>
  <c r="L19" i="1"/>
  <c r="I21" i="1" s="1"/>
  <c r="I22" i="1" s="1"/>
  <c r="J16" i="4"/>
  <c r="J15" i="4"/>
  <c r="J14" i="4"/>
  <c r="J13" i="4"/>
  <c r="J12" i="4"/>
  <c r="J11" i="4"/>
  <c r="I8" i="4"/>
  <c r="I7" i="4"/>
  <c r="H6" i="4"/>
  <c r="K7" i="4" s="1"/>
  <c r="L13" i="1"/>
  <c r="L14" i="1"/>
  <c r="L15" i="1"/>
  <c r="L16" i="1"/>
  <c r="L7" i="1"/>
  <c r="L12" i="1"/>
  <c r="L11" i="1"/>
  <c r="L10" i="1"/>
  <c r="L9" i="1"/>
  <c r="L8" i="1"/>
  <c r="I20" i="1"/>
  <c r="J9" i="2"/>
  <c r="J10" i="2"/>
  <c r="J11" i="2"/>
  <c r="J8" i="2"/>
  <c r="I7" i="2"/>
  <c r="H6" i="2"/>
  <c r="K7" i="2" s="1"/>
  <c r="K8" i="1"/>
  <c r="J12" i="1"/>
  <c r="J13" i="1"/>
  <c r="J14" i="1"/>
  <c r="J15" i="1"/>
  <c r="J16" i="1"/>
  <c r="J11" i="1"/>
  <c r="I7" i="1"/>
  <c r="I8" i="1"/>
  <c r="I9" i="1"/>
  <c r="I10" i="1"/>
  <c r="H6" i="1"/>
  <c r="K7" i="1" s="1"/>
  <c r="J23" i="1" l="1"/>
  <c r="I23" i="1"/>
  <c r="K8" i="4"/>
  <c r="K8" i="2"/>
  <c r="K9" i="1"/>
  <c r="K10" i="1" s="1"/>
  <c r="K11" i="1" s="1"/>
  <c r="K12" i="1" s="1"/>
  <c r="K13" i="1" s="1"/>
  <c r="K14" i="1" s="1"/>
  <c r="K15" i="1" s="1"/>
  <c r="K16" i="1" s="1"/>
  <c r="K19" i="5" l="1"/>
  <c r="G6" i="5" s="1"/>
  <c r="G7" i="5" s="1"/>
  <c r="L7" i="5" s="1"/>
  <c r="K9" i="2"/>
  <c r="K10" i="2" s="1"/>
  <c r="K19" i="4"/>
  <c r="G6" i="4" s="1"/>
  <c r="I24" i="1"/>
  <c r="K19" i="1"/>
  <c r="G6" i="1" s="1"/>
  <c r="G11" i="5" l="1"/>
  <c r="L11" i="5" s="1"/>
  <c r="G10" i="5"/>
  <c r="L10" i="5" s="1"/>
  <c r="G14" i="5"/>
  <c r="L14" i="5" s="1"/>
  <c r="G15" i="5"/>
  <c r="L15" i="5" s="1"/>
  <c r="G16" i="5"/>
  <c r="L16" i="5" s="1"/>
  <c r="G8" i="5"/>
  <c r="L8" i="5" s="1"/>
  <c r="G12" i="5"/>
  <c r="L12" i="5" s="1"/>
  <c r="G9" i="5"/>
  <c r="L9" i="5" s="1"/>
  <c r="G13" i="5"/>
  <c r="L13" i="5" s="1"/>
  <c r="I20" i="5"/>
  <c r="L19" i="5"/>
  <c r="I21" i="5" s="1"/>
  <c r="K11" i="2"/>
  <c r="K14" i="2"/>
  <c r="G6" i="2" s="1"/>
  <c r="G9" i="2" s="1"/>
  <c r="G16" i="4"/>
  <c r="L16" i="4" s="1"/>
  <c r="G14" i="4"/>
  <c r="L14" i="4" s="1"/>
  <c r="G12" i="4"/>
  <c r="L12" i="4" s="1"/>
  <c r="G10" i="4"/>
  <c r="L10" i="4" s="1"/>
  <c r="G8" i="4"/>
  <c r="L8" i="4" s="1"/>
  <c r="G15" i="4"/>
  <c r="L15" i="4" s="1"/>
  <c r="G13" i="4"/>
  <c r="L13" i="4" s="1"/>
  <c r="G11" i="4"/>
  <c r="L11" i="4" s="1"/>
  <c r="G9" i="4"/>
  <c r="L9" i="4" s="1"/>
  <c r="G7" i="4"/>
  <c r="L7" i="4" s="1"/>
  <c r="I20" i="4"/>
  <c r="I25" i="1"/>
  <c r="I15" i="2"/>
  <c r="G11" i="2"/>
  <c r="L11" i="2" s="1"/>
  <c r="G7" i="2"/>
  <c r="G15" i="1"/>
  <c r="G16" i="1"/>
  <c r="G9" i="1"/>
  <c r="G7" i="1"/>
  <c r="G13" i="1"/>
  <c r="G14" i="1"/>
  <c r="G8" i="1"/>
  <c r="G10" i="1"/>
  <c r="G11" i="1"/>
  <c r="G12" i="1"/>
  <c r="I22" i="5" l="1"/>
  <c r="L9" i="2"/>
  <c r="L14" i="2" s="1"/>
  <c r="I16" i="2" s="1"/>
  <c r="G10" i="2"/>
  <c r="L10" i="2" s="1"/>
  <c r="G8" i="2"/>
  <c r="L19" i="4"/>
  <c r="I21" i="4" s="1"/>
  <c r="J23" i="5" l="1"/>
  <c r="I23" i="5"/>
  <c r="I24" i="5" s="1"/>
  <c r="J24" i="5" s="1"/>
  <c r="I17" i="2"/>
  <c r="I18" i="2" s="1"/>
  <c r="I22" i="4"/>
  <c r="I25" i="5" l="1"/>
  <c r="I19" i="2"/>
  <c r="J18" i="2"/>
  <c r="J23" i="4"/>
  <c r="I23" i="4"/>
  <c r="I24" i="4" s="1"/>
  <c r="I20" i="2" l="1"/>
  <c r="I25" i="4"/>
</calcChain>
</file>

<file path=xl/sharedStrings.xml><?xml version="1.0" encoding="utf-8"?>
<sst xmlns="http://schemas.openxmlformats.org/spreadsheetml/2006/main" count="136" uniqueCount="31">
  <si>
    <t>server busy</t>
  </si>
  <si>
    <t>N</t>
  </si>
  <si>
    <t>…</t>
  </si>
  <si>
    <t>S</t>
  </si>
  <si>
    <t>free servers</t>
  </si>
  <si>
    <t>N-S</t>
  </si>
  <si>
    <t>n&lt;S</t>
  </si>
  <si>
    <t>n&gt;=S</t>
  </si>
  <si>
    <t>n=0</t>
  </si>
  <si>
    <t>p(n+1)/p(n)=</t>
  </si>
  <si>
    <t>p(1)/p(0)=
N*lambda/mu</t>
  </si>
  <si>
    <t>= (N-n)* lambda/ (n+1)*mu</t>
  </si>
  <si>
    <t>= (N-n)* lambda/ S*mu</t>
  </si>
  <si>
    <t>lambda</t>
  </si>
  <si>
    <t>mu</t>
  </si>
  <si>
    <t>p(n)/p(0)</t>
  </si>
  <si>
    <t>p(n)</t>
  </si>
  <si>
    <t>customer
n</t>
  </si>
  <si>
    <t xml:space="preserve">Probability that there is no queue </t>
  </si>
  <si>
    <t>p(0)=</t>
  </si>
  <si>
    <t xml:space="preserve">  WQ=</t>
  </si>
  <si>
    <t xml:space="preserve">Average length of the queue (n.of customer waiting) </t>
  </si>
  <si>
    <t xml:space="preserve">Effective rate (due to limited customers’ effect) </t>
  </si>
  <si>
    <t xml:space="preserve">Average time that the customer wait in the queue           </t>
  </si>
  <si>
    <t xml:space="preserve">Average time that a customer spend in the system      </t>
  </si>
  <si>
    <t>TQ= WQ/λeff=</t>
  </si>
  <si>
    <t>T= W/λeff=</t>
  </si>
  <si>
    <t>λeff=</t>
  </si>
  <si>
    <t>Average n.of customer in the system</t>
  </si>
  <si>
    <t>W=</t>
  </si>
  <si>
    <t>customers
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</si>
</sst>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7" xfId="0" quotePrefix="1" applyBorder="1" applyAlignment="1">
      <alignment horizontal="center" wrapText="1"/>
    </xf>
    <xf numFmtId="0" fontId="0" fillId="0" borderId="8" xfId="0" quotePrefix="1" applyBorder="1" applyAlignment="1">
      <alignment horizontal="center" wrapText="1"/>
    </xf>
    <xf numFmtId="0" fontId="0" fillId="0" borderId="9" xfId="0" quotePrefix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0" fillId="0" borderId="1" xfId="1" applyNumberFormat="1" applyFont="1" applyBorder="1" applyAlignment="1">
      <alignment horizontal="center" wrapText="1"/>
    </xf>
    <xf numFmtId="2" fontId="0" fillId="0" borderId="10" xfId="1" applyNumberFormat="1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64" fontId="0" fillId="4" borderId="10" xfId="0" applyNumberForma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1" applyNumberFormat="1" applyFont="1" applyFill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2" fontId="0" fillId="6" borderId="10" xfId="1" applyNumberFormat="1" applyFont="1" applyFill="1" applyBorder="1" applyAlignment="1">
      <alignment horizontal="center"/>
    </xf>
    <xf numFmtId="2" fontId="0" fillId="2" borderId="10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05954-FB07-4CFC-A538-AF5AF538291F}">
  <dimension ref="D2:L20"/>
  <sheetViews>
    <sheetView workbookViewId="0">
      <selection activeCell="E5" sqref="E5"/>
    </sheetView>
  </sheetViews>
  <sheetFormatPr defaultRowHeight="14.5" x14ac:dyDescent="0.35"/>
  <cols>
    <col min="4" max="4" width="14.36328125" style="1" customWidth="1"/>
    <col min="5" max="6" width="13.1796875" style="1" customWidth="1"/>
    <col min="7" max="7" width="8.7265625" style="1"/>
    <col min="8" max="10" width="13.1796875" style="1" customWidth="1"/>
    <col min="11" max="11" width="13.1796875" style="29" customWidth="1"/>
    <col min="12" max="12" width="8.7265625" style="48"/>
  </cols>
  <sheetData>
    <row r="2" spans="4:12" ht="15" thickBot="1" x14ac:dyDescent="0.4"/>
    <row r="3" spans="4:12" ht="15" thickBot="1" x14ac:dyDescent="0.4">
      <c r="D3" s="21" t="s">
        <v>13</v>
      </c>
      <c r="E3" s="21" t="s">
        <v>14</v>
      </c>
      <c r="F3" s="21" t="s">
        <v>3</v>
      </c>
      <c r="G3" s="30" t="s">
        <v>1</v>
      </c>
      <c r="H3" s="50" t="s">
        <v>9</v>
      </c>
      <c r="I3" s="51"/>
      <c r="J3" s="52"/>
    </row>
    <row r="4" spans="4:12" ht="15" thickBot="1" x14ac:dyDescent="0.4">
      <c r="D4" s="38">
        <v>1</v>
      </c>
      <c r="E4" s="38">
        <v>4</v>
      </c>
      <c r="F4" s="38">
        <v>2</v>
      </c>
      <c r="G4" s="39">
        <v>5</v>
      </c>
      <c r="H4" s="2" t="s">
        <v>8</v>
      </c>
      <c r="I4" s="1" t="s">
        <v>6</v>
      </c>
      <c r="J4" s="3" t="s">
        <v>7</v>
      </c>
    </row>
    <row r="5" spans="4:12" s="20" customFormat="1" ht="44" thickBot="1" x14ac:dyDescent="0.4">
      <c r="D5" s="13" t="s">
        <v>30</v>
      </c>
      <c r="E5" s="14" t="s">
        <v>0</v>
      </c>
      <c r="F5" s="15" t="s">
        <v>4</v>
      </c>
      <c r="G5" s="35" t="s">
        <v>16</v>
      </c>
      <c r="H5" s="16" t="s">
        <v>10</v>
      </c>
      <c r="I5" s="17" t="s">
        <v>11</v>
      </c>
      <c r="J5" s="18" t="s">
        <v>12</v>
      </c>
      <c r="K5" s="31" t="s">
        <v>15</v>
      </c>
      <c r="L5" s="49"/>
    </row>
    <row r="6" spans="4:12" x14ac:dyDescent="0.35">
      <c r="D6" s="2">
        <v>0</v>
      </c>
      <c r="E6" s="9">
        <v>0</v>
      </c>
      <c r="F6" s="3">
        <v>2</v>
      </c>
      <c r="G6" s="37">
        <f>1/(1+K14)</f>
        <v>0.31493157004459482</v>
      </c>
      <c r="H6" s="2">
        <f>$G$4*$D$4/$E$4</f>
        <v>1.25</v>
      </c>
      <c r="I6" s="5"/>
      <c r="J6" s="4"/>
      <c r="K6" s="44"/>
    </row>
    <row r="7" spans="4:12" x14ac:dyDescent="0.35">
      <c r="D7" s="2">
        <v>1</v>
      </c>
      <c r="E7" s="9">
        <v>1</v>
      </c>
      <c r="F7" s="3">
        <v>1</v>
      </c>
      <c r="G7" s="37">
        <f>$G$6*K7</f>
        <v>0.3936644625557435</v>
      </c>
      <c r="H7" s="11"/>
      <c r="I7" s="1">
        <f>($G$4-D7)*$D$4/($E$4*D8)</f>
        <v>0.5</v>
      </c>
      <c r="J7" s="4"/>
      <c r="K7" s="32">
        <f>H6</f>
        <v>1.25</v>
      </c>
    </row>
    <row r="8" spans="4:12" x14ac:dyDescent="0.35">
      <c r="D8" s="2">
        <v>2</v>
      </c>
      <c r="E8" s="33">
        <v>2</v>
      </c>
      <c r="F8" s="3">
        <v>0</v>
      </c>
      <c r="G8" s="37">
        <f t="shared" ref="G8:G11" si="0">$G$6*K8</f>
        <v>0.19683223127787175</v>
      </c>
      <c r="H8" s="11"/>
      <c r="I8" s="5"/>
      <c r="J8" s="3">
        <f>($G$4-D8)*$D$4/($E$4*$F$4)</f>
        <v>0.375</v>
      </c>
      <c r="K8" s="32">
        <f>K7*I7</f>
        <v>0.625</v>
      </c>
    </row>
    <row r="9" spans="4:12" x14ac:dyDescent="0.35">
      <c r="D9" s="2">
        <v>3</v>
      </c>
      <c r="E9" s="9">
        <v>2</v>
      </c>
      <c r="F9" s="3">
        <v>0</v>
      </c>
      <c r="G9" s="37">
        <f t="shared" si="0"/>
        <v>7.3812086729201906E-2</v>
      </c>
      <c r="H9" s="11"/>
      <c r="I9" s="5"/>
      <c r="J9" s="3">
        <f t="shared" ref="J9:J11" si="1">($G$4-D9)*$D$4/($E$4*$F$4)</f>
        <v>0.25</v>
      </c>
      <c r="K9" s="32">
        <f>K8*J8</f>
        <v>0.234375</v>
      </c>
      <c r="L9" s="48">
        <f t="shared" ref="L9:L11" si="2">(D9-$F$4)*G9</f>
        <v>7.3812086729201906E-2</v>
      </c>
    </row>
    <row r="10" spans="4:12" x14ac:dyDescent="0.35">
      <c r="D10" s="2">
        <v>4</v>
      </c>
      <c r="E10" s="9">
        <v>2</v>
      </c>
      <c r="F10" s="3">
        <v>0</v>
      </c>
      <c r="G10" s="37">
        <f t="shared" si="0"/>
        <v>1.8453021682300477E-2</v>
      </c>
      <c r="H10" s="11"/>
      <c r="I10" s="5"/>
      <c r="J10" s="3">
        <f t="shared" si="1"/>
        <v>0.125</v>
      </c>
      <c r="K10" s="32">
        <f t="shared" ref="K10:K11" si="3">K9*J9</f>
        <v>5.859375E-2</v>
      </c>
      <c r="L10" s="48">
        <f>(D10-$F$4)*G10</f>
        <v>3.6906043364600953E-2</v>
      </c>
    </row>
    <row r="11" spans="4:12" ht="15" thickBot="1" x14ac:dyDescent="0.4">
      <c r="D11" s="34">
        <v>5</v>
      </c>
      <c r="E11" s="9">
        <v>2</v>
      </c>
      <c r="F11" s="3">
        <v>0</v>
      </c>
      <c r="G11" s="37">
        <f t="shared" si="0"/>
        <v>2.3066277102875596E-3</v>
      </c>
      <c r="H11" s="11"/>
      <c r="I11" s="5"/>
      <c r="J11" s="3">
        <f t="shared" si="1"/>
        <v>0</v>
      </c>
      <c r="K11" s="32">
        <f t="shared" si="3"/>
        <v>7.32421875E-3</v>
      </c>
      <c r="L11" s="48">
        <f t="shared" si="2"/>
        <v>6.9198831308626783E-3</v>
      </c>
    </row>
    <row r="12" spans="4:12" x14ac:dyDescent="0.35">
      <c r="D12" s="22" t="s">
        <v>2</v>
      </c>
      <c r="E12" s="23" t="s">
        <v>2</v>
      </c>
      <c r="F12" s="24" t="s">
        <v>2</v>
      </c>
      <c r="G12" s="25"/>
      <c r="H12" s="26"/>
      <c r="I12" s="27"/>
      <c r="J12" s="28"/>
      <c r="K12" s="24" t="s">
        <v>2</v>
      </c>
    </row>
    <row r="13" spans="4:12" ht="15" thickBot="1" x14ac:dyDescent="0.4">
      <c r="D13" s="6" t="s">
        <v>1</v>
      </c>
      <c r="E13" s="10" t="s">
        <v>5</v>
      </c>
      <c r="F13" s="8"/>
      <c r="G13" s="10"/>
      <c r="H13" s="12"/>
      <c r="I13" s="7"/>
      <c r="J13" s="8"/>
      <c r="K13" s="8"/>
    </row>
    <row r="14" spans="4:12" ht="15" thickBot="1" x14ac:dyDescent="0.4">
      <c r="H14"/>
      <c r="I14"/>
      <c r="K14" s="40">
        <f>SUM(K7:K11)</f>
        <v>2.17529296875</v>
      </c>
      <c r="L14" s="48">
        <f>SUM(L9:L11)</f>
        <v>0.11763801322466554</v>
      </c>
    </row>
    <row r="15" spans="4:12" x14ac:dyDescent="0.35">
      <c r="D15" s="45" t="s">
        <v>18</v>
      </c>
      <c r="E15" s="46"/>
      <c r="F15" s="46"/>
      <c r="G15" s="46"/>
      <c r="H15" s="47" t="s">
        <v>19</v>
      </c>
      <c r="I15" s="48">
        <f>G6</f>
        <v>0.31493157004459482</v>
      </c>
    </row>
    <row r="16" spans="4:12" x14ac:dyDescent="0.35">
      <c r="D16" s="45" t="s">
        <v>21</v>
      </c>
      <c r="E16" s="46"/>
      <c r="F16" s="46"/>
      <c r="G16" s="46"/>
      <c r="H16" s="47" t="s">
        <v>20</v>
      </c>
      <c r="I16" s="48">
        <f>L14</f>
        <v>0.11763801322466554</v>
      </c>
    </row>
    <row r="17" spans="4:10" x14ac:dyDescent="0.35">
      <c r="D17" s="45" t="s">
        <v>28</v>
      </c>
      <c r="E17" s="46"/>
      <c r="F17" s="46"/>
      <c r="G17" s="46"/>
      <c r="H17" s="47" t="s">
        <v>29</v>
      </c>
      <c r="I17" s="48">
        <f>I16+$F$4+SUM(L6:L8)</f>
        <v>2.1176380132246657</v>
      </c>
    </row>
    <row r="18" spans="4:10" x14ac:dyDescent="0.35">
      <c r="D18" s="45" t="s">
        <v>22</v>
      </c>
      <c r="E18" s="46"/>
      <c r="F18" s="46"/>
      <c r="G18" s="46"/>
      <c r="H18" s="47" t="s">
        <v>27</v>
      </c>
      <c r="I18" s="48">
        <f>$E$4*(I17-I16)</f>
        <v>8</v>
      </c>
      <c r="J18" s="48">
        <f>($G$4-I17)*$D$4</f>
        <v>2.8823619867753343</v>
      </c>
    </row>
    <row r="19" spans="4:10" x14ac:dyDescent="0.35">
      <c r="D19" s="45" t="s">
        <v>23</v>
      </c>
      <c r="E19" s="46"/>
      <c r="F19" s="46"/>
      <c r="G19" s="46"/>
      <c r="H19" s="47" t="s">
        <v>25</v>
      </c>
      <c r="I19" s="48">
        <f>I16/I18</f>
        <v>1.4704751653083192E-2</v>
      </c>
    </row>
    <row r="20" spans="4:10" x14ac:dyDescent="0.35">
      <c r="D20" s="45" t="s">
        <v>24</v>
      </c>
      <c r="E20" s="46"/>
      <c r="F20" s="46"/>
      <c r="G20" s="46"/>
      <c r="H20" s="47" t="s">
        <v>26</v>
      </c>
      <c r="I20" s="48">
        <f>I17/I18</f>
        <v>0.26470475165308321</v>
      </c>
    </row>
  </sheetData>
  <mergeCells count="1">
    <mergeCell ref="H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E985-2720-4DAD-A1C7-7D4801150715}">
  <dimension ref="D2:L25"/>
  <sheetViews>
    <sheetView workbookViewId="0">
      <selection activeCell="K11" sqref="K11"/>
    </sheetView>
  </sheetViews>
  <sheetFormatPr defaultRowHeight="14.5" x14ac:dyDescent="0.35"/>
  <cols>
    <col min="4" max="6" width="13.1796875" style="1" customWidth="1"/>
    <col min="7" max="7" width="8.7265625" style="1"/>
    <col min="8" max="10" width="13.1796875" style="1" customWidth="1"/>
    <col min="11" max="11" width="13.1796875" style="29" customWidth="1"/>
    <col min="12" max="12" width="8.7265625" style="1"/>
  </cols>
  <sheetData>
    <row r="2" spans="4:12" ht="15" thickBot="1" x14ac:dyDescent="0.4"/>
    <row r="3" spans="4:12" ht="15" thickBot="1" x14ac:dyDescent="0.4">
      <c r="D3" s="21" t="s">
        <v>13</v>
      </c>
      <c r="E3" s="21" t="s">
        <v>14</v>
      </c>
      <c r="F3" s="21" t="s">
        <v>3</v>
      </c>
      <c r="G3" s="30" t="s">
        <v>1</v>
      </c>
      <c r="H3" s="50" t="s">
        <v>9</v>
      </c>
      <c r="I3" s="51"/>
      <c r="J3" s="52"/>
    </row>
    <row r="4" spans="4:12" ht="15" thickBot="1" x14ac:dyDescent="0.4">
      <c r="D4" s="38">
        <v>4</v>
      </c>
      <c r="E4" s="38">
        <v>8</v>
      </c>
      <c r="F4" s="38">
        <v>5</v>
      </c>
      <c r="G4" s="39">
        <v>10</v>
      </c>
      <c r="H4" s="2" t="s">
        <v>8</v>
      </c>
      <c r="I4" s="1" t="s">
        <v>6</v>
      </c>
      <c r="J4" s="3" t="s">
        <v>7</v>
      </c>
    </row>
    <row r="5" spans="4:12" s="20" customFormat="1" ht="44" thickBot="1" x14ac:dyDescent="0.4">
      <c r="D5" s="13" t="s">
        <v>17</v>
      </c>
      <c r="E5" s="14" t="s">
        <v>0</v>
      </c>
      <c r="F5" s="15" t="s">
        <v>4</v>
      </c>
      <c r="G5" s="35" t="s">
        <v>16</v>
      </c>
      <c r="H5" s="16" t="s">
        <v>10</v>
      </c>
      <c r="I5" s="17" t="s">
        <v>11</v>
      </c>
      <c r="J5" s="18" t="s">
        <v>12</v>
      </c>
      <c r="K5" s="31" t="s">
        <v>15</v>
      </c>
      <c r="L5" s="19"/>
    </row>
    <row r="6" spans="4:12" x14ac:dyDescent="0.35">
      <c r="D6" s="2">
        <v>0</v>
      </c>
      <c r="E6" s="9">
        <v>0</v>
      </c>
      <c r="F6" s="3">
        <v>5</v>
      </c>
      <c r="G6" s="36">
        <f>1/(1+K19)</f>
        <v>1.6852337292789982E-2</v>
      </c>
      <c r="H6" s="2">
        <f>$G$4*$D$4/$E$4</f>
        <v>5</v>
      </c>
      <c r="I6" s="5"/>
      <c r="J6" s="4"/>
      <c r="K6" s="43"/>
    </row>
    <row r="7" spans="4:12" x14ac:dyDescent="0.35">
      <c r="D7" s="2">
        <v>1</v>
      </c>
      <c r="E7" s="9">
        <v>1</v>
      </c>
      <c r="F7" s="3">
        <v>4</v>
      </c>
      <c r="G7" s="37">
        <f>$G$6*K7</f>
        <v>8.4261686463949909E-2</v>
      </c>
      <c r="H7" s="11"/>
      <c r="I7" s="41">
        <f>($G$4-D7)*$D$4/($E$4*D8)</f>
        <v>2.25</v>
      </c>
      <c r="J7" s="4"/>
      <c r="K7" s="32">
        <f>H6</f>
        <v>5</v>
      </c>
      <c r="L7" s="48">
        <f>(D7-$F$4)*G7</f>
        <v>-0.33704674585579963</v>
      </c>
    </row>
    <row r="8" spans="4:12" x14ac:dyDescent="0.35">
      <c r="D8" s="2">
        <v>2</v>
      </c>
      <c r="E8" s="9">
        <v>2</v>
      </c>
      <c r="F8" s="3">
        <v>3</v>
      </c>
      <c r="G8" s="37">
        <f t="shared" ref="G8:G16" si="0">$G$6*K8</f>
        <v>0.1895887945438873</v>
      </c>
      <c r="H8" s="11"/>
      <c r="I8" s="41">
        <f>($G$4-D8)*$D$4/($E$4*D9)</f>
        <v>1.3333333333333333</v>
      </c>
      <c r="J8" s="4"/>
      <c r="K8" s="32">
        <f>K7*I7</f>
        <v>11.25</v>
      </c>
      <c r="L8" s="48">
        <f>(D8-$F$4)*G8</f>
        <v>-0.56876638363166188</v>
      </c>
    </row>
    <row r="9" spans="4:12" x14ac:dyDescent="0.35">
      <c r="D9" s="2">
        <v>3</v>
      </c>
      <c r="E9" s="9">
        <v>3</v>
      </c>
      <c r="F9" s="3">
        <v>2</v>
      </c>
      <c r="G9" s="37">
        <f t="shared" si="0"/>
        <v>0.2527850593918497</v>
      </c>
      <c r="H9" s="11"/>
      <c r="I9" s="41">
        <f>($G$4-D9)*$D$4/($E$4*D10)</f>
        <v>0.875</v>
      </c>
      <c r="J9" s="4"/>
      <c r="K9" s="32">
        <f>K8*I8</f>
        <v>15</v>
      </c>
      <c r="L9" s="48">
        <f t="shared" ref="L9:L16" si="1">(D9-$F$4)*G9</f>
        <v>-0.5055701187836994</v>
      </c>
    </row>
    <row r="10" spans="4:12" x14ac:dyDescent="0.35">
      <c r="D10" s="2">
        <v>4</v>
      </c>
      <c r="E10" s="9">
        <v>4</v>
      </c>
      <c r="F10" s="3">
        <v>1</v>
      </c>
      <c r="G10" s="37">
        <f t="shared" si="0"/>
        <v>0.22118692696786851</v>
      </c>
      <c r="H10" s="11"/>
      <c r="I10" s="41">
        <f>($G$4-D10)*$D$4/($E$4*D11)</f>
        <v>0.6</v>
      </c>
      <c r="J10" s="4"/>
      <c r="K10" s="32">
        <f>K9*I9</f>
        <v>13.125</v>
      </c>
      <c r="L10" s="48">
        <f t="shared" si="1"/>
        <v>-0.22118692696786851</v>
      </c>
    </row>
    <row r="11" spans="4:12" x14ac:dyDescent="0.35">
      <c r="D11" s="2">
        <v>5</v>
      </c>
      <c r="E11" s="33">
        <v>5</v>
      </c>
      <c r="F11" s="3">
        <v>0</v>
      </c>
      <c r="G11" s="37">
        <f t="shared" si="0"/>
        <v>0.1327121561807211</v>
      </c>
      <c r="H11" s="11"/>
      <c r="I11" s="5"/>
      <c r="J11" s="42">
        <f t="shared" ref="J11:J16" si="2">($G$4-D11)*$D$4/($E$4*$F$4)</f>
        <v>0.5</v>
      </c>
      <c r="K11" s="32">
        <f>K10*I10</f>
        <v>7.875</v>
      </c>
      <c r="L11" s="48">
        <f t="shared" si="1"/>
        <v>0</v>
      </c>
    </row>
    <row r="12" spans="4:12" x14ac:dyDescent="0.35">
      <c r="D12" s="2">
        <v>6</v>
      </c>
      <c r="E12" s="9">
        <v>1</v>
      </c>
      <c r="F12" s="3">
        <v>0</v>
      </c>
      <c r="G12" s="37">
        <f t="shared" si="0"/>
        <v>6.6356078090360551E-2</v>
      </c>
      <c r="H12" s="11"/>
      <c r="I12" s="5"/>
      <c r="J12" s="42">
        <f t="shared" si="2"/>
        <v>0.4</v>
      </c>
      <c r="K12" s="32">
        <f>J11*K11</f>
        <v>3.9375</v>
      </c>
      <c r="L12" s="48">
        <f t="shared" si="1"/>
        <v>6.6356078090360551E-2</v>
      </c>
    </row>
    <row r="13" spans="4:12" x14ac:dyDescent="0.35">
      <c r="D13" s="2">
        <v>7</v>
      </c>
      <c r="E13" s="9">
        <v>2</v>
      </c>
      <c r="F13" s="3">
        <v>0</v>
      </c>
      <c r="G13" s="37">
        <f t="shared" si="0"/>
        <v>2.6542431236144224E-2</v>
      </c>
      <c r="H13" s="11"/>
      <c r="I13" s="5"/>
      <c r="J13" s="42">
        <f t="shared" si="2"/>
        <v>0.3</v>
      </c>
      <c r="K13" s="32">
        <f>J12*K12</f>
        <v>1.5750000000000002</v>
      </c>
      <c r="L13" s="48">
        <f t="shared" si="1"/>
        <v>5.3084862472288448E-2</v>
      </c>
    </row>
    <row r="14" spans="4:12" x14ac:dyDescent="0.35">
      <c r="D14" s="2">
        <v>8</v>
      </c>
      <c r="E14" s="9">
        <v>3</v>
      </c>
      <c r="F14" s="3">
        <v>0</v>
      </c>
      <c r="G14" s="37">
        <f t="shared" si="0"/>
        <v>7.9627293708432675E-3</v>
      </c>
      <c r="H14" s="11"/>
      <c r="I14" s="5"/>
      <c r="J14" s="42">
        <f t="shared" si="2"/>
        <v>0.2</v>
      </c>
      <c r="K14" s="32">
        <f>J13*K13</f>
        <v>0.47250000000000003</v>
      </c>
      <c r="L14" s="48">
        <f t="shared" si="1"/>
        <v>2.3888188112529803E-2</v>
      </c>
    </row>
    <row r="15" spans="4:12" x14ac:dyDescent="0.35">
      <c r="D15" s="2">
        <v>9</v>
      </c>
      <c r="E15" s="9">
        <v>4</v>
      </c>
      <c r="F15" s="3">
        <v>0</v>
      </c>
      <c r="G15" s="37">
        <f t="shared" si="0"/>
        <v>1.5925458741686536E-3</v>
      </c>
      <c r="H15" s="11"/>
      <c r="I15" s="5"/>
      <c r="J15" s="42">
        <f t="shared" si="2"/>
        <v>0.1</v>
      </c>
      <c r="K15" s="32">
        <f>J14*K14</f>
        <v>9.4500000000000015E-2</v>
      </c>
      <c r="L15" s="48">
        <f t="shared" si="1"/>
        <v>6.3701834966746144E-3</v>
      </c>
    </row>
    <row r="16" spans="4:12" ht="15" thickBot="1" x14ac:dyDescent="0.4">
      <c r="D16" s="34">
        <v>10</v>
      </c>
      <c r="E16" s="9">
        <v>5</v>
      </c>
      <c r="F16" s="3">
        <v>0</v>
      </c>
      <c r="G16" s="37">
        <f t="shared" si="0"/>
        <v>1.5925458741686537E-4</v>
      </c>
      <c r="H16" s="11"/>
      <c r="I16" s="5"/>
      <c r="J16" s="42">
        <f t="shared" si="2"/>
        <v>0</v>
      </c>
      <c r="K16" s="32">
        <f>J15*K15</f>
        <v>9.4500000000000018E-3</v>
      </c>
      <c r="L16" s="48">
        <f t="shared" si="1"/>
        <v>7.962729370843268E-4</v>
      </c>
    </row>
    <row r="17" spans="4:12" x14ac:dyDescent="0.35">
      <c r="D17" s="22" t="s">
        <v>2</v>
      </c>
      <c r="E17" s="23" t="s">
        <v>2</v>
      </c>
      <c r="F17" s="24" t="s">
        <v>2</v>
      </c>
      <c r="G17" s="25"/>
      <c r="H17" s="26"/>
      <c r="I17" s="27"/>
      <c r="J17" s="28"/>
      <c r="K17" s="24" t="s">
        <v>2</v>
      </c>
    </row>
    <row r="18" spans="4:12" ht="15" thickBot="1" x14ac:dyDescent="0.4">
      <c r="D18" s="6" t="s">
        <v>1</v>
      </c>
      <c r="E18" s="10" t="s">
        <v>5</v>
      </c>
      <c r="F18" s="8"/>
      <c r="G18" s="10"/>
      <c r="H18" s="12"/>
      <c r="I18" s="7"/>
      <c r="J18" s="8"/>
      <c r="K18" s="8"/>
    </row>
    <row r="19" spans="4:12" ht="15" thickBot="1" x14ac:dyDescent="0.4">
      <c r="H19"/>
      <c r="I19"/>
      <c r="K19" s="40">
        <f>SUM(K7:K16)</f>
        <v>58.338949999999997</v>
      </c>
      <c r="L19" s="48">
        <f>SUM(L12:L18)</f>
        <v>0.15049558510893773</v>
      </c>
    </row>
    <row r="20" spans="4:12" x14ac:dyDescent="0.35">
      <c r="D20" s="45" t="s">
        <v>18</v>
      </c>
      <c r="E20" s="46"/>
      <c r="F20" s="46"/>
      <c r="G20" s="46"/>
      <c r="H20" s="47" t="s">
        <v>19</v>
      </c>
      <c r="I20" s="48">
        <f>G6</f>
        <v>1.6852337292789982E-2</v>
      </c>
    </row>
    <row r="21" spans="4:12" x14ac:dyDescent="0.35">
      <c r="D21" s="45" t="s">
        <v>21</v>
      </c>
      <c r="E21" s="46"/>
      <c r="F21" s="46"/>
      <c r="G21" s="46"/>
      <c r="H21" s="47" t="s">
        <v>20</v>
      </c>
      <c r="I21" s="48">
        <f>L19</f>
        <v>0.15049558510893773</v>
      </c>
    </row>
    <row r="22" spans="4:12" x14ac:dyDescent="0.35">
      <c r="D22" s="45" t="s">
        <v>28</v>
      </c>
      <c r="E22" s="46"/>
      <c r="F22" s="46"/>
      <c r="G22" s="46"/>
      <c r="H22" s="47" t="s">
        <v>29</v>
      </c>
      <c r="I22" s="48">
        <f>I21+$F$4+SUM(L7:L10)</f>
        <v>3.5179254098699082</v>
      </c>
    </row>
    <row r="23" spans="4:12" x14ac:dyDescent="0.35">
      <c r="D23" s="45" t="s">
        <v>22</v>
      </c>
      <c r="E23" s="46"/>
      <c r="F23" s="46"/>
      <c r="G23" s="46"/>
      <c r="H23" s="47" t="s">
        <v>27</v>
      </c>
      <c r="I23" s="48">
        <f>$E$4*(I22-I21)</f>
        <v>26.939438598087765</v>
      </c>
      <c r="J23" s="48">
        <f>($G$4-I22)*$D$4</f>
        <v>25.928298360520365</v>
      </c>
    </row>
    <row r="24" spans="4:12" x14ac:dyDescent="0.35">
      <c r="D24" s="45" t="s">
        <v>23</v>
      </c>
      <c r="E24" s="46"/>
      <c r="F24" s="46"/>
      <c r="G24" s="46"/>
      <c r="H24" s="47" t="s">
        <v>25</v>
      </c>
      <c r="I24" s="48">
        <f>I21/I23</f>
        <v>5.5864410299782683E-3</v>
      </c>
    </row>
    <row r="25" spans="4:12" x14ac:dyDescent="0.35">
      <c r="D25" s="45" t="s">
        <v>24</v>
      </c>
      <c r="E25" s="46"/>
      <c r="F25" s="46"/>
      <c r="G25" s="46"/>
      <c r="H25" s="47" t="s">
        <v>26</v>
      </c>
      <c r="I25" s="48">
        <f>I22/I23</f>
        <v>0.13058644102997827</v>
      </c>
    </row>
  </sheetData>
  <mergeCells count="1">
    <mergeCell ref="H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3C43F-B0A1-42C7-8A04-E1DC8E426988}">
  <dimension ref="D2:L25"/>
  <sheetViews>
    <sheetView topLeftCell="B1" zoomScale="95" zoomScaleNormal="95" workbookViewId="0">
      <selection activeCell="O21" sqref="O21"/>
    </sheetView>
  </sheetViews>
  <sheetFormatPr defaultRowHeight="14.5" x14ac:dyDescent="0.35"/>
  <cols>
    <col min="4" max="6" width="13.1796875" style="1" customWidth="1"/>
    <col min="7" max="7" width="8.7265625" style="1"/>
    <col min="8" max="10" width="13.1796875" style="1" customWidth="1"/>
    <col min="11" max="11" width="13.1796875" style="29" customWidth="1"/>
    <col min="12" max="12" width="8.7265625" style="1"/>
  </cols>
  <sheetData>
    <row r="2" spans="4:12" ht="15" thickBot="1" x14ac:dyDescent="0.4"/>
    <row r="3" spans="4:12" ht="15" thickBot="1" x14ac:dyDescent="0.4">
      <c r="D3" s="21" t="s">
        <v>13</v>
      </c>
      <c r="E3" s="21" t="s">
        <v>14</v>
      </c>
      <c r="F3" s="21" t="s">
        <v>3</v>
      </c>
      <c r="G3" s="30" t="s">
        <v>1</v>
      </c>
      <c r="H3" s="50" t="s">
        <v>9</v>
      </c>
      <c r="I3" s="51"/>
      <c r="J3" s="52"/>
    </row>
    <row r="4" spans="4:12" ht="15" thickBot="1" x14ac:dyDescent="0.4">
      <c r="D4" s="38">
        <v>4</v>
      </c>
      <c r="E4" s="38">
        <v>8</v>
      </c>
      <c r="F4" s="38">
        <v>4</v>
      </c>
      <c r="G4" s="39">
        <v>10</v>
      </c>
      <c r="H4" s="2" t="s">
        <v>8</v>
      </c>
      <c r="I4" s="1" t="s">
        <v>6</v>
      </c>
      <c r="J4" s="3" t="s">
        <v>7</v>
      </c>
    </row>
    <row r="5" spans="4:12" s="20" customFormat="1" ht="44" thickBot="1" x14ac:dyDescent="0.4">
      <c r="D5" s="13" t="s">
        <v>17</v>
      </c>
      <c r="E5" s="14" t="s">
        <v>0</v>
      </c>
      <c r="F5" s="15" t="s">
        <v>4</v>
      </c>
      <c r="G5" s="35" t="s">
        <v>16</v>
      </c>
      <c r="H5" s="16" t="s">
        <v>10</v>
      </c>
      <c r="I5" s="17" t="s">
        <v>11</v>
      </c>
      <c r="J5" s="18" t="s">
        <v>12</v>
      </c>
      <c r="K5" s="31" t="s">
        <v>15</v>
      </c>
      <c r="L5" s="19"/>
    </row>
    <row r="6" spans="4:12" x14ac:dyDescent="0.35">
      <c r="D6" s="2">
        <v>0</v>
      </c>
      <c r="E6" s="9">
        <v>0</v>
      </c>
      <c r="F6" s="3">
        <v>4</v>
      </c>
      <c r="G6" s="36">
        <f>1/(1+K19)</f>
        <v>1.5168690227251449E-2</v>
      </c>
      <c r="H6" s="2">
        <f>$G$4*$D$4/$E$4</f>
        <v>5</v>
      </c>
      <c r="I6" s="5"/>
      <c r="J6" s="4"/>
      <c r="K6" s="43"/>
    </row>
    <row r="7" spans="4:12" x14ac:dyDescent="0.35">
      <c r="D7" s="2">
        <v>1</v>
      </c>
      <c r="E7" s="9">
        <v>1</v>
      </c>
      <c r="F7" s="3">
        <v>3</v>
      </c>
      <c r="G7" s="37">
        <f>$G$6*K7</f>
        <v>7.5843451136257248E-2</v>
      </c>
      <c r="H7" s="11"/>
      <c r="I7" s="41">
        <f>($G$4-D7)*$D$4/($E$4*D8)</f>
        <v>2.25</v>
      </c>
      <c r="J7" s="4"/>
      <c r="K7" s="32">
        <f>H6</f>
        <v>5</v>
      </c>
      <c r="L7" s="48">
        <f>(D7-$F$4)*G7</f>
        <v>-0.22753035340877176</v>
      </c>
    </row>
    <row r="8" spans="4:12" x14ac:dyDescent="0.35">
      <c r="D8" s="2">
        <v>2</v>
      </c>
      <c r="E8" s="9">
        <v>2</v>
      </c>
      <c r="F8" s="3">
        <v>2</v>
      </c>
      <c r="G8" s="37">
        <f t="shared" ref="G8:G16" si="0">$G$6*K8</f>
        <v>0.1706477650565788</v>
      </c>
      <c r="H8" s="11"/>
      <c r="I8" s="41">
        <f>($G$4-D8)*$D$4/($E$4*D9)</f>
        <v>1.3333333333333333</v>
      </c>
      <c r="J8" s="4"/>
      <c r="K8" s="32">
        <f>K7*I7</f>
        <v>11.25</v>
      </c>
      <c r="L8" s="48">
        <f>(D8-$F$4)*G8</f>
        <v>-0.34129553011315761</v>
      </c>
    </row>
    <row r="9" spans="4:12" x14ac:dyDescent="0.35">
      <c r="D9" s="2">
        <v>3</v>
      </c>
      <c r="E9" s="9">
        <v>3</v>
      </c>
      <c r="F9" s="3">
        <v>1</v>
      </c>
      <c r="G9" s="37">
        <f t="shared" si="0"/>
        <v>0.22753035340877173</v>
      </c>
      <c r="H9" s="11"/>
      <c r="I9" s="41">
        <f>($G$4-D9)*$D$4/($E$4*D10)</f>
        <v>0.875</v>
      </c>
      <c r="J9" s="4"/>
      <c r="K9" s="32">
        <f>K8*I8</f>
        <v>15</v>
      </c>
      <c r="L9" s="48">
        <f t="shared" ref="L9:L16" si="1">(D9-$F$4)*G9</f>
        <v>-0.22753035340877173</v>
      </c>
    </row>
    <row r="10" spans="4:12" x14ac:dyDescent="0.35">
      <c r="D10" s="2">
        <v>4</v>
      </c>
      <c r="E10" s="33">
        <v>4</v>
      </c>
      <c r="F10" s="3">
        <v>0</v>
      </c>
      <c r="G10" s="37">
        <f t="shared" si="0"/>
        <v>0.19908905923267525</v>
      </c>
      <c r="H10" s="11"/>
      <c r="I10" s="5"/>
      <c r="J10" s="42">
        <f>($G$4-D10)*$D$4/($E$4*$F$4)</f>
        <v>0.75</v>
      </c>
      <c r="K10" s="32">
        <f>K9*I9</f>
        <v>13.125</v>
      </c>
      <c r="L10" s="48">
        <f>(D10-$F$4)*G10</f>
        <v>0</v>
      </c>
    </row>
    <row r="11" spans="4:12" x14ac:dyDescent="0.35">
      <c r="D11" s="2">
        <v>5</v>
      </c>
      <c r="E11" s="9">
        <v>5</v>
      </c>
      <c r="F11" s="3">
        <v>0</v>
      </c>
      <c r="G11" s="37">
        <f t="shared" si="0"/>
        <v>0.14931679442450646</v>
      </c>
      <c r="H11" s="11"/>
      <c r="I11" s="5"/>
      <c r="J11" s="42">
        <f t="shared" ref="J9:J16" si="2">($G$4-D11)*$D$4/($E$4*$F$4)</f>
        <v>0.625</v>
      </c>
      <c r="K11" s="32">
        <f>K10*J10</f>
        <v>9.84375</v>
      </c>
      <c r="L11" s="48">
        <f t="shared" si="1"/>
        <v>0.14931679442450646</v>
      </c>
    </row>
    <row r="12" spans="4:12" x14ac:dyDescent="0.35">
      <c r="D12" s="2">
        <v>6</v>
      </c>
      <c r="E12" s="9">
        <v>1</v>
      </c>
      <c r="F12" s="3">
        <v>0</v>
      </c>
      <c r="G12" s="37">
        <f t="shared" si="0"/>
        <v>9.3322996515316531E-2</v>
      </c>
      <c r="H12" s="11"/>
      <c r="I12" s="5"/>
      <c r="J12" s="42">
        <f t="shared" si="2"/>
        <v>0.5</v>
      </c>
      <c r="K12" s="32">
        <f t="shared" ref="K12:K16" si="3">K11*J11</f>
        <v>6.15234375</v>
      </c>
      <c r="L12" s="48">
        <f t="shared" si="1"/>
        <v>0.18664599303063306</v>
      </c>
    </row>
    <row r="13" spans="4:12" x14ac:dyDescent="0.35">
      <c r="D13" s="2">
        <v>7</v>
      </c>
      <c r="E13" s="9">
        <v>2</v>
      </c>
      <c r="F13" s="3">
        <v>0</v>
      </c>
      <c r="G13" s="37">
        <f t="shared" si="0"/>
        <v>4.6661498257658265E-2</v>
      </c>
      <c r="H13" s="11"/>
      <c r="I13" s="5"/>
      <c r="J13" s="42">
        <f t="shared" si="2"/>
        <v>0.375</v>
      </c>
      <c r="K13" s="32">
        <f t="shared" si="3"/>
        <v>3.076171875</v>
      </c>
      <c r="L13" s="48">
        <f t="shared" si="1"/>
        <v>0.13998449477297481</v>
      </c>
    </row>
    <row r="14" spans="4:12" x14ac:dyDescent="0.35">
      <c r="D14" s="2">
        <v>8</v>
      </c>
      <c r="E14" s="9">
        <v>3</v>
      </c>
      <c r="F14" s="3">
        <v>0</v>
      </c>
      <c r="G14" s="37">
        <f t="shared" si="0"/>
        <v>1.7498061846621851E-2</v>
      </c>
      <c r="H14" s="11"/>
      <c r="I14" s="5"/>
      <c r="J14" s="42">
        <f t="shared" si="2"/>
        <v>0.25</v>
      </c>
      <c r="K14" s="32">
        <f t="shared" si="3"/>
        <v>1.153564453125</v>
      </c>
      <c r="L14" s="48">
        <f t="shared" si="1"/>
        <v>6.9992247386487405E-2</v>
      </c>
    </row>
    <row r="15" spans="4:12" x14ac:dyDescent="0.35">
      <c r="D15" s="2">
        <v>9</v>
      </c>
      <c r="E15" s="9">
        <v>4</v>
      </c>
      <c r="F15" s="3">
        <v>0</v>
      </c>
      <c r="G15" s="37">
        <f t="shared" si="0"/>
        <v>4.3745154616554628E-3</v>
      </c>
      <c r="H15" s="11"/>
      <c r="I15" s="5"/>
      <c r="J15" s="42">
        <f t="shared" si="2"/>
        <v>0.125</v>
      </c>
      <c r="K15" s="32">
        <f t="shared" si="3"/>
        <v>0.28839111328125</v>
      </c>
      <c r="L15" s="48">
        <f t="shared" si="1"/>
        <v>2.1872577308277314E-2</v>
      </c>
    </row>
    <row r="16" spans="4:12" ht="15" thickBot="1" x14ac:dyDescent="0.4">
      <c r="D16" s="34">
        <v>10</v>
      </c>
      <c r="E16" s="9">
        <v>5</v>
      </c>
      <c r="F16" s="3">
        <v>0</v>
      </c>
      <c r="G16" s="37">
        <f t="shared" si="0"/>
        <v>5.4681443270693285E-4</v>
      </c>
      <c r="H16" s="11"/>
      <c r="I16" s="5"/>
      <c r="J16" s="42">
        <f t="shared" si="2"/>
        <v>0</v>
      </c>
      <c r="K16" s="32">
        <f t="shared" si="3"/>
        <v>3.604888916015625E-2</v>
      </c>
      <c r="L16" s="48">
        <f t="shared" si="1"/>
        <v>3.2808865962415971E-3</v>
      </c>
    </row>
    <row r="17" spans="4:12" x14ac:dyDescent="0.35">
      <c r="D17" s="22" t="s">
        <v>2</v>
      </c>
      <c r="E17" s="23" t="s">
        <v>2</v>
      </c>
      <c r="F17" s="24" t="s">
        <v>2</v>
      </c>
      <c r="G17" s="25"/>
      <c r="H17" s="26"/>
      <c r="I17" s="27"/>
      <c r="J17" s="28"/>
      <c r="K17" s="24" t="s">
        <v>2</v>
      </c>
    </row>
    <row r="18" spans="4:12" ht="15" thickBot="1" x14ac:dyDescent="0.4">
      <c r="D18" s="6" t="s">
        <v>1</v>
      </c>
      <c r="E18" s="10" t="s">
        <v>5</v>
      </c>
      <c r="F18" s="8"/>
      <c r="G18" s="10"/>
      <c r="H18" s="12"/>
      <c r="I18" s="7"/>
      <c r="J18" s="8"/>
      <c r="K18" s="8"/>
    </row>
    <row r="19" spans="4:12" ht="15" thickBot="1" x14ac:dyDescent="0.4">
      <c r="H19"/>
      <c r="I19"/>
      <c r="K19" s="40">
        <f>SUM(K7:K16)</f>
        <v>64.925270080566406</v>
      </c>
      <c r="L19" s="48">
        <f>SUM(L12:L18)</f>
        <v>0.42177619909461417</v>
      </c>
    </row>
    <row r="20" spans="4:12" x14ac:dyDescent="0.35">
      <c r="D20" s="45" t="s">
        <v>18</v>
      </c>
      <c r="E20" s="46"/>
      <c r="F20" s="46"/>
      <c r="G20" s="46"/>
      <c r="H20" s="47" t="s">
        <v>19</v>
      </c>
      <c r="I20" s="48">
        <f>G6</f>
        <v>1.5168690227251449E-2</v>
      </c>
    </row>
    <row r="21" spans="4:12" x14ac:dyDescent="0.35">
      <c r="D21" s="45" t="s">
        <v>21</v>
      </c>
      <c r="E21" s="46"/>
      <c r="F21" s="46"/>
      <c r="G21" s="46"/>
      <c r="H21" s="47" t="s">
        <v>20</v>
      </c>
      <c r="I21" s="48">
        <f>L19</f>
        <v>0.42177619909461417</v>
      </c>
    </row>
    <row r="22" spans="4:12" x14ac:dyDescent="0.35">
      <c r="D22" s="45" t="s">
        <v>28</v>
      </c>
      <c r="E22" s="46"/>
      <c r="F22" s="46"/>
      <c r="G22" s="46"/>
      <c r="H22" s="47" t="s">
        <v>29</v>
      </c>
      <c r="I22" s="48">
        <f>I21+$F$4+SUM(L7:L10)</f>
        <v>3.6254199621639129</v>
      </c>
    </row>
    <row r="23" spans="4:12" x14ac:dyDescent="0.35">
      <c r="D23" s="45" t="s">
        <v>22</v>
      </c>
      <c r="E23" s="46"/>
      <c r="F23" s="46"/>
      <c r="G23" s="46"/>
      <c r="H23" s="47" t="s">
        <v>27</v>
      </c>
      <c r="I23" s="48">
        <f>$E$4*(I22-I21)</f>
        <v>25.629150104554391</v>
      </c>
      <c r="J23" s="48">
        <f>($G$4-I22)*$D$4</f>
        <v>25.498320151344348</v>
      </c>
    </row>
    <row r="24" spans="4:12" x14ac:dyDescent="0.35">
      <c r="D24" s="45" t="s">
        <v>23</v>
      </c>
      <c r="E24" s="46"/>
      <c r="F24" s="46"/>
      <c r="G24" s="46"/>
      <c r="H24" s="47" t="s">
        <v>25</v>
      </c>
      <c r="I24" s="48">
        <f>I21/I23</f>
        <v>1.645689370790579E-2</v>
      </c>
      <c r="J24" s="53">
        <f>I24*60</f>
        <v>0.98741362247434739</v>
      </c>
    </row>
    <row r="25" spans="4:12" x14ac:dyDescent="0.35">
      <c r="D25" s="45" t="s">
        <v>24</v>
      </c>
      <c r="E25" s="46"/>
      <c r="F25" s="46"/>
      <c r="G25" s="46"/>
      <c r="H25" s="47" t="s">
        <v>26</v>
      </c>
      <c r="I25" s="48">
        <f>I22/I23</f>
        <v>0.14145689370790579</v>
      </c>
    </row>
  </sheetData>
  <mergeCells count="1">
    <mergeCell ref="H3:J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328D-0EC3-4FD8-9A70-F5AF3D8EEBA6}">
  <dimension ref="D2:L25"/>
  <sheetViews>
    <sheetView tabSelected="1" topLeftCell="B1" zoomScale="95" zoomScaleNormal="95" workbookViewId="0">
      <selection activeCell="M20" sqref="M20"/>
    </sheetView>
  </sheetViews>
  <sheetFormatPr defaultRowHeight="14.5" x14ac:dyDescent="0.35"/>
  <cols>
    <col min="4" max="6" width="13.1796875" style="1" customWidth="1"/>
    <col min="7" max="7" width="8.7265625" style="1"/>
    <col min="8" max="10" width="13.1796875" style="1" customWidth="1"/>
    <col min="11" max="11" width="13.1796875" style="29" customWidth="1"/>
    <col min="12" max="12" width="8.7265625" style="1"/>
  </cols>
  <sheetData>
    <row r="2" spans="4:12" ht="15" thickBot="1" x14ac:dyDescent="0.4"/>
    <row r="3" spans="4:12" ht="15" thickBot="1" x14ac:dyDescent="0.4">
      <c r="D3" s="21" t="s">
        <v>13</v>
      </c>
      <c r="E3" s="21" t="s">
        <v>14</v>
      </c>
      <c r="F3" s="21" t="s">
        <v>3</v>
      </c>
      <c r="G3" s="30" t="s">
        <v>1</v>
      </c>
      <c r="H3" s="50" t="s">
        <v>9</v>
      </c>
      <c r="I3" s="51"/>
      <c r="J3" s="52"/>
    </row>
    <row r="4" spans="4:12" ht="15" thickBot="1" x14ac:dyDescent="0.4">
      <c r="D4" s="38">
        <v>4</v>
      </c>
      <c r="E4" s="38">
        <v>8</v>
      </c>
      <c r="F4" s="38">
        <v>1</v>
      </c>
      <c r="G4" s="39">
        <v>10</v>
      </c>
      <c r="H4" s="2" t="s">
        <v>8</v>
      </c>
      <c r="I4" s="1" t="s">
        <v>6</v>
      </c>
      <c r="J4" s="3" t="s">
        <v>7</v>
      </c>
    </row>
    <row r="5" spans="4:12" s="20" customFormat="1" ht="44" thickBot="1" x14ac:dyDescent="0.4">
      <c r="D5" s="13" t="s">
        <v>17</v>
      </c>
      <c r="E5" s="14" t="s">
        <v>0</v>
      </c>
      <c r="F5" s="15" t="s">
        <v>4</v>
      </c>
      <c r="G5" s="35" t="s">
        <v>16</v>
      </c>
      <c r="H5" s="16" t="s">
        <v>10</v>
      </c>
      <c r="I5" s="17" t="s">
        <v>11</v>
      </c>
      <c r="J5" s="18" t="s">
        <v>12</v>
      </c>
      <c r="K5" s="31" t="s">
        <v>15</v>
      </c>
      <c r="L5" s="19"/>
    </row>
    <row r="6" spans="4:12" x14ac:dyDescent="0.35">
      <c r="D6" s="2">
        <v>0</v>
      </c>
      <c r="E6" s="9">
        <v>0</v>
      </c>
      <c r="F6" s="3">
        <v>1</v>
      </c>
      <c r="G6" s="36">
        <f>1/(1+K19)</f>
        <v>3.8190167941263522E-5</v>
      </c>
      <c r="H6" s="2">
        <f>$G$4*$D$4/$E$4</f>
        <v>5</v>
      </c>
      <c r="I6" s="5"/>
      <c r="J6" s="4"/>
      <c r="K6" s="43"/>
    </row>
    <row r="7" spans="4:12" x14ac:dyDescent="0.35">
      <c r="D7" s="2">
        <v>1</v>
      </c>
      <c r="E7" s="9">
        <v>1</v>
      </c>
      <c r="F7" s="3">
        <v>0</v>
      </c>
      <c r="G7" s="37">
        <f>$G$6*K7</f>
        <v>1.9095083970631761E-4</v>
      </c>
      <c r="H7" s="11"/>
      <c r="I7" s="5"/>
      <c r="J7" s="42">
        <f t="shared" ref="J7:J16" si="0">($G$4-D7)*$D$4/($E$4*$F$4)</f>
        <v>4.5</v>
      </c>
      <c r="K7" s="32">
        <f>H6</f>
        <v>5</v>
      </c>
      <c r="L7" s="48">
        <f>(D7-$F$4)*G7</f>
        <v>0</v>
      </c>
    </row>
    <row r="8" spans="4:12" x14ac:dyDescent="0.35">
      <c r="D8" s="2">
        <v>2</v>
      </c>
      <c r="E8" s="9">
        <v>1</v>
      </c>
      <c r="F8" s="3">
        <v>0</v>
      </c>
      <c r="G8" s="37">
        <f t="shared" ref="G8:G16" si="1">$G$6*K8</f>
        <v>8.5927877867842924E-4</v>
      </c>
      <c r="H8" s="11"/>
      <c r="I8" s="5"/>
      <c r="J8" s="42">
        <f t="shared" si="0"/>
        <v>4</v>
      </c>
      <c r="K8" s="32">
        <f>K7*J7</f>
        <v>22.5</v>
      </c>
      <c r="L8" s="48">
        <f>(D8-$F$4)*G8</f>
        <v>8.5927877867842924E-4</v>
      </c>
    </row>
    <row r="9" spans="4:12" x14ac:dyDescent="0.35">
      <c r="D9" s="2">
        <v>3</v>
      </c>
      <c r="E9" s="9">
        <v>1</v>
      </c>
      <c r="F9" s="3">
        <v>0</v>
      </c>
      <c r="G9" s="37">
        <f t="shared" si="1"/>
        <v>3.437115114713717E-3</v>
      </c>
      <c r="H9" s="11"/>
      <c r="I9" s="5"/>
      <c r="J9" s="42">
        <f t="shared" si="0"/>
        <v>3.5</v>
      </c>
      <c r="K9" s="32">
        <f>K8*J8</f>
        <v>90</v>
      </c>
      <c r="L9" s="48">
        <f t="shared" ref="L9:L16" si="2">(D9-$F$4)*G9</f>
        <v>6.8742302294274339E-3</v>
      </c>
    </row>
    <row r="10" spans="4:12" x14ac:dyDescent="0.35">
      <c r="D10" s="2">
        <v>4</v>
      </c>
      <c r="E10" s="9">
        <v>1</v>
      </c>
      <c r="F10" s="3">
        <v>0</v>
      </c>
      <c r="G10" s="37">
        <f t="shared" si="1"/>
        <v>1.2029902901498008E-2</v>
      </c>
      <c r="H10" s="11"/>
      <c r="I10" s="5"/>
      <c r="J10" s="42">
        <f t="shared" si="0"/>
        <v>3</v>
      </c>
      <c r="K10" s="32">
        <f t="shared" ref="K9:K16" si="3">K9*J9</f>
        <v>315</v>
      </c>
      <c r="L10" s="48">
        <f>(D10-$F$4)*G10</f>
        <v>3.6089708704494024E-2</v>
      </c>
    </row>
    <row r="11" spans="4:12" x14ac:dyDescent="0.35">
      <c r="D11" s="2">
        <v>5</v>
      </c>
      <c r="E11" s="9">
        <v>1</v>
      </c>
      <c r="F11" s="3">
        <v>0</v>
      </c>
      <c r="G11" s="37">
        <f t="shared" si="1"/>
        <v>3.6089708704494031E-2</v>
      </c>
      <c r="H11" s="11"/>
      <c r="I11" s="5"/>
      <c r="J11" s="42">
        <f t="shared" si="0"/>
        <v>2.5</v>
      </c>
      <c r="K11" s="32">
        <f t="shared" si="3"/>
        <v>945</v>
      </c>
      <c r="L11" s="48">
        <f t="shared" si="2"/>
        <v>0.14435883481797612</v>
      </c>
    </row>
    <row r="12" spans="4:12" x14ac:dyDescent="0.35">
      <c r="D12" s="2">
        <v>6</v>
      </c>
      <c r="E12" s="9">
        <v>1</v>
      </c>
      <c r="F12" s="3">
        <v>0</v>
      </c>
      <c r="G12" s="37">
        <f t="shared" si="1"/>
        <v>9.022427176123507E-2</v>
      </c>
      <c r="H12" s="11"/>
      <c r="I12" s="5"/>
      <c r="J12" s="42">
        <f t="shared" si="0"/>
        <v>2</v>
      </c>
      <c r="K12" s="32">
        <f t="shared" si="3"/>
        <v>2362.5</v>
      </c>
      <c r="L12" s="48">
        <f t="shared" si="2"/>
        <v>0.45112135880617532</v>
      </c>
    </row>
    <row r="13" spans="4:12" x14ac:dyDescent="0.35">
      <c r="D13" s="2">
        <v>7</v>
      </c>
      <c r="E13" s="9">
        <v>1</v>
      </c>
      <c r="F13" s="3">
        <v>0</v>
      </c>
      <c r="G13" s="37">
        <f t="shared" si="1"/>
        <v>0.18044854352247014</v>
      </c>
      <c r="H13" s="11"/>
      <c r="I13" s="5"/>
      <c r="J13" s="42">
        <f t="shared" si="0"/>
        <v>1.5</v>
      </c>
      <c r="K13" s="32">
        <f t="shared" si="3"/>
        <v>4725</v>
      </c>
      <c r="L13" s="48">
        <f t="shared" si="2"/>
        <v>1.0826912611348209</v>
      </c>
    </row>
    <row r="14" spans="4:12" x14ac:dyDescent="0.35">
      <c r="D14" s="2">
        <v>8</v>
      </c>
      <c r="E14" s="9">
        <v>1</v>
      </c>
      <c r="F14" s="3">
        <v>0</v>
      </c>
      <c r="G14" s="37">
        <f t="shared" si="1"/>
        <v>0.27067281528370524</v>
      </c>
      <c r="H14" s="11"/>
      <c r="I14" s="5"/>
      <c r="J14" s="42">
        <f t="shared" si="0"/>
        <v>1</v>
      </c>
      <c r="K14" s="32">
        <f t="shared" si="3"/>
        <v>7087.5</v>
      </c>
      <c r="L14" s="48">
        <f t="shared" si="2"/>
        <v>1.8947097069859367</v>
      </c>
    </row>
    <row r="15" spans="4:12" x14ac:dyDescent="0.35">
      <c r="D15" s="2">
        <v>9</v>
      </c>
      <c r="E15" s="9">
        <v>1</v>
      </c>
      <c r="F15" s="3">
        <v>0</v>
      </c>
      <c r="G15" s="37">
        <f t="shared" si="1"/>
        <v>0.27067281528370524</v>
      </c>
      <c r="H15" s="11"/>
      <c r="I15" s="5"/>
      <c r="J15" s="42">
        <f t="shared" si="0"/>
        <v>0.5</v>
      </c>
      <c r="K15" s="32">
        <f t="shared" si="3"/>
        <v>7087.5</v>
      </c>
      <c r="L15" s="48">
        <f t="shared" si="2"/>
        <v>2.1653825222696419</v>
      </c>
    </row>
    <row r="16" spans="4:12" ht="15" thickBot="1" x14ac:dyDescent="0.4">
      <c r="D16" s="34">
        <v>10</v>
      </c>
      <c r="E16" s="9">
        <v>1</v>
      </c>
      <c r="F16" s="3">
        <v>0</v>
      </c>
      <c r="G16" s="37">
        <f t="shared" si="1"/>
        <v>0.13533640764185262</v>
      </c>
      <c r="H16" s="11"/>
      <c r="I16" s="5"/>
      <c r="J16" s="42">
        <f t="shared" si="0"/>
        <v>0</v>
      </c>
      <c r="K16" s="32">
        <f t="shared" si="3"/>
        <v>3543.75</v>
      </c>
      <c r="L16" s="48">
        <f t="shared" si="2"/>
        <v>1.2180276687766736</v>
      </c>
    </row>
    <row r="17" spans="4:12" x14ac:dyDescent="0.35">
      <c r="D17" s="22" t="s">
        <v>2</v>
      </c>
      <c r="E17" s="23" t="s">
        <v>2</v>
      </c>
      <c r="F17" s="24" t="s">
        <v>2</v>
      </c>
      <c r="G17" s="25"/>
      <c r="H17" s="26"/>
      <c r="I17" s="27"/>
      <c r="J17" s="28"/>
      <c r="K17" s="24" t="s">
        <v>2</v>
      </c>
    </row>
    <row r="18" spans="4:12" ht="15" thickBot="1" x14ac:dyDescent="0.4">
      <c r="D18" s="6" t="s">
        <v>1</v>
      </c>
      <c r="E18" s="10" t="s">
        <v>5</v>
      </c>
      <c r="F18" s="8"/>
      <c r="G18" s="10"/>
      <c r="H18" s="12"/>
      <c r="I18" s="7"/>
      <c r="J18" s="8"/>
      <c r="K18" s="8"/>
    </row>
    <row r="19" spans="4:12" ht="15" thickBot="1" x14ac:dyDescent="0.4">
      <c r="H19"/>
      <c r="I19"/>
      <c r="K19" s="40">
        <f>SUM(K7:K16)</f>
        <v>26183.75</v>
      </c>
      <c r="L19" s="48">
        <f>SUM(L12:L18)</f>
        <v>6.8119325179732479</v>
      </c>
    </row>
    <row r="20" spans="4:12" x14ac:dyDescent="0.35">
      <c r="D20" s="45" t="s">
        <v>18</v>
      </c>
      <c r="E20" s="46"/>
      <c r="F20" s="46"/>
      <c r="G20" s="46"/>
      <c r="H20" s="47" t="s">
        <v>19</v>
      </c>
      <c r="I20" s="48">
        <f>G6</f>
        <v>3.8190167941263522E-5</v>
      </c>
    </row>
    <row r="21" spans="4:12" x14ac:dyDescent="0.35">
      <c r="D21" s="45" t="s">
        <v>21</v>
      </c>
      <c r="E21" s="46"/>
      <c r="F21" s="46"/>
      <c r="G21" s="46"/>
      <c r="H21" s="47" t="s">
        <v>20</v>
      </c>
      <c r="I21" s="48">
        <f>L19</f>
        <v>6.8119325179732479</v>
      </c>
    </row>
    <row r="22" spans="4:12" x14ac:dyDescent="0.35">
      <c r="D22" s="45" t="s">
        <v>28</v>
      </c>
      <c r="E22" s="46"/>
      <c r="F22" s="46"/>
      <c r="G22" s="46"/>
      <c r="H22" s="47" t="s">
        <v>29</v>
      </c>
      <c r="I22" s="48">
        <f>I21+$F$4+SUM(L7:L10)</f>
        <v>7.8557557356858476</v>
      </c>
    </row>
    <row r="23" spans="4:12" x14ac:dyDescent="0.35">
      <c r="D23" s="45" t="s">
        <v>22</v>
      </c>
      <c r="E23" s="46"/>
      <c r="F23" s="46"/>
      <c r="G23" s="46"/>
      <c r="H23" s="47" t="s">
        <v>27</v>
      </c>
      <c r="I23" s="48">
        <f>$E$4*(I22-I21)</f>
        <v>8.3505857417007974</v>
      </c>
      <c r="J23" s="48">
        <f>($G$4-I22)*$D$4</f>
        <v>8.5769770572566095</v>
      </c>
    </row>
    <row r="24" spans="4:12" x14ac:dyDescent="0.35">
      <c r="D24" s="45" t="s">
        <v>23</v>
      </c>
      <c r="E24" s="46"/>
      <c r="F24" s="46"/>
      <c r="G24" s="46"/>
      <c r="H24" s="47" t="s">
        <v>25</v>
      </c>
      <c r="I24" s="48">
        <f>I21/I23</f>
        <v>0.8157430782317594</v>
      </c>
      <c r="J24" s="53">
        <f>I24*60</f>
        <v>48.944584693905561</v>
      </c>
    </row>
    <row r="25" spans="4:12" x14ac:dyDescent="0.35">
      <c r="D25" s="45" t="s">
        <v>24</v>
      </c>
      <c r="E25" s="46"/>
      <c r="F25" s="46"/>
      <c r="G25" s="46"/>
      <c r="H25" s="47" t="s">
        <v>26</v>
      </c>
      <c r="I25" s="48">
        <f>I22/I23</f>
        <v>0.9407430782317594</v>
      </c>
      <c r="J25" s="53"/>
    </row>
  </sheetData>
  <mergeCells count="1">
    <mergeCell ref="H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5 &amp; 2 </vt:lpstr>
      <vt:lpstr>10 &amp; 5</vt:lpstr>
      <vt:lpstr>10 &amp; 4</vt:lpstr>
      <vt:lpstr>10 &amp;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Mollo</dc:creator>
  <cp:lastModifiedBy>Mauro Mollo</cp:lastModifiedBy>
  <dcterms:created xsi:type="dcterms:W3CDTF">2023-04-10T19:57:27Z</dcterms:created>
  <dcterms:modified xsi:type="dcterms:W3CDTF">2024-05-01T18:30:29Z</dcterms:modified>
</cp:coreProperties>
</file>