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/>
  <mc:AlternateContent xmlns:mc="http://schemas.openxmlformats.org/markup-compatibility/2006">
    <mc:Choice Requires="x15">
      <x15ac:absPath xmlns:x15ac="http://schemas.microsoft.com/office/spreadsheetml/2010/11/ac" url="https://ycshamautcoil-my.sharepoint.com/personal/yaron_yc-shamaut_co_il/Documents/YC שמאות/אוטומציה של תהליכי עבודה/"/>
    </mc:Choice>
  </mc:AlternateContent>
  <xr:revisionPtr revIDLastSave="0" documentId="13_ncr:1000001_{D1874BCB-BC3D-AA4D-90B7-AF91C40ACD1F}" xr6:coauthVersionLast="47" xr6:coauthVersionMax="47" xr10:uidLastSave="{00000000-0000-0000-0000-000000000000}"/>
  <bookViews>
    <workbookView xWindow="2988" yWindow="0" windowWidth="38364" windowHeight="16656" firstSheet="3" xr2:uid="{00000000-000D-0000-FFFF-FFFF00000000}"/>
  </bookViews>
  <sheets>
    <sheet name="אקספרטיזה" sheetId="2" r:id="rId1"/>
    <sheet name="Aggregation" sheetId="1" r:id="rId2"/>
    <sheet name="Levi&amp;Helper" sheetId="3" r:id="rId3"/>
    <sheet name="Slim_Tracking_From_Helper" sheetId="5" r:id="rId4"/>
    <sheet name="Levi Extraction" sheetId="4" r:id="rId5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9" i="2" l="1"/>
  <c r="L3" i="5"/>
  <c r="B96" i="3"/>
  <c r="B127" i="3"/>
  <c r="B129" i="3"/>
  <c r="B128" i="3"/>
  <c r="B126" i="3"/>
  <c r="B122" i="3"/>
  <c r="B124" i="3"/>
  <c r="B123" i="3"/>
  <c r="B121" i="3"/>
  <c r="B116" i="3"/>
  <c r="B119" i="3"/>
  <c r="B118" i="3"/>
  <c r="B117" i="3"/>
  <c r="B111" i="3"/>
  <c r="B112" i="3"/>
  <c r="B103" i="3"/>
  <c r="B102" i="3"/>
  <c r="B109" i="3"/>
  <c r="B114" i="3"/>
  <c r="B113" i="3"/>
  <c r="B107" i="3"/>
  <c r="B108" i="3"/>
  <c r="B130" i="3"/>
  <c r="B125" i="3"/>
  <c r="B120" i="3"/>
  <c r="B115" i="3"/>
  <c r="B105" i="3"/>
  <c r="B95" i="3"/>
  <c r="B104" i="3"/>
  <c r="B97" i="3"/>
  <c r="B98" i="3"/>
  <c r="B100" i="3"/>
  <c r="B101" i="3"/>
  <c r="J28" i="2"/>
  <c r="G28" i="2"/>
  <c r="J127" i="3"/>
  <c r="I127" i="3"/>
  <c r="J126" i="3"/>
  <c r="I126" i="3"/>
  <c r="J125" i="3"/>
  <c r="I125" i="3"/>
  <c r="J124" i="3"/>
  <c r="I124" i="3"/>
  <c r="J123" i="3"/>
  <c r="I123" i="3"/>
  <c r="J122" i="3"/>
  <c r="I122" i="3"/>
  <c r="J121" i="3"/>
  <c r="I121" i="3"/>
  <c r="K120" i="3"/>
  <c r="J120" i="3"/>
  <c r="I120" i="3"/>
  <c r="J119" i="3"/>
  <c r="I119" i="3"/>
  <c r="J118" i="3"/>
  <c r="I118" i="3"/>
  <c r="J117" i="3"/>
  <c r="I117" i="3"/>
  <c r="J116" i="3"/>
  <c r="I116" i="3"/>
  <c r="J115" i="3"/>
  <c r="I115" i="3"/>
  <c r="J114" i="3"/>
  <c r="I114" i="3"/>
  <c r="J113" i="3"/>
  <c r="I113" i="3"/>
  <c r="K112" i="3"/>
  <c r="J112" i="3"/>
  <c r="I112" i="3"/>
  <c r="J111" i="3"/>
  <c r="I111" i="3"/>
  <c r="J110" i="3"/>
  <c r="I110" i="3"/>
  <c r="J109" i="3"/>
  <c r="I109" i="3"/>
  <c r="J108" i="3"/>
  <c r="I108" i="3"/>
  <c r="J107" i="3"/>
  <c r="I107" i="3"/>
  <c r="J106" i="3"/>
  <c r="I106" i="3"/>
  <c r="J105" i="3"/>
  <c r="I105" i="3"/>
  <c r="J104" i="3"/>
  <c r="I104" i="3"/>
  <c r="J103" i="3"/>
  <c r="I103" i="3"/>
  <c r="J102" i="3"/>
  <c r="I102" i="3"/>
  <c r="J101" i="3"/>
  <c r="I101" i="3"/>
  <c r="J100" i="3"/>
  <c r="I100" i="3"/>
  <c r="J99" i="3"/>
  <c r="I99" i="3"/>
  <c r="J98" i="3"/>
  <c r="I98" i="3"/>
  <c r="K97" i="3"/>
  <c r="J96" i="3"/>
  <c r="I96" i="3"/>
  <c r="J95" i="3"/>
  <c r="I95" i="3"/>
  <c r="J94" i="3"/>
  <c r="I94" i="3"/>
  <c r="J93" i="3"/>
  <c r="I93" i="3"/>
  <c r="J92" i="3"/>
  <c r="I92" i="3"/>
  <c r="J91" i="3"/>
  <c r="I91" i="3"/>
  <c r="J90" i="3"/>
  <c r="I90" i="3"/>
  <c r="J89" i="3"/>
  <c r="I89" i="3"/>
  <c r="J88" i="3"/>
  <c r="I88" i="3"/>
  <c r="J87" i="3"/>
  <c r="I87" i="3"/>
  <c r="J86" i="3"/>
  <c r="I86" i="3"/>
  <c r="J85" i="3"/>
  <c r="I85" i="3"/>
  <c r="J84" i="3"/>
  <c r="I84" i="3"/>
  <c r="J83" i="3"/>
  <c r="I83" i="3"/>
  <c r="K82" i="3"/>
  <c r="K81" i="3"/>
  <c r="J81" i="3"/>
  <c r="K80" i="3"/>
  <c r="J80" i="3"/>
  <c r="K79" i="3"/>
  <c r="J79" i="3"/>
  <c r="K78" i="3"/>
  <c r="J78" i="3"/>
  <c r="K77" i="3"/>
  <c r="J77" i="3"/>
  <c r="K76" i="3"/>
  <c r="J76" i="3"/>
  <c r="K75" i="3"/>
  <c r="K74" i="3"/>
  <c r="J74" i="3"/>
  <c r="K73" i="3"/>
  <c r="J73" i="3"/>
  <c r="K72" i="3"/>
  <c r="J72" i="3"/>
  <c r="K71" i="3"/>
  <c r="J71" i="3"/>
  <c r="K70" i="3"/>
  <c r="J70" i="3"/>
  <c r="K69" i="3"/>
  <c r="J69" i="3"/>
  <c r="K67" i="3"/>
  <c r="J67" i="3"/>
  <c r="I67" i="3"/>
  <c r="K66" i="3"/>
  <c r="J66" i="3"/>
  <c r="J63" i="3"/>
  <c r="I63" i="3"/>
  <c r="J62" i="3"/>
  <c r="I62" i="3"/>
  <c r="J61" i="3"/>
  <c r="I61" i="3"/>
  <c r="J60" i="3"/>
  <c r="I60" i="3"/>
  <c r="J59" i="3"/>
  <c r="I59" i="3"/>
  <c r="J58" i="3"/>
  <c r="I58" i="3"/>
  <c r="J57" i="3"/>
  <c r="I57" i="3"/>
  <c r="K56" i="3"/>
  <c r="J55" i="3"/>
  <c r="I55" i="3"/>
  <c r="J54" i="3"/>
  <c r="I54" i="3"/>
  <c r="J53" i="3"/>
  <c r="I53" i="3"/>
  <c r="J52" i="3"/>
  <c r="I52" i="3"/>
  <c r="J51" i="3"/>
  <c r="I51" i="3"/>
  <c r="J50" i="3"/>
  <c r="I50" i="3"/>
  <c r="J49" i="3"/>
  <c r="I49" i="3"/>
  <c r="J47" i="3"/>
  <c r="I47" i="3"/>
  <c r="J46" i="3"/>
  <c r="I46" i="3"/>
  <c r="J45" i="3"/>
  <c r="I45" i="3"/>
  <c r="J44" i="3"/>
  <c r="I44" i="3"/>
  <c r="J43" i="3"/>
  <c r="I43" i="3"/>
  <c r="J42" i="3"/>
  <c r="I42" i="3"/>
  <c r="J41" i="3"/>
  <c r="I41" i="3"/>
  <c r="J40" i="3"/>
  <c r="I40" i="3"/>
  <c r="J39" i="3"/>
  <c r="I39" i="3"/>
  <c r="J38" i="3"/>
  <c r="I38" i="3"/>
  <c r="J37" i="3"/>
  <c r="I37" i="3"/>
  <c r="J36" i="3"/>
  <c r="I36" i="3"/>
  <c r="J35" i="3"/>
  <c r="I35" i="3"/>
  <c r="J34" i="3"/>
  <c r="I34" i="3"/>
  <c r="K33" i="3"/>
  <c r="J32" i="3"/>
  <c r="I32" i="3"/>
  <c r="J31" i="3"/>
  <c r="I31" i="3"/>
  <c r="J30" i="3"/>
  <c r="I30" i="3"/>
  <c r="J29" i="3"/>
  <c r="I29" i="3"/>
  <c r="J28" i="3"/>
  <c r="I28" i="3"/>
  <c r="J27" i="3"/>
  <c r="I27" i="3"/>
  <c r="J26" i="3"/>
  <c r="I26" i="3"/>
  <c r="J25" i="3"/>
  <c r="I25" i="3"/>
  <c r="J24" i="3"/>
  <c r="I24" i="3"/>
  <c r="J23" i="3"/>
  <c r="I23" i="3"/>
  <c r="J22" i="3"/>
  <c r="I22" i="3"/>
  <c r="J21" i="3"/>
  <c r="I21" i="3"/>
  <c r="J20" i="3"/>
  <c r="I20" i="3"/>
  <c r="J19" i="3"/>
  <c r="I19" i="3"/>
  <c r="K18" i="3"/>
  <c r="K17" i="3"/>
  <c r="J17" i="3"/>
  <c r="K16" i="3"/>
  <c r="J16" i="3"/>
  <c r="K15" i="3"/>
  <c r="J15" i="3"/>
  <c r="K14" i="3"/>
  <c r="J14" i="3"/>
  <c r="K13" i="3"/>
  <c r="J13" i="3"/>
  <c r="K12" i="3"/>
  <c r="J12" i="3"/>
  <c r="K11" i="3"/>
  <c r="K10" i="3"/>
  <c r="J10" i="3"/>
  <c r="K9" i="3"/>
  <c r="J9" i="3"/>
  <c r="K8" i="3"/>
  <c r="J8" i="3"/>
  <c r="K7" i="3"/>
  <c r="J7" i="3"/>
  <c r="K6" i="3"/>
  <c r="J6" i="3"/>
  <c r="K5" i="3"/>
  <c r="J5" i="3"/>
  <c r="K3" i="3"/>
  <c r="J3" i="3"/>
  <c r="I3" i="3"/>
  <c r="K2" i="3"/>
  <c r="J2" i="3"/>
  <c r="F121" i="3"/>
  <c r="F122" i="3"/>
  <c r="F123" i="3"/>
  <c r="F124" i="3"/>
  <c r="F125" i="3"/>
  <c r="F126" i="3"/>
  <c r="J97" i="3"/>
  <c r="F127" i="3"/>
  <c r="E122" i="3"/>
  <c r="E123" i="3"/>
  <c r="E124" i="3"/>
  <c r="E125" i="3"/>
  <c r="E126" i="3"/>
  <c r="I97" i="3"/>
  <c r="E127" i="3"/>
  <c r="E121" i="3"/>
  <c r="F114" i="3"/>
  <c r="F115" i="3"/>
  <c r="F116" i="3"/>
  <c r="F117" i="3"/>
  <c r="F118" i="3"/>
  <c r="F119" i="3"/>
  <c r="F113" i="3"/>
  <c r="E114" i="3"/>
  <c r="E115" i="3"/>
  <c r="E116" i="3"/>
  <c r="E117" i="3"/>
  <c r="E118" i="3"/>
  <c r="E119" i="3"/>
  <c r="E113" i="3"/>
  <c r="F99" i="3"/>
  <c r="F100" i="3"/>
  <c r="F101" i="3"/>
  <c r="F102" i="3"/>
  <c r="F103" i="3"/>
  <c r="F104" i="3"/>
  <c r="J75" i="3"/>
  <c r="F105" i="3"/>
  <c r="F106" i="3"/>
  <c r="F107" i="3"/>
  <c r="F108" i="3"/>
  <c r="F109" i="3"/>
  <c r="F110" i="3"/>
  <c r="F111" i="3"/>
  <c r="J82" i="3"/>
  <c r="F98" i="3"/>
  <c r="E99" i="3"/>
  <c r="I70" i="3"/>
  <c r="E100" i="3"/>
  <c r="I71" i="3"/>
  <c r="E101" i="3"/>
  <c r="I72" i="3"/>
  <c r="E102" i="3"/>
  <c r="I73" i="3"/>
  <c r="E103" i="3"/>
  <c r="I74" i="3"/>
  <c r="E104" i="3"/>
  <c r="I75" i="3"/>
  <c r="E105" i="3"/>
  <c r="I76" i="3"/>
  <c r="E106" i="3"/>
  <c r="I77" i="3"/>
  <c r="E107" i="3"/>
  <c r="I78" i="3"/>
  <c r="E108" i="3"/>
  <c r="I79" i="3"/>
  <c r="E109" i="3"/>
  <c r="I80" i="3"/>
  <c r="E110" i="3"/>
  <c r="I81" i="3"/>
  <c r="E111" i="3"/>
  <c r="I82" i="3"/>
  <c r="E98" i="3"/>
  <c r="I69" i="3"/>
  <c r="F84" i="3"/>
  <c r="F85" i="3"/>
  <c r="J56" i="3"/>
  <c r="F86" i="3"/>
  <c r="F87" i="3"/>
  <c r="F88" i="3"/>
  <c r="F89" i="3"/>
  <c r="F90" i="3"/>
  <c r="F91" i="3"/>
  <c r="F92" i="3"/>
  <c r="F93" i="3"/>
  <c r="F94" i="3"/>
  <c r="F95" i="3"/>
  <c r="F96" i="3"/>
  <c r="F83" i="3"/>
  <c r="E84" i="3"/>
  <c r="E85" i="3"/>
  <c r="I56" i="3"/>
  <c r="E86" i="3"/>
  <c r="E87" i="3"/>
  <c r="E88" i="3"/>
  <c r="E89" i="3"/>
  <c r="E90" i="3"/>
  <c r="E91" i="3"/>
  <c r="E92" i="3"/>
  <c r="E93" i="3"/>
  <c r="E94" i="3"/>
  <c r="E95" i="3"/>
  <c r="I66" i="3"/>
  <c r="E96" i="3"/>
  <c r="E83" i="3"/>
  <c r="G77" i="3"/>
  <c r="K48" i="3"/>
  <c r="G78" i="3"/>
  <c r="G79" i="3"/>
  <c r="G80" i="3"/>
  <c r="G81" i="3"/>
  <c r="G76" i="3"/>
  <c r="F77" i="3"/>
  <c r="J48" i="3"/>
  <c r="F78" i="3"/>
  <c r="F79" i="3"/>
  <c r="F80" i="3"/>
  <c r="F81" i="3"/>
  <c r="F76" i="3"/>
  <c r="G70" i="3"/>
  <c r="G71" i="3"/>
  <c r="G72" i="3"/>
  <c r="G73" i="3"/>
  <c r="G74" i="3"/>
  <c r="G69" i="3"/>
  <c r="F70" i="3"/>
  <c r="F71" i="3"/>
  <c r="F72" i="3"/>
  <c r="F73" i="3"/>
  <c r="F74" i="3"/>
  <c r="F69" i="3"/>
  <c r="F58" i="3"/>
  <c r="F59" i="3"/>
  <c r="F60" i="3"/>
  <c r="F61" i="3"/>
  <c r="F62" i="3"/>
  <c r="J33" i="3"/>
  <c r="F63" i="3"/>
  <c r="F57" i="3"/>
  <c r="E58" i="3"/>
  <c r="E59" i="3"/>
  <c r="E60" i="3"/>
  <c r="E61" i="3"/>
  <c r="E62" i="3"/>
  <c r="I33" i="3"/>
  <c r="E63" i="3"/>
  <c r="E57" i="3"/>
  <c r="F50" i="3"/>
  <c r="F51" i="3"/>
  <c r="F52" i="3"/>
  <c r="F53" i="3"/>
  <c r="F54" i="3"/>
  <c r="F55" i="3"/>
  <c r="F49" i="3"/>
  <c r="E50" i="3"/>
  <c r="E51" i="3"/>
  <c r="E52" i="3"/>
  <c r="E53" i="3"/>
  <c r="E54" i="3"/>
  <c r="E55" i="3"/>
  <c r="E49" i="3"/>
  <c r="E35" i="3"/>
  <c r="I6" i="3"/>
  <c r="E36" i="3"/>
  <c r="I7" i="3"/>
  <c r="E37" i="3"/>
  <c r="I8" i="3"/>
  <c r="E38" i="3"/>
  <c r="I9" i="3"/>
  <c r="E39" i="3"/>
  <c r="I10" i="3"/>
  <c r="E40" i="3"/>
  <c r="I11" i="3"/>
  <c r="E41" i="3"/>
  <c r="I12" i="3"/>
  <c r="E42" i="3"/>
  <c r="I13" i="3"/>
  <c r="E43" i="3"/>
  <c r="I14" i="3"/>
  <c r="E44" i="3"/>
  <c r="I15" i="3"/>
  <c r="E45" i="3"/>
  <c r="I16" i="3"/>
  <c r="E46" i="3"/>
  <c r="I17" i="3"/>
  <c r="E47" i="3"/>
  <c r="I18" i="3"/>
  <c r="E34" i="3"/>
  <c r="I5" i="3"/>
  <c r="F35" i="3"/>
  <c r="F36" i="3"/>
  <c r="F37" i="3"/>
  <c r="F38" i="3"/>
  <c r="F39" i="3"/>
  <c r="F40" i="3"/>
  <c r="J11" i="3"/>
  <c r="F41" i="3"/>
  <c r="F42" i="3"/>
  <c r="F43" i="3"/>
  <c r="F44" i="3"/>
  <c r="F45" i="3"/>
  <c r="F46" i="3"/>
  <c r="F47" i="3"/>
  <c r="J18" i="3"/>
  <c r="F34" i="3"/>
  <c r="E20" i="3"/>
  <c r="E21" i="3"/>
  <c r="E22" i="3"/>
  <c r="E23" i="3"/>
  <c r="E24" i="3"/>
  <c r="E25" i="3"/>
  <c r="E26" i="3"/>
  <c r="E27" i="3"/>
  <c r="E28" i="3"/>
  <c r="E29" i="3"/>
  <c r="E30" i="3"/>
  <c r="E31" i="3"/>
  <c r="I2" i="3"/>
  <c r="E32" i="3"/>
  <c r="E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19" i="3"/>
  <c r="F6" i="3"/>
  <c r="F7" i="3"/>
  <c r="F8" i="3"/>
  <c r="F9" i="3"/>
  <c r="F10" i="3"/>
  <c r="F5" i="3"/>
  <c r="G6" i="3"/>
  <c r="G7" i="3"/>
  <c r="G8" i="3"/>
  <c r="G9" i="3"/>
  <c r="G10" i="3"/>
  <c r="G5" i="3"/>
  <c r="F13" i="3"/>
  <c r="F14" i="3"/>
  <c r="F15" i="3"/>
  <c r="F16" i="3"/>
  <c r="F17" i="3"/>
  <c r="F12" i="3"/>
  <c r="G13" i="3"/>
  <c r="G14" i="3"/>
  <c r="G15" i="3"/>
  <c r="G16" i="3"/>
  <c r="G17" i="3"/>
  <c r="G12" i="3"/>
  <c r="E67" i="3"/>
  <c r="E3" i="3"/>
  <c r="G67" i="3"/>
  <c r="F67" i="3"/>
  <c r="G66" i="3"/>
  <c r="F66" i="3"/>
  <c r="F2" i="3"/>
  <c r="G3" i="3"/>
  <c r="F3" i="3"/>
  <c r="D2" i="2"/>
  <c r="G2" i="3"/>
  <c r="A32" i="3"/>
  <c r="A10" i="5"/>
  <c r="A3" i="5"/>
  <c r="D247" i="2"/>
  <c r="G228" i="2"/>
  <c r="D3" i="5"/>
  <c r="C31" i="3"/>
  <c r="B32" i="3"/>
  <c r="C32" i="3"/>
  <c r="B55" i="3"/>
  <c r="B20" i="3"/>
  <c r="K3" i="5"/>
  <c r="B22" i="1"/>
  <c r="B23" i="1"/>
  <c r="B24" i="1"/>
  <c r="B20" i="1"/>
  <c r="B17" i="1"/>
  <c r="B16" i="1"/>
  <c r="J242" i="2"/>
  <c r="B11" i="1"/>
  <c r="B10" i="1"/>
  <c r="J23" i="2"/>
  <c r="J22" i="2"/>
  <c r="G20" i="2"/>
  <c r="G21" i="2"/>
  <c r="G22" i="2"/>
  <c r="G23" i="2"/>
  <c r="G24" i="2"/>
  <c r="G30" i="2"/>
  <c r="G26" i="2"/>
  <c r="G19" i="2"/>
  <c r="B13" i="3"/>
  <c r="B15" i="3"/>
  <c r="B16" i="3"/>
  <c r="I3" i="5"/>
  <c r="B17" i="3"/>
  <c r="B18" i="3"/>
  <c r="J3" i="5"/>
  <c r="B19" i="3"/>
  <c r="M3" i="5"/>
  <c r="B21" i="3"/>
  <c r="B22" i="3"/>
  <c r="B23" i="3"/>
  <c r="B24" i="3"/>
  <c r="B3" i="3"/>
  <c r="E3" i="5"/>
  <c r="B4" i="3"/>
  <c r="A18" i="5"/>
  <c r="B5" i="3"/>
  <c r="B18" i="5"/>
  <c r="B6" i="3"/>
  <c r="B7" i="3"/>
  <c r="B8" i="3"/>
  <c r="B9" i="3"/>
  <c r="B10" i="3"/>
  <c r="B11" i="3"/>
  <c r="B3" i="5"/>
  <c r="B2" i="3"/>
  <c r="G15" i="1"/>
  <c r="G13" i="1"/>
  <c r="F12" i="1"/>
  <c r="E68" i="3"/>
  <c r="F68" i="3"/>
  <c r="E69" i="3"/>
  <c r="E70" i="3"/>
  <c r="E71" i="3"/>
  <c r="E72" i="3"/>
  <c r="E73" i="3"/>
  <c r="E74" i="3"/>
  <c r="E75" i="3"/>
  <c r="F75" i="3"/>
  <c r="E76" i="3"/>
  <c r="E77" i="3"/>
  <c r="I48" i="3"/>
  <c r="E78" i="3"/>
  <c r="E79" i="3"/>
  <c r="E80" i="3"/>
  <c r="E81" i="3"/>
  <c r="G82" i="3"/>
  <c r="F97" i="3"/>
  <c r="J68" i="3"/>
  <c r="G97" i="3"/>
  <c r="K68" i="3"/>
  <c r="G112" i="3"/>
  <c r="G120" i="3"/>
  <c r="E4" i="3"/>
  <c r="F4" i="3"/>
  <c r="E5" i="3"/>
  <c r="E6" i="3"/>
  <c r="E7" i="3"/>
  <c r="E8" i="3"/>
  <c r="E9" i="3"/>
  <c r="E10" i="3"/>
  <c r="E11" i="3"/>
  <c r="F11" i="3"/>
  <c r="E12" i="3"/>
  <c r="E13" i="3"/>
  <c r="E14" i="3"/>
  <c r="E15" i="3"/>
  <c r="E16" i="3"/>
  <c r="E17" i="3"/>
  <c r="G18" i="3"/>
  <c r="F33" i="3"/>
  <c r="J4" i="3"/>
  <c r="G33" i="3"/>
  <c r="K4" i="3"/>
  <c r="G48" i="3"/>
  <c r="G56" i="3"/>
  <c r="A93" i="3"/>
  <c r="C18" i="5"/>
  <c r="C109" i="3"/>
  <c r="A86" i="3"/>
  <c r="B86" i="3"/>
  <c r="C86" i="3"/>
  <c r="A87" i="3"/>
  <c r="B87" i="3"/>
  <c r="C87" i="3"/>
  <c r="B79" i="3"/>
  <c r="B80" i="3"/>
  <c r="B81" i="3"/>
  <c r="B82" i="3"/>
  <c r="B83" i="3"/>
  <c r="B84" i="3"/>
  <c r="B78" i="3"/>
  <c r="A63" i="3"/>
  <c r="B63" i="3"/>
  <c r="A64" i="3"/>
  <c r="B64" i="3"/>
  <c r="B42" i="3"/>
  <c r="B43" i="3"/>
  <c r="B44" i="3"/>
  <c r="B45" i="3"/>
  <c r="B46" i="3"/>
  <c r="B41" i="3"/>
  <c r="C41" i="3"/>
  <c r="C42" i="3"/>
  <c r="A48" i="3"/>
  <c r="B48" i="3"/>
  <c r="A49" i="3"/>
  <c r="B49" i="3"/>
  <c r="B35" i="3"/>
  <c r="B36" i="3"/>
  <c r="B37" i="3"/>
  <c r="B38" i="3"/>
  <c r="B39" i="3"/>
  <c r="B34" i="3"/>
  <c r="C34" i="3"/>
  <c r="A78" i="3"/>
  <c r="C124" i="3"/>
  <c r="C119" i="3"/>
  <c r="C114" i="3"/>
  <c r="B89" i="3"/>
  <c r="C88" i="3"/>
  <c r="A89" i="3"/>
  <c r="A85" i="3"/>
  <c r="B47" i="3"/>
  <c r="A62" i="3"/>
  <c r="C40" i="3"/>
  <c r="V112" i="3"/>
  <c r="B141" i="3"/>
  <c r="B93" i="3"/>
  <c r="I10" i="5"/>
  <c r="B140" i="3"/>
  <c r="B142" i="3"/>
  <c r="B147" i="3"/>
  <c r="B148" i="3"/>
  <c r="B149" i="3"/>
  <c r="B151" i="3"/>
  <c r="B152" i="3"/>
  <c r="B153" i="3"/>
  <c r="B156" i="3"/>
  <c r="B163" i="3"/>
  <c r="B164" i="3"/>
  <c r="B165" i="3"/>
  <c r="B167" i="3"/>
  <c r="C43" i="3"/>
  <c r="C44" i="3"/>
  <c r="C45" i="3"/>
  <c r="C46" i="3"/>
  <c r="C36" i="3"/>
  <c r="C37" i="3"/>
  <c r="C38" i="3"/>
  <c r="C39" i="3"/>
  <c r="C35" i="3"/>
  <c r="C33" i="3"/>
  <c r="B31" i="3"/>
  <c r="A31" i="3"/>
  <c r="B88" i="3"/>
  <c r="B90" i="3"/>
  <c r="B91" i="3"/>
  <c r="B92" i="3"/>
  <c r="B85" i="3"/>
  <c r="A88" i="3"/>
  <c r="A90" i="3"/>
  <c r="A91" i="3"/>
  <c r="A92" i="3"/>
  <c r="B77" i="3"/>
  <c r="A79" i="3"/>
  <c r="A80" i="3"/>
  <c r="A81" i="3"/>
  <c r="A82" i="3"/>
  <c r="A83" i="3"/>
  <c r="A84" i="3"/>
  <c r="A77" i="3"/>
  <c r="B65" i="3"/>
  <c r="B66" i="3"/>
  <c r="B67" i="3"/>
  <c r="B68" i="3"/>
  <c r="B69" i="3"/>
  <c r="B70" i="3"/>
  <c r="B71" i="3"/>
  <c r="B72" i="3"/>
  <c r="B73" i="3"/>
  <c r="B74" i="3"/>
  <c r="B75" i="3"/>
  <c r="B76" i="3"/>
  <c r="B50" i="3"/>
  <c r="B51" i="3"/>
  <c r="B52" i="3"/>
  <c r="B53" i="3"/>
  <c r="B54" i="3"/>
  <c r="B56" i="3"/>
  <c r="B57" i="3"/>
  <c r="B58" i="3"/>
  <c r="B59" i="3"/>
  <c r="B60" i="3"/>
  <c r="B61" i="3"/>
  <c r="A76" i="3"/>
  <c r="A65" i="3"/>
  <c r="A66" i="3"/>
  <c r="A67" i="3"/>
  <c r="A68" i="3"/>
  <c r="A69" i="3"/>
  <c r="A70" i="3"/>
  <c r="A71" i="3"/>
  <c r="A72" i="3"/>
  <c r="A73" i="3"/>
  <c r="A74" i="3"/>
  <c r="A75" i="3"/>
  <c r="A50" i="3"/>
  <c r="A51" i="3"/>
  <c r="A52" i="3"/>
  <c r="A53" i="3"/>
  <c r="A54" i="3"/>
  <c r="A55" i="3"/>
  <c r="A56" i="3"/>
  <c r="A57" i="3"/>
  <c r="A58" i="3"/>
  <c r="A59" i="3"/>
  <c r="A60" i="3"/>
  <c r="A61" i="3"/>
  <c r="A47" i="3"/>
  <c r="B30" i="3"/>
  <c r="E17" i="2"/>
  <c r="E16" i="2"/>
  <c r="G14" i="2"/>
  <c r="B166" i="3"/>
  <c r="B168" i="3"/>
  <c r="B169" i="3"/>
  <c r="B170" i="3"/>
  <c r="G14" i="5"/>
  <c r="B144" i="3"/>
  <c r="B145" i="3"/>
  <c r="B155" i="3"/>
  <c r="B157" i="3"/>
  <c r="B99" i="3"/>
  <c r="F3" i="5"/>
  <c r="G3" i="5"/>
  <c r="B26" i="1"/>
  <c r="J29" i="2"/>
  <c r="C10" i="5"/>
  <c r="B14" i="5" a="1"/>
  <c r="B14" i="5"/>
  <c r="B10" i="5"/>
  <c r="A14" i="5"/>
  <c r="F10" i="5"/>
  <c r="E10" i="5"/>
  <c r="I14" i="5"/>
  <c r="H14" i="5"/>
  <c r="E82" i="3"/>
  <c r="E18" i="3"/>
  <c r="E112" i="3"/>
  <c r="E48" i="3"/>
  <c r="F112" i="3"/>
  <c r="F48" i="3"/>
  <c r="F120" i="3"/>
  <c r="F56" i="3"/>
  <c r="E2" i="3"/>
  <c r="E66" i="3"/>
  <c r="D10" i="5"/>
  <c r="C14" i="5" a="1"/>
  <c r="C14" i="5"/>
  <c r="G68" i="3"/>
  <c r="G4" i="3"/>
  <c r="G75" i="3"/>
  <c r="G11" i="3"/>
  <c r="E97" i="3"/>
  <c r="I68" i="3"/>
  <c r="E33" i="3"/>
  <c r="I4" i="3"/>
  <c r="F82" i="3"/>
  <c r="F18" i="3"/>
  <c r="E120" i="3"/>
  <c r="E56" i="3"/>
  <c r="B14" i="3"/>
  <c r="H3" i="5"/>
  <c r="G14" i="1"/>
  <c r="B106" i="3"/>
  <c r="H10" i="5"/>
  <c r="G10" i="5"/>
  <c r="B12" i="3"/>
  <c r="B13" i="1"/>
  <c r="G2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<sst xmlns="http://schemas.openxmlformats.org/spreadsheetml/2006/main" count="1056" uniqueCount="266">
  <si>
    <t>דו"ח ראשוני</t>
  </si>
  <si>
    <t>מס. רכב</t>
  </si>
  <si>
    <t>תאריך</t>
  </si>
  <si>
    <t>שעה</t>
  </si>
  <si>
    <t>פסקה</t>
  </si>
  <si>
    <t>מס"ד</t>
  </si>
  <si>
    <t>נתון</t>
  </si>
  <si>
    <t>פירוט</t>
  </si>
  <si>
    <t>מס"ד2</t>
  </si>
  <si>
    <t>נתון3</t>
  </si>
  <si>
    <t>פירוט4</t>
  </si>
  <si>
    <t>נתונים כלליים</t>
  </si>
  <si>
    <t>מספר רכב</t>
  </si>
  <si>
    <t>שם בעל הרכב</t>
  </si>
  <si>
    <t>שם היצרן</t>
  </si>
  <si>
    <t>כתובת</t>
  </si>
  <si>
    <t>דגם</t>
  </si>
  <si>
    <t>טלפון</t>
  </si>
  <si>
    <t>רמת גימור</t>
  </si>
  <si>
    <t>סוג בעלות</t>
  </si>
  <si>
    <t>מספר שילדה</t>
  </si>
  <si>
    <t>מוסך</t>
  </si>
  <si>
    <t>שנת ייצור</t>
  </si>
  <si>
    <t>אימייל מוסך</t>
  </si>
  <si>
    <t>מד אוץ</t>
  </si>
  <si>
    <t>חברת ביטוח</t>
  </si>
  <si>
    <t>סוג הדגם</t>
  </si>
  <si>
    <t>סוכן ביטוח</t>
  </si>
  <si>
    <t>תאריך הנזק</t>
  </si>
  <si>
    <t xml:space="preserve">סוג נזק </t>
  </si>
  <si>
    <t>תאריך בדיקה</t>
  </si>
  <si>
    <t>מקום בדיקה</t>
  </si>
  <si>
    <t>קוד דגם</t>
  </si>
  <si>
    <t>מחיר בסיס</t>
  </si>
  <si>
    <t>סוג הרכב (פרטי/מסחרי)</t>
  </si>
  <si>
    <t>נזק מס 1</t>
  </si>
  <si>
    <t xml:space="preserve">נזק מס 1 </t>
  </si>
  <si>
    <t>מפרט תיקון - הערכת נזק (מבלי לפגוע בזכויות)</t>
  </si>
  <si>
    <t>תיאור הנזק</t>
  </si>
  <si>
    <t>מוקד הנזק</t>
  </si>
  <si>
    <t>חזית</t>
  </si>
  <si>
    <t>תיאור כללי</t>
  </si>
  <si>
    <t xml:space="preserve">בבדיקת הרכב הנדון נוכחנו בנזקים תאונתיים לחלקו      
</t>
  </si>
  <si>
    <t>הקדמי</t>
  </si>
  <si>
    <t xml:space="preserve">     של הרכב.   </t>
  </si>
  <si>
    <t xml:space="preserve"> .....................</t>
  </si>
  <si>
    <t>נמצאו ניזוקים וטעונים תיקון .</t>
  </si>
  <si>
    <t>לזמן שמאי לאחר פירוקים ולפני צבע</t>
  </si>
  <si>
    <t xml:space="preserve">תיקונים </t>
  </si>
  <si>
    <t>עלות</t>
  </si>
  <si>
    <t>תיאור</t>
  </si>
  <si>
    <t>עלות,</t>
  </si>
  <si>
    <t>תיאור,</t>
  </si>
  <si>
    <t>חלקים</t>
  </si>
  <si>
    <t>מקור</t>
  </si>
  <si>
    <t xml:space="preserve">תיאור החלק </t>
  </si>
  <si>
    <t>מס:ד</t>
  </si>
  <si>
    <t>,</t>
  </si>
  <si>
    <t>תיאור החלק ,</t>
  </si>
  <si>
    <t>משומש</t>
  </si>
  <si>
    <t>חליפי</t>
  </si>
  <si>
    <t>חליפי/מקורי</t>
  </si>
  <si>
    <t>עבודות</t>
  </si>
  <si>
    <t>סוג עבודה</t>
  </si>
  <si>
    <t>תיאור/עלות</t>
  </si>
  <si>
    <t>מס"ד,</t>
  </si>
  <si>
    <t>סוג עבודה,</t>
  </si>
  <si>
    <t>תיאור/עלות,</t>
  </si>
  <si>
    <t>כל עבודות הפחחות כולל פירוקים והרכבות</t>
  </si>
  <si>
    <t>hhh</t>
  </si>
  <si>
    <t>עבודות זגגות</t>
  </si>
  <si>
    <t>gg</t>
  </si>
  <si>
    <t>עבודות צבע</t>
  </si>
  <si>
    <t>איטום וזיפות</t>
  </si>
  <si>
    <t>עבודות חשמל</t>
  </si>
  <si>
    <t>בדיקת מתלה</t>
  </si>
  <si>
    <t>עבודות מכונאות</t>
  </si>
  <si>
    <t>הנזק מחייב תקנה 309</t>
  </si>
  <si>
    <t>עבודות מזגן</t>
  </si>
  <si>
    <t>כיול רדאר</t>
  </si>
  <si>
    <t>עבודות ריפוד</t>
  </si>
  <si>
    <t>העברת חיישנים</t>
  </si>
  <si>
    <t>אחר:</t>
  </si>
  <si>
    <t>נזק מס 2</t>
  </si>
  <si>
    <t xml:space="preserve">נזק מס 2 </t>
  </si>
  <si>
    <t>אחורי ימין</t>
  </si>
  <si>
    <t>נזק מס 3</t>
  </si>
  <si>
    <t>אחורי</t>
  </si>
  <si>
    <t>ימין אחורי</t>
  </si>
  <si>
    <t>נזק מס 4</t>
  </si>
  <si>
    <t xml:space="preserve">נזק מס 4 </t>
  </si>
  <si>
    <t xml:space="preserve">נזק מס 5 </t>
  </si>
  <si>
    <t>חתימת המוסך</t>
  </si>
  <si>
    <t>הערכה כללית</t>
  </si>
  <si>
    <t>סיכום ראשוני</t>
  </si>
  <si>
    <t>כדי למנוע אי הבנה- שים לב להערות הר״מ:</t>
  </si>
  <si>
    <t>יש להודיע לשמאי על כל נזק נוסף שיתגלה במהלך התיקון ולקבל אישור בכתב להוספתו.</t>
  </si>
  <si>
    <t>הצעת תיקון זו כפופה לעיון בטופס התביעה.</t>
  </si>
  <si>
    <t>החלקים שיפורקו מהרכב יעמדו לרשות חברת הביטוח.</t>
  </si>
  <si>
    <t>הצעה זו אינה מחייבת את חברת הביטוח לתשלום כלשהו.</t>
  </si>
  <si>
    <t>סטטוס</t>
  </si>
  <si>
    <t>תאריך :</t>
  </si>
  <si>
    <t>ללא סטטוס</t>
  </si>
  <si>
    <t>חתימת השמאי :</t>
  </si>
  <si>
    <t>קטגוריה</t>
  </si>
  <si>
    <t>ערך</t>
  </si>
  <si>
    <t>מספר תיק</t>
  </si>
  <si>
    <t>YC-5785269-2025</t>
  </si>
  <si>
    <t>ביואיק</t>
  </si>
  <si>
    <t>LUCERNE</t>
  </si>
  <si>
    <t xml:space="preserve">check-car </t>
  </si>
  <si>
    <t>Webhook</t>
  </si>
  <si>
    <t>check-car 2</t>
  </si>
  <si>
    <t>check-car 3</t>
  </si>
  <si>
    <t>check-car 4</t>
  </si>
  <si>
    <t>check-car 5</t>
  </si>
  <si>
    <t>check-car 6</t>
  </si>
  <si>
    <t>check-car 7</t>
  </si>
  <si>
    <t>Levi</t>
  </si>
  <si>
    <t>webhook8</t>
  </si>
  <si>
    <t>check-car 9</t>
  </si>
  <si>
    <t>Levi10</t>
  </si>
  <si>
    <t>CXL</t>
  </si>
  <si>
    <t xml:space="preserve">start a report </t>
  </si>
  <si>
    <t>webhook</t>
  </si>
  <si>
    <t>1G4HD57258U196450</t>
  </si>
  <si>
    <t>Expertise</t>
  </si>
  <si>
    <t xml:space="preserve">Helper </t>
  </si>
  <si>
    <t>סדאן</t>
  </si>
  <si>
    <t>מבט על</t>
  </si>
  <si>
    <t xml:space="preserve">Automation </t>
  </si>
  <si>
    <t>13/05/2025</t>
  </si>
  <si>
    <t>Feeding</t>
  </si>
  <si>
    <t>מס' רכב</t>
  </si>
  <si>
    <t>פרטי</t>
  </si>
  <si>
    <t>כרמל כיוף</t>
  </si>
  <si>
    <t>טלפון מוסך</t>
  </si>
  <si>
    <t>סוג נזק</t>
  </si>
  <si>
    <t>מוסך UMI חיפה</t>
  </si>
  <si>
    <t>נפח מנוע</t>
  </si>
  <si>
    <t>סוג דלק</t>
  </si>
  <si>
    <t>בנזין</t>
  </si>
  <si>
    <t>מספר דגם הרכב</t>
  </si>
  <si>
    <t>HD572</t>
  </si>
  <si>
    <t>דגם מנוע</t>
  </si>
  <si>
    <t>הנעה</t>
  </si>
  <si>
    <t>4X2</t>
  </si>
  <si>
    <t>field</t>
  </si>
  <si>
    <t>value</t>
  </si>
  <si>
    <t>Cost</t>
  </si>
  <si>
    <t>מוקד נזק 2</t>
  </si>
  <si>
    <t>מוקד נזק 4</t>
  </si>
  <si>
    <t>source</t>
  </si>
  <si>
    <t xml:space="preserve">Automation  </t>
  </si>
  <si>
    <t xml:space="preserve">feeding </t>
  </si>
  <si>
    <t xml:space="preserve">controbution </t>
  </si>
  <si>
    <t>Experties</t>
  </si>
  <si>
    <t xml:space="preserve">final report </t>
  </si>
  <si>
    <t>checkcar</t>
  </si>
  <si>
    <t>manual</t>
  </si>
  <si>
    <t>levi</t>
  </si>
  <si>
    <t xml:space="preserve">For Parts Search Module </t>
  </si>
  <si>
    <t>תיקונים</t>
  </si>
  <si>
    <t>תיאןר החלק</t>
  </si>
  <si>
    <t>מוקד נזק 3</t>
  </si>
  <si>
    <t>מוקד נזק 5</t>
  </si>
  <si>
    <t>garage</t>
  </si>
  <si>
    <t xml:space="preserve">evaluation </t>
  </si>
  <si>
    <t xml:space="preserve">Aggregation </t>
  </si>
  <si>
    <t>לוי יצחק  - השלמות לחוו"ד</t>
  </si>
  <si>
    <t>אוטומט</t>
  </si>
  <si>
    <t>מאפייני הרכב</t>
  </si>
  <si>
    <t>שם דגם מלא</t>
  </si>
  <si>
    <t>תאריך הוצאת הדו"ח</t>
  </si>
  <si>
    <t>עליה לכביש</t>
  </si>
  <si>
    <t>מספר בעלים</t>
  </si>
  <si>
    <t>מס' ק"מ</t>
  </si>
  <si>
    <t>קטיגוריה</t>
  </si>
  <si>
    <t>מחיר סופי לרכב</t>
  </si>
  <si>
    <t>התאמת מחיר</t>
  </si>
  <si>
    <t xml:space="preserve"> פרמטר עליה לכביש </t>
  </si>
  <si>
    <t>לא לגעת - נוסחאות</t>
  </si>
  <si>
    <t>עליה לכביש %</t>
  </si>
  <si>
    <t>ערך כספי עליה לכביש</t>
  </si>
  <si>
    <t>שווי מצטבר עליה לכביש</t>
  </si>
  <si>
    <t xml:space="preserve"> פרמטר  מס' ק"מ  </t>
  </si>
  <si>
    <t>מס' ק"מ %</t>
  </si>
  <si>
    <t>ערך כספי מס' ק"מ</t>
  </si>
  <si>
    <t>שווי מצטבר מס' ק"מ</t>
  </si>
  <si>
    <t xml:space="preserve"> פרמטר  בעלות</t>
  </si>
  <si>
    <t>בעלות %</t>
  </si>
  <si>
    <t>ערך כספי בעלות</t>
  </si>
  <si>
    <t>שווי מצטבר בעלות</t>
  </si>
  <si>
    <t xml:space="preserve"> פרמטר מס' בעלים </t>
  </si>
  <si>
    <t>מס' בעלים</t>
  </si>
  <si>
    <t>מס' בעלים %</t>
  </si>
  <si>
    <t>ערך כספי מס' בעלים</t>
  </si>
  <si>
    <t>שווי מצטבר מס' בעלים</t>
  </si>
  <si>
    <t xml:space="preserve"> פרמטר מאפיינים </t>
  </si>
  <si>
    <t>מאפיינים</t>
  </si>
  <si>
    <t>מאפיינים %</t>
  </si>
  <si>
    <t>ערך כספי מאפיינים</t>
  </si>
  <si>
    <t>שווי מצטבר מאפיינים</t>
  </si>
  <si>
    <t>סוג דגם</t>
  </si>
  <si>
    <t xml:space="preserve"> % ירידת הערך </t>
  </si>
  <si>
    <t xml:space="preserve"> % ירידת הערך  נזק 1</t>
  </si>
  <si>
    <t xml:space="preserve"> % ירידת הערך  נזק 2</t>
  </si>
  <si>
    <t xml:space="preserve"> % ירידת הערך  נזק 3</t>
  </si>
  <si>
    <t xml:space="preserve"> % ירידת הערך  נזק 4</t>
  </si>
  <si>
    <t xml:space="preserve"> % ירידת הערך  נזק 5</t>
  </si>
  <si>
    <t xml:space="preserve"> % ירידת הערך גלובלי</t>
  </si>
  <si>
    <t>חישובים</t>
  </si>
  <si>
    <t>טבלת חישוב אחוז הנזק</t>
  </si>
  <si>
    <t>תוספות והפחתות</t>
  </si>
  <si>
    <t>ערך הרכב לנזק גולמי כולל מע"מ</t>
  </si>
  <si>
    <t>סה"כ הנזק כולל מע"מ</t>
  </si>
  <si>
    <t>אחוז הנזק הגולמי</t>
  </si>
  <si>
    <t>טבלת חישוב ערך השוק של הרכב</t>
  </si>
  <si>
    <t>חישוב ערך השוק של הרכב</t>
  </si>
  <si>
    <t>חישוב ירידת הערך של הרכב</t>
  </si>
  <si>
    <t xml:space="preserve"> ערך השוק של הרכב</t>
  </si>
  <si>
    <t>פיצוי לירידת הערך</t>
  </si>
  <si>
    <t>סיכום חוות הדעת</t>
  </si>
  <si>
    <t>שכ"ט</t>
  </si>
  <si>
    <t xml:space="preserve">צילומים </t>
  </si>
  <si>
    <t>משרד</t>
  </si>
  <si>
    <t>נסיעות</t>
  </si>
  <si>
    <t>סה"כ  ללא מע"מ</t>
  </si>
  <si>
    <t>מע"מ</t>
  </si>
  <si>
    <t>סה"כ  כולל מע"מ</t>
  </si>
  <si>
    <t>סך הכל עבודות ותיקונים</t>
  </si>
  <si>
    <t>סך הכל חלקים</t>
  </si>
  <si>
    <t>סך הכל חלקים ועבודות</t>
  </si>
  <si>
    <t>כל המחירים ₪</t>
  </si>
  <si>
    <t xml:space="preserve">מספר תיק </t>
  </si>
  <si>
    <t>תאריך הבדיקה</t>
  </si>
  <si>
    <t>תאריך חוו״ד</t>
  </si>
  <si>
    <t>ערך הרכב</t>
  </si>
  <si>
    <t>דירקטיבה</t>
  </si>
  <si>
    <t>E-mail</t>
  </si>
  <si>
    <t>מס מוקדי נזק</t>
  </si>
  <si>
    <t>מוקד נזק</t>
  </si>
  <si>
    <t>תיקונים מתוכננים</t>
  </si>
  <si>
    <t>חלקים מתוכננים</t>
  </si>
  <si>
    <t>עבודות מתוכננות</t>
  </si>
  <si>
    <t>הנחייה</t>
  </si>
  <si>
    <t>הערות</t>
  </si>
  <si>
    <t>תיקונים בפועל</t>
  </si>
  <si>
    <t>סה"כ חלקים בפועל</t>
  </si>
  <si>
    <t>סה"כ עבודות בפועל</t>
  </si>
  <si>
    <t>סכום לתביעה</t>
  </si>
  <si>
    <t>ירידת ערך</t>
  </si>
  <si>
    <t>פיצוי סופי</t>
  </si>
  <si>
    <t>Category</t>
  </si>
  <si>
    <t>Value</t>
  </si>
  <si>
    <t>פיג'ו 2008 אקטיב (1600) אוטו'120 כ"ס</t>
  </si>
  <si>
    <t>16/04/2025</t>
  </si>
  <si>
    <t>13/03/2025</t>
  </si>
  <si>
    <t>פרמטר עליה לכביש</t>
  </si>
  <si>
    <t>פרמטר מס' ק"מ</t>
  </si>
  <si>
    <t>מס ק"מ</t>
  </si>
  <si>
    <t>פרמטר בעלות</t>
  </si>
  <si>
    <t>בעלות</t>
  </si>
  <si>
    <t>פרטית</t>
  </si>
  <si>
    <t>פרמטר מס' בעלים</t>
  </si>
  <si>
    <t>פרמטר מאפיינים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</si>
</sst>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[$-1010000]d\.m\.yyyy;@"/>
  </numFmts>
  <fonts count="41" x14ac:knownFonts="1">
    <font>
      <sz val="11"/>
      <color theme="1"/>
      <name val="Aptos Narrow"/>
      <family val="2"/>
      <scheme val="minor"/>
    </font>
    <font>
      <sz val="11"/>
      <color theme="1"/>
      <name val="Aptos Narrow"/>
      <charset val="177"/>
      <scheme val="minor"/>
    </font>
    <font>
      <sz val="11"/>
      <color rgb="FF000000"/>
      <name val="Aptos Narrow"/>
    </font>
    <font>
      <sz val="10"/>
      <color theme="1"/>
      <name val="Calibri"/>
      <charset val="177"/>
    </font>
    <font>
      <b/>
      <sz val="12"/>
      <color rgb="FF000000"/>
      <name val="Arial"/>
    </font>
    <font>
      <sz val="12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sz val="10"/>
      <color rgb="FF000000"/>
      <name val="Arial"/>
    </font>
    <font>
      <b/>
      <sz val="9"/>
      <color theme="0"/>
      <name val="Arial"/>
    </font>
    <font>
      <b/>
      <sz val="9"/>
      <color theme="0"/>
      <name val="Arial"/>
      <family val="2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theme="0"/>
      <name val="Arial"/>
    </font>
    <font>
      <sz val="11"/>
      <color rgb="FF000000"/>
      <name val="Arial"/>
    </font>
    <font>
      <sz val="11"/>
      <color theme="0"/>
      <name val="Aptos Narrow"/>
      <family val="2"/>
      <scheme val="minor"/>
    </font>
    <font>
      <sz val="28"/>
      <color theme="0"/>
      <name val="Aptos Black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scheme val="minor"/>
    </font>
    <font>
      <sz val="10"/>
      <color theme="1"/>
      <name val="Aptos Narrow"/>
      <scheme val="minor"/>
    </font>
    <font>
      <sz val="11"/>
      <color rgb="FFFFFFFF"/>
      <name val="Aptos Narrow"/>
      <scheme val="minor"/>
    </font>
    <font>
      <sz val="11"/>
      <color rgb="FF000000"/>
      <name val="Aptos Display"/>
      <scheme val="major"/>
    </font>
    <font>
      <sz val="14"/>
      <color theme="1"/>
      <name val="Aptos Narrow"/>
      <family val="2"/>
      <scheme val="minor"/>
    </font>
    <font>
      <b/>
      <sz val="10"/>
      <color theme="0"/>
      <name val="Calibri"/>
      <charset val="177"/>
    </font>
    <font>
      <sz val="11"/>
      <color theme="4"/>
      <name val="Aptos Narrow"/>
      <family val="2"/>
      <scheme val="minor"/>
    </font>
    <font>
      <sz val="10"/>
      <color theme="1"/>
      <name val="Helvetica Neue"/>
      <charset val="1"/>
    </font>
    <font>
      <sz val="10"/>
      <color theme="1"/>
      <name val="Arial Hebrew"/>
      <charset val="1"/>
    </font>
    <font>
      <sz val="11"/>
      <color theme="0"/>
      <name val="Aptos Display"/>
      <scheme val="major"/>
    </font>
    <font>
      <sz val="11"/>
      <color theme="0"/>
      <name val="Aptos Narrow"/>
      <scheme val="minor"/>
    </font>
    <font>
      <sz val="11"/>
      <color rgb="FFFFFFFF"/>
      <name val="Arial"/>
      <charset val="1"/>
    </font>
    <font>
      <sz val="12"/>
      <color theme="1"/>
      <name val="Aptos Display"/>
      <scheme val="major"/>
    </font>
    <font>
      <sz val="14"/>
      <color theme="1"/>
      <name val="Calibri"/>
      <charset val="177"/>
    </font>
    <font>
      <b/>
      <sz val="14"/>
      <color theme="0"/>
      <name val="Aharoni"/>
    </font>
    <font>
      <b/>
      <sz val="14"/>
      <color theme="1"/>
      <name val="Aharoni"/>
    </font>
    <font>
      <sz val="9"/>
      <color rgb="FF000000"/>
      <name val="Arial"/>
      <charset val="1"/>
    </font>
    <font>
      <sz val="11"/>
      <color rgb="FF000000"/>
      <name val="Aptos Narrow"/>
      <charset val="1"/>
    </font>
    <font>
      <b/>
      <sz val="11"/>
      <color theme="0"/>
      <name val="Aptos Narrow"/>
      <family val="2"/>
      <scheme val="minor"/>
    </font>
    <font>
      <sz val="10"/>
      <color rgb="FF000000"/>
      <name val="Abadi"/>
    </font>
  </fonts>
  <fills count="48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indexed="65"/>
        <bgColor theme="7" tint="0.59999389629810485"/>
      </patternFill>
    </fill>
    <fill>
      <patternFill patternType="solid">
        <fgColor rgb="FFFBE2D5"/>
        <bgColor rgb="FFFBE2D5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FFE599"/>
        <bgColor rgb="FFFFE599"/>
      </patternFill>
    </fill>
    <fill>
      <patternFill patternType="solid">
        <fgColor rgb="FFCAEDFB"/>
        <bgColor rgb="FFCAEDFB"/>
      </patternFill>
    </fill>
    <fill>
      <patternFill patternType="solid">
        <fgColor theme="5" tint="0.59999389629810485"/>
        <bgColor rgb="FFCAEDFB"/>
      </patternFill>
    </fill>
    <fill>
      <patternFill patternType="solid">
        <fgColor rgb="FFC0F1C8"/>
        <bgColor rgb="FFC0F1C8"/>
      </patternFill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  <fill>
      <patternFill patternType="solid">
        <fgColor theme="5" tint="0.59999389629810485"/>
        <bgColor rgb="FFFCE5CD"/>
      </patternFill>
    </fill>
    <fill>
      <patternFill patternType="solid">
        <fgColor theme="5" tint="0.59999389629810485"/>
        <bgColor rgb="FFFBE2D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rgb="FFFF0000"/>
        <bgColor rgb="FFFF0000"/>
      </patternFill>
    </fill>
    <fill>
      <patternFill patternType="solid">
        <fgColor rgb="FFDAF2D0"/>
        <bgColor rgb="FFDAF2D0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356854"/>
        <bgColor indexed="64"/>
      </patternFill>
    </fill>
    <fill>
      <patternFill patternType="solid">
        <fgColor theme="2" tint="-0.249977111117893"/>
        <bgColor indexed="64"/>
      </patternFill>
    </fill>
  </fills>
  <borders count="228">
    <border>
      <left/>
      <right/>
      <top/>
      <bottom/>
      <diagonal/>
    </border>
    <border>
      <left style="thin">
        <color rgb="FF000000"/>
      </left>
      <right/>
      <top style="medium">
        <color theme="6"/>
      </top>
      <bottom style="thick">
        <color rgb="FF38761D"/>
      </bottom>
      <diagonal/>
    </border>
    <border>
      <left style="thin">
        <color rgb="FF145F82"/>
      </left>
      <right style="thick">
        <color rgb="FF38761D"/>
      </right>
      <top style="medium">
        <color theme="6"/>
      </top>
      <bottom style="thick">
        <color rgb="FF38761D"/>
      </bottom>
      <diagonal/>
    </border>
    <border>
      <left/>
      <right/>
      <top style="medium">
        <color theme="6"/>
      </top>
      <bottom/>
      <diagonal/>
    </border>
    <border>
      <left/>
      <right style="medium">
        <color theme="6"/>
      </right>
      <top style="medium">
        <color theme="6"/>
      </top>
      <bottom/>
      <diagonal/>
    </border>
    <border>
      <left/>
      <right style="medium">
        <color theme="6"/>
      </right>
      <top/>
      <bottom/>
      <diagonal/>
    </border>
    <border>
      <left style="medium">
        <color theme="6"/>
      </left>
      <right style="thin">
        <color rgb="FF0C769E"/>
      </right>
      <top style="thick">
        <color rgb="FF38761D"/>
      </top>
      <bottom/>
      <diagonal/>
    </border>
    <border>
      <left/>
      <right/>
      <top style="thick">
        <color rgb="FF38761D"/>
      </top>
      <bottom/>
      <diagonal/>
    </border>
    <border>
      <left/>
      <right style="thick">
        <color rgb="FF38761D"/>
      </right>
      <top style="thick">
        <color rgb="FF38761D"/>
      </top>
      <bottom/>
      <diagonal/>
    </border>
    <border>
      <left style="medium">
        <color theme="6"/>
      </left>
      <right style="thin">
        <color rgb="FF0C769E"/>
      </right>
      <top/>
      <bottom style="thick">
        <color rgb="FF38761D"/>
      </bottom>
      <diagonal/>
    </border>
    <border>
      <left/>
      <right style="thick">
        <color rgb="FF38761D"/>
      </right>
      <top/>
      <bottom style="thick">
        <color rgb="FF38761D"/>
      </bottom>
      <diagonal/>
    </border>
    <border>
      <left style="medium">
        <color theme="6"/>
      </left>
      <right style="thin">
        <color rgb="FF000000"/>
      </right>
      <top style="thin">
        <color rgb="FF4A86E8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EFEFEF"/>
      </bottom>
      <diagonal/>
    </border>
    <border>
      <left/>
      <right/>
      <top/>
      <bottom style="thin">
        <color rgb="FFEFEFEF"/>
      </bottom>
      <diagonal/>
    </border>
    <border>
      <left style="thin">
        <color rgb="FF145F82"/>
      </left>
      <right style="thin">
        <color rgb="FF000000"/>
      </right>
      <top/>
      <bottom style="thin">
        <color rgb="FFD9D9D9"/>
      </bottom>
      <diagonal/>
    </border>
    <border>
      <left style="thin">
        <color rgb="FF000000"/>
      </left>
      <right style="thin">
        <color indexed="64"/>
      </right>
      <top/>
      <bottom style="thin">
        <color rgb="FFD9D9D9"/>
      </bottom>
      <diagonal/>
    </border>
    <border>
      <left style="medium">
        <color theme="6"/>
      </left>
      <right style="thin">
        <color rgb="FF000000"/>
      </right>
      <top/>
      <bottom/>
      <diagonal/>
    </border>
    <border>
      <left/>
      <right style="medium">
        <color theme="9" tint="-0.249977111117893"/>
      </right>
      <top style="medium">
        <color theme="9" tint="-0.249977111117893"/>
      </top>
      <bottom style="thin">
        <color rgb="FFEFEFEF"/>
      </bottom>
      <diagonal/>
    </border>
    <border>
      <left/>
      <right style="medium">
        <color theme="6"/>
      </right>
      <top/>
      <bottom style="thin">
        <color rgb="FFD9D9D9"/>
      </bottom>
      <diagonal/>
    </border>
    <border>
      <left/>
      <right style="medium">
        <color theme="9" tint="-0.249977111117893"/>
      </right>
      <top/>
      <bottom style="thin">
        <color rgb="FFEFEFEF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000000"/>
      </right>
      <top/>
      <bottom style="thin">
        <color rgb="FFD9D9D9"/>
      </bottom>
      <diagonal/>
    </border>
    <border>
      <left style="thin">
        <color rgb="FF000000"/>
      </left>
      <right style="medium">
        <color theme="6"/>
      </right>
      <top/>
      <bottom style="thin">
        <color rgb="FFD9D9D9"/>
      </bottom>
      <diagonal/>
    </border>
    <border>
      <left style="thin">
        <color rgb="FF000000"/>
      </left>
      <right style="medium">
        <color theme="6"/>
      </right>
      <top/>
      <bottom/>
      <diagonal/>
    </border>
    <border>
      <left/>
      <right/>
      <top style="thin">
        <color theme="2"/>
      </top>
      <bottom style="thin">
        <color theme="2"/>
      </bottom>
      <diagonal/>
    </border>
    <border>
      <left style="medium">
        <color theme="6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theme="6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theme="6"/>
      </right>
      <top/>
      <bottom style="thin">
        <color rgb="FFFF0000"/>
      </bottom>
      <diagonal/>
    </border>
    <border>
      <left style="medium">
        <color theme="6"/>
      </left>
      <right style="thin">
        <color rgb="FF000000"/>
      </right>
      <top/>
      <bottom style="thick">
        <color rgb="FFFF0000"/>
      </bottom>
      <diagonal/>
    </border>
    <border>
      <left style="thin">
        <color rgb="FF000000"/>
      </left>
      <right style="thin">
        <color rgb="FF000000"/>
      </right>
      <top/>
      <bottom style="thick">
        <color rgb="FFFF0000"/>
      </bottom>
      <diagonal/>
    </border>
    <border>
      <left style="thin">
        <color rgb="FF00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medium">
        <color theme="6"/>
      </right>
      <top/>
      <bottom style="thick">
        <color rgb="FFFF0000"/>
      </bottom>
      <diagonal/>
    </border>
    <border>
      <left style="medium">
        <color theme="6"/>
      </left>
      <right/>
      <top style="thick">
        <color rgb="FFFF0000"/>
      </top>
      <bottom style="thin">
        <color rgb="FFFF0000"/>
      </bottom>
      <diagonal/>
    </border>
    <border>
      <left/>
      <right/>
      <top style="thick">
        <color rgb="FFFF0000"/>
      </top>
      <bottom style="thin">
        <color rgb="FFFF0000"/>
      </bottom>
      <diagonal/>
    </border>
    <border>
      <left/>
      <right style="medium">
        <color theme="6"/>
      </right>
      <top style="thick">
        <color rgb="FFFF0000"/>
      </top>
      <bottom style="thin">
        <color rgb="FFFF0000"/>
      </bottom>
      <diagonal/>
    </border>
    <border>
      <left style="medium">
        <color theme="6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 style="medium">
        <color theme="6"/>
      </left>
      <right style="thin">
        <color rgb="FF000000"/>
      </right>
      <top style="thin">
        <color rgb="FFFF0000"/>
      </top>
      <bottom/>
      <diagonal/>
    </border>
    <border>
      <left style="thin">
        <color rgb="FF000000"/>
      </left>
      <right/>
      <top style="thin">
        <color rgb="FFFF0000"/>
      </top>
      <bottom style="thin">
        <color rgb="FF000000"/>
      </bottom>
      <diagonal/>
    </border>
    <border>
      <left/>
      <right style="thin">
        <color rgb="FF000000"/>
      </right>
      <top style="thin">
        <color rgb="FFFF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6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FF0000"/>
      </bottom>
      <diagonal/>
    </border>
    <border>
      <left/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theme="6"/>
      </right>
      <top style="thin">
        <color indexed="64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theme="6"/>
      </right>
      <top/>
      <bottom style="thin">
        <color rgb="FF000000"/>
      </bottom>
      <diagonal/>
    </border>
    <border>
      <left style="thin">
        <color rgb="FF000000"/>
      </left>
      <right style="medium">
        <color theme="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theme="6"/>
      </right>
      <top style="thin">
        <color rgb="FF000000"/>
      </top>
      <bottom style="thick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medium">
        <color theme="6"/>
      </left>
      <right/>
      <top/>
      <bottom style="thick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FF0000"/>
      </bottom>
      <diagonal/>
    </border>
    <border>
      <left style="thin">
        <color rgb="FF00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medium">
        <color theme="6"/>
      </right>
      <top style="thick">
        <color rgb="FFFF0000"/>
      </top>
      <bottom/>
      <diagonal/>
    </border>
    <border>
      <left style="medium">
        <color theme="6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medium">
        <color theme="6"/>
      </right>
      <top style="thick">
        <color rgb="FFFF0000"/>
      </top>
      <bottom style="thick">
        <color rgb="FFFF0000"/>
      </bottom>
      <diagonal/>
    </border>
    <border>
      <left style="medium">
        <color theme="6"/>
      </left>
      <right style="thin">
        <color rgb="FF000000"/>
      </right>
      <top style="thick">
        <color rgb="FFFF0000"/>
      </top>
      <bottom/>
      <diagonal/>
    </border>
    <border>
      <left style="thin">
        <color rgb="FF000000"/>
      </left>
      <right style="thin">
        <color rgb="FF000000"/>
      </right>
      <top style="thick">
        <color rgb="FFFF0000"/>
      </top>
      <bottom/>
      <diagonal/>
    </border>
    <border>
      <left style="medium">
        <color theme="6"/>
      </left>
      <right/>
      <top style="thick">
        <color rgb="FFFF0000"/>
      </top>
      <bottom/>
      <diagonal/>
    </border>
    <border>
      <left style="medium">
        <color theme="6"/>
      </left>
      <right style="thin">
        <color rgb="FFFF0000"/>
      </right>
      <top style="thick">
        <color rgb="FFFF0000"/>
      </top>
      <bottom/>
      <diagonal/>
    </border>
    <border>
      <left style="thin">
        <color rgb="FFFF0000"/>
      </left>
      <right/>
      <top style="thick">
        <color rgb="FFFF0000"/>
      </top>
      <bottom/>
      <diagonal/>
    </border>
    <border>
      <left style="medium">
        <color theme="6"/>
      </left>
      <right style="thin">
        <color rgb="FFFF0000"/>
      </right>
      <top/>
      <bottom/>
      <diagonal/>
    </border>
    <border>
      <left style="thin">
        <color rgb="FFFF0000"/>
      </left>
      <right/>
      <top/>
      <bottom/>
      <diagonal/>
    </border>
    <border>
      <left style="medium">
        <color theme="6"/>
      </left>
      <right style="thin">
        <color rgb="FFFF0000"/>
      </right>
      <top/>
      <bottom style="thick">
        <color rgb="FFFF0000"/>
      </bottom>
      <diagonal/>
    </border>
    <border>
      <left style="thin">
        <color rgb="FFFF0000"/>
      </left>
      <right/>
      <top/>
      <bottom style="thick">
        <color rgb="FFFF0000"/>
      </bottom>
      <diagonal/>
    </border>
    <border>
      <left style="medium">
        <color theme="6"/>
      </left>
      <right/>
      <top style="thick">
        <color rgb="FFFF0000"/>
      </top>
      <bottom style="thick">
        <color rgb="FF38761D"/>
      </bottom>
      <diagonal/>
    </border>
    <border>
      <left/>
      <right/>
      <top style="thick">
        <color rgb="FFFF0000"/>
      </top>
      <bottom style="thick">
        <color rgb="FF38761D"/>
      </bottom>
      <diagonal/>
    </border>
    <border>
      <left/>
      <right style="medium">
        <color theme="6"/>
      </right>
      <top style="thick">
        <color rgb="FFFF0000"/>
      </top>
      <bottom style="thick">
        <color rgb="FF38761D"/>
      </bottom>
      <diagonal/>
    </border>
    <border>
      <left style="medium">
        <color theme="6"/>
      </left>
      <right/>
      <top style="thick">
        <color rgb="FF38761D"/>
      </top>
      <bottom/>
      <diagonal/>
    </border>
    <border>
      <left/>
      <right style="medium">
        <color theme="6"/>
      </right>
      <top style="thick">
        <color rgb="FF38761D"/>
      </top>
      <bottom/>
      <diagonal/>
    </border>
    <border>
      <left/>
      <right/>
      <top/>
      <bottom style="medium">
        <color theme="6"/>
      </bottom>
      <diagonal/>
    </border>
    <border>
      <left/>
      <right style="medium">
        <color theme="6"/>
      </right>
      <top/>
      <bottom style="medium">
        <color theme="6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theme="6"/>
      </left>
      <right/>
      <top style="medium">
        <color rgb="FFFF0000"/>
      </top>
      <bottom style="medium">
        <color theme="6"/>
      </bottom>
      <diagonal/>
    </border>
    <border>
      <left/>
      <right/>
      <top style="medium">
        <color rgb="FFFF0000"/>
      </top>
      <bottom style="medium">
        <color theme="6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thin">
        <color rgb="FF000000"/>
      </left>
      <right style="thin">
        <color theme="1"/>
      </right>
      <top style="thin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theme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theme="1"/>
      </right>
      <top style="thin">
        <color rgb="FF000000"/>
      </top>
      <bottom style="medium">
        <color rgb="FFFF0000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0"/>
      </left>
      <right/>
      <top/>
      <bottom/>
      <diagonal/>
    </border>
    <border>
      <left style="thick">
        <color theme="4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ck">
        <color theme="9"/>
      </left>
      <right/>
      <top style="thin">
        <color rgb="FF000000"/>
      </top>
      <bottom style="thin">
        <color rgb="FF000000"/>
      </bottom>
      <diagonal/>
    </border>
    <border>
      <left style="thick">
        <color theme="9"/>
      </left>
      <right/>
      <top style="thin">
        <color rgb="FF000000"/>
      </top>
      <bottom style="medium">
        <color rgb="FFFF0000"/>
      </bottom>
      <diagonal/>
    </border>
    <border>
      <left style="thick">
        <color theme="9"/>
      </left>
      <right/>
      <top/>
      <bottom style="thin">
        <color rgb="FF000000"/>
      </bottom>
      <diagonal/>
    </border>
    <border>
      <left style="medium">
        <color theme="9"/>
      </left>
      <right/>
      <top style="thin">
        <color rgb="FF000000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theme="0"/>
      </left>
      <right style="thin">
        <color theme="1"/>
      </right>
      <top style="medium">
        <color theme="0"/>
      </top>
      <bottom style="medium">
        <color theme="0"/>
      </bottom>
      <diagonal/>
    </border>
    <border>
      <left style="thin">
        <color theme="1"/>
      </left>
      <right/>
      <top style="medium">
        <color theme="0"/>
      </top>
      <bottom style="medium">
        <color theme="0"/>
      </bottom>
      <diagonal/>
    </border>
    <border>
      <left style="thin">
        <color rgb="FF000000"/>
      </left>
      <right style="thin">
        <color rgb="FF000000"/>
      </right>
      <top/>
      <bottom style="double">
        <color theme="0"/>
      </bottom>
      <diagonal/>
    </border>
    <border>
      <left style="thin">
        <color theme="1"/>
      </left>
      <right/>
      <top/>
      <bottom style="double">
        <color theme="0"/>
      </bottom>
      <diagonal/>
    </border>
    <border>
      <left style="thick">
        <color theme="9"/>
      </left>
      <right style="thin">
        <color rgb="FF000000"/>
      </right>
      <top/>
      <bottom style="double">
        <color theme="0"/>
      </bottom>
      <diagonal/>
    </border>
    <border>
      <left style="medium">
        <color theme="5" tint="-0.249977111117893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5" tint="-0.249977111117893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double">
        <color theme="0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 style="double">
        <color theme="0"/>
      </bottom>
      <diagonal/>
    </border>
    <border>
      <left style="thin">
        <color theme="1"/>
      </left>
      <right style="thin">
        <color rgb="FF000000"/>
      </right>
      <top/>
      <bottom style="thin">
        <color theme="1"/>
      </bottom>
      <diagonal/>
    </border>
    <border>
      <left style="medium">
        <color theme="5" tint="-0.249977111117893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5" tint="-0.249977111117893"/>
      </right>
      <top/>
      <bottom style="thin">
        <color theme="1"/>
      </bottom>
      <diagonal/>
    </border>
    <border>
      <left style="thin">
        <color rgb="FF000000"/>
      </left>
      <right style="thin">
        <color theme="1"/>
      </right>
      <top/>
      <bottom style="double">
        <color theme="0"/>
      </bottom>
      <diagonal/>
    </border>
    <border>
      <left style="thin">
        <color rgb="FF000000"/>
      </left>
      <right style="thin">
        <color theme="1"/>
      </right>
      <top style="thin">
        <color theme="1"/>
      </top>
      <bottom/>
      <diagonal/>
    </border>
    <border>
      <left style="thin">
        <color rgb="FF000000"/>
      </left>
      <right style="thin">
        <color theme="1"/>
      </right>
      <top/>
      <bottom/>
      <diagonal/>
    </border>
    <border>
      <left style="medium">
        <color theme="5" tint="-0.249977111117893"/>
      </left>
      <right style="thin">
        <color theme="1"/>
      </right>
      <top style="thin">
        <color theme="1"/>
      </top>
      <bottom/>
      <diagonal/>
    </border>
    <border>
      <left style="thick">
        <color theme="9"/>
      </left>
      <right style="medium">
        <color theme="4"/>
      </right>
      <top style="thin">
        <color rgb="FF000000"/>
      </top>
      <bottom style="thin">
        <color rgb="FF000000"/>
      </bottom>
      <diagonal/>
    </border>
    <border>
      <left style="thick">
        <color theme="9"/>
      </left>
      <right style="medium">
        <color theme="4"/>
      </right>
      <top style="thin">
        <color theme="0"/>
      </top>
      <bottom style="thin">
        <color rgb="FF000000"/>
      </bottom>
      <diagonal/>
    </border>
    <border>
      <left style="thick">
        <color theme="9"/>
      </left>
      <right style="medium">
        <color theme="4"/>
      </right>
      <top style="thin">
        <color rgb="FF000000"/>
      </top>
      <bottom style="thin">
        <color theme="0"/>
      </bottom>
      <diagonal/>
    </border>
    <border>
      <left style="thick">
        <color theme="9"/>
      </left>
      <right style="medium">
        <color theme="4"/>
      </right>
      <top style="medium">
        <color theme="0"/>
      </top>
      <bottom style="medium">
        <color theme="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4A86E8"/>
      </bottom>
      <diagonal/>
    </border>
    <border>
      <left/>
      <right/>
      <top/>
      <bottom style="thin">
        <color rgb="FF4A86E8"/>
      </bottom>
      <diagonal/>
    </border>
    <border>
      <left style="thin">
        <color rgb="FF145F82"/>
      </left>
      <right style="thin">
        <color rgb="FF000000"/>
      </right>
      <top/>
      <bottom style="thin">
        <color rgb="FF4A86E8"/>
      </bottom>
      <diagonal/>
    </border>
    <border>
      <left style="thin">
        <color rgb="FF000000"/>
      </left>
      <right style="medium">
        <color theme="6"/>
      </right>
      <top/>
      <bottom style="thin">
        <color rgb="FF4A86E8"/>
      </bottom>
      <diagonal/>
    </border>
    <border>
      <left style="medium">
        <color theme="6"/>
      </left>
      <right/>
      <top style="medium">
        <color rgb="FFFF0000"/>
      </top>
      <bottom style="medium">
        <color rgb="FFFF0000"/>
      </bottom>
      <diagonal/>
    </border>
    <border>
      <left style="medium">
        <color theme="6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theme="1"/>
      </right>
      <top/>
      <bottom style="thin">
        <color rgb="FF000000"/>
      </bottom>
      <diagonal/>
    </border>
    <border>
      <left/>
      <right/>
      <top style="thin">
        <color rgb="FFFF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FF0000"/>
      </bottom>
      <diagonal/>
    </border>
    <border>
      <left style="medium">
        <color theme="6"/>
      </left>
      <right style="thin">
        <color rgb="FF000000"/>
      </right>
      <top/>
      <bottom style="thin">
        <color rgb="FF4A86E8"/>
      </bottom>
      <diagonal/>
    </border>
    <border>
      <left/>
      <right style="medium">
        <color theme="6"/>
      </right>
      <top style="thin">
        <color rgb="FFFF0000"/>
      </top>
      <bottom/>
      <diagonal/>
    </border>
    <border>
      <left style="medium">
        <color theme="6"/>
      </left>
      <right/>
      <top style="medium">
        <color theme="4"/>
      </top>
      <bottom/>
      <diagonal/>
    </border>
    <border>
      <left style="medium">
        <color rgb="FF000000"/>
      </left>
      <right style="medium">
        <color theme="6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theme="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theme="6"/>
      </right>
      <top style="thin">
        <color rgb="FF000000"/>
      </top>
      <bottom style="thick">
        <color rgb="FFFF0000"/>
      </bottom>
      <diagonal/>
    </border>
    <border>
      <left style="thick">
        <color theme="9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theme="6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thick">
        <color rgb="FFFF0000"/>
      </top>
      <bottom/>
      <diagonal/>
    </border>
    <border>
      <left/>
      <right style="thin">
        <color rgb="FF000000"/>
      </right>
      <top/>
      <bottom style="thick">
        <color rgb="FFFF0000"/>
      </bottom>
      <diagonal/>
    </border>
    <border>
      <left style="thin">
        <color rgb="FF000000"/>
      </left>
      <right style="thin">
        <color rgb="FF284E3F"/>
      </right>
      <top style="thin">
        <color rgb="FF000000"/>
      </top>
      <bottom style="thin">
        <color rgb="FF000000"/>
      </bottom>
      <diagonal/>
    </border>
    <border>
      <left style="thin">
        <color rgb="FF356854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medium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/>
      <right style="medium">
        <color theme="4"/>
      </right>
      <top style="thin">
        <color theme="1"/>
      </top>
      <bottom style="medium">
        <color theme="1"/>
      </bottom>
      <diagonal/>
    </border>
    <border>
      <left/>
      <right style="medium">
        <color theme="4"/>
      </right>
      <top style="thin">
        <color theme="0"/>
      </top>
      <bottom style="thin">
        <color theme="1"/>
      </bottom>
      <diagonal/>
    </border>
    <border>
      <left/>
      <right style="medium">
        <color theme="4"/>
      </right>
      <top style="thin">
        <color theme="1"/>
      </top>
      <bottom style="thin">
        <color theme="1"/>
      </bottom>
      <diagonal/>
    </border>
    <border>
      <left/>
      <right style="medium">
        <color theme="4"/>
      </right>
      <top style="thin">
        <color rgb="FF000000"/>
      </top>
      <bottom style="thin">
        <color rgb="FF000000"/>
      </bottom>
      <diagonal/>
    </border>
    <border>
      <left style="medium">
        <color theme="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theme="9"/>
      </left>
      <right style="thin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4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ck">
        <color theme="9"/>
      </left>
      <right style="medium">
        <color theme="4"/>
      </right>
      <top style="thin">
        <color rgb="FF000000"/>
      </top>
      <bottom style="medium">
        <color rgb="FFFF0000"/>
      </bottom>
      <diagonal/>
    </border>
    <border>
      <left style="medium">
        <color theme="4"/>
      </left>
      <right style="thin">
        <color rgb="FF000000"/>
      </right>
      <top style="thin">
        <color theme="1"/>
      </top>
      <bottom style="thin">
        <color rgb="FF000000"/>
      </bottom>
      <diagonal/>
    </border>
    <border>
      <left style="thin">
        <color rgb="FF000000"/>
      </left>
      <right style="thin">
        <color theme="1"/>
      </right>
      <top style="thin">
        <color theme="1"/>
      </top>
      <bottom style="thin">
        <color rgb="FF000000"/>
      </bottom>
      <diagonal/>
    </border>
    <border>
      <left style="thick">
        <color theme="9"/>
      </left>
      <right style="medium">
        <color theme="4"/>
      </right>
      <top style="thin">
        <color theme="1"/>
      </top>
      <bottom style="thin">
        <color rgb="FF000000"/>
      </bottom>
      <diagonal/>
    </border>
    <border>
      <left style="thin">
        <color rgb="FF000000"/>
      </left>
      <right style="medium">
        <color theme="4"/>
      </right>
      <top style="thin">
        <color theme="1"/>
      </top>
      <bottom style="thin">
        <color rgb="FF000000"/>
      </bottom>
      <diagonal/>
    </border>
    <border>
      <left style="thick">
        <color theme="9"/>
      </left>
      <right style="medium">
        <color theme="4"/>
      </right>
      <top style="thin">
        <color theme="1"/>
      </top>
      <bottom style="thin">
        <color theme="1"/>
      </bottom>
      <diagonal/>
    </border>
    <border>
      <left style="medium">
        <color rgb="FFFF0000"/>
      </left>
      <right style="double">
        <color theme="1"/>
      </right>
      <top style="medium">
        <color rgb="FFFF0000"/>
      </top>
      <bottom style="double">
        <color theme="1"/>
      </bottom>
      <diagonal/>
    </border>
    <border>
      <left style="double">
        <color theme="1"/>
      </left>
      <right style="medium">
        <color rgb="FFFF0000"/>
      </right>
      <top style="medium">
        <color rgb="FFFF0000"/>
      </top>
      <bottom style="double">
        <color theme="1"/>
      </bottom>
      <diagonal/>
    </border>
    <border>
      <left style="medium">
        <color rgb="FFFF0000"/>
      </left>
      <right style="double">
        <color theme="1"/>
      </right>
      <top style="double">
        <color theme="1"/>
      </top>
      <bottom style="double">
        <color theme="1"/>
      </bottom>
      <diagonal/>
    </border>
    <border>
      <left style="double">
        <color theme="1"/>
      </left>
      <right style="medium">
        <color rgb="FFFF0000"/>
      </right>
      <top style="double">
        <color theme="1"/>
      </top>
      <bottom style="double">
        <color theme="1"/>
      </bottom>
      <diagonal/>
    </border>
    <border>
      <left style="medium">
        <color rgb="FFFF0000"/>
      </left>
      <right style="double">
        <color theme="1"/>
      </right>
      <top style="double">
        <color theme="1"/>
      </top>
      <bottom style="medium">
        <color rgb="FFFF0000"/>
      </bottom>
      <diagonal/>
    </border>
    <border>
      <left style="double">
        <color theme="1"/>
      </left>
      <right style="medium">
        <color rgb="FFFF0000"/>
      </right>
      <top style="double">
        <color theme="1"/>
      </top>
      <bottom style="medium">
        <color rgb="FFFF0000"/>
      </bottom>
      <diagonal/>
    </border>
    <border>
      <left style="double">
        <color theme="1"/>
      </left>
      <right/>
      <top/>
      <bottom style="double">
        <color theme="1"/>
      </bottom>
      <diagonal/>
    </border>
    <border>
      <left style="double">
        <color theme="1"/>
      </left>
      <right/>
      <top style="double">
        <color theme="1"/>
      </top>
      <bottom/>
      <diagonal/>
    </border>
    <border>
      <left/>
      <right style="double">
        <color theme="1"/>
      </right>
      <top/>
      <bottom style="double">
        <color theme="1"/>
      </bottom>
      <diagonal/>
    </border>
    <border>
      <left/>
      <right style="double">
        <color theme="1"/>
      </right>
      <top style="double">
        <color theme="1"/>
      </top>
      <bottom/>
      <diagonal/>
    </border>
    <border>
      <left/>
      <right style="double">
        <color theme="1"/>
      </right>
      <top style="double">
        <color theme="1"/>
      </top>
      <bottom style="medium">
        <color theme="1"/>
      </bottom>
      <diagonal/>
    </border>
    <border>
      <left/>
      <right style="double">
        <color theme="1"/>
      </right>
      <top style="medium">
        <color theme="1"/>
      </top>
      <bottom style="double">
        <color theme="1"/>
      </bottom>
      <diagonal/>
    </border>
    <border>
      <left style="double">
        <color theme="1"/>
      </left>
      <right/>
      <top style="double">
        <color theme="1"/>
      </top>
      <bottom style="medium">
        <color theme="1"/>
      </bottom>
      <diagonal/>
    </border>
    <border>
      <left style="double">
        <color theme="1"/>
      </left>
      <right/>
      <top style="medium">
        <color theme="1"/>
      </top>
      <bottom style="double">
        <color theme="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000000"/>
      </left>
      <right/>
      <top style="medium">
        <color rgb="FFFF0000"/>
      </top>
      <bottom style="medium">
        <color rgb="FFFF0000"/>
      </bottom>
      <diagonal/>
    </border>
    <border>
      <left style="medium">
        <color theme="6"/>
      </left>
      <right/>
      <top style="medium">
        <color theme="6"/>
      </top>
      <bottom style="medium">
        <color theme="4"/>
      </bottom>
      <diagonal/>
    </border>
    <border>
      <left/>
      <right/>
      <top style="medium">
        <color theme="6"/>
      </top>
      <bottom style="medium">
        <color theme="4"/>
      </bottom>
      <diagonal/>
    </border>
    <border>
      <left style="thin">
        <color rgb="FF0C769E"/>
      </left>
      <right/>
      <top/>
      <bottom style="thick">
        <color rgb="FF38761D"/>
      </bottom>
      <diagonal/>
    </border>
    <border>
      <left style="thick">
        <color rgb="FF38761D"/>
      </left>
      <right/>
      <top style="thin">
        <color rgb="FFFFFFFF"/>
      </top>
      <bottom/>
      <diagonal/>
    </border>
    <border>
      <left style="thick">
        <color rgb="FF38761D"/>
      </left>
      <right/>
      <top/>
      <bottom/>
      <diagonal/>
    </border>
    <border>
      <left style="thin">
        <color rgb="FF0C769E"/>
      </left>
      <right/>
      <top style="thick">
        <color rgb="FF38761D"/>
      </top>
      <bottom/>
      <diagonal/>
    </border>
    <border>
      <left/>
      <right style="thin">
        <color rgb="FF000000"/>
      </right>
      <top style="medium">
        <color theme="6"/>
      </top>
      <bottom style="thick">
        <color rgb="FF38761D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theme="5" tint="0.79998168889431442"/>
      </left>
      <right/>
      <top/>
      <bottom/>
      <diagonal/>
    </border>
    <border>
      <left style="thin">
        <color theme="5" tint="0.79998168889431442"/>
      </left>
      <right/>
      <top/>
      <bottom style="medium">
        <color theme="6"/>
      </bottom>
      <diagonal/>
    </border>
    <border>
      <left style="thick">
        <color theme="4"/>
      </left>
      <right style="thin">
        <color theme="5" tint="0.79998168889431442"/>
      </right>
      <top style="medium">
        <color theme="4"/>
      </top>
      <bottom/>
      <diagonal/>
    </border>
    <border>
      <left style="thick">
        <color theme="4"/>
      </left>
      <right style="thin">
        <color theme="5" tint="0.79998168889431442"/>
      </right>
      <top/>
      <bottom/>
      <diagonal/>
    </border>
    <border>
      <left/>
      <right/>
      <top style="medium">
        <color theme="6"/>
      </top>
      <bottom style="thick">
        <color rgb="FF38761D"/>
      </bottom>
      <diagonal/>
    </border>
    <border>
      <left style="medium">
        <color theme="5" tint="-0.499984740745262"/>
      </left>
      <right/>
      <top/>
      <bottom style="thin">
        <color theme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94">
    <xf numFmtId="0" fontId="0" fillId="0" borderId="0" xfId="0"/>
    <xf numFmtId="0" fontId="4" fillId="5" borderId="1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6" fillId="8" borderId="25" xfId="0" applyFont="1" applyFill="1" applyBorder="1" applyAlignment="1">
      <alignment horizontal="center" vertical="center" wrapText="1"/>
    </xf>
    <xf numFmtId="0" fontId="6" fillId="9" borderId="30" xfId="0" applyFont="1" applyFill="1" applyBorder="1" applyAlignment="1">
      <alignment horizontal="center"/>
    </xf>
    <xf numFmtId="0" fontId="7" fillId="9" borderId="31" xfId="0" applyFont="1" applyFill="1" applyBorder="1" applyAlignment="1">
      <alignment horizontal="center"/>
    </xf>
    <xf numFmtId="0" fontId="13" fillId="10" borderId="36" xfId="0" applyFont="1" applyFill="1" applyBorder="1" applyAlignment="1">
      <alignment horizontal="center"/>
    </xf>
    <xf numFmtId="0" fontId="6" fillId="13" borderId="59" xfId="0" applyFont="1" applyFill="1" applyBorder="1" applyAlignment="1">
      <alignment horizontal="center"/>
    </xf>
    <xf numFmtId="0" fontId="7" fillId="5" borderId="59" xfId="0" applyFont="1" applyFill="1" applyBorder="1" applyAlignment="1">
      <alignment horizontal="center"/>
    </xf>
    <xf numFmtId="0" fontId="6" fillId="13" borderId="60" xfId="0" applyFont="1" applyFill="1" applyBorder="1" applyAlignment="1">
      <alignment horizontal="center"/>
    </xf>
    <xf numFmtId="0" fontId="6" fillId="13" borderId="52" xfId="0" applyFont="1" applyFill="1" applyBorder="1" applyAlignment="1">
      <alignment horizontal="center"/>
    </xf>
    <xf numFmtId="0" fontId="6" fillId="13" borderId="61" xfId="0" applyFont="1" applyFill="1" applyBorder="1" applyAlignment="1">
      <alignment horizontal="center"/>
    </xf>
    <xf numFmtId="0" fontId="7" fillId="5" borderId="33" xfId="0" applyFont="1" applyFill="1" applyBorder="1" applyAlignment="1">
      <alignment horizontal="center"/>
    </xf>
    <xf numFmtId="0" fontId="7" fillId="5" borderId="62" xfId="0" applyFont="1" applyFill="1" applyBorder="1" applyAlignment="1">
      <alignment horizontal="center"/>
    </xf>
    <xf numFmtId="0" fontId="7" fillId="5" borderId="38" xfId="0" applyFont="1" applyFill="1" applyBorder="1" applyAlignment="1">
      <alignment horizontal="center"/>
    </xf>
    <xf numFmtId="0" fontId="6" fillId="13" borderId="64" xfId="0" applyFont="1" applyFill="1" applyBorder="1" applyAlignment="1">
      <alignment horizontal="center"/>
    </xf>
    <xf numFmtId="0" fontId="7" fillId="15" borderId="52" xfId="0" applyFont="1" applyFill="1" applyBorder="1" applyAlignment="1">
      <alignment horizontal="center" vertical="center"/>
    </xf>
    <xf numFmtId="0" fontId="8" fillId="19" borderId="77" xfId="0" applyFont="1" applyFill="1" applyBorder="1" applyAlignment="1">
      <alignment horizontal="center"/>
    </xf>
    <xf numFmtId="0" fontId="8" fillId="19" borderId="79" xfId="0" applyFont="1" applyFill="1" applyBorder="1" applyAlignment="1">
      <alignment horizontal="center"/>
    </xf>
    <xf numFmtId="0" fontId="8" fillId="19" borderId="81" xfId="0" applyFont="1" applyFill="1" applyBorder="1" applyAlignment="1">
      <alignment horizontal="center"/>
    </xf>
    <xf numFmtId="0" fontId="6" fillId="8" borderId="12" xfId="0" applyFont="1" applyFill="1" applyBorder="1" applyAlignment="1">
      <alignment horizontal="center" vertical="center"/>
    </xf>
    <xf numFmtId="0" fontId="6" fillId="8" borderId="13" xfId="0" applyFont="1" applyFill="1" applyBorder="1" applyAlignment="1">
      <alignment horizontal="center" vertical="center"/>
    </xf>
    <xf numFmtId="0" fontId="6" fillId="8" borderId="17" xfId="0" applyFont="1" applyFill="1" applyBorder="1" applyAlignment="1">
      <alignment horizontal="center" vertical="center"/>
    </xf>
    <xf numFmtId="0" fontId="6" fillId="8" borderId="19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8" borderId="22" xfId="0" applyFont="1" applyFill="1" applyBorder="1" applyAlignment="1">
      <alignment horizontal="center" vertical="center"/>
    </xf>
    <xf numFmtId="0" fontId="6" fillId="8" borderId="21" xfId="0" applyFont="1" applyFill="1" applyBorder="1" applyAlignment="1">
      <alignment horizontal="center" vertical="center"/>
    </xf>
    <xf numFmtId="0" fontId="6" fillId="8" borderId="14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6" fillId="8" borderId="95" xfId="0" applyFont="1" applyFill="1" applyBorder="1" applyAlignment="1">
      <alignment horizontal="center" vertical="center" wrapText="1"/>
    </xf>
    <xf numFmtId="0" fontId="19" fillId="0" borderId="0" xfId="3"/>
    <xf numFmtId="14" fontId="0" fillId="0" borderId="0" xfId="0" applyNumberFormat="1"/>
    <xf numFmtId="0" fontId="0" fillId="0" borderId="102" xfId="0" applyBorder="1"/>
    <xf numFmtId="0" fontId="0" fillId="0" borderId="0" xfId="0" applyAlignment="1">
      <alignment horizontal="center"/>
    </xf>
    <xf numFmtId="0" fontId="0" fillId="0" borderId="100" xfId="0" applyBorder="1" applyAlignment="1">
      <alignment horizontal="center"/>
    </xf>
    <xf numFmtId="0" fontId="0" fillId="0" borderId="103" xfId="0" applyBorder="1" applyAlignment="1">
      <alignment horizontal="center"/>
    </xf>
    <xf numFmtId="0" fontId="0" fillId="26" borderId="53" xfId="0" applyFill="1" applyBorder="1" applyAlignment="1">
      <alignment horizontal="center" vertical="center" wrapText="1"/>
    </xf>
    <xf numFmtId="0" fontId="20" fillId="22" borderId="53" xfId="0" applyFont="1" applyFill="1" applyBorder="1" applyAlignment="1">
      <alignment horizontal="center" vertical="center" wrapText="1"/>
    </xf>
    <xf numFmtId="0" fontId="20" fillId="22" borderId="55" xfId="0" applyFont="1" applyFill="1" applyBorder="1" applyAlignment="1">
      <alignment horizontal="center" vertical="center" wrapText="1"/>
    </xf>
    <xf numFmtId="0" fontId="20" fillId="22" borderId="95" xfId="0" applyFont="1" applyFill="1" applyBorder="1" applyAlignment="1">
      <alignment horizontal="center" vertical="center" wrapText="1"/>
    </xf>
    <xf numFmtId="0" fontId="0" fillId="22" borderId="97" xfId="0" applyFill="1" applyBorder="1"/>
    <xf numFmtId="0" fontId="0" fillId="0" borderId="97" xfId="0" applyBorder="1"/>
    <xf numFmtId="0" fontId="0" fillId="0" borderId="90" xfId="0" applyBorder="1"/>
    <xf numFmtId="0" fontId="0" fillId="0" borderId="99" xfId="0" applyBorder="1"/>
    <xf numFmtId="0" fontId="0" fillId="0" borderId="101" xfId="0" applyBorder="1"/>
    <xf numFmtId="0" fontId="0" fillId="23" borderId="107" xfId="0" applyFill="1" applyBorder="1" applyAlignment="1">
      <alignment horizontal="center"/>
    </xf>
    <xf numFmtId="0" fontId="0" fillId="22" borderId="99" xfId="0" applyFill="1" applyBorder="1"/>
    <xf numFmtId="0" fontId="0" fillId="0" borderId="109" xfId="0" applyBorder="1"/>
    <xf numFmtId="0" fontId="0" fillId="22" borderId="101" xfId="0" applyFill="1" applyBorder="1"/>
    <xf numFmtId="0" fontId="0" fillId="22" borderId="110" xfId="0" applyFill="1" applyBorder="1"/>
    <xf numFmtId="0" fontId="6" fillId="33" borderId="59" xfId="0" applyFont="1" applyFill="1" applyBorder="1" applyAlignment="1">
      <alignment horizontal="center"/>
    </xf>
    <xf numFmtId="0" fontId="6" fillId="33" borderId="52" xfId="0" applyFont="1" applyFill="1" applyBorder="1" applyAlignment="1">
      <alignment horizontal="center"/>
    </xf>
    <xf numFmtId="0" fontId="0" fillId="16" borderId="53" xfId="0" applyFill="1" applyBorder="1" applyAlignment="1">
      <alignment horizontal="center" vertical="center" wrapText="1"/>
    </xf>
    <xf numFmtId="0" fontId="0" fillId="25" borderId="53" xfId="0" applyFill="1" applyBorder="1" applyAlignment="1">
      <alignment horizontal="center" vertical="center" wrapText="1"/>
    </xf>
    <xf numFmtId="0" fontId="0" fillId="25" borderId="53" xfId="0" applyFill="1" applyBorder="1" applyAlignment="1">
      <alignment horizontal="right" vertical="center" wrapText="1"/>
    </xf>
    <xf numFmtId="0" fontId="0" fillId="16" borderId="95" xfId="0" applyFill="1" applyBorder="1" applyAlignment="1">
      <alignment horizontal="center" vertical="center" wrapText="1"/>
    </xf>
    <xf numFmtId="0" fontId="0" fillId="27" borderId="53" xfId="0" applyFill="1" applyBorder="1" applyAlignment="1">
      <alignment horizontal="center" vertical="center" wrapText="1"/>
    </xf>
    <xf numFmtId="10" fontId="0" fillId="21" borderId="113" xfId="0" applyNumberFormat="1" applyFill="1" applyBorder="1" applyAlignment="1">
      <alignment horizontal="center" vertical="center" wrapText="1"/>
    </xf>
    <xf numFmtId="1" fontId="0" fillId="29" borderId="113" xfId="0" applyNumberFormat="1" applyFill="1" applyBorder="1" applyAlignment="1">
      <alignment horizontal="center" vertical="center" wrapText="1"/>
    </xf>
    <xf numFmtId="1" fontId="0" fillId="31" borderId="113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4" borderId="114" xfId="0" applyFill="1" applyBorder="1" applyAlignment="1">
      <alignment horizontal="center" vertical="center" wrapText="1"/>
    </xf>
    <xf numFmtId="0" fontId="0" fillId="25" borderId="54" xfId="0" applyFill="1" applyBorder="1" applyAlignment="1">
      <alignment horizontal="center" vertical="center" wrapText="1"/>
    </xf>
    <xf numFmtId="0" fontId="0" fillId="26" borderId="54" xfId="0" applyFill="1" applyBorder="1" applyAlignment="1">
      <alignment horizontal="center" vertical="center" wrapText="1"/>
    </xf>
    <xf numFmtId="0" fontId="0" fillId="26" borderId="56" xfId="0" applyFill="1" applyBorder="1" applyAlignment="1">
      <alignment horizontal="center" vertical="center" wrapText="1"/>
    </xf>
    <xf numFmtId="0" fontId="20" fillId="22" borderId="54" xfId="0" applyFont="1" applyFill="1" applyBorder="1" applyAlignment="1">
      <alignment horizontal="center" vertical="center" wrapText="1"/>
    </xf>
    <xf numFmtId="0" fontId="20" fillId="22" borderId="56" xfId="0" applyFont="1" applyFill="1" applyBorder="1" applyAlignment="1">
      <alignment horizontal="center" vertical="center" wrapText="1"/>
    </xf>
    <xf numFmtId="0" fontId="0" fillId="16" borderId="54" xfId="0" applyFill="1" applyBorder="1" applyAlignment="1">
      <alignment horizontal="center" vertical="center" wrapText="1"/>
    </xf>
    <xf numFmtId="0" fontId="0" fillId="16" borderId="56" xfId="0" applyFill="1" applyBorder="1" applyAlignment="1">
      <alignment horizontal="center" vertical="center" wrapText="1"/>
    </xf>
    <xf numFmtId="0" fontId="0" fillId="16" borderId="115" xfId="0" applyFill="1" applyBorder="1" applyAlignment="1">
      <alignment horizontal="center" vertical="center" wrapText="1"/>
    </xf>
    <xf numFmtId="0" fontId="0" fillId="27" borderId="54" xfId="0" applyFill="1" applyBorder="1" applyAlignment="1">
      <alignment horizontal="center" vertical="center" wrapText="1"/>
    </xf>
    <xf numFmtId="0" fontId="0" fillId="31" borderId="108" xfId="0" applyFill="1" applyBorder="1" applyAlignment="1">
      <alignment horizontal="center" vertical="center" wrapText="1"/>
    </xf>
    <xf numFmtId="0" fontId="0" fillId="16" borderId="117" xfId="0" applyFill="1" applyBorder="1" applyAlignment="1">
      <alignment horizontal="center" vertical="center" wrapText="1"/>
    </xf>
    <xf numFmtId="0" fontId="0" fillId="25" borderId="117" xfId="0" applyFill="1" applyBorder="1" applyAlignment="1">
      <alignment horizontal="center" vertical="center" wrapText="1"/>
    </xf>
    <xf numFmtId="0" fontId="0" fillId="26" borderId="117" xfId="0" applyFill="1" applyBorder="1" applyAlignment="1">
      <alignment horizontal="center" vertical="center" wrapText="1"/>
    </xf>
    <xf numFmtId="0" fontId="0" fillId="26" borderId="118" xfId="0" applyFill="1" applyBorder="1" applyAlignment="1">
      <alignment horizontal="center" vertical="center" wrapText="1"/>
    </xf>
    <xf numFmtId="0" fontId="0" fillId="22" borderId="117" xfId="0" applyFill="1" applyBorder="1" applyAlignment="1">
      <alignment horizontal="center" vertical="center" wrapText="1"/>
    </xf>
    <xf numFmtId="0" fontId="0" fillId="22" borderId="118" xfId="0" applyFill="1" applyBorder="1" applyAlignment="1">
      <alignment horizontal="center" vertical="center" wrapText="1"/>
    </xf>
    <xf numFmtId="0" fontId="0" fillId="16" borderId="118" xfId="0" applyFill="1" applyBorder="1" applyAlignment="1">
      <alignment horizontal="center" vertical="center" wrapText="1"/>
    </xf>
    <xf numFmtId="0" fontId="0" fillId="27" borderId="117" xfId="0" applyFill="1" applyBorder="1" applyAlignment="1">
      <alignment horizontal="center" vertical="center" wrapText="1"/>
    </xf>
    <xf numFmtId="0" fontId="0" fillId="23" borderId="102" xfId="0" applyFill="1" applyBorder="1" applyAlignment="1">
      <alignment horizontal="center"/>
    </xf>
    <xf numFmtId="0" fontId="0" fillId="0" borderId="98" xfId="0" applyBorder="1" applyAlignment="1">
      <alignment horizontal="center"/>
    </xf>
    <xf numFmtId="0" fontId="0" fillId="23" borderId="0" xfId="0" applyFill="1" applyAlignment="1">
      <alignment horizontal="center"/>
    </xf>
    <xf numFmtId="0" fontId="0" fillId="23" borderId="0" xfId="0" applyFill="1"/>
    <xf numFmtId="0" fontId="17" fillId="24" borderId="59" xfId="0" applyFont="1" applyFill="1" applyBorder="1" applyAlignment="1">
      <alignment horizontal="center" vertical="center" wrapText="1"/>
    </xf>
    <xf numFmtId="10" fontId="17" fillId="24" borderId="123" xfId="0" applyNumberFormat="1" applyFont="1" applyFill="1" applyBorder="1" applyAlignment="1">
      <alignment horizontal="center" vertical="center" wrapText="1"/>
    </xf>
    <xf numFmtId="0" fontId="0" fillId="29" borderId="124" xfId="0" applyFill="1" applyBorder="1" applyAlignment="1">
      <alignment horizontal="center" vertical="center" wrapText="1"/>
    </xf>
    <xf numFmtId="0" fontId="22" fillId="21" borderId="52" xfId="0" applyFont="1" applyFill="1" applyBorder="1" applyAlignment="1">
      <alignment horizontal="center" vertical="center" wrapText="1"/>
    </xf>
    <xf numFmtId="0" fontId="0" fillId="21" borderId="126" xfId="0" applyFill="1" applyBorder="1" applyAlignment="1">
      <alignment horizontal="center" vertical="center" wrapText="1"/>
    </xf>
    <xf numFmtId="10" fontId="0" fillId="21" borderId="127" xfId="0" applyNumberFormat="1" applyFill="1" applyBorder="1" applyAlignment="1">
      <alignment horizontal="center" vertical="center" wrapText="1"/>
    </xf>
    <xf numFmtId="0" fontId="22" fillId="21" borderId="63" xfId="0" applyFont="1" applyFill="1" applyBorder="1" applyAlignment="1">
      <alignment horizontal="center" vertical="center" wrapText="1"/>
    </xf>
    <xf numFmtId="10" fontId="0" fillId="21" borderId="114" xfId="0" applyNumberFormat="1" applyFill="1" applyBorder="1" applyAlignment="1">
      <alignment horizontal="center" vertical="center" wrapText="1"/>
    </xf>
    <xf numFmtId="0" fontId="17" fillId="24" borderId="128" xfId="0" applyFont="1" applyFill="1" applyBorder="1" applyAlignment="1">
      <alignment horizontal="center" vertical="center" wrapText="1"/>
    </xf>
    <xf numFmtId="10" fontId="17" fillId="24" borderId="129" xfId="0" applyNumberFormat="1" applyFont="1" applyFill="1" applyBorder="1" applyAlignment="1">
      <alignment horizontal="right" vertical="center" wrapText="1"/>
    </xf>
    <xf numFmtId="10" fontId="17" fillId="24" borderId="130" xfId="0" applyNumberFormat="1" applyFont="1" applyFill="1" applyBorder="1" applyAlignment="1">
      <alignment horizontal="center" vertical="center" wrapText="1"/>
    </xf>
    <xf numFmtId="0" fontId="17" fillId="35" borderId="113" xfId="0" applyFont="1" applyFill="1" applyBorder="1" applyAlignment="1">
      <alignment horizontal="center" vertical="center" wrapText="1"/>
    </xf>
    <xf numFmtId="1" fontId="17" fillId="35" borderId="113" xfId="0" applyNumberFormat="1" applyFont="1" applyFill="1" applyBorder="1" applyAlignment="1">
      <alignment horizontal="center" vertical="center" wrapText="1"/>
    </xf>
    <xf numFmtId="10" fontId="17" fillId="24" borderId="129" xfId="0" applyNumberFormat="1" applyFont="1" applyFill="1" applyBorder="1" applyAlignment="1">
      <alignment horizontal="center" vertical="center" wrapText="1"/>
    </xf>
    <xf numFmtId="0" fontId="17" fillId="35" borderId="124" xfId="0" applyFont="1" applyFill="1" applyBorder="1" applyAlignment="1">
      <alignment horizontal="center" vertical="center" wrapText="1"/>
    </xf>
    <xf numFmtId="0" fontId="0" fillId="36" borderId="124" xfId="0" applyFill="1" applyBorder="1" applyAlignment="1">
      <alignment horizontal="center" vertical="center" wrapText="1"/>
    </xf>
    <xf numFmtId="0" fontId="17" fillId="37" borderId="124" xfId="0" applyFont="1" applyFill="1" applyBorder="1" applyAlignment="1">
      <alignment horizontal="center" vertical="center" wrapText="1"/>
    </xf>
    <xf numFmtId="0" fontId="0" fillId="32" borderId="125" xfId="0" applyFill="1" applyBorder="1" applyAlignment="1">
      <alignment horizontal="center" vertical="center" wrapText="1"/>
    </xf>
    <xf numFmtId="0" fontId="24" fillId="8" borderId="13" xfId="0" applyFont="1" applyFill="1" applyBorder="1" applyAlignment="1">
      <alignment horizontal="center" vertical="center" wrapText="1"/>
    </xf>
    <xf numFmtId="0" fontId="24" fillId="8" borderId="0" xfId="0" applyFont="1" applyFill="1" applyAlignment="1">
      <alignment horizontal="center" vertical="center" wrapText="1"/>
    </xf>
    <xf numFmtId="0" fontId="24" fillId="8" borderId="21" xfId="0" applyFont="1" applyFill="1" applyBorder="1" applyAlignment="1">
      <alignment horizontal="center" vertical="center" wrapText="1"/>
    </xf>
    <xf numFmtId="0" fontId="24" fillId="8" borderId="22" xfId="0" applyFont="1" applyFill="1" applyBorder="1" applyAlignment="1">
      <alignment horizontal="center" vertical="center" wrapText="1"/>
    </xf>
    <xf numFmtId="0" fontId="24" fillId="8" borderId="17" xfId="0" applyFont="1" applyFill="1" applyBorder="1" applyAlignment="1">
      <alignment horizontal="center" vertical="center" wrapText="1"/>
    </xf>
    <xf numFmtId="0" fontId="24" fillId="8" borderId="19" xfId="0" applyFont="1" applyFill="1" applyBorder="1" applyAlignment="1">
      <alignment horizontal="center" vertical="center" wrapText="1"/>
    </xf>
    <xf numFmtId="0" fontId="24" fillId="8" borderId="20" xfId="0" applyFont="1" applyFill="1" applyBorder="1" applyAlignment="1">
      <alignment horizontal="center" vertical="center" wrapText="1"/>
    </xf>
    <xf numFmtId="0" fontId="24" fillId="8" borderId="25" xfId="0" applyFont="1" applyFill="1" applyBorder="1" applyAlignment="1">
      <alignment horizontal="center" vertical="center" wrapText="1"/>
    </xf>
    <xf numFmtId="0" fontId="17" fillId="24" borderId="96" xfId="0" applyFont="1" applyFill="1" applyBorder="1" applyAlignment="1">
      <alignment horizontal="center" vertical="center" wrapText="1"/>
    </xf>
    <xf numFmtId="0" fontId="17" fillId="24" borderId="112" xfId="0" applyFont="1" applyFill="1" applyBorder="1" applyAlignment="1">
      <alignment horizontal="center" vertical="center" wrapText="1"/>
    </xf>
    <xf numFmtId="0" fontId="17" fillId="24" borderId="120" xfId="0" applyFont="1" applyFill="1" applyBorder="1" applyAlignment="1">
      <alignment horizontal="center" vertical="center" wrapText="1"/>
    </xf>
    <xf numFmtId="0" fontId="0" fillId="31" borderId="125" xfId="0" applyFill="1" applyBorder="1" applyAlignment="1">
      <alignment horizontal="center" vertical="center" wrapText="1"/>
    </xf>
    <xf numFmtId="0" fontId="0" fillId="27" borderId="131" xfId="0" applyFill="1" applyBorder="1" applyAlignment="1">
      <alignment horizontal="center" vertical="center" wrapText="1"/>
    </xf>
    <xf numFmtId="0" fontId="17" fillId="30" borderId="131" xfId="0" applyFont="1" applyFill="1" applyBorder="1" applyAlignment="1">
      <alignment horizontal="center" vertical="center" wrapText="1"/>
    </xf>
    <xf numFmtId="0" fontId="17" fillId="37" borderId="132" xfId="0" applyFont="1" applyFill="1" applyBorder="1" applyAlignment="1">
      <alignment horizontal="center" vertical="center" wrapText="1"/>
    </xf>
    <xf numFmtId="10" fontId="17" fillId="37" borderId="123" xfId="0" applyNumberFormat="1" applyFont="1" applyFill="1" applyBorder="1" applyAlignment="1">
      <alignment horizontal="center" vertical="center" wrapText="1"/>
    </xf>
    <xf numFmtId="10" fontId="17" fillId="37" borderId="135" xfId="0" applyNumberFormat="1" applyFont="1" applyFill="1" applyBorder="1" applyAlignment="1">
      <alignment horizontal="center" vertical="center" wrapText="1"/>
    </xf>
    <xf numFmtId="0" fontId="17" fillId="37" borderId="113" xfId="0" applyFont="1" applyFill="1" applyBorder="1" applyAlignment="1">
      <alignment horizontal="center" vertical="center" wrapText="1"/>
    </xf>
    <xf numFmtId="10" fontId="0" fillId="36" borderId="135" xfId="0" applyNumberFormat="1" applyFill="1" applyBorder="1" applyAlignment="1">
      <alignment horizontal="center" vertical="center" wrapText="1"/>
    </xf>
    <xf numFmtId="10" fontId="0" fillId="29" borderId="135" xfId="0" applyNumberFormat="1" applyFill="1" applyBorder="1" applyAlignment="1">
      <alignment horizontal="center" vertical="center" wrapText="1"/>
    </xf>
    <xf numFmtId="10" fontId="17" fillId="35" borderId="134" xfId="0" applyNumberFormat="1" applyFont="1" applyFill="1" applyBorder="1" applyAlignment="1">
      <alignment horizontal="center" vertical="center" wrapText="1"/>
    </xf>
    <xf numFmtId="1" fontId="0" fillId="32" borderId="135" xfId="0" applyNumberFormat="1" applyFill="1" applyBorder="1" applyAlignment="1">
      <alignment horizontal="center" vertical="center" wrapText="1"/>
    </xf>
    <xf numFmtId="1" fontId="0" fillId="27" borderId="136" xfId="0" applyNumberFormat="1" applyFill="1" applyBorder="1" applyAlignment="1">
      <alignment horizontal="center" vertical="center" wrapText="1"/>
    </xf>
    <xf numFmtId="1" fontId="0" fillId="30" borderId="136" xfId="0" applyNumberFormat="1" applyFill="1" applyBorder="1" applyAlignment="1">
      <alignment horizontal="center" vertical="center" wrapText="1"/>
    </xf>
    <xf numFmtId="0" fontId="0" fillId="24" borderId="137" xfId="0" applyFill="1" applyBorder="1" applyAlignment="1">
      <alignment horizontal="center" vertical="center" wrapText="1"/>
    </xf>
    <xf numFmtId="10" fontId="17" fillId="24" borderId="138" xfId="0" applyNumberFormat="1" applyFont="1" applyFill="1" applyBorder="1" applyAlignment="1">
      <alignment horizontal="center" vertical="center" wrapText="1"/>
    </xf>
    <xf numFmtId="10" fontId="17" fillId="24" borderId="139" xfId="0" applyNumberFormat="1" applyFont="1" applyFill="1" applyBorder="1" applyAlignment="1">
      <alignment horizontal="center" vertical="center" wrapText="1"/>
    </xf>
    <xf numFmtId="0" fontId="17" fillId="35" borderId="132" xfId="0" applyFont="1" applyFill="1" applyBorder="1" applyAlignment="1">
      <alignment horizontal="center" vertical="center" wrapText="1"/>
    </xf>
    <xf numFmtId="0" fontId="17" fillId="35" borderId="140" xfId="0" applyFont="1" applyFill="1" applyBorder="1" applyAlignment="1">
      <alignment horizontal="center" vertical="center" wrapText="1"/>
    </xf>
    <xf numFmtId="1" fontId="0" fillId="24" borderId="138" xfId="0" applyNumberFormat="1" applyFill="1" applyBorder="1" applyAlignment="1">
      <alignment horizontal="center" vertical="center" wrapText="1"/>
    </xf>
    <xf numFmtId="1" fontId="0" fillId="24" borderId="139" xfId="0" applyNumberFormat="1" applyFill="1" applyBorder="1" applyAlignment="1">
      <alignment horizontal="center" vertical="center" wrapText="1"/>
    </xf>
    <xf numFmtId="0" fontId="0" fillId="27" borderId="141" xfId="0" applyFill="1" applyBorder="1" applyAlignment="1">
      <alignment horizontal="center" vertical="center" wrapText="1"/>
    </xf>
    <xf numFmtId="1" fontId="0" fillId="27" borderId="142" xfId="0" applyNumberFormat="1" applyFill="1" applyBorder="1" applyAlignment="1">
      <alignment horizontal="center" vertical="center" wrapText="1"/>
    </xf>
    <xf numFmtId="0" fontId="0" fillId="29" borderId="132" xfId="0" applyFill="1" applyBorder="1" applyAlignment="1">
      <alignment horizontal="center" vertical="center" wrapText="1"/>
    </xf>
    <xf numFmtId="10" fontId="0" fillId="29" borderId="123" xfId="0" applyNumberFormat="1" applyFill="1" applyBorder="1" applyAlignment="1">
      <alignment horizontal="center" vertical="center" wrapText="1"/>
    </xf>
    <xf numFmtId="0" fontId="0" fillId="24" borderId="138" xfId="0" applyFill="1" applyBorder="1" applyAlignment="1">
      <alignment horizontal="center" vertical="center" wrapText="1"/>
    </xf>
    <xf numFmtId="0" fontId="0" fillId="24" borderId="139" xfId="0" applyFill="1" applyBorder="1" applyAlignment="1">
      <alignment horizontal="center" vertical="center" wrapText="1"/>
    </xf>
    <xf numFmtId="10" fontId="0" fillId="36" borderId="140" xfId="0" applyNumberFormat="1" applyFill="1" applyBorder="1" applyAlignment="1">
      <alignment horizontal="center" vertical="center" wrapText="1"/>
    </xf>
    <xf numFmtId="1" fontId="0" fillId="32" borderId="123" xfId="0" applyNumberFormat="1" applyFill="1" applyBorder="1" applyAlignment="1">
      <alignment horizontal="center" vertical="center" wrapText="1"/>
    </xf>
    <xf numFmtId="0" fontId="17" fillId="35" borderId="116" xfId="0" applyFont="1" applyFill="1" applyBorder="1" applyAlignment="1">
      <alignment horizontal="center" vertical="center" wrapText="1"/>
    </xf>
    <xf numFmtId="0" fontId="17" fillId="24" borderId="143" xfId="0" applyFont="1" applyFill="1" applyBorder="1" applyAlignment="1">
      <alignment horizontal="center" vertical="center" wrapText="1"/>
    </xf>
    <xf numFmtId="0" fontId="0" fillId="29" borderId="144" xfId="0" applyFill="1" applyBorder="1" applyAlignment="1">
      <alignment horizontal="center" vertical="center" wrapText="1"/>
    </xf>
    <xf numFmtId="0" fontId="25" fillId="32" borderId="124" xfId="0" applyFont="1" applyFill="1" applyBorder="1" applyAlignment="1">
      <alignment horizontal="center" vertical="center" wrapText="1"/>
    </xf>
    <xf numFmtId="0" fontId="0" fillId="32" borderId="144" xfId="0" applyFill="1" applyBorder="1" applyAlignment="1">
      <alignment horizontal="center" vertical="center" wrapText="1"/>
    </xf>
    <xf numFmtId="0" fontId="25" fillId="24" borderId="143" xfId="0" applyFont="1" applyFill="1" applyBorder="1" applyAlignment="1">
      <alignment horizontal="center" vertical="center" wrapText="1"/>
    </xf>
    <xf numFmtId="9" fontId="0" fillId="36" borderId="108" xfId="0" applyNumberFormat="1" applyFill="1" applyBorder="1" applyAlignment="1">
      <alignment horizontal="center" vertical="center" wrapText="1"/>
    </xf>
    <xf numFmtId="0" fontId="0" fillId="36" borderId="145" xfId="0" applyFill="1" applyBorder="1" applyAlignment="1">
      <alignment horizontal="center" vertical="center" wrapText="1"/>
    </xf>
    <xf numFmtId="0" fontId="17" fillId="37" borderId="144" xfId="0" applyFont="1" applyFill="1" applyBorder="1" applyAlignment="1">
      <alignment horizontal="center" vertical="center" wrapText="1"/>
    </xf>
    <xf numFmtId="0" fontId="23" fillId="24" borderId="143" xfId="0" applyFont="1" applyFill="1" applyBorder="1" applyAlignment="1">
      <alignment horizontal="center" vertical="center" wrapText="1"/>
    </xf>
    <xf numFmtId="0" fontId="17" fillId="30" borderId="124" xfId="0" applyFont="1" applyFill="1" applyBorder="1" applyAlignment="1">
      <alignment horizontal="center" vertical="center" wrapText="1"/>
    </xf>
    <xf numFmtId="0" fontId="17" fillId="30" borderId="146" xfId="0" applyFont="1" applyFill="1" applyBorder="1" applyAlignment="1">
      <alignment horizontal="center" vertical="center" wrapText="1"/>
    </xf>
    <xf numFmtId="0" fontId="0" fillId="31" borderId="124" xfId="0" applyFill="1" applyBorder="1" applyAlignment="1">
      <alignment horizontal="center" vertical="center" wrapText="1"/>
    </xf>
    <xf numFmtId="0" fontId="0" fillId="31" borderId="116" xfId="0" applyFill="1" applyBorder="1" applyAlignment="1">
      <alignment horizontal="center" vertical="center" wrapText="1"/>
    </xf>
    <xf numFmtId="0" fontId="0" fillId="24" borderId="107" xfId="0" applyFill="1" applyBorder="1" applyAlignment="1">
      <alignment horizontal="center" vertical="center" wrapText="1"/>
    </xf>
    <xf numFmtId="3" fontId="17" fillId="37" borderId="133" xfId="0" applyNumberFormat="1" applyFont="1" applyFill="1" applyBorder="1" applyAlignment="1">
      <alignment horizontal="center" vertical="center" wrapText="1"/>
    </xf>
    <xf numFmtId="3" fontId="17" fillId="37" borderId="134" xfId="0" applyNumberFormat="1" applyFont="1" applyFill="1" applyBorder="1" applyAlignment="1">
      <alignment horizontal="center" vertical="center" wrapText="1"/>
    </xf>
    <xf numFmtId="3" fontId="17" fillId="37" borderId="108" xfId="0" applyNumberFormat="1" applyFont="1" applyFill="1" applyBorder="1" applyAlignment="1">
      <alignment horizontal="center" vertical="center" wrapText="1"/>
    </xf>
    <xf numFmtId="3" fontId="0" fillId="36" borderId="133" xfId="0" applyNumberFormat="1" applyFill="1" applyBorder="1" applyAlignment="1">
      <alignment horizontal="center" vertical="center" wrapText="1"/>
    </xf>
    <xf numFmtId="3" fontId="0" fillId="29" borderId="133" xfId="0" applyNumberFormat="1" applyFill="1" applyBorder="1" applyAlignment="1">
      <alignment horizontal="center" vertical="center" wrapText="1"/>
    </xf>
    <xf numFmtId="3" fontId="0" fillId="29" borderId="134" xfId="0" applyNumberFormat="1" applyFill="1" applyBorder="1" applyAlignment="1">
      <alignment horizontal="center" vertical="center" wrapText="1"/>
    </xf>
    <xf numFmtId="3" fontId="0" fillId="29" borderId="108" xfId="0" applyNumberFormat="1" applyFill="1" applyBorder="1" applyAlignment="1">
      <alignment horizontal="center" vertical="center" wrapText="1"/>
    </xf>
    <xf numFmtId="3" fontId="17" fillId="35" borderId="133" xfId="0" applyNumberFormat="1" applyFont="1" applyFill="1" applyBorder="1" applyAlignment="1">
      <alignment horizontal="center" vertical="center" wrapText="1"/>
    </xf>
    <xf numFmtId="3" fontId="17" fillId="35" borderId="108" xfId="0" applyNumberFormat="1" applyFont="1" applyFill="1" applyBorder="1" applyAlignment="1">
      <alignment horizontal="center" vertical="center" wrapText="1"/>
    </xf>
    <xf numFmtId="3" fontId="0" fillId="32" borderId="133" xfId="0" applyNumberFormat="1" applyFill="1" applyBorder="1" applyAlignment="1">
      <alignment horizontal="center" vertical="center" wrapText="1"/>
    </xf>
    <xf numFmtId="3" fontId="0" fillId="32" borderId="134" xfId="0" applyNumberFormat="1" applyFill="1" applyBorder="1" applyAlignment="1">
      <alignment horizontal="center" vertical="center" wrapText="1"/>
    </xf>
    <xf numFmtId="3" fontId="0" fillId="32" borderId="108" xfId="0" applyNumberFormat="1" applyFill="1" applyBorder="1" applyAlignment="1">
      <alignment horizontal="center" vertical="center" wrapText="1"/>
    </xf>
    <xf numFmtId="3" fontId="0" fillId="27" borderId="133" xfId="0" applyNumberFormat="1" applyFill="1" applyBorder="1" applyAlignment="1">
      <alignment horizontal="center" vertical="center" wrapText="1"/>
    </xf>
    <xf numFmtId="3" fontId="0" fillId="27" borderId="134" xfId="0" applyNumberFormat="1" applyFill="1" applyBorder="1" applyAlignment="1">
      <alignment horizontal="center" vertical="center" wrapText="1"/>
    </xf>
    <xf numFmtId="3" fontId="17" fillId="30" borderId="134" xfId="0" applyNumberFormat="1" applyFont="1" applyFill="1" applyBorder="1" applyAlignment="1">
      <alignment horizontal="center" vertical="center" wrapText="1"/>
    </xf>
    <xf numFmtId="3" fontId="17" fillId="30" borderId="108" xfId="0" applyNumberFormat="1" applyFont="1" applyFill="1" applyBorder="1" applyAlignment="1">
      <alignment horizontal="center" vertical="center" wrapText="1"/>
    </xf>
    <xf numFmtId="3" fontId="0" fillId="31" borderId="134" xfId="0" applyNumberFormat="1" applyFill="1" applyBorder="1" applyAlignment="1">
      <alignment horizontal="center" vertical="center" wrapText="1"/>
    </xf>
    <xf numFmtId="3" fontId="0" fillId="31" borderId="108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4" borderId="0" xfId="0" applyFont="1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26" fillId="21" borderId="63" xfId="0" applyFont="1" applyFill="1" applyBorder="1" applyAlignment="1">
      <alignment horizontal="center" vertical="center"/>
    </xf>
    <xf numFmtId="0" fontId="0" fillId="38" borderId="63" xfId="0" applyFill="1" applyBorder="1" applyAlignment="1">
      <alignment horizontal="center" vertical="center"/>
    </xf>
    <xf numFmtId="0" fontId="0" fillId="28" borderId="63" xfId="0" applyFill="1" applyBorder="1" applyAlignment="1">
      <alignment horizontal="center" vertical="center"/>
    </xf>
    <xf numFmtId="0" fontId="0" fillId="40" borderId="52" xfId="0" applyFill="1" applyBorder="1" applyAlignment="1">
      <alignment horizontal="center"/>
    </xf>
    <xf numFmtId="0" fontId="0" fillId="41" borderId="52" xfId="0" applyFill="1" applyBorder="1" applyAlignment="1">
      <alignment horizontal="center"/>
    </xf>
    <xf numFmtId="0" fontId="0" fillId="42" borderId="52" xfId="0" applyFill="1" applyBorder="1" applyAlignment="1">
      <alignment horizontal="center" vertical="center"/>
    </xf>
    <xf numFmtId="0" fontId="0" fillId="22" borderId="52" xfId="0" applyFill="1" applyBorder="1" applyAlignment="1">
      <alignment horizontal="center" vertical="center"/>
    </xf>
    <xf numFmtId="0" fontId="0" fillId="26" borderId="52" xfId="0" applyFill="1" applyBorder="1" applyAlignment="1">
      <alignment horizontal="center" vertical="center"/>
    </xf>
    <xf numFmtId="0" fontId="17" fillId="21" borderId="52" xfId="0" applyFont="1" applyFill="1" applyBorder="1" applyAlignment="1">
      <alignment horizontal="center" vertical="center"/>
    </xf>
    <xf numFmtId="0" fontId="0" fillId="26" borderId="59" xfId="0" applyFill="1" applyBorder="1" applyAlignment="1">
      <alignment horizontal="center" vertical="center"/>
    </xf>
    <xf numFmtId="0" fontId="17" fillId="21" borderId="59" xfId="0" applyFont="1" applyFill="1" applyBorder="1" applyAlignment="1">
      <alignment horizontal="center" vertical="center"/>
    </xf>
    <xf numFmtId="0" fontId="0" fillId="42" borderId="59" xfId="0" applyFill="1" applyBorder="1" applyAlignment="1">
      <alignment horizontal="center" vertical="center"/>
    </xf>
    <xf numFmtId="0" fontId="0" fillId="22" borderId="59" xfId="0" applyFill="1" applyBorder="1" applyAlignment="1">
      <alignment horizontal="center" vertical="center"/>
    </xf>
    <xf numFmtId="0" fontId="17" fillId="24" borderId="147" xfId="0" applyFont="1" applyFill="1" applyBorder="1" applyAlignment="1">
      <alignment horizontal="center" vertical="center" wrapText="1"/>
    </xf>
    <xf numFmtId="10" fontId="17" fillId="24" borderId="148" xfId="0" applyNumberFormat="1" applyFont="1" applyFill="1" applyBorder="1" applyAlignment="1">
      <alignment horizontal="center" vertical="center" wrapText="1"/>
    </xf>
    <xf numFmtId="0" fontId="17" fillId="24" borderId="149" xfId="0" applyFont="1" applyFill="1" applyBorder="1" applyAlignment="1">
      <alignment horizontal="center" vertical="center" wrapText="1"/>
    </xf>
    <xf numFmtId="10" fontId="17" fillId="24" borderId="150" xfId="0" applyNumberFormat="1" applyFont="1" applyFill="1" applyBorder="1" applyAlignment="1">
      <alignment horizontal="center" vertical="center" wrapText="1"/>
    </xf>
    <xf numFmtId="0" fontId="7" fillId="8" borderId="11" xfId="0" applyFont="1" applyFill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/>
    </xf>
    <xf numFmtId="0" fontId="7" fillId="8" borderId="26" xfId="0" applyFont="1" applyFill="1" applyBorder="1" applyAlignment="1">
      <alignment horizontal="center" vertical="center"/>
    </xf>
    <xf numFmtId="0" fontId="0" fillId="22" borderId="88" xfId="0" applyFill="1" applyBorder="1"/>
    <xf numFmtId="0" fontId="0" fillId="26" borderId="63" xfId="0" applyFill="1" applyBorder="1" applyAlignment="1">
      <alignment horizontal="center" vertical="center"/>
    </xf>
    <xf numFmtId="0" fontId="17" fillId="21" borderId="63" xfId="0" applyFont="1" applyFill="1" applyBorder="1" applyAlignment="1">
      <alignment horizontal="center" vertical="center"/>
    </xf>
    <xf numFmtId="0" fontId="0" fillId="42" borderId="63" xfId="0" applyFill="1" applyBorder="1" applyAlignment="1">
      <alignment horizontal="center" vertical="center"/>
    </xf>
    <xf numFmtId="0" fontId="0" fillId="22" borderId="63" xfId="0" applyFill="1" applyBorder="1" applyAlignment="1">
      <alignment horizontal="center" vertical="center"/>
    </xf>
    <xf numFmtId="0" fontId="27" fillId="26" borderId="151" xfId="0" applyFont="1" applyFill="1" applyBorder="1" applyAlignment="1">
      <alignment horizontal="center" vertical="center"/>
    </xf>
    <xf numFmtId="0" fontId="27" fillId="21" borderId="152" xfId="0" applyFont="1" applyFill="1" applyBorder="1" applyAlignment="1">
      <alignment horizontal="center" vertical="center"/>
    </xf>
    <xf numFmtId="0" fontId="27" fillId="42" borderId="152" xfId="0" applyFont="1" applyFill="1" applyBorder="1" applyAlignment="1">
      <alignment horizontal="center" vertical="center"/>
    </xf>
    <xf numFmtId="0" fontId="27" fillId="22" borderId="153" xfId="0" applyFont="1" applyFill="1" applyBorder="1" applyAlignment="1">
      <alignment horizontal="center" vertical="center"/>
    </xf>
    <xf numFmtId="0" fontId="0" fillId="28" borderId="96" xfId="0" applyFill="1" applyBorder="1" applyAlignment="1">
      <alignment horizontal="center" vertical="center"/>
    </xf>
    <xf numFmtId="0" fontId="0" fillId="40" borderId="54" xfId="0" applyFill="1" applyBorder="1" applyAlignment="1">
      <alignment horizontal="center"/>
    </xf>
    <xf numFmtId="0" fontId="0" fillId="38" borderId="112" xfId="0" applyFill="1" applyBorder="1" applyAlignment="1">
      <alignment horizontal="center" vertical="center"/>
    </xf>
    <xf numFmtId="0" fontId="0" fillId="40" borderId="53" xfId="0" applyFill="1" applyBorder="1" applyAlignment="1">
      <alignment horizontal="center"/>
    </xf>
    <xf numFmtId="0" fontId="26" fillId="21" borderId="154" xfId="0" applyFont="1" applyFill="1" applyBorder="1" applyAlignment="1">
      <alignment horizontal="center" vertical="center"/>
    </xf>
    <xf numFmtId="0" fontId="26" fillId="21" borderId="33" xfId="0" applyFont="1" applyFill="1" applyBorder="1" applyAlignment="1">
      <alignment horizontal="center" vertical="center"/>
    </xf>
    <xf numFmtId="0" fontId="26" fillId="21" borderId="27" xfId="0" applyFont="1" applyFill="1" applyBorder="1" applyAlignment="1">
      <alignment horizontal="center" vertical="center"/>
    </xf>
    <xf numFmtId="0" fontId="0" fillId="41" borderId="96" xfId="0" applyFill="1" applyBorder="1" applyAlignment="1">
      <alignment horizontal="center"/>
    </xf>
    <xf numFmtId="0" fontId="0" fillId="41" borderId="63" xfId="0" applyFill="1" applyBorder="1" applyAlignment="1">
      <alignment horizontal="center"/>
    </xf>
    <xf numFmtId="0" fontId="0" fillId="41" borderId="112" xfId="0" applyFill="1" applyBorder="1" applyAlignment="1">
      <alignment horizontal="center"/>
    </xf>
    <xf numFmtId="0" fontId="10" fillId="7" borderId="155" xfId="0" applyFont="1" applyFill="1" applyBorder="1" applyAlignment="1">
      <alignment horizontal="center" vertical="center"/>
    </xf>
    <xf numFmtId="0" fontId="10" fillId="7" borderId="156" xfId="0" applyFont="1" applyFill="1" applyBorder="1" applyAlignment="1">
      <alignment horizontal="center" vertical="center"/>
    </xf>
    <xf numFmtId="0" fontId="10" fillId="7" borderId="157" xfId="0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7" borderId="158" xfId="0" applyFont="1" applyFill="1" applyBorder="1" applyAlignment="1">
      <alignment horizontal="center" vertical="center"/>
    </xf>
    <xf numFmtId="0" fontId="6" fillId="12" borderId="48" xfId="0" applyFont="1" applyFill="1" applyBorder="1" applyAlignment="1">
      <alignment horizontal="center" vertical="center"/>
    </xf>
    <xf numFmtId="0" fontId="6" fillId="12" borderId="51" xfId="0" applyFont="1" applyFill="1" applyBorder="1" applyAlignment="1">
      <alignment horizontal="center" vertical="center"/>
    </xf>
    <xf numFmtId="0" fontId="8" fillId="12" borderId="161" xfId="0" applyFont="1" applyFill="1" applyBorder="1" applyAlignment="1">
      <alignment horizontal="center" vertical="center"/>
    </xf>
    <xf numFmtId="0" fontId="6" fillId="12" borderId="115" xfId="0" applyFont="1" applyFill="1" applyBorder="1" applyAlignment="1">
      <alignment horizontal="center" vertical="center"/>
    </xf>
    <xf numFmtId="0" fontId="6" fillId="12" borderId="95" xfId="0" applyFont="1" applyFill="1" applyBorder="1" applyAlignment="1">
      <alignment horizontal="center" vertical="center"/>
    </xf>
    <xf numFmtId="0" fontId="8" fillId="12" borderId="50" xfId="0" applyFont="1" applyFill="1" applyBorder="1" applyAlignment="1">
      <alignment horizontal="center" vertical="center"/>
    </xf>
    <xf numFmtId="0" fontId="8" fillId="12" borderId="105" xfId="0" applyFont="1" applyFill="1" applyBorder="1" applyAlignment="1">
      <alignment horizontal="center" vertical="center"/>
    </xf>
    <xf numFmtId="0" fontId="6" fillId="12" borderId="54" xfId="0" applyFont="1" applyFill="1" applyBorder="1" applyAlignment="1">
      <alignment horizontal="center" vertical="center"/>
    </xf>
    <xf numFmtId="0" fontId="6" fillId="12" borderId="53" xfId="0" applyFont="1" applyFill="1" applyBorder="1" applyAlignment="1">
      <alignment horizontal="center" vertical="center"/>
    </xf>
    <xf numFmtId="0" fontId="6" fillId="12" borderId="106" xfId="0" applyFont="1" applyFill="1" applyBorder="1" applyAlignment="1">
      <alignment horizontal="center" vertical="center"/>
    </xf>
    <xf numFmtId="0" fontId="6" fillId="12" borderId="56" xfId="0" applyFont="1" applyFill="1" applyBorder="1" applyAlignment="1">
      <alignment horizontal="center" vertical="center"/>
    </xf>
    <xf numFmtId="0" fontId="8" fillId="12" borderId="57" xfId="0" applyFont="1" applyFill="1" applyBorder="1" applyAlignment="1">
      <alignment horizontal="center" vertical="center"/>
    </xf>
    <xf numFmtId="0" fontId="6" fillId="12" borderId="58" xfId="0" applyFont="1" applyFill="1" applyBorder="1" applyAlignment="1">
      <alignment horizontal="center" vertical="center"/>
    </xf>
    <xf numFmtId="0" fontId="6" fillId="13" borderId="115" xfId="0" applyFont="1" applyFill="1" applyBorder="1" applyAlignment="1">
      <alignment horizontal="center"/>
    </xf>
    <xf numFmtId="0" fontId="6" fillId="13" borderId="54" xfId="0" applyFont="1" applyFill="1" applyBorder="1" applyAlignment="1">
      <alignment horizontal="center"/>
    </xf>
    <xf numFmtId="0" fontId="6" fillId="14" borderId="52" xfId="0" applyFont="1" applyFill="1" applyBorder="1" applyAlignment="1">
      <alignment horizontal="center" vertical="center"/>
    </xf>
    <xf numFmtId="0" fontId="14" fillId="15" borderId="52" xfId="0" applyFont="1" applyFill="1" applyBorder="1" applyAlignment="1">
      <alignment horizontal="center" vertical="center"/>
    </xf>
    <xf numFmtId="0" fontId="6" fillId="14" borderId="67" xfId="0" applyFont="1" applyFill="1" applyBorder="1" applyAlignment="1">
      <alignment horizontal="center" vertical="center"/>
    </xf>
    <xf numFmtId="0" fontId="14" fillId="15" borderId="67" xfId="0" applyFont="1" applyFill="1" applyBorder="1" applyAlignment="1">
      <alignment horizontal="center" vertical="center"/>
    </xf>
    <xf numFmtId="0" fontId="6" fillId="14" borderId="54" xfId="0" applyFont="1" applyFill="1" applyBorder="1" applyAlignment="1">
      <alignment horizontal="center" vertical="center"/>
    </xf>
    <xf numFmtId="0" fontId="6" fillId="14" borderId="163" xfId="0" applyFont="1" applyFill="1" applyBorder="1" applyAlignment="1">
      <alignment horizontal="center" vertical="center"/>
    </xf>
    <xf numFmtId="0" fontId="7" fillId="15" borderId="52" xfId="0" applyFont="1" applyFill="1" applyBorder="1" applyAlignment="1">
      <alignment horizontal="center" vertical="center" wrapText="1"/>
    </xf>
    <xf numFmtId="0" fontId="11" fillId="16" borderId="52" xfId="0" applyFont="1" applyFill="1" applyBorder="1" applyAlignment="1">
      <alignment horizontal="center" vertical="center"/>
    </xf>
    <xf numFmtId="0" fontId="9" fillId="7" borderId="164" xfId="0" applyFont="1" applyFill="1" applyBorder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 wrapText="1"/>
    </xf>
    <xf numFmtId="0" fontId="17" fillId="20" borderId="166" xfId="0" applyFont="1" applyFill="1" applyBorder="1" applyAlignment="1">
      <alignment horizontal="center" vertical="center"/>
    </xf>
    <xf numFmtId="14" fontId="5" fillId="0" borderId="167" xfId="0" applyNumberFormat="1" applyFont="1" applyBorder="1" applyAlignment="1">
      <alignment horizontal="center"/>
    </xf>
    <xf numFmtId="0" fontId="6" fillId="36" borderId="162" xfId="0" applyFont="1" applyFill="1" applyBorder="1" applyAlignment="1">
      <alignment horizontal="center" vertical="center"/>
    </xf>
    <xf numFmtId="0" fontId="8" fillId="36" borderId="104" xfId="0" applyFont="1" applyFill="1" applyBorder="1" applyAlignment="1">
      <alignment horizontal="center" vertical="center"/>
    </xf>
    <xf numFmtId="0" fontId="6" fillId="36" borderId="49" xfId="0" applyFont="1" applyFill="1" applyBorder="1" applyAlignment="1">
      <alignment horizontal="center" vertical="center"/>
    </xf>
    <xf numFmtId="0" fontId="6" fillId="36" borderId="48" xfId="0" applyFont="1" applyFill="1" applyBorder="1" applyAlignment="1">
      <alignment horizontal="center" vertical="center"/>
    </xf>
    <xf numFmtId="0" fontId="6" fillId="36" borderId="51" xfId="0" applyFont="1" applyFill="1" applyBorder="1" applyAlignment="1">
      <alignment horizontal="center" vertical="center"/>
    </xf>
    <xf numFmtId="0" fontId="6" fillId="36" borderId="115" xfId="0" applyFont="1" applyFill="1" applyBorder="1" applyAlignment="1">
      <alignment horizontal="center"/>
    </xf>
    <xf numFmtId="0" fontId="7" fillId="36" borderId="59" xfId="0" applyFont="1" applyFill="1" applyBorder="1" applyAlignment="1">
      <alignment horizontal="center"/>
    </xf>
    <xf numFmtId="0" fontId="6" fillId="36" borderId="59" xfId="0" applyFont="1" applyFill="1" applyBorder="1" applyAlignment="1">
      <alignment horizontal="center"/>
    </xf>
    <xf numFmtId="0" fontId="6" fillId="36" borderId="60" xfId="0" applyFont="1" applyFill="1" applyBorder="1" applyAlignment="1">
      <alignment horizontal="center"/>
    </xf>
    <xf numFmtId="0" fontId="7" fillId="36" borderId="59" xfId="0" applyFont="1" applyFill="1" applyBorder="1" applyAlignment="1">
      <alignment horizontal="center" vertical="center"/>
    </xf>
    <xf numFmtId="0" fontId="6" fillId="36" borderId="60" xfId="0" applyFont="1" applyFill="1" applyBorder="1" applyAlignment="1">
      <alignment horizontal="center" vertical="center"/>
    </xf>
    <xf numFmtId="0" fontId="0" fillId="22" borderId="0" xfId="0" applyFill="1"/>
    <xf numFmtId="0" fontId="17" fillId="22" borderId="88" xfId="0" applyFont="1" applyFill="1" applyBorder="1"/>
    <xf numFmtId="0" fontId="6" fillId="13" borderId="163" xfId="0" applyFont="1" applyFill="1" applyBorder="1" applyAlignment="1">
      <alignment horizontal="center"/>
    </xf>
    <xf numFmtId="0" fontId="6" fillId="33" borderId="67" xfId="0" applyFont="1" applyFill="1" applyBorder="1" applyAlignment="1">
      <alignment horizontal="center"/>
    </xf>
    <xf numFmtId="0" fontId="6" fillId="13" borderId="38" xfId="0" applyFont="1" applyFill="1" applyBorder="1" applyAlignment="1">
      <alignment horizontal="center"/>
    </xf>
    <xf numFmtId="0" fontId="6" fillId="36" borderId="115" xfId="0" applyFont="1" applyFill="1" applyBorder="1" applyAlignment="1">
      <alignment horizontal="center" vertical="center"/>
    </xf>
    <xf numFmtId="0" fontId="7" fillId="36" borderId="59" xfId="0" applyFont="1" applyFill="1" applyBorder="1" applyAlignment="1">
      <alignment horizontal="center" vertical="center" wrapText="1"/>
    </xf>
    <xf numFmtId="0" fontId="6" fillId="36" borderId="59" xfId="0" applyFont="1" applyFill="1" applyBorder="1" applyAlignment="1">
      <alignment horizontal="center" vertical="center"/>
    </xf>
    <xf numFmtId="0" fontId="6" fillId="14" borderId="168" xfId="0" applyFont="1" applyFill="1" applyBorder="1" applyAlignment="1">
      <alignment horizontal="center" vertical="center"/>
    </xf>
    <xf numFmtId="0" fontId="8" fillId="16" borderId="168" xfId="0" applyFont="1" applyFill="1" applyBorder="1" applyAlignment="1">
      <alignment horizontal="center" vertical="center"/>
    </xf>
    <xf numFmtId="0" fontId="6" fillId="14" borderId="169" xfId="0" applyFont="1" applyFill="1" applyBorder="1" applyAlignment="1">
      <alignment horizontal="center" vertical="center"/>
    </xf>
    <xf numFmtId="0" fontId="0" fillId="36" borderId="115" xfId="0" applyFill="1" applyBorder="1" applyAlignment="1">
      <alignment horizontal="center" vertical="center" wrapText="1"/>
    </xf>
    <xf numFmtId="0" fontId="0" fillId="36" borderId="95" xfId="0" applyFill="1" applyBorder="1" applyAlignment="1">
      <alignment horizontal="center" vertical="center" wrapText="1"/>
    </xf>
    <xf numFmtId="0" fontId="0" fillId="36" borderId="119" xfId="0" applyFill="1" applyBorder="1" applyAlignment="1">
      <alignment horizontal="center" vertical="center" wrapText="1"/>
    </xf>
    <xf numFmtId="0" fontId="0" fillId="36" borderId="54" xfId="0" applyFill="1" applyBorder="1" applyAlignment="1">
      <alignment horizontal="center" vertical="center" wrapText="1"/>
    </xf>
    <xf numFmtId="0" fontId="0" fillId="36" borderId="53" xfId="0" applyFill="1" applyBorder="1" applyAlignment="1">
      <alignment horizontal="center" vertical="center" wrapText="1"/>
    </xf>
    <xf numFmtId="0" fontId="0" fillId="36" borderId="117" xfId="0" applyFill="1" applyBorder="1" applyAlignment="1">
      <alignment horizontal="center" vertical="center" wrapText="1"/>
    </xf>
    <xf numFmtId="0" fontId="20" fillId="36" borderId="54" xfId="0" applyFont="1" applyFill="1" applyBorder="1" applyAlignment="1">
      <alignment horizontal="center" vertical="center" wrapText="1"/>
    </xf>
    <xf numFmtId="0" fontId="20" fillId="36" borderId="53" xfId="0" applyFont="1" applyFill="1" applyBorder="1" applyAlignment="1">
      <alignment horizontal="center" vertical="center" wrapText="1"/>
    </xf>
    <xf numFmtId="0" fontId="28" fillId="0" borderId="0" xfId="0" applyFont="1"/>
    <xf numFmtId="0" fontId="29" fillId="0" borderId="0" xfId="0" applyFont="1"/>
    <xf numFmtId="0" fontId="24" fillId="43" borderId="111" xfId="0" applyFont="1" applyFill="1" applyBorder="1" applyAlignment="1">
      <alignment horizontal="center" vertical="center" wrapText="1"/>
    </xf>
    <xf numFmtId="0" fontId="0" fillId="43" borderId="117" xfId="0" applyFill="1" applyBorder="1" applyAlignment="1">
      <alignment horizontal="center" vertical="center" wrapText="1"/>
    </xf>
    <xf numFmtId="0" fontId="23" fillId="43" borderId="53" xfId="0" applyFont="1" applyFill="1" applyBorder="1" applyAlignment="1">
      <alignment horizontal="center" vertical="center" wrapText="1"/>
    </xf>
    <xf numFmtId="0" fontId="30" fillId="44" borderId="52" xfId="0" applyFont="1" applyFill="1" applyBorder="1" applyAlignment="1">
      <alignment horizontal="center" vertical="center" wrapText="1"/>
    </xf>
    <xf numFmtId="0" fontId="31" fillId="44" borderId="53" xfId="0" applyFont="1" applyFill="1" applyBorder="1" applyAlignment="1">
      <alignment horizontal="center" vertical="center" wrapText="1"/>
    </xf>
    <xf numFmtId="0" fontId="17" fillId="44" borderId="170" xfId="0" applyFont="1" applyFill="1" applyBorder="1" applyAlignment="1">
      <alignment horizontal="center" vertical="center" wrapText="1"/>
    </xf>
    <xf numFmtId="0" fontId="30" fillId="44" borderId="0" xfId="0" applyFont="1" applyFill="1" applyAlignment="1">
      <alignment horizontal="center" vertical="center" wrapText="1"/>
    </xf>
    <xf numFmtId="0" fontId="17" fillId="44" borderId="53" xfId="0" applyFont="1" applyFill="1" applyBorder="1" applyAlignment="1">
      <alignment horizontal="center" vertical="center" wrapText="1"/>
    </xf>
    <xf numFmtId="0" fontId="17" fillId="44" borderId="117" xfId="0" applyFont="1" applyFill="1" applyBorder="1" applyAlignment="1">
      <alignment horizontal="center" vertical="center" wrapText="1"/>
    </xf>
    <xf numFmtId="0" fontId="19" fillId="45" borderId="18" xfId="3" applyFill="1" applyBorder="1" applyAlignment="1">
      <alignment horizontal="center" vertical="center"/>
    </xf>
    <xf numFmtId="0" fontId="33" fillId="0" borderId="115" xfId="0" applyFont="1" applyBorder="1" applyAlignment="1">
      <alignment horizontal="center" vertical="center"/>
    </xf>
    <xf numFmtId="0" fontId="33" fillId="0" borderId="59" xfId="0" applyFont="1" applyBorder="1" applyAlignment="1">
      <alignment horizontal="center" vertical="center"/>
    </xf>
    <xf numFmtId="0" fontId="33" fillId="0" borderId="54" xfId="0" applyFont="1" applyBorder="1" applyAlignment="1">
      <alignment horizontal="center" vertical="center"/>
    </xf>
    <xf numFmtId="0" fontId="33" fillId="0" borderId="52" xfId="0" applyFont="1" applyBorder="1" applyAlignment="1">
      <alignment horizontal="center" vertical="center"/>
    </xf>
    <xf numFmtId="0" fontId="0" fillId="34" borderId="178" xfId="0" applyFill="1" applyBorder="1" applyAlignment="1">
      <alignment horizontal="center" vertical="center" wrapText="1"/>
    </xf>
    <xf numFmtId="0" fontId="0" fillId="32" borderId="179" xfId="0" applyFill="1" applyBorder="1" applyAlignment="1">
      <alignment horizontal="center" vertical="center" wrapText="1"/>
    </xf>
    <xf numFmtId="0" fontId="0" fillId="32" borderId="180" xfId="0" applyFill="1" applyBorder="1" applyAlignment="1">
      <alignment horizontal="center" vertical="center" wrapText="1"/>
    </xf>
    <xf numFmtId="0" fontId="22" fillId="36" borderId="181" xfId="0" applyFont="1" applyFill="1" applyBorder="1" applyAlignment="1">
      <alignment horizontal="center" vertical="center" wrapText="1"/>
    </xf>
    <xf numFmtId="0" fontId="22" fillId="28" borderId="178" xfId="0" applyFont="1" applyFill="1" applyBorder="1" applyAlignment="1">
      <alignment horizontal="center" vertical="center" wrapText="1"/>
    </xf>
    <xf numFmtId="0" fontId="22" fillId="28" borderId="53" xfId="0" applyFont="1" applyFill="1" applyBorder="1" applyAlignment="1">
      <alignment horizontal="center" vertical="center" wrapText="1"/>
    </xf>
    <xf numFmtId="0" fontId="21" fillId="28" borderId="178" xfId="0" applyFont="1" applyFill="1" applyBorder="1" applyAlignment="1">
      <alignment horizontal="center" vertical="center" wrapText="1"/>
    </xf>
    <xf numFmtId="0" fontId="22" fillId="28" borderId="181" xfId="0" applyFont="1" applyFill="1" applyBorder="1" applyAlignment="1">
      <alignment horizontal="center" vertical="center" wrapText="1"/>
    </xf>
    <xf numFmtId="0" fontId="22" fillId="36" borderId="53" xfId="0" applyFont="1" applyFill="1" applyBorder="1" applyAlignment="1">
      <alignment horizontal="center" vertical="center" wrapText="1"/>
    </xf>
    <xf numFmtId="14" fontId="0" fillId="34" borderId="178" xfId="0" applyNumberFormat="1" applyFill="1" applyBorder="1" applyAlignment="1">
      <alignment horizontal="center" vertical="center" wrapText="1"/>
    </xf>
    <xf numFmtId="0" fontId="0" fillId="32" borderId="182" xfId="0" applyFill="1" applyBorder="1" applyAlignment="1">
      <alignment horizontal="center" vertical="center" wrapText="1"/>
    </xf>
    <xf numFmtId="0" fontId="17" fillId="24" borderId="183" xfId="0" applyFont="1" applyFill="1" applyBorder="1" applyAlignment="1">
      <alignment horizontal="center" vertical="center" wrapText="1"/>
    </xf>
    <xf numFmtId="0" fontId="0" fillId="36" borderId="184" xfId="0" applyFill="1" applyBorder="1" applyAlignment="1">
      <alignment horizontal="center" vertical="center" wrapText="1"/>
    </xf>
    <xf numFmtId="0" fontId="0" fillId="28" borderId="185" xfId="0" applyFill="1" applyBorder="1" applyAlignment="1">
      <alignment horizontal="center" vertical="center" wrapText="1"/>
    </xf>
    <xf numFmtId="0" fontId="0" fillId="28" borderId="186" xfId="0" applyFill="1" applyBorder="1" applyAlignment="1">
      <alignment horizontal="center" vertical="center" wrapText="1"/>
    </xf>
    <xf numFmtId="3" fontId="0" fillId="28" borderId="185" xfId="0" applyNumberFormat="1" applyFill="1" applyBorder="1" applyAlignment="1">
      <alignment horizontal="center" vertical="center" wrapText="1"/>
    </xf>
    <xf numFmtId="0" fontId="0" fillId="36" borderId="186" xfId="0" applyFill="1" applyBorder="1" applyAlignment="1">
      <alignment horizontal="center" vertical="center" wrapText="1"/>
    </xf>
    <xf numFmtId="0" fontId="0" fillId="28" borderId="54" xfId="0" applyFill="1" applyBorder="1" applyAlignment="1">
      <alignment horizontal="center" vertical="center" wrapText="1"/>
    </xf>
    <xf numFmtId="0" fontId="17" fillId="21" borderId="0" xfId="0" applyFont="1" applyFill="1" applyAlignment="1">
      <alignment horizontal="center" vertical="center" wrapText="1"/>
    </xf>
    <xf numFmtId="0" fontId="23" fillId="21" borderId="0" xfId="0" applyFont="1" applyFill="1" applyAlignment="1">
      <alignment horizontal="center" vertical="center" wrapText="1"/>
    </xf>
    <xf numFmtId="0" fontId="0" fillId="21" borderId="0" xfId="0" applyFill="1" applyAlignment="1">
      <alignment horizontal="center" vertical="center" wrapText="1"/>
    </xf>
    <xf numFmtId="0" fontId="17" fillId="21" borderId="102" xfId="0" applyFont="1" applyFill="1" applyBorder="1" applyAlignment="1">
      <alignment horizontal="center" vertical="center" wrapText="1"/>
    </xf>
    <xf numFmtId="0" fontId="32" fillId="46" borderId="175" xfId="0" applyFont="1" applyFill="1" applyBorder="1" applyAlignment="1">
      <alignment horizontal="center" vertical="center" readingOrder="2"/>
    </xf>
    <xf numFmtId="0" fontId="32" fillId="46" borderId="176" xfId="0" applyFont="1" applyFill="1" applyBorder="1" applyAlignment="1">
      <alignment horizontal="center" vertical="center" readingOrder="2"/>
    </xf>
    <xf numFmtId="0" fontId="0" fillId="0" borderId="0" xfId="0" applyAlignment="1">
      <alignment horizontal="center" vertical="center"/>
    </xf>
    <xf numFmtId="0" fontId="0" fillId="25" borderId="187" xfId="0" applyFill="1" applyBorder="1" applyAlignment="1">
      <alignment horizontal="center" vertical="center" wrapText="1"/>
    </xf>
    <xf numFmtId="0" fontId="0" fillId="25" borderId="105" xfId="0" applyFill="1" applyBorder="1" applyAlignment="1">
      <alignment horizontal="center" vertical="center" wrapText="1"/>
    </xf>
    <xf numFmtId="0" fontId="0" fillId="25" borderId="147" xfId="0" applyFill="1" applyBorder="1" applyAlignment="1">
      <alignment horizontal="center" vertical="center" wrapText="1"/>
    </xf>
    <xf numFmtId="0" fontId="0" fillId="36" borderId="187" xfId="0" applyFill="1" applyBorder="1" applyAlignment="1">
      <alignment horizontal="center" vertical="center" wrapText="1"/>
    </xf>
    <xf numFmtId="0" fontId="0" fillId="36" borderId="105" xfId="0" applyFill="1" applyBorder="1" applyAlignment="1">
      <alignment horizontal="center" vertical="center" wrapText="1"/>
    </xf>
    <xf numFmtId="0" fontId="0" fillId="36" borderId="147" xfId="0" applyFill="1" applyBorder="1" applyAlignment="1">
      <alignment horizontal="center" vertical="center" wrapText="1"/>
    </xf>
    <xf numFmtId="0" fontId="0" fillId="26" borderId="187" xfId="0" applyFill="1" applyBorder="1" applyAlignment="1">
      <alignment horizontal="center" vertical="center" wrapText="1"/>
    </xf>
    <xf numFmtId="0" fontId="0" fillId="26" borderId="105" xfId="0" applyFill="1" applyBorder="1" applyAlignment="1">
      <alignment horizontal="center" vertical="center" wrapText="1"/>
    </xf>
    <xf numFmtId="0" fontId="0" fillId="26" borderId="147" xfId="0" applyFill="1" applyBorder="1" applyAlignment="1">
      <alignment horizontal="center" vertical="center" wrapText="1"/>
    </xf>
    <xf numFmtId="0" fontId="0" fillId="26" borderId="189" xfId="0" applyFill="1" applyBorder="1" applyAlignment="1">
      <alignment horizontal="center" vertical="center" wrapText="1"/>
    </xf>
    <xf numFmtId="0" fontId="0" fillId="36" borderId="191" xfId="0" applyFill="1" applyBorder="1" applyAlignment="1">
      <alignment horizontal="center" vertical="center" wrapText="1"/>
    </xf>
    <xf numFmtId="0" fontId="0" fillId="36" borderId="192" xfId="0" applyFill="1" applyBorder="1" applyAlignment="1">
      <alignment horizontal="center" vertical="center" wrapText="1"/>
    </xf>
    <xf numFmtId="0" fontId="0" fillId="36" borderId="193" xfId="0" applyFill="1" applyBorder="1" applyAlignment="1">
      <alignment horizontal="center" vertical="center" wrapText="1"/>
    </xf>
    <xf numFmtId="0" fontId="20" fillId="36" borderId="187" xfId="0" applyFont="1" applyFill="1" applyBorder="1" applyAlignment="1">
      <alignment horizontal="center" vertical="center" wrapText="1"/>
    </xf>
    <xf numFmtId="0" fontId="20" fillId="36" borderId="105" xfId="0" applyFont="1" applyFill="1" applyBorder="1" applyAlignment="1">
      <alignment horizontal="center" vertical="center" wrapText="1"/>
    </xf>
    <xf numFmtId="0" fontId="20" fillId="22" borderId="187" xfId="0" applyFont="1" applyFill="1" applyBorder="1" applyAlignment="1">
      <alignment horizontal="center" vertical="center" wrapText="1"/>
    </xf>
    <xf numFmtId="0" fontId="20" fillId="22" borderId="105" xfId="0" applyFont="1" applyFill="1" applyBorder="1" applyAlignment="1">
      <alignment horizontal="center" vertical="center" wrapText="1"/>
    </xf>
    <xf numFmtId="0" fontId="0" fillId="22" borderId="147" xfId="0" applyFill="1" applyBorder="1" applyAlignment="1">
      <alignment horizontal="center" vertical="center" wrapText="1"/>
    </xf>
    <xf numFmtId="0" fontId="0" fillId="22" borderId="190" xfId="0" applyFill="1" applyBorder="1" applyAlignment="1">
      <alignment horizontal="center" vertical="center" wrapText="1"/>
    </xf>
    <xf numFmtId="0" fontId="20" fillId="22" borderId="192" xfId="0" applyFont="1" applyFill="1" applyBorder="1" applyAlignment="1">
      <alignment horizontal="center" vertical="center" wrapText="1"/>
    </xf>
    <xf numFmtId="0" fontId="0" fillId="16" borderId="187" xfId="0" applyFill="1" applyBorder="1" applyAlignment="1">
      <alignment horizontal="center" vertical="center" wrapText="1"/>
    </xf>
    <xf numFmtId="0" fontId="0" fillId="16" borderId="105" xfId="0" applyFill="1" applyBorder="1" applyAlignment="1">
      <alignment horizontal="center" vertical="center" wrapText="1"/>
    </xf>
    <xf numFmtId="0" fontId="0" fillId="16" borderId="147" xfId="0" applyFill="1" applyBorder="1" applyAlignment="1">
      <alignment horizontal="center" vertical="center" wrapText="1"/>
    </xf>
    <xf numFmtId="0" fontId="0" fillId="16" borderId="190" xfId="0" applyFill="1" applyBorder="1" applyAlignment="1">
      <alignment horizontal="center" vertical="center" wrapText="1"/>
    </xf>
    <xf numFmtId="0" fontId="0" fillId="16" borderId="191" xfId="0" applyFill="1" applyBorder="1" applyAlignment="1">
      <alignment horizontal="center" vertical="center" wrapText="1"/>
    </xf>
    <xf numFmtId="0" fontId="0" fillId="16" borderId="192" xfId="0" applyFill="1" applyBorder="1" applyAlignment="1">
      <alignment horizontal="center" vertical="center" wrapText="1"/>
    </xf>
    <xf numFmtId="0" fontId="0" fillId="16" borderId="194" xfId="0" applyFill="1" applyBorder="1" applyAlignment="1">
      <alignment horizontal="center" vertical="center" wrapText="1"/>
    </xf>
    <xf numFmtId="17" fontId="0" fillId="33" borderId="177" xfId="0" applyNumberFormat="1" applyFill="1" applyBorder="1" applyAlignment="1">
      <alignment horizontal="center" vertical="center" wrapText="1"/>
    </xf>
    <xf numFmtId="0" fontId="0" fillId="34" borderId="195" xfId="0" applyFill="1" applyBorder="1" applyAlignment="1">
      <alignment horizontal="center" vertical="center" wrapText="1"/>
    </xf>
    <xf numFmtId="17" fontId="0" fillId="16" borderId="188" xfId="0" applyNumberFormat="1" applyFill="1" applyBorder="1" applyAlignment="1">
      <alignment horizontal="center" vertical="center" wrapText="1"/>
    </xf>
    <xf numFmtId="1" fontId="0" fillId="16" borderId="53" xfId="0" applyNumberFormat="1" applyFill="1" applyBorder="1" applyAlignment="1">
      <alignment horizontal="center" vertical="center" wrapText="1"/>
    </xf>
    <xf numFmtId="0" fontId="7" fillId="14" borderId="16" xfId="0" applyFont="1" applyFill="1" applyBorder="1" applyAlignment="1">
      <alignment horizontal="center" vertical="center"/>
    </xf>
    <xf numFmtId="1" fontId="36" fillId="0" borderId="198" xfId="0" applyNumberFormat="1" applyFont="1" applyBorder="1" applyAlignment="1">
      <alignment horizontal="center" vertical="center"/>
    </xf>
    <xf numFmtId="0" fontId="36" fillId="0" borderId="199" xfId="0" applyFont="1" applyBorder="1" applyAlignment="1">
      <alignment horizontal="center" vertical="center"/>
    </xf>
    <xf numFmtId="0" fontId="36" fillId="0" borderId="198" xfId="0" applyFont="1" applyBorder="1" applyAlignment="1">
      <alignment horizontal="center" vertical="center"/>
    </xf>
    <xf numFmtId="164" fontId="36" fillId="0" borderId="200" xfId="0" applyNumberFormat="1" applyFont="1" applyBorder="1" applyAlignment="1">
      <alignment horizontal="center" vertical="center"/>
    </xf>
    <xf numFmtId="1" fontId="36" fillId="0" borderId="199" xfId="0" applyNumberFormat="1" applyFont="1" applyBorder="1" applyAlignment="1">
      <alignment horizontal="center" vertical="center"/>
    </xf>
    <xf numFmtId="165" fontId="36" fillId="0" borderId="201" xfId="0" applyNumberFormat="1" applyFont="1" applyBorder="1" applyAlignment="1">
      <alignment horizontal="center" vertical="center"/>
    </xf>
    <xf numFmtId="1" fontId="0" fillId="21" borderId="53" xfId="0" applyNumberFormat="1" applyFill="1" applyBorder="1" applyAlignment="1">
      <alignment horizontal="center" vertical="center" wrapText="1"/>
    </xf>
    <xf numFmtId="0" fontId="34" fillId="24" borderId="0" xfId="0" applyFont="1" applyFill="1" applyAlignment="1">
      <alignment horizontal="center" vertical="center"/>
    </xf>
    <xf numFmtId="0" fontId="2" fillId="41" borderId="108" xfId="1" applyFont="1" applyFill="1" applyBorder="1" applyAlignment="1">
      <alignment horizontal="center" vertical="center"/>
    </xf>
    <xf numFmtId="0" fontId="2" fillId="41" borderId="108" xfId="1" applyFont="1" applyFill="1" applyBorder="1" applyAlignment="1">
      <alignment horizontal="center" vertical="center" wrapText="1"/>
    </xf>
    <xf numFmtId="0" fontId="2" fillId="21" borderId="204" xfId="1" applyFont="1" applyFill="1" applyBorder="1" applyAlignment="1">
      <alignment horizontal="center" vertical="center"/>
    </xf>
    <xf numFmtId="0" fontId="2" fillId="21" borderId="205" xfId="1" applyFont="1" applyFill="1" applyBorder="1" applyAlignment="1">
      <alignment horizontal="center" vertical="center"/>
    </xf>
    <xf numFmtId="0" fontId="2" fillId="28" borderId="0" xfId="1" applyFont="1" applyFill="1" applyBorder="1" applyAlignment="1">
      <alignment horizontal="center" vertical="center"/>
    </xf>
    <xf numFmtId="0" fontId="2" fillId="21" borderId="206" xfId="1" applyFont="1" applyFill="1" applyBorder="1" applyAlignment="1">
      <alignment horizontal="center" vertical="center"/>
    </xf>
    <xf numFmtId="0" fontId="2" fillId="21" borderId="207" xfId="1" applyFont="1" applyFill="1" applyBorder="1" applyAlignment="1">
      <alignment horizontal="center" vertical="center"/>
    </xf>
    <xf numFmtId="0" fontId="2" fillId="47" borderId="108" xfId="1" applyFont="1" applyFill="1" applyBorder="1" applyAlignment="1">
      <alignment horizontal="center" vertical="center"/>
    </xf>
    <xf numFmtId="0" fontId="2" fillId="47" borderId="116" xfId="1" applyFont="1" applyFill="1" applyBorder="1" applyAlignment="1">
      <alignment horizontal="center" vertical="center"/>
    </xf>
    <xf numFmtId="1" fontId="1" fillId="41" borderId="113" xfId="2" applyNumberFormat="1" applyFill="1" applyBorder="1" applyAlignment="1">
      <alignment horizontal="center" vertical="center"/>
    </xf>
    <xf numFmtId="0" fontId="1" fillId="41" borderId="113" xfId="2" applyNumberFormat="1" applyFill="1" applyBorder="1" applyAlignment="1">
      <alignment horizontal="center" vertical="center"/>
    </xf>
    <xf numFmtId="17" fontId="1" fillId="41" borderId="113" xfId="2" applyNumberFormat="1" applyFill="1" applyBorder="1" applyAlignment="1">
      <alignment horizontal="center" vertical="center"/>
    </xf>
    <xf numFmtId="0" fontId="1" fillId="21" borderId="202" xfId="2" applyNumberFormat="1" applyFill="1" applyBorder="1" applyAlignment="1">
      <alignment horizontal="center" vertical="center"/>
    </xf>
    <xf numFmtId="164" fontId="1" fillId="21" borderId="203" xfId="2" applyNumberFormat="1" applyFill="1" applyBorder="1" applyAlignment="1">
      <alignment horizontal="center" vertical="center"/>
    </xf>
    <xf numFmtId="17" fontId="1" fillId="28" borderId="0" xfId="2" applyNumberFormat="1" applyFill="1" applyBorder="1" applyAlignment="1">
      <alignment horizontal="center" vertical="center"/>
    </xf>
    <xf numFmtId="3" fontId="1" fillId="41" borderId="113" xfId="2" applyNumberFormat="1" applyFill="1" applyBorder="1" applyAlignment="1">
      <alignment horizontal="center" vertical="center"/>
    </xf>
    <xf numFmtId="0" fontId="1" fillId="21" borderId="209" xfId="2" applyNumberFormat="1" applyFill="1" applyBorder="1" applyAlignment="1">
      <alignment horizontal="center" vertical="center"/>
    </xf>
    <xf numFmtId="3" fontId="1" fillId="28" borderId="0" xfId="2" applyNumberFormat="1" applyFill="1" applyBorder="1" applyAlignment="1">
      <alignment horizontal="center" vertical="center"/>
    </xf>
    <xf numFmtId="3" fontId="1" fillId="47" borderId="113" xfId="2" applyNumberFormat="1" applyFill="1" applyBorder="1" applyAlignment="1">
      <alignment horizontal="center" vertical="center"/>
    </xf>
    <xf numFmtId="3" fontId="1" fillId="47" borderId="114" xfId="2" applyNumberFormat="1" applyFill="1" applyBorder="1" applyAlignment="1">
      <alignment horizontal="center" vertical="center"/>
    </xf>
    <xf numFmtId="1" fontId="1" fillId="21" borderId="203" xfId="2" applyNumberFormat="1" applyFill="1" applyBorder="1" applyAlignment="1">
      <alignment horizontal="center" vertical="center"/>
    </xf>
    <xf numFmtId="0" fontId="1" fillId="21" borderId="208" xfId="2" applyNumberFormat="1" applyFill="1" applyBorder="1" applyAlignment="1">
      <alignment horizontal="center" vertical="center"/>
    </xf>
    <xf numFmtId="0" fontId="1" fillId="21" borderId="203" xfId="2" applyNumberFormat="1" applyFill="1" applyBorder="1" applyAlignment="1">
      <alignment horizontal="center" vertical="center"/>
    </xf>
    <xf numFmtId="0" fontId="24" fillId="8" borderId="52" xfId="0" applyFont="1" applyFill="1" applyBorder="1" applyAlignment="1">
      <alignment horizontal="center" vertical="center" wrapText="1"/>
    </xf>
    <xf numFmtId="0" fontId="0" fillId="16" borderId="170" xfId="0" applyFill="1" applyBorder="1" applyAlignment="1">
      <alignment horizontal="center" vertical="center" wrapText="1"/>
    </xf>
    <xf numFmtId="0" fontId="0" fillId="22" borderId="4" xfId="0" applyFill="1" applyBorder="1" applyAlignment="1">
      <alignment horizontal="center"/>
    </xf>
    <xf numFmtId="0" fontId="0" fillId="22" borderId="5" xfId="0" applyFill="1" applyBorder="1" applyAlignment="1">
      <alignment horizontal="center"/>
    </xf>
    <xf numFmtId="0" fontId="0" fillId="22" borderId="89" xfId="0" applyFill="1" applyBorder="1" applyAlignment="1">
      <alignment horizontal="center"/>
    </xf>
    <xf numFmtId="0" fontId="6" fillId="14" borderId="0" xfId="0" applyFont="1" applyFill="1" applyAlignment="1">
      <alignment horizontal="center" vertical="center"/>
    </xf>
    <xf numFmtId="0" fontId="14" fillId="15" borderId="154" xfId="0" applyFont="1" applyFill="1" applyBorder="1" applyAlignment="1">
      <alignment horizontal="center" vertical="center"/>
    </xf>
    <xf numFmtId="0" fontId="6" fillId="14" borderId="33" xfId="0" applyFont="1" applyFill="1" applyBorder="1" applyAlignment="1">
      <alignment horizontal="center" vertical="center"/>
    </xf>
    <xf numFmtId="0" fontId="6" fillId="14" borderId="27" xfId="0" applyFont="1" applyFill="1" applyBorder="1" applyAlignment="1">
      <alignment horizontal="center" vertical="center"/>
    </xf>
    <xf numFmtId="0" fontId="14" fillId="15" borderId="0" xfId="0" applyFont="1" applyFill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28" borderId="210" xfId="0" applyFill="1" applyBorder="1" applyAlignment="1">
      <alignment horizontal="center" vertical="center"/>
    </xf>
    <xf numFmtId="49" fontId="0" fillId="28" borderId="211" xfId="0" applyNumberFormat="1" applyFill="1" applyBorder="1" applyAlignment="1">
      <alignment horizontal="center" vertical="center"/>
    </xf>
    <xf numFmtId="0" fontId="0" fillId="28" borderId="211" xfId="0" applyFill="1" applyBorder="1" applyAlignment="1">
      <alignment horizontal="center" vertical="center"/>
    </xf>
    <xf numFmtId="0" fontId="0" fillId="28" borderId="211" xfId="0" applyFill="1" applyBorder="1" applyAlignment="1">
      <alignment horizontal="center" vertical="center" wrapText="1"/>
    </xf>
    <xf numFmtId="49" fontId="0" fillId="29" borderId="0" xfId="0" applyNumberFormat="1" applyFill="1" applyAlignment="1">
      <alignment horizontal="center" vertical="center"/>
    </xf>
    <xf numFmtId="1" fontId="0" fillId="29" borderId="0" xfId="0" applyNumberFormat="1" applyFill="1" applyAlignment="1">
      <alignment horizontal="center" vertical="center"/>
    </xf>
    <xf numFmtId="164" fontId="0" fillId="16" borderId="53" xfId="0" applyNumberFormat="1" applyFill="1" applyBorder="1" applyAlignment="1">
      <alignment horizontal="center" vertical="center" wrapText="1"/>
    </xf>
    <xf numFmtId="164" fontId="0" fillId="29" borderId="0" xfId="0" applyNumberFormat="1" applyFill="1" applyAlignment="1">
      <alignment horizontal="center" vertical="center"/>
    </xf>
    <xf numFmtId="0" fontId="17" fillId="0" borderId="0" xfId="0" applyFont="1"/>
    <xf numFmtId="0" fontId="0" fillId="22" borderId="222" xfId="0" applyFill="1" applyBorder="1"/>
    <xf numFmtId="0" fontId="0" fillId="22" borderId="223" xfId="0" applyFill="1" applyBorder="1"/>
    <xf numFmtId="0" fontId="0" fillId="0" borderId="99" xfId="0" applyBorder="1" applyAlignment="1">
      <alignment vertical="center"/>
    </xf>
    <xf numFmtId="0" fontId="0" fillId="22" borderId="224" xfId="0" applyFill="1" applyBorder="1"/>
    <xf numFmtId="0" fontId="0" fillId="22" borderId="225" xfId="0" applyFill="1" applyBorder="1"/>
    <xf numFmtId="0" fontId="2" fillId="34" borderId="227" xfId="1" applyFont="1" applyFill="1" applyBorder="1" applyAlignment="1">
      <alignment horizontal="center" vertical="center"/>
    </xf>
    <xf numFmtId="3" fontId="1" fillId="34" borderId="0" xfId="2" applyNumberFormat="1" applyFill="1" applyAlignment="1">
      <alignment horizontal="center" vertical="center"/>
    </xf>
    <xf numFmtId="3" fontId="0" fillId="29" borderId="0" xfId="0" applyNumberFormat="1" applyFill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0" fontId="13" fillId="10" borderId="36" xfId="0" applyFont="1" applyFill="1" applyBorder="1" applyAlignment="1">
      <alignment horizontal="center" vertical="center"/>
    </xf>
    <xf numFmtId="0" fontId="17" fillId="21" borderId="0" xfId="0" applyFont="1" applyFill="1"/>
    <xf numFmtId="164" fontId="1" fillId="41" borderId="113" xfId="2" applyNumberFormat="1" applyFill="1" applyBorder="1" applyAlignment="1">
      <alignment horizontal="center" vertical="center"/>
    </xf>
    <xf numFmtId="17" fontId="0" fillId="16" borderId="53" xfId="0" applyNumberFormat="1" applyFill="1" applyBorder="1" applyAlignment="1">
      <alignment horizontal="center" vertical="center" wrapText="1"/>
    </xf>
    <xf numFmtId="3" fontId="33" fillId="0" borderId="52" xfId="0" applyNumberFormat="1" applyFont="1" applyBorder="1" applyAlignment="1">
      <alignment horizontal="center" vertical="center"/>
    </xf>
    <xf numFmtId="9" fontId="33" fillId="0" borderId="52" xfId="0" applyNumberFormat="1" applyFont="1" applyBorder="1" applyAlignment="1">
      <alignment horizontal="center" vertical="center"/>
    </xf>
    <xf numFmtId="10" fontId="33" fillId="0" borderId="52" xfId="0" applyNumberFormat="1" applyFont="1" applyBorder="1" applyAlignment="1">
      <alignment horizontal="center" vertical="center"/>
    </xf>
    <xf numFmtId="0" fontId="0" fillId="34" borderId="52" xfId="0" applyFill="1" applyBorder="1" applyAlignment="1">
      <alignment horizontal="center" vertical="center" wrapText="1"/>
    </xf>
    <xf numFmtId="0" fontId="0" fillId="34" borderId="170" xfId="0" applyFill="1" applyBorder="1" applyAlignment="1">
      <alignment horizontal="center" vertical="center" wrapText="1"/>
    </xf>
    <xf numFmtId="0" fontId="33" fillId="0" borderId="96" xfId="0" applyFont="1" applyBorder="1" applyAlignment="1">
      <alignment horizontal="center" vertical="center"/>
    </xf>
    <xf numFmtId="0" fontId="33" fillId="0" borderId="63" xfId="0" applyFont="1" applyBorder="1" applyAlignment="1">
      <alignment horizontal="center" vertical="center"/>
    </xf>
    <xf numFmtId="0" fontId="0" fillId="36" borderId="181" xfId="0" applyFill="1" applyBorder="1" applyAlignment="1">
      <alignment horizontal="center" vertical="center" wrapText="1"/>
    </xf>
    <xf numFmtId="17" fontId="0" fillId="29" borderId="0" xfId="0" applyNumberFormat="1" applyFill="1" applyAlignment="1">
      <alignment horizontal="center" vertical="center"/>
    </xf>
    <xf numFmtId="0" fontId="40" fillId="8" borderId="14" xfId="0" applyFont="1" applyFill="1" applyBorder="1" applyAlignment="1">
      <alignment horizontal="center" vertical="center" wrapText="1"/>
    </xf>
    <xf numFmtId="0" fontId="40" fillId="45" borderId="18" xfId="0" applyFont="1" applyFill="1" applyBorder="1" applyAlignment="1">
      <alignment horizontal="center" vertical="center"/>
    </xf>
    <xf numFmtId="0" fontId="40" fillId="45" borderId="23" xfId="0" applyFont="1" applyFill="1" applyBorder="1" applyAlignment="1">
      <alignment horizontal="center" vertical="center"/>
    </xf>
    <xf numFmtId="0" fontId="40" fillId="45" borderId="24" xfId="0" applyFont="1" applyFill="1" applyBorder="1" applyAlignment="1">
      <alignment horizontal="center" vertical="center"/>
    </xf>
    <xf numFmtId="3" fontId="40" fillId="8" borderId="14" xfId="0" applyNumberFormat="1" applyFont="1" applyFill="1" applyBorder="1" applyAlignment="1">
      <alignment horizontal="center" vertical="center" wrapText="1"/>
    </xf>
    <xf numFmtId="0" fontId="40" fillId="8" borderId="23" xfId="0" applyFont="1" applyFill="1" applyBorder="1" applyAlignment="1">
      <alignment horizontal="center" vertical="center"/>
    </xf>
    <xf numFmtId="0" fontId="40" fillId="45" borderId="14" xfId="0" applyFont="1" applyFill="1" applyBorder="1" applyAlignment="1">
      <alignment horizontal="center" vertical="center" wrapText="1"/>
    </xf>
    <xf numFmtId="14" fontId="40" fillId="45" borderId="15" xfId="0" applyNumberFormat="1" applyFont="1" applyFill="1" applyBorder="1" applyAlignment="1">
      <alignment horizontal="center" vertical="center"/>
    </xf>
    <xf numFmtId="0" fontId="12" fillId="11" borderId="45" xfId="0" applyFont="1" applyFill="1" applyBorder="1" applyAlignment="1">
      <alignment horizontal="center" vertical="center"/>
    </xf>
    <xf numFmtId="0" fontId="12" fillId="11" borderId="46" xfId="0" applyFont="1" applyFill="1" applyBorder="1" applyAlignment="1">
      <alignment horizontal="center" vertical="center"/>
    </xf>
    <xf numFmtId="0" fontId="12" fillId="11" borderId="165" xfId="0" applyFont="1" applyFill="1" applyBorder="1" applyAlignment="1">
      <alignment horizontal="center" vertical="center"/>
    </xf>
    <xf numFmtId="0" fontId="7" fillId="12" borderId="47" xfId="0" applyFont="1" applyFill="1" applyBorder="1" applyAlignment="1">
      <alignment horizontal="center" vertical="center" wrapText="1"/>
    </xf>
    <xf numFmtId="0" fontId="7" fillId="12" borderId="16" xfId="0" applyFont="1" applyFill="1" applyBorder="1" applyAlignment="1">
      <alignment horizontal="center" vertical="center" wrapText="1"/>
    </xf>
    <xf numFmtId="0" fontId="7" fillId="12" borderId="26" xfId="0" applyFont="1" applyFill="1" applyBorder="1" applyAlignment="1">
      <alignment horizontal="center" vertical="center" wrapText="1"/>
    </xf>
    <xf numFmtId="0" fontId="7" fillId="13" borderId="160" xfId="0" applyFont="1" applyFill="1" applyBorder="1" applyAlignment="1">
      <alignment horizontal="center" vertical="center"/>
    </xf>
    <xf numFmtId="0" fontId="7" fillId="13" borderId="16" xfId="0" applyFont="1" applyFill="1" applyBorder="1" applyAlignment="1">
      <alignment horizontal="center" vertical="center"/>
    </xf>
    <xf numFmtId="0" fontId="7" fillId="13" borderId="37" xfId="0" applyFont="1" applyFill="1" applyBorder="1" applyAlignment="1">
      <alignment horizontal="center" vertical="center"/>
    </xf>
    <xf numFmtId="0" fontId="0" fillId="21" borderId="220" xfId="0" applyFill="1" applyBorder="1" applyAlignment="1">
      <alignment horizontal="center" vertical="center"/>
    </xf>
    <xf numFmtId="0" fontId="0" fillId="21" borderId="221" xfId="0" applyFill="1" applyBorder="1" applyAlignment="1">
      <alignment horizontal="center" vertical="center"/>
    </xf>
    <xf numFmtId="0" fontId="0" fillId="21" borderId="151" xfId="0" applyFill="1" applyBorder="1" applyAlignment="1">
      <alignment horizontal="center" vertical="center"/>
    </xf>
    <xf numFmtId="0" fontId="12" fillId="9" borderId="212" xfId="0" applyFont="1" applyFill="1" applyBorder="1" applyAlignment="1">
      <alignment horizontal="center" vertical="center"/>
    </xf>
    <xf numFmtId="0" fontId="12" fillId="9" borderId="28" xfId="0" applyFont="1" applyFill="1" applyBorder="1" applyAlignment="1">
      <alignment horizontal="center" vertical="center"/>
    </xf>
    <xf numFmtId="0" fontId="12" fillId="9" borderId="29" xfId="0" applyFont="1" applyFill="1" applyBorder="1" applyAlignment="1">
      <alignment horizontal="center" vertical="center"/>
    </xf>
    <xf numFmtId="0" fontId="7" fillId="9" borderId="34" xfId="0" applyFont="1" applyFill="1" applyBorder="1" applyAlignment="1">
      <alignment horizontal="center" vertical="center"/>
    </xf>
    <xf numFmtId="0" fontId="7" fillId="9" borderId="27" xfId="0" applyFont="1" applyFill="1" applyBorder="1" applyAlignment="1">
      <alignment horizontal="center" vertical="center"/>
    </xf>
    <xf numFmtId="0" fontId="7" fillId="9" borderId="39" xfId="0" applyFont="1" applyFill="1" applyBorder="1" applyAlignment="1">
      <alignment horizontal="center" vertical="center"/>
    </xf>
    <xf numFmtId="0" fontId="6" fillId="9" borderId="91" xfId="0" applyFont="1" applyFill="1" applyBorder="1" applyAlignment="1">
      <alignment horizontal="right"/>
    </xf>
    <xf numFmtId="0" fontId="6" fillId="9" borderId="28" xfId="0" applyFont="1" applyFill="1" applyBorder="1" applyAlignment="1">
      <alignment horizontal="right"/>
    </xf>
    <xf numFmtId="0" fontId="6" fillId="9" borderId="29" xfId="0" applyFont="1" applyFill="1" applyBorder="1" applyAlignment="1">
      <alignment horizontal="right"/>
    </xf>
    <xf numFmtId="0" fontId="6" fillId="9" borderId="65" xfId="0" applyFont="1" applyFill="1" applyBorder="1" applyAlignment="1">
      <alignment horizontal="center" vertical="center"/>
    </xf>
    <xf numFmtId="0" fontId="6" fillId="9" borderId="33" xfId="0" applyFont="1" applyFill="1" applyBorder="1" applyAlignment="1">
      <alignment horizontal="center" vertical="center"/>
    </xf>
    <xf numFmtId="0" fontId="6" fillId="9" borderId="38" xfId="0" applyFont="1" applyFill="1" applyBorder="1" applyAlignment="1">
      <alignment horizontal="center" vertical="center"/>
    </xf>
    <xf numFmtId="0" fontId="7" fillId="9" borderId="65" xfId="0" applyFont="1" applyFill="1" applyBorder="1" applyAlignment="1">
      <alignment horizontal="center" vertical="center"/>
    </xf>
    <xf numFmtId="0" fontId="7" fillId="9" borderId="33" xfId="0" applyFont="1" applyFill="1" applyBorder="1" applyAlignment="1">
      <alignment horizontal="center" vertical="center"/>
    </xf>
    <xf numFmtId="0" fontId="7" fillId="9" borderId="38" xfId="0" applyFont="1" applyFill="1" applyBorder="1" applyAlignment="1">
      <alignment horizontal="center" vertical="center"/>
    </xf>
    <xf numFmtId="0" fontId="13" fillId="9" borderId="34" xfId="0" applyFont="1" applyFill="1" applyBorder="1" applyAlignment="1">
      <alignment horizontal="right" vertical="top" wrapText="1"/>
    </xf>
    <xf numFmtId="0" fontId="13" fillId="9" borderId="35" xfId="0" applyFont="1" applyFill="1" applyBorder="1" applyAlignment="1">
      <alignment horizontal="right" vertical="top" wrapText="1"/>
    </xf>
    <xf numFmtId="0" fontId="13" fillId="9" borderId="27" xfId="0" applyFont="1" applyFill="1" applyBorder="1" applyAlignment="1">
      <alignment horizontal="right" vertical="center" wrapText="1" readingOrder="2"/>
    </xf>
    <xf numFmtId="0" fontId="13" fillId="9" borderId="0" xfId="0" applyFont="1" applyFill="1" applyAlignment="1">
      <alignment horizontal="right" vertical="center" wrapText="1" readingOrder="2"/>
    </xf>
    <xf numFmtId="0" fontId="13" fillId="9" borderId="5" xfId="0" applyFont="1" applyFill="1" applyBorder="1" applyAlignment="1">
      <alignment horizontal="right" vertical="center" wrapText="1" readingOrder="2"/>
    </xf>
    <xf numFmtId="0" fontId="11" fillId="9" borderId="27" xfId="0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1" fillId="9" borderId="39" xfId="0" applyFont="1" applyFill="1" applyBorder="1" applyAlignment="1">
      <alignment horizontal="center" vertical="center" wrapText="1"/>
    </xf>
    <xf numFmtId="0" fontId="11" fillId="9" borderId="40" xfId="0" applyFont="1" applyFill="1" applyBorder="1" applyAlignment="1">
      <alignment horizontal="center" vertical="center" wrapText="1"/>
    </xf>
    <xf numFmtId="0" fontId="37" fillId="9" borderId="0" xfId="0" applyFont="1" applyFill="1" applyAlignment="1">
      <alignment horizontal="right" vertical="center" wrapText="1"/>
    </xf>
    <xf numFmtId="0" fontId="37" fillId="9" borderId="5" xfId="0" applyFont="1" applyFill="1" applyBorder="1" applyAlignment="1">
      <alignment horizontal="right" vertical="center" wrapText="1"/>
    </xf>
    <xf numFmtId="0" fontId="37" fillId="9" borderId="40" xfId="0" applyFont="1" applyFill="1" applyBorder="1" applyAlignment="1">
      <alignment horizontal="right" vertical="center" wrapText="1"/>
    </xf>
    <xf numFmtId="0" fontId="37" fillId="9" borderId="41" xfId="0" applyFont="1" applyFill="1" applyBorder="1" applyAlignment="1">
      <alignment horizontal="right" vertical="center" wrapText="1"/>
    </xf>
    <xf numFmtId="0" fontId="38" fillId="21" borderId="99" xfId="0" applyFont="1" applyFill="1" applyBorder="1" applyAlignment="1">
      <alignment horizontal="center"/>
    </xf>
    <xf numFmtId="0" fontId="0" fillId="21" borderId="0" xfId="0" applyFill="1" applyAlignment="1">
      <alignment horizontal="center"/>
    </xf>
    <xf numFmtId="0" fontId="0" fillId="21" borderId="99" xfId="0" applyFill="1" applyBorder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8" fillId="21" borderId="99" xfId="0" applyFont="1" applyFill="1" applyBorder="1" applyAlignment="1">
      <alignment horizontal="center" vertical="center"/>
    </xf>
    <xf numFmtId="0" fontId="7" fillId="22" borderId="42" xfId="0" applyFont="1" applyFill="1" applyBorder="1" applyAlignment="1">
      <alignment horizontal="center" vertical="center"/>
    </xf>
    <xf numFmtId="0" fontId="7" fillId="22" borderId="43" xfId="0" applyFont="1" applyFill="1" applyBorder="1" applyAlignment="1">
      <alignment horizontal="center" vertical="center"/>
    </xf>
    <xf numFmtId="0" fontId="7" fillId="22" borderId="44" xfId="0" applyFont="1" applyFill="1" applyBorder="1" applyAlignment="1">
      <alignment horizontal="center" vertical="center"/>
    </xf>
    <xf numFmtId="0" fontId="7" fillId="22" borderId="71" xfId="0" applyFont="1" applyFill="1" applyBorder="1" applyAlignment="1">
      <alignment horizontal="center" vertical="center"/>
    </xf>
    <xf numFmtId="0" fontId="7" fillId="22" borderId="72" xfId="0" applyFont="1" applyFill="1" applyBorder="1" applyAlignment="1">
      <alignment horizontal="center" vertical="center"/>
    </xf>
    <xf numFmtId="0" fontId="7" fillId="22" borderId="73" xfId="0" applyFont="1" applyFill="1" applyBorder="1" applyAlignment="1">
      <alignment horizontal="center" vertical="center"/>
    </xf>
    <xf numFmtId="0" fontId="7" fillId="14" borderId="74" xfId="0" applyFont="1" applyFill="1" applyBorder="1" applyAlignment="1">
      <alignment horizontal="center" vertical="center"/>
    </xf>
    <xf numFmtId="0" fontId="7" fillId="14" borderId="16" xfId="0" applyFont="1" applyFill="1" applyBorder="1" applyAlignment="1">
      <alignment horizontal="center" vertical="center"/>
    </xf>
    <xf numFmtId="0" fontId="7" fillId="14" borderId="37" xfId="0" applyFont="1" applyFill="1" applyBorder="1" applyAlignment="1">
      <alignment horizontal="center" vertical="center"/>
    </xf>
    <xf numFmtId="0" fontId="7" fillId="13" borderId="74" xfId="0" applyFont="1" applyFill="1" applyBorder="1" applyAlignment="1">
      <alignment horizontal="center" vertical="center" wrapText="1"/>
    </xf>
    <xf numFmtId="0" fontId="7" fillId="13" borderId="37" xfId="0" applyFont="1" applyFill="1" applyBorder="1" applyAlignment="1">
      <alignment horizontal="center" vertical="center" wrapText="1"/>
    </xf>
    <xf numFmtId="0" fontId="0" fillId="21" borderId="159" xfId="0" applyFill="1" applyBorder="1" applyAlignment="1">
      <alignment horizontal="center" vertical="center"/>
    </xf>
    <xf numFmtId="0" fontId="0" fillId="21" borderId="28" xfId="0" applyFill="1" applyBorder="1" applyAlignment="1">
      <alignment horizontal="center" vertical="center"/>
    </xf>
    <xf numFmtId="0" fontId="0" fillId="21" borderId="92" xfId="0" applyFill="1" applyBorder="1" applyAlignment="1">
      <alignment horizontal="center" vertical="center"/>
    </xf>
    <xf numFmtId="0" fontId="18" fillId="21" borderId="68" xfId="0" applyFont="1" applyFill="1" applyBorder="1" applyAlignment="1">
      <alignment horizontal="center" vertical="center" wrapText="1"/>
    </xf>
    <xf numFmtId="0" fontId="18" fillId="21" borderId="69" xfId="0" applyFont="1" applyFill="1" applyBorder="1" applyAlignment="1">
      <alignment horizontal="center" vertical="center" wrapText="1"/>
    </xf>
    <xf numFmtId="0" fontId="18" fillId="21" borderId="70" xfId="0" applyFont="1" applyFill="1" applyBorder="1" applyAlignment="1">
      <alignment horizontal="center" vertical="center" wrapText="1"/>
    </xf>
    <xf numFmtId="0" fontId="18" fillId="21" borderId="27" xfId="0" applyFont="1" applyFill="1" applyBorder="1" applyAlignment="1">
      <alignment horizontal="center" vertical="center" wrapText="1"/>
    </xf>
    <xf numFmtId="0" fontId="18" fillId="21" borderId="0" xfId="0" applyFont="1" applyFill="1" applyAlignment="1">
      <alignment horizontal="center" vertical="center" wrapText="1"/>
    </xf>
    <xf numFmtId="0" fontId="18" fillId="21" borderId="5" xfId="0" applyFont="1" applyFill="1" applyBorder="1" applyAlignment="1">
      <alignment horizontal="center" vertical="center" wrapText="1"/>
    </xf>
    <xf numFmtId="0" fontId="18" fillId="21" borderId="39" xfId="0" applyFont="1" applyFill="1" applyBorder="1" applyAlignment="1">
      <alignment horizontal="center" vertical="center" wrapText="1"/>
    </xf>
    <xf numFmtId="0" fontId="18" fillId="21" borderId="40" xfId="0" applyFont="1" applyFill="1" applyBorder="1" applyAlignment="1">
      <alignment horizontal="center" vertical="center" wrapText="1"/>
    </xf>
    <xf numFmtId="0" fontId="18" fillId="21" borderId="41" xfId="0" applyFont="1" applyFill="1" applyBorder="1" applyAlignment="1">
      <alignment horizontal="center" vertical="center" wrapText="1"/>
    </xf>
    <xf numFmtId="0" fontId="8" fillId="22" borderId="71" xfId="0" applyFont="1" applyFill="1" applyBorder="1" applyAlignment="1">
      <alignment horizontal="center"/>
    </xf>
    <xf numFmtId="0" fontId="8" fillId="22" borderId="72" xfId="0" applyFont="1" applyFill="1" applyBorder="1" applyAlignment="1">
      <alignment horizontal="center"/>
    </xf>
    <xf numFmtId="0" fontId="8" fillId="22" borderId="73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172" xfId="0" applyFont="1" applyBorder="1" applyAlignment="1">
      <alignment horizontal="center" vertical="center"/>
    </xf>
    <xf numFmtId="0" fontId="4" fillId="0" borderId="88" xfId="0" applyFont="1" applyBorder="1" applyAlignment="1">
      <alignment horizontal="center" vertical="center"/>
    </xf>
    <xf numFmtId="0" fontId="0" fillId="0" borderId="171" xfId="0" applyBorder="1" applyAlignment="1"/>
    <xf numFmtId="0" fontId="0" fillId="0" borderId="89" xfId="0" applyBorder="1" applyAlignment="1"/>
    <xf numFmtId="0" fontId="16" fillId="19" borderId="78" xfId="0" applyFont="1" applyFill="1" applyBorder="1" applyAlignment="1">
      <alignment horizontal="right"/>
    </xf>
    <xf numFmtId="0" fontId="16" fillId="19" borderId="69" xfId="0" applyFont="1" applyFill="1" applyBorder="1" applyAlignment="1">
      <alignment horizontal="right"/>
    </xf>
    <xf numFmtId="0" fontId="16" fillId="19" borderId="70" xfId="0" applyFont="1" applyFill="1" applyBorder="1" applyAlignment="1">
      <alignment horizontal="right"/>
    </xf>
    <xf numFmtId="0" fontId="16" fillId="19" borderId="80" xfId="0" applyFont="1" applyFill="1" applyBorder="1" applyAlignment="1">
      <alignment horizontal="right"/>
    </xf>
    <xf numFmtId="0" fontId="16" fillId="19" borderId="0" xfId="0" applyFont="1" applyFill="1" applyAlignment="1">
      <alignment horizontal="right"/>
    </xf>
    <xf numFmtId="0" fontId="16" fillId="19" borderId="5" xfId="0" applyFont="1" applyFill="1" applyBorder="1" applyAlignment="1">
      <alignment horizontal="right"/>
    </xf>
    <xf numFmtId="0" fontId="16" fillId="19" borderId="82" xfId="0" applyFont="1" applyFill="1" applyBorder="1" applyAlignment="1">
      <alignment horizontal="right"/>
    </xf>
    <xf numFmtId="0" fontId="16" fillId="19" borderId="40" xfId="0" applyFont="1" applyFill="1" applyBorder="1" applyAlignment="1">
      <alignment horizontal="right"/>
    </xf>
    <xf numFmtId="0" fontId="16" fillId="19" borderId="41" xfId="0" applyFont="1" applyFill="1" applyBorder="1" applyAlignment="1">
      <alignment horizontal="right"/>
    </xf>
    <xf numFmtId="0" fontId="0" fillId="22" borderId="83" xfId="0" applyFill="1" applyBorder="1" applyAlignment="1">
      <alignment vertical="center"/>
    </xf>
    <xf numFmtId="0" fontId="0" fillId="22" borderId="84" xfId="0" applyFill="1" applyBorder="1" applyAlignment="1">
      <alignment vertical="center"/>
    </xf>
    <xf numFmtId="0" fontId="0" fillId="22" borderId="85" xfId="0" applyFill="1" applyBorder="1" applyAlignment="1">
      <alignment vertical="center"/>
    </xf>
    <xf numFmtId="0" fontId="0" fillId="0" borderId="8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7" xfId="0" applyBorder="1" applyAlignment="1">
      <alignment vertical="center"/>
    </xf>
    <xf numFmtId="0" fontId="15" fillId="18" borderId="76" xfId="0" applyFont="1" applyFill="1" applyBorder="1" applyAlignment="1">
      <alignment horizontal="center" vertical="center"/>
    </xf>
    <xf numFmtId="0" fontId="15" fillId="18" borderId="69" xfId="0" applyFont="1" applyFill="1" applyBorder="1" applyAlignment="1">
      <alignment horizontal="center" vertical="center"/>
    </xf>
    <xf numFmtId="0" fontId="15" fillId="18" borderId="70" xfId="0" applyFont="1" applyFill="1" applyBorder="1" applyAlignment="1">
      <alignment horizontal="center" vertical="center"/>
    </xf>
    <xf numFmtId="0" fontId="15" fillId="18" borderId="66" xfId="0" applyFont="1" applyFill="1" applyBorder="1" applyAlignment="1">
      <alignment horizontal="center" vertical="center"/>
    </xf>
    <xf numFmtId="0" fontId="15" fillId="18" borderId="40" xfId="0" applyFont="1" applyFill="1" applyBorder="1" applyAlignment="1">
      <alignment horizontal="center" vertical="center"/>
    </xf>
    <xf numFmtId="0" fontId="15" fillId="18" borderId="41" xfId="0" applyFont="1" applyFill="1" applyBorder="1" applyAlignment="1">
      <alignment horizontal="center" vertical="center"/>
    </xf>
    <xf numFmtId="0" fontId="7" fillId="17" borderId="74" xfId="0" applyFont="1" applyFill="1" applyBorder="1" applyAlignment="1">
      <alignment horizontal="center" vertical="center" wrapText="1"/>
    </xf>
    <xf numFmtId="0" fontId="7" fillId="17" borderId="16" xfId="0" applyFont="1" applyFill="1" applyBorder="1" applyAlignment="1">
      <alignment horizontal="center" vertical="center" wrapText="1"/>
    </xf>
    <xf numFmtId="0" fontId="7" fillId="17" borderId="37" xfId="0" applyFont="1" applyFill="1" applyBorder="1" applyAlignment="1">
      <alignment horizontal="center" vertical="center" wrapText="1"/>
    </xf>
    <xf numFmtId="0" fontId="6" fillId="17" borderId="75" xfId="0" applyFont="1" applyFill="1" applyBorder="1" applyAlignment="1">
      <alignment horizontal="center" vertical="center" wrapText="1"/>
    </xf>
    <xf numFmtId="0" fontId="6" fillId="17" borderId="33" xfId="0" applyFont="1" applyFill="1" applyBorder="1" applyAlignment="1">
      <alignment horizontal="center" vertical="center" wrapText="1"/>
    </xf>
    <xf numFmtId="0" fontId="6" fillId="17" borderId="38" xfId="0" applyFont="1" applyFill="1" applyBorder="1" applyAlignment="1">
      <alignment horizontal="center" vertical="center" wrapText="1"/>
    </xf>
    <xf numFmtId="0" fontId="7" fillId="17" borderId="75" xfId="0" applyFont="1" applyFill="1" applyBorder="1" applyAlignment="1">
      <alignment horizontal="center" vertical="center" wrapText="1"/>
    </xf>
    <xf numFmtId="0" fontId="7" fillId="17" borderId="33" xfId="0" applyFont="1" applyFill="1" applyBorder="1" applyAlignment="1">
      <alignment horizontal="center" vertical="center" wrapText="1"/>
    </xf>
    <xf numFmtId="0" fontId="7" fillId="17" borderId="38" xfId="0" applyFont="1" applyFill="1" applyBorder="1" applyAlignment="1">
      <alignment horizontal="center" vertical="center" wrapText="1"/>
    </xf>
    <xf numFmtId="0" fontId="14" fillId="13" borderId="75" xfId="0" applyFont="1" applyFill="1" applyBorder="1" applyAlignment="1">
      <alignment horizontal="center" vertical="center" wrapText="1"/>
    </xf>
    <xf numFmtId="0" fontId="14" fillId="13" borderId="38" xfId="0" applyFont="1" applyFill="1" applyBorder="1" applyAlignment="1">
      <alignment horizontal="center" vertical="center" wrapText="1"/>
    </xf>
    <xf numFmtId="0" fontId="6" fillId="13" borderId="68" xfId="0" applyFont="1" applyFill="1" applyBorder="1" applyAlignment="1">
      <alignment horizontal="center" vertical="center" wrapText="1"/>
    </xf>
    <xf numFmtId="0" fontId="6" fillId="13" borderId="69" xfId="0" applyFont="1" applyFill="1" applyBorder="1" applyAlignment="1">
      <alignment horizontal="center" vertical="center" wrapText="1"/>
    </xf>
    <xf numFmtId="0" fontId="6" fillId="13" borderId="70" xfId="0" applyFont="1" applyFill="1" applyBorder="1" applyAlignment="1">
      <alignment horizontal="center" vertical="center" wrapText="1"/>
    </xf>
    <xf numFmtId="0" fontId="6" fillId="13" borderId="39" xfId="0" applyFont="1" applyFill="1" applyBorder="1" applyAlignment="1">
      <alignment horizontal="center" vertical="center" wrapText="1"/>
    </xf>
    <xf numFmtId="0" fontId="6" fillId="13" borderId="40" xfId="0" applyFont="1" applyFill="1" applyBorder="1" applyAlignment="1">
      <alignment horizontal="center" vertical="center" wrapText="1"/>
    </xf>
    <xf numFmtId="0" fontId="6" fillId="13" borderId="41" xfId="0" applyFont="1" applyFill="1" applyBorder="1" applyAlignment="1">
      <alignment horizontal="center" vertical="center" wrapText="1"/>
    </xf>
    <xf numFmtId="0" fontId="17" fillId="22" borderId="222" xfId="0" applyFont="1" applyFill="1" applyBorder="1" applyAlignment="1">
      <alignment horizontal="center" vertical="center" wrapText="1"/>
    </xf>
    <xf numFmtId="0" fontId="17" fillId="22" borderId="0" xfId="0" applyFont="1" applyFill="1" applyAlignment="1">
      <alignment horizontal="center" vertical="center" wrapText="1"/>
    </xf>
    <xf numFmtId="0" fontId="0" fillId="22" borderId="213" xfId="0" applyFill="1" applyBorder="1" applyAlignment="1">
      <alignment horizontal="center"/>
    </xf>
    <xf numFmtId="0" fontId="0" fillId="22" borderId="214" xfId="0" applyFill="1" applyBorder="1" applyAlignment="1">
      <alignment horizontal="center"/>
    </xf>
    <xf numFmtId="0" fontId="0" fillId="22" borderId="88" xfId="0" applyFill="1" applyBorder="1" applyAlignment="1"/>
    <xf numFmtId="0" fontId="0" fillId="0" borderId="0" xfId="0" applyAlignment="1">
      <alignment vertical="center"/>
    </xf>
    <xf numFmtId="0" fontId="0" fillId="0" borderId="88" xfId="0" applyBorder="1" applyAlignment="1">
      <alignment vertical="center"/>
    </xf>
    <xf numFmtId="0" fontId="0" fillId="0" borderId="93" xfId="0" applyBorder="1" applyAlignment="1">
      <alignment vertical="center"/>
    </xf>
    <xf numFmtId="0" fontId="0" fillId="0" borderId="94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0" xfId="0" applyAlignment="1">
      <alignment horizontal="center"/>
    </xf>
    <xf numFmtId="0" fontId="0" fillId="22" borderId="97" xfId="0" applyFill="1" applyBorder="1" applyAlignment="1">
      <alignment wrapText="1"/>
    </xf>
    <xf numFmtId="0" fontId="0" fillId="22" borderId="0" xfId="0" applyFill="1" applyAlignment="1">
      <alignment wrapText="1"/>
    </xf>
    <xf numFmtId="0" fontId="4" fillId="5" borderId="226" xfId="0" applyFont="1" applyFill="1" applyBorder="1" applyAlignment="1">
      <alignment horizontal="center" vertical="center"/>
    </xf>
    <xf numFmtId="0" fontId="4" fillId="5" borderId="219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8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14" fontId="7" fillId="6" borderId="218" xfId="0" applyNumberFormat="1" applyFont="1" applyFill="1" applyBorder="1" applyAlignment="1">
      <alignment horizontal="center"/>
    </xf>
    <xf numFmtId="14" fontId="7" fillId="6" borderId="8" xfId="0" applyNumberFormat="1" applyFont="1" applyFill="1" applyBorder="1" applyAlignment="1">
      <alignment horizontal="center"/>
    </xf>
    <xf numFmtId="0" fontId="6" fillId="6" borderId="216" xfId="0" applyFont="1" applyFill="1" applyBorder="1" applyAlignment="1">
      <alignment horizontal="center"/>
    </xf>
    <xf numFmtId="0" fontId="6" fillId="6" borderId="217" xfId="0" applyFont="1" applyFill="1" applyBorder="1" applyAlignment="1">
      <alignment horizontal="center"/>
    </xf>
    <xf numFmtId="20" fontId="7" fillId="6" borderId="215" xfId="0" applyNumberFormat="1" applyFont="1" applyFill="1" applyBorder="1" applyAlignment="1">
      <alignment horizontal="center"/>
    </xf>
    <xf numFmtId="20" fontId="7" fillId="6" borderId="10" xfId="0" applyNumberFormat="1" applyFont="1" applyFill="1" applyBorder="1" applyAlignment="1">
      <alignment horizontal="center"/>
    </xf>
    <xf numFmtId="14" fontId="7" fillId="13" borderId="68" xfId="0" applyNumberFormat="1" applyFont="1" applyFill="1" applyBorder="1" applyAlignment="1">
      <alignment horizontal="center" vertical="center" wrapText="1"/>
    </xf>
    <xf numFmtId="14" fontId="7" fillId="13" borderId="173" xfId="0" applyNumberFormat="1" applyFont="1" applyFill="1" applyBorder="1" applyAlignment="1">
      <alignment horizontal="center" vertical="center" wrapText="1"/>
    </xf>
    <xf numFmtId="14" fontId="7" fillId="13" borderId="39" xfId="0" applyNumberFormat="1" applyFont="1" applyFill="1" applyBorder="1" applyAlignment="1">
      <alignment horizontal="center" vertical="center" wrapText="1"/>
    </xf>
    <xf numFmtId="14" fontId="7" fillId="13" borderId="174" xfId="0" applyNumberFormat="1" applyFont="1" applyFill="1" applyBorder="1" applyAlignment="1">
      <alignment horizontal="center" vertical="center" wrapText="1"/>
    </xf>
    <xf numFmtId="0" fontId="35" fillId="21" borderId="198" xfId="0" applyFont="1" applyFill="1" applyBorder="1" applyAlignment="1">
      <alignment horizontal="center" vertical="center" wrapText="1"/>
    </xf>
    <xf numFmtId="0" fontId="35" fillId="21" borderId="199" xfId="0" applyFont="1" applyFill="1" applyBorder="1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17" fillId="24" borderId="196" xfId="0" applyFont="1" applyFill="1" applyBorder="1" applyAlignment="1">
      <alignment horizontal="center" vertical="center"/>
    </xf>
    <xf numFmtId="0" fontId="17" fillId="24" borderId="197" xfId="0" applyFont="1" applyFill="1" applyBorder="1" applyAlignment="1">
      <alignment horizontal="center" vertical="center"/>
    </xf>
    <xf numFmtId="0" fontId="17" fillId="21" borderId="98" xfId="0" applyFont="1" applyFill="1" applyBorder="1" applyAlignment="1">
      <alignment horizontal="center" vertical="center" wrapText="1"/>
    </xf>
    <xf numFmtId="0" fontId="17" fillId="21" borderId="100" xfId="0" applyFont="1" applyFill="1" applyBorder="1" applyAlignment="1">
      <alignment horizontal="center" vertical="center" wrapText="1"/>
    </xf>
    <xf numFmtId="0" fontId="17" fillId="21" borderId="103" xfId="0" applyFont="1" applyFill="1" applyBorder="1" applyAlignment="1">
      <alignment horizontal="center" vertical="center" wrapText="1"/>
    </xf>
    <xf numFmtId="0" fontId="17" fillId="21" borderId="121" xfId="0" applyFont="1" applyFill="1" applyBorder="1" applyAlignment="1">
      <alignment horizontal="center" vertical="center" wrapText="1"/>
    </xf>
    <xf numFmtId="0" fontId="17" fillId="21" borderId="122" xfId="0" applyFont="1" applyFill="1" applyBorder="1" applyAlignment="1">
      <alignment horizontal="center" vertical="center" wrapText="1"/>
    </xf>
  </cellXfs>
  <cellStyles count="4">
    <cellStyle name="40% - Accent4" xfId="2" builtinId="43"/>
    <cellStyle name="60% - Accent3" xfId="1" builtinId="40"/>
    <cellStyle name="Hyperlink" xfId="3" builtinId="8"/>
    <cellStyle name="Normal" xfId="0" builtinId="0"/>
  </cellStyles>
  <dxfs count="212"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 patternType="solid">
          <bgColor rgb="FF49AB26"/>
        </patternFill>
      </fill>
    </dxf>
    <dxf>
      <font>
        <color theme="0"/>
      </font>
      <fill>
        <patternFill patternType="solid">
          <bgColor theme="7"/>
        </patternFill>
      </fill>
    </dxf>
    <dxf>
      <font>
        <b/>
        <i val="0"/>
        <color theme="0"/>
      </font>
      <fill>
        <patternFill patternType="solid">
          <bgColor theme="9"/>
        </patternFill>
      </fill>
    </dxf>
    <dxf>
      <font>
        <b/>
        <i val="0"/>
        <color theme="0"/>
      </font>
      <fill>
        <patternFill patternType="solid">
          <bgColor theme="7"/>
        </patternFill>
      </fill>
    </dxf>
    <dxf>
      <font>
        <sz val="12"/>
        <name val="Aptos Display"/>
        <scheme val="major"/>
      </font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2"/>
        <name val="Aptos Display"/>
        <scheme val="major"/>
      </font>
      <alignment horizontal="center" vertical="center"/>
      <border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2"/>
        <name val="Aptos Display"/>
        <scheme val="major"/>
      </font>
      <alignment horizontal="center" vertical="center"/>
    </dxf>
    <dxf>
      <alignment horizontal="center" vertical="center"/>
    </dxf>
    <dxf>
      <font>
        <color theme="1"/>
      </font>
      <alignment horizontal="center" vertical="center"/>
    </dxf>
    <dxf>
      <font>
        <color theme="1"/>
      </font>
      <numFmt numFmtId="3" formatCode="#,##0"/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/>
    </dxf>
    <dxf>
      <font>
        <color theme="1"/>
      </font>
      <alignment horizontal="center" vertical="center"/>
    </dxf>
    <dxf>
      <font>
        <color theme="1"/>
        <family val="2"/>
      </font>
      <alignment horizontal="center" vertic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3" tint="0.499984740745262"/>
        </patternFill>
      </fill>
      <alignment horizontal="center" vertical="center" wrapText="0"/>
    </dxf>
    <dxf>
      <numFmt numFmtId="1" formatCode="0"/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3" tint="0.499984740745262"/>
        </patternFill>
      </fill>
      <alignment horizontal="center" vertical="center" wrapText="0"/>
    </dxf>
    <dxf>
      <fill>
        <patternFill patternType="solid">
          <fgColor indexed="64"/>
          <bgColor theme="3" tint="0.499984740745262"/>
        </patternFill>
      </fill>
      <alignment horizontal="center" vertical="center" wrapText="0"/>
    </dxf>
    <dxf>
      <fill>
        <patternFill patternType="solid">
          <fgColor indexed="64"/>
          <bgColor theme="3" tint="0.499984740745262"/>
        </patternFill>
      </fill>
      <alignment horizontal="center" vertical="center" wrapText="0"/>
    </dxf>
    <dxf>
      <fill>
        <patternFill patternType="solid">
          <fgColor indexed="64"/>
          <bgColor theme="3" tint="0.499984740745262"/>
        </patternFill>
      </fill>
      <alignment horizontal="center" vertical="center" wrapText="0"/>
    </dxf>
    <dxf>
      <numFmt numFmtId="3" formatCode="#,##0"/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3" tint="0.499984740745262"/>
        </patternFill>
      </fill>
      <alignment horizontal="center" vertical="center" wrapText="0"/>
    </dxf>
    <dxf>
      <numFmt numFmtId="30" formatCode="@"/>
      <fill>
        <patternFill patternType="solid">
          <fgColor indexed="64"/>
          <bgColor theme="3" tint="0.499984740745262"/>
        </patternFill>
      </fill>
      <alignment horizontal="center" vertical="center" wrapText="0"/>
    </dxf>
    <dxf>
      <numFmt numFmtId="164" formatCode="[$-1010000]d/m/yyyy;@"/>
      <fill>
        <patternFill patternType="solid">
          <fgColor indexed="64"/>
          <bgColor theme="3" tint="0.499984740745262"/>
        </patternFill>
      </fill>
      <alignment horizontal="center" vertical="center" wrapText="0"/>
    </dxf>
    <dxf>
      <fill>
        <patternFill patternType="solid">
          <fgColor indexed="64"/>
          <bgColor theme="3" tint="0.499984740745262"/>
        </patternFill>
      </fill>
      <alignment horizontal="center" vertical="center" wrapText="0"/>
    </dxf>
    <dxf>
      <border>
        <top style="thin">
          <color theme="0"/>
        </top>
      </border>
    </dxf>
    <dxf>
      <alignment horizontal="center" vertical="center" wrapText="0"/>
    </dxf>
    <dxf>
      <border>
        <bottom style="thin">
          <color theme="0"/>
        </bottom>
      </border>
    </dxf>
    <dxf>
      <fill>
        <patternFill patternType="solid">
          <fgColor indexed="64"/>
          <bgColor theme="5"/>
        </patternFill>
      </fill>
      <alignment horizontal="center" vertical="center"/>
      <border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font>
        <color theme="1"/>
      </font>
      <alignment horizontal="center" vertical="center"/>
    </dxf>
    <dxf>
      <font>
        <color theme="1"/>
      </font>
      <alignment horizontal="center" vertical="center"/>
    </dxf>
    <dxf>
      <font>
        <color theme="1"/>
      </font>
      <alignment horizontal="center" vertical="center"/>
    </dxf>
    <dxf>
      <font>
        <color theme="1"/>
      </font>
      <alignment horizontal="center" vertical="center"/>
    </dxf>
    <dxf>
      <font>
        <color theme="1"/>
      </font>
      <alignment horizontal="center" vertical="center"/>
    </dxf>
    <dxf>
      <font>
        <color theme="1"/>
      </font>
      <alignment horizontal="center" vertical="center"/>
    </dxf>
    <dxf>
      <font>
        <color theme="1"/>
      </font>
      <alignment horizontal="center" vertical="center"/>
    </dxf>
    <dxf>
      <font>
        <color theme="1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/>
    </dxf>
    <dxf>
      <font>
        <color theme="1"/>
      </font>
      <alignment horizontal="center" vertical="center"/>
    </dxf>
    <dxf>
      <font>
        <color theme="1"/>
        <family val="2"/>
      </font>
      <alignment horizontal="center" vertic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FF00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medium">
          <color rgb="FF000000"/>
        </top>
        <bottom style="thin">
          <color rgb="FF000000"/>
        </bottom>
      </border>
    </dxf>
    <dxf>
      <border outline="0">
        <bottom style="medium">
          <color rgb="FF000000"/>
        </bottom>
      </border>
    </dxf>
    <dxf>
      <font>
        <color theme="4"/>
      </font>
    </dxf>
    <dxf>
      <alignment horizontal="center" vertical="center" wrapText="1"/>
      <border>
        <left style="thick">
          <color theme="9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wrapText="1"/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>
        <left style="medium">
          <color theme="4"/>
        </left>
        <right style="medium">
          <color theme="4"/>
        </right>
        <top style="medium">
          <color theme="4"/>
        </top>
        <bottom style="medium">
          <color theme="4"/>
        </bottom>
      </border>
    </dxf>
    <dxf>
      <alignment horizontal="center" vertical="center" wrapText="1"/>
    </dxf>
    <dxf>
      <alignment horizontal="center" vertical="center" wrapText="1"/>
    </dxf>
    <dxf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theme="5" tint="-0.499984740745262"/>
        </left>
        <right/>
        <top/>
        <bottom style="thin">
          <color theme="1"/>
        </bottom>
        <vertical/>
        <horizontal/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charset val="177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charset val="177"/>
        <scheme val="none"/>
      </font>
      <fill>
        <patternFill patternType="solid">
          <fgColor indexed="64"/>
          <bgColor rgb="FFFF00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FCE5CD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ck">
          <color theme="6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rgb="FFFBE2D5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FCE5CD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FCE5CD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rgb="FFFBE2D5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FCE5CD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fill>
        <patternFill patternType="solid">
          <fgColor indexed="64"/>
          <bgColor theme="2" tint="-9.9978637043366805E-2"/>
        </patternFill>
      </fill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FCE5CD"/>
          <bgColor rgb="FFFCE5CD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FBE2D5"/>
          <bgColor rgb="FFFBE2D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FCE5CD"/>
          <bgColor rgb="FFFCE5CD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5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FBE2D5"/>
          <bgColor rgb="FFFBE2D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FCE5CD"/>
          <bgColor rgb="FFFCE5CD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medium">
          <color theme="6"/>
        </right>
      </border>
    </dxf>
    <dxf>
      <border outline="0">
        <bottom style="thin">
          <color rgb="FF000000"/>
        </bottom>
      </border>
    </dxf>
    <dxf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B6D7A8"/>
          <bgColor rgb="FFB6D7A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B6D7A8"/>
          <bgColor rgb="FFB6D7A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B6D7A8"/>
          <bgColor rgb="FFB6D7A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B6D7A8"/>
          <bgColor rgb="FFB6D7A8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B6D7A8"/>
          <bgColor rgb="FFB6D7A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theme="1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B6D7A8"/>
          <bgColor rgb="FFB6D7A8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medium">
          <color theme="6"/>
        </right>
      </border>
    </dxf>
    <dxf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FCE5CD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ck">
          <color theme="6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rgb="FFFBE2D5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FCE5CD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FCE5CD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rgb="FFFBE2D5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FCE5CD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fill>
        <patternFill patternType="solid">
          <fgColor indexed="64"/>
          <bgColor theme="2" tint="-9.9978637043366805E-2"/>
        </patternFill>
      </fill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FCE5CD"/>
          <bgColor rgb="FFFCE5CD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FBE2D5"/>
          <bgColor rgb="FFFBE2D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FCE5CD"/>
          <bgColor rgb="FFFCE5CD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5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FBE2D5"/>
          <bgColor rgb="FFFBE2D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FCE5CD"/>
          <bgColor rgb="FFFCE5CD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medium">
          <color theme="6"/>
        </right>
      </border>
    </dxf>
    <dxf>
      <border outline="0">
        <bottom style="thin">
          <color rgb="FF000000"/>
        </bottom>
      </border>
    </dxf>
    <dxf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B6D7A8"/>
          <bgColor rgb="FFB6D7A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B6D7A8"/>
          <bgColor rgb="FFB6D7A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B6D7A8"/>
          <bgColor rgb="FFB6D7A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B6D7A8"/>
          <bgColor rgb="FFB6D7A8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B6D7A8"/>
          <bgColor rgb="FFB6D7A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theme="1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B6D7A8"/>
          <bgColor rgb="FFB6D7A8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medium">
          <color theme="6"/>
        </right>
      </border>
    </dxf>
    <dxf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FCE5CD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ck">
          <color theme="6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rgb="FFFBE2D5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FCE5CD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FCE5CD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rgb="FFFBE2D5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FCE5CD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fill>
        <patternFill patternType="solid">
          <fgColor indexed="64"/>
          <bgColor theme="2" tint="-9.9978637043366805E-2"/>
        </patternFill>
      </fill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FCE5CD"/>
          <bgColor rgb="FFFCE5CD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FBE2D5"/>
          <bgColor rgb="FFFBE2D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FCE5CD"/>
          <bgColor rgb="FFFCE5CD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5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FBE2D5"/>
          <bgColor rgb="FFFBE2D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FCE5CD"/>
          <bgColor rgb="FFFCE5CD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medium">
          <color theme="6"/>
        </right>
      </border>
    </dxf>
    <dxf>
      <border outline="0">
        <bottom style="thin">
          <color rgb="FF000000"/>
        </bottom>
      </border>
    </dxf>
    <dxf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B6D7A8"/>
          <bgColor rgb="FFB6D7A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B6D7A8"/>
          <bgColor rgb="FFB6D7A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B6D7A8"/>
          <bgColor rgb="FFB6D7A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B6D7A8"/>
          <bgColor rgb="FFB6D7A8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B6D7A8"/>
          <bgColor rgb="FFB6D7A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theme="1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B6D7A8"/>
          <bgColor rgb="FFB6D7A8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medium">
          <color theme="6"/>
        </right>
      </border>
    </dxf>
    <dxf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FCE5CD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ck">
          <color theme="6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rgb="FFFBE2D5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FCE5CD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FCE5CD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rgb="FFFBE2D5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FCE5CD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fill>
        <patternFill patternType="solid">
          <fgColor indexed="64"/>
          <bgColor theme="2" tint="-9.9978637043366805E-2"/>
        </patternFill>
      </fill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FCE5CD"/>
          <bgColor rgb="FFFCE5CD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FBE2D5"/>
          <bgColor rgb="FFFBE2D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FCE5CD"/>
          <bgColor rgb="FFFCE5CD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5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FBE2D5"/>
          <bgColor rgb="FFFBE2D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FCE5CD"/>
          <bgColor rgb="FFFCE5CD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medium">
          <color theme="6"/>
        </right>
      </border>
    </dxf>
    <dxf>
      <border outline="0">
        <bottom style="thin">
          <color rgb="FF000000"/>
        </bottom>
      </border>
    </dxf>
    <dxf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B6D7A8"/>
          <bgColor rgb="FFB6D7A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B6D7A8"/>
          <bgColor rgb="FFB6D7A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B6D7A8"/>
          <bgColor rgb="FFB6D7A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B6D7A8"/>
          <bgColor rgb="FFB6D7A8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B6D7A8"/>
          <bgColor rgb="FFB6D7A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theme="1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B6D7A8"/>
          <bgColor rgb="FFB6D7A8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medium">
          <color theme="6"/>
        </right>
      </border>
    </dxf>
    <dxf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FCE5CD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ck">
          <color theme="6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rgb="FFFBE2D5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FCE5CD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FCE5CD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rgb="FFFBE2D5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FCE5CD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fill>
        <patternFill patternType="solid">
          <fgColor indexed="64"/>
          <bgColor theme="2" tint="-9.9978637043366805E-2"/>
        </patternFill>
      </fill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FCE5CD"/>
          <bgColor rgb="FFFCE5CD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FBE2D5"/>
          <bgColor rgb="FFFBE2D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FCE5CD"/>
          <bgColor rgb="FFFCE5CD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5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FBE2D5"/>
          <bgColor rgb="FFFBE2D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FCE5CD"/>
          <bgColor rgb="FFFCE5CD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medium">
          <color theme="6"/>
        </right>
      </border>
    </dxf>
    <dxf>
      <border outline="0">
        <bottom style="thin">
          <color rgb="FF000000"/>
        </bottom>
      </border>
    </dxf>
    <dxf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B6D7A8"/>
          <bgColor rgb="FFB6D7A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B6D7A8"/>
          <bgColor rgb="FFB6D7A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B6D7A8"/>
          <bgColor rgb="FFB6D7A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B6D7A8"/>
          <bgColor rgb="FFB6D7A8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B6D7A8"/>
          <bgColor rgb="FFB6D7A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theme="1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B6D7A8"/>
          <bgColor rgb="FFB6D7A8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medium">
          <color theme="6"/>
        </right>
      </border>
    </dxf>
    <dxf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FFE599"/>
          <bgColor rgb="FFFFE59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medium">
          <color theme="6"/>
        </right>
        <top/>
        <bottom style="thin">
          <color rgb="FFD9D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FFE599"/>
          <bgColor rgb="FFFFE59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EFEFE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badi"/>
        <scheme val="none"/>
      </font>
      <fill>
        <patternFill patternType="solid">
          <fgColor rgb="FFFFE599"/>
          <bgColor rgb="FFFFE59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145F82"/>
        </left>
        <right style="thin">
          <color rgb="FF000000"/>
        </right>
        <top/>
        <bottom style="thin">
          <color rgb="FFD9D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FFE599"/>
          <bgColor rgb="FFFFE59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 style="thin">
          <color rgb="FFEFEFE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FFE599"/>
          <bgColor rgb="FFFFE59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EFEFE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FFE599"/>
          <bgColor rgb="FFFFE599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left style="medium">
          <color theme="6"/>
        </left>
        <top style="thick">
          <color rgb="FF38761D"/>
        </top>
      </border>
    </dxf>
  </dxfs>
  <tableStyles count="0" defaultTableStyle="TableStyleMedium2" defaultPivotStyle="PivotStyleMedium9"/>
  <colors>
    <mruColors>
      <color rgb="FFFF0000"/>
      <color rgb="FF032333"/>
      <color rgb="FFFFFFFF"/>
      <color rgb="FFB4CAD4"/>
      <color rgb="FF49AB26"/>
      <color rgb="FFE310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sendformtomake.netlify.app/?plate=5785269&amp;date=2025-04-04&amp;email=carmel.cayouf@gmail.com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1</xdr:row>
      <xdr:rowOff>28575</xdr:rowOff>
    </xdr:from>
    <xdr:to>
      <xdr:col>9</xdr:col>
      <xdr:colOff>1800225</xdr:colOff>
      <xdr:row>11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FFE36F-4579-46D4-B0D4-5D525253F2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81361800" y="95250"/>
          <a:ext cx="7296150" cy="2047875"/>
        </a:xfrm>
        <a:prstGeom prst="rect">
          <a:avLst/>
        </a:prstGeom>
      </xdr:spPr>
    </xdr:pic>
    <xdr:clientData/>
  </xdr:twoCellAnchor>
  <xdr:twoCellAnchor editAs="oneCell">
    <xdr:from>
      <xdr:col>6</xdr:col>
      <xdr:colOff>180975</xdr:colOff>
      <xdr:row>0</xdr:row>
      <xdr:rowOff>-85725</xdr:rowOff>
    </xdr:from>
    <xdr:to>
      <xdr:col>6</xdr:col>
      <xdr:colOff>180975</xdr:colOff>
      <xdr:row>0</xdr:row>
      <xdr:rowOff>-85725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1A86FA3-DA1E-4411-81CF-7D3E8286493A}"/>
            </a:ext>
            <a:ext uri="{147F2762-F138-4A5C-976F-8EAC2B608ADB}">
              <a16:predDERef xmlns:a16="http://schemas.microsoft.com/office/drawing/2014/main" pred="{44FFE36F-4579-46D4-B0D4-5D525253F2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88210275" y="-85725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209550</xdr:colOff>
      <xdr:row>241</xdr:row>
      <xdr:rowOff>95250</xdr:rowOff>
    </xdr:from>
    <xdr:to>
      <xdr:col>10</xdr:col>
      <xdr:colOff>0</xdr:colOff>
      <xdr:row>246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8ADEBB3-A38C-4772-AA48-51230190CA8C}"/>
            </a:ext>
            <a:ext uri="{147F2762-F138-4A5C-976F-8EAC2B608ADB}">
              <a16:predDERef xmlns:a16="http://schemas.microsoft.com/office/drawing/2014/main" pred="{51A86FA3-DA1E-4411-81CF-7D3E82864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28670075" y="14611350"/>
          <a:ext cx="1828800" cy="1333500"/>
        </a:xfrm>
        <a:prstGeom prst="rect">
          <a:avLst/>
        </a:prstGeom>
      </xdr:spPr>
    </xdr:pic>
    <xdr:clientData/>
  </xdr:twoCellAnchor>
  <xdr:twoCellAnchor>
    <xdr:from>
      <xdr:col>9</xdr:col>
      <xdr:colOff>320040</xdr:colOff>
      <xdr:row>245</xdr:row>
      <xdr:rowOff>83820</xdr:rowOff>
    </xdr:from>
    <xdr:to>
      <xdr:col>9</xdr:col>
      <xdr:colOff>2125980</xdr:colOff>
      <xdr:row>246</xdr:row>
      <xdr:rowOff>243840</xdr:rowOff>
    </xdr:to>
    <xdr:sp macro="" textlink="">
      <xdr:nvSpPr>
        <xdr:cNvPr id="6" name="מלבן: פינות מעוגלות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1C95575-141E-A938-013C-BFFAC3DC885E}"/>
            </a:ext>
          </a:extLst>
        </xdr:cNvPr>
        <xdr:cNvSpPr/>
      </xdr:nvSpPr>
      <xdr:spPr>
        <a:xfrm>
          <a:off x="10980907680" y="15895320"/>
          <a:ext cx="1805940" cy="335280"/>
        </a:xfrm>
        <a:prstGeom prst="roundRect">
          <a:avLst/>
        </a:prstGeom>
        <a:solidFill>
          <a:schemeClr val="accent6">
            <a:lumMod val="75000"/>
          </a:schemeClr>
        </a:solidFill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ctr" rtl="1"/>
          <a:r>
            <a:rPr lang="he-IL" sz="1800" b="1">
              <a:latin typeface="Aharoni" panose="02010803020104030203" pitchFamily="2" charset="-79"/>
              <a:cs typeface="Aharoni" panose="02010803020104030203" pitchFamily="2" charset="-79"/>
            </a:rPr>
            <a:t>שלח אקספרטיזה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3CECF58-9F3A-488B-8047-F966C9D54EEB}" name="Car_detailsEX" displayName="Car_detailsEX" ref="D18:J30" totalsRowShown="0" tableBorderDxfId="211">
  <autoFilter ref="D18:J30" xr:uid="{A3CECF58-9F3A-488B-8047-F966C9D54EEB}"/>
  <tableColumns count="7">
    <tableColumn id="1" xr3:uid="{DB47B1BE-83F0-432D-BC97-9444F5CDCB8C}" name="פסקה" dataDxfId="210"/>
    <tableColumn id="2" xr3:uid="{23FE7A36-DA3B-4261-9E45-FBE2CCA646AE}" name="מס&quot;ד" dataDxfId="209"/>
    <tableColumn id="3" xr3:uid="{B09CAF01-24D5-4133-B86C-128404CBA5DA}" name="נתון" dataDxfId="208"/>
    <tableColumn id="4" xr3:uid="{0DF52923-8E0F-49A6-8757-A93A3996E07F}" name="פירוט" dataDxfId="207"/>
    <tableColumn id="5" xr3:uid="{A7AE4FA5-F1AC-420F-8D62-AAE618793040}" name="מס&quot;ד2" dataDxfId="206"/>
    <tableColumn id="6" xr3:uid="{31D49FC5-7514-45CD-A7A0-785C7B9A27BF}" name="נתון3"/>
    <tableColumn id="7" xr3:uid="{29E27E94-57FC-4F41-A7B2-646A03F81000}" name="פירוט4" dataDxfId="205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3A9785B-B308-48EA-841C-BB55EAB7D270}" name="Table16" displayName="Table16" ref="E39:J45" totalsRowShown="0" headerRowDxfId="204" tableBorderDxfId="203">
  <autoFilter ref="E39:J45" xr:uid="{C3A9785B-B308-48EA-841C-BB55EAB7D270}"/>
  <tableColumns count="6">
    <tableColumn id="1" xr3:uid="{B80E72EE-80D4-41B0-9E10-B3C64C599B03}" name="מס&quot;ד" dataDxfId="202"/>
    <tableColumn id="2" xr3:uid="{A1EBEA76-735F-41BF-8ED5-DDB77EB74A36}" name="עלות" dataDxfId="201"/>
    <tableColumn id="3" xr3:uid="{E8278390-8C97-4056-B548-F6597E4E844B}" name="תיאור" dataDxfId="200"/>
    <tableColumn id="4" xr3:uid="{9AFBB1C1-0298-4695-A144-F6FD12F070DB}" name="מס&quot;ד2" dataDxfId="199"/>
    <tableColumn id="5" xr3:uid="{87B7F9F6-79AB-40A7-B597-C3EDBE41C2D7}" name="עלות," dataDxfId="198"/>
    <tableColumn id="6" xr3:uid="{8D6FE953-CED9-40EE-91BD-4D425230858C}" name="תיאור," dataDxfId="197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88DADF7-7F90-4513-A719-661A5D489DFE}" name="Table17" displayName="Table17" ref="E46:J60" totalsRowShown="0" headerRowDxfId="196" headerRowBorderDxfId="195" tableBorderDxfId="194">
  <autoFilter ref="E46:J60" xr:uid="{C88DADF7-7F90-4513-A719-661A5D489DFE}"/>
  <tableColumns count="6">
    <tableColumn id="1" xr3:uid="{38CDC47B-F09E-41B8-A97B-889D6FAE4EC7}" name="מס&quot;ד" dataDxfId="193"/>
    <tableColumn id="2" xr3:uid="{97EE6BF9-95E7-4EA3-BE74-76AB0CE1EA1C}" name="מקור" dataDxfId="192"/>
    <tableColumn id="3" xr3:uid="{0F9C6658-0382-4E5B-8CC8-06EADD250722}" name="תיאור החלק " dataDxfId="191"/>
    <tableColumn id="4" xr3:uid="{1A58137E-4873-4D40-B20C-6F4E83DB287B}" name="מס:ד" dataDxfId="190"/>
    <tableColumn id="5" xr3:uid="{89302533-E5CE-423D-B20E-D161205CE9A1}" name="," dataDxfId="189"/>
    <tableColumn id="6" xr3:uid="{84FC8AB7-167D-4575-9588-310F42628839}" name="תיאור החלק ," dataDxfId="188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AA4B6174-DCDC-49D7-AA8A-395068B0B4A2}" name="Table18" displayName="Table18" ref="E61:J68" totalsRowShown="0" headerRowDxfId="187" headerRowBorderDxfId="186" totalsRowBorderDxfId="185">
  <autoFilter ref="E61:J68" xr:uid="{AA4B6174-DCDC-49D7-AA8A-395068B0B4A2}"/>
  <tableColumns count="6">
    <tableColumn id="1" xr3:uid="{7A7EE76D-05EA-488B-B355-57B4F9E0E825}" name="מס&quot;ד" dataDxfId="184"/>
    <tableColumn id="2" xr3:uid="{5E07F264-36E6-46DC-A4CD-35246695DB54}" name="סוג עבודה" dataDxfId="183"/>
    <tableColumn id="3" xr3:uid="{1131199B-016B-4536-A63B-91CBD1A51DE3}" name="תיאור/עלות" dataDxfId="182"/>
    <tableColumn id="4" xr3:uid="{8A1B37C7-EB02-4635-A6F2-4893A40BAE3F}" name="מס&quot;ד," dataDxfId="181"/>
    <tableColumn id="5" xr3:uid="{9C95FE70-6A03-42D5-BF0D-345BBC38FBAB}" name="סוג עבודה," dataDxfId="180"/>
    <tableColumn id="6" xr3:uid="{14D1A08D-5A9A-4943-BE6B-A21BAD9F5955}" name="תיאור/עלות," dataDxfId="179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4EF8BBB4-9E62-4A0B-96C0-A81E2032F1BD}" name="Table1627" displayName="Table1627" ref="E78:J84" totalsRowShown="0" headerRowDxfId="178" tableBorderDxfId="177">
  <autoFilter ref="E78:J84" xr:uid="{4EF8BBB4-9E62-4A0B-96C0-A81E2032F1BD}"/>
  <tableColumns count="6">
    <tableColumn id="1" xr3:uid="{31697CFB-E5C3-470E-ADB9-ED1E91EEAC90}" name="מס&quot;ד" dataDxfId="176"/>
    <tableColumn id="2" xr3:uid="{C39581ED-96DF-45EB-B227-09CFCF05A16C}" name="עלות" dataDxfId="175"/>
    <tableColumn id="3" xr3:uid="{551E960E-1C67-484A-9201-5A4CCD46F935}" name="תיאור" dataDxfId="174"/>
    <tableColumn id="4" xr3:uid="{ACD2E1A4-E758-4106-AD38-514D0E2D8694}" name="מס&quot;ד2" dataDxfId="173"/>
    <tableColumn id="5" xr3:uid="{7751BCF5-FA58-4022-84CE-E281D69F5869}" name="עלות," dataDxfId="172"/>
    <tableColumn id="6" xr3:uid="{4E2CD115-D0AA-4C04-A862-D94D822F6500}" name="תיאור," dataDxfId="171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D2D76CC2-F5F0-4620-B741-C8D62CACC5B1}" name="Table1728" displayName="Table1728" ref="E85:J99" totalsRowShown="0" headerRowDxfId="170" headerRowBorderDxfId="169" tableBorderDxfId="168">
  <autoFilter ref="E85:J99" xr:uid="{D2D76CC2-F5F0-4620-B741-C8D62CACC5B1}"/>
  <tableColumns count="6">
    <tableColumn id="1" xr3:uid="{4FFC3BE1-CF16-48CA-B07F-56A3DD449B13}" name="מס&quot;ד" dataDxfId="167"/>
    <tableColumn id="2" xr3:uid="{162555D1-172D-4961-A504-4C1661034282}" name="מקור" dataDxfId="166"/>
    <tableColumn id="3" xr3:uid="{BA181FB9-8302-42C5-AE18-DF40E59F5451}" name="תיאור החלק " dataDxfId="165"/>
    <tableColumn id="4" xr3:uid="{4755A91D-9191-4DD3-9697-F931553AA780}" name="מס:ד" dataDxfId="164"/>
    <tableColumn id="5" xr3:uid="{979D14D2-EF8F-4B9A-ADC3-3759FC4CF6E5}" name="," dataDxfId="163"/>
    <tableColumn id="6" xr3:uid="{5468B75A-8F37-4DF3-9659-191AB1D3BB40}" name="תיאור החלק ," dataDxfId="162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B682350C-89A9-4FB1-9CE2-4DAD35936390}" name="Table1829" displayName="Table1829" ref="E100:J107" totalsRowShown="0" headerRowDxfId="161" headerRowBorderDxfId="160" totalsRowBorderDxfId="159">
  <autoFilter ref="E100:J107" xr:uid="{B682350C-89A9-4FB1-9CE2-4DAD35936390}"/>
  <tableColumns count="6">
    <tableColumn id="1" xr3:uid="{3E8CD408-B996-4D79-B59B-7D1FF27CFA9B}" name="מס&quot;ד" dataDxfId="158"/>
    <tableColumn id="2" xr3:uid="{3C47A7D8-FE12-4E0B-8F49-E225B953296F}" name="סוג עבודה" dataDxfId="157"/>
    <tableColumn id="3" xr3:uid="{607B3C9B-05F3-449C-AA96-DBAF0DE28745}" name="תיאור/עלות" dataDxfId="156"/>
    <tableColumn id="4" xr3:uid="{20AA6807-01E5-49D0-A8F1-8607588C6B1F}" name="מס&quot;ד," dataDxfId="155"/>
    <tableColumn id="5" xr3:uid="{C66CF9F8-CD59-42E8-8A60-47617EF7DED5}" name="סוג עבודה," dataDxfId="154"/>
    <tableColumn id="6" xr3:uid="{397C4111-6B9A-4B52-9D89-6781F28D5AA6}" name="תיאור/עלות," dataDxfId="153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24D7A413-AEBD-4C9D-8E4B-AE6EF35F9807}" name="Table1630" displayName="Table1630" ref="E117:J123" totalsRowShown="0" headerRowDxfId="152" tableBorderDxfId="151">
  <autoFilter ref="E117:J123" xr:uid="{24D7A413-AEBD-4C9D-8E4B-AE6EF35F9807}"/>
  <tableColumns count="6">
    <tableColumn id="1" xr3:uid="{E62E55AB-16E6-42CF-B6EB-E788CEFF942A}" name="מס&quot;ד" dataDxfId="150"/>
    <tableColumn id="2" xr3:uid="{7A12D047-CB23-4263-A413-3289BD15CB75}" name="עלות" dataDxfId="149"/>
    <tableColumn id="3" xr3:uid="{C68229C0-2C3D-4881-A64B-F3C0DAADC6B8}" name="תיאור" dataDxfId="148"/>
    <tableColumn id="4" xr3:uid="{04DD1F33-4771-45F7-A29F-BEF9BAAF8016}" name="מס&quot;ד2" dataDxfId="147"/>
    <tableColumn id="5" xr3:uid="{70A9FD85-76DD-46D3-B20D-357E0129B934}" name="עלות," dataDxfId="146"/>
    <tableColumn id="6" xr3:uid="{6887453F-BE30-4DF3-BD75-043028A333E6}" name="תיאור," dataDxfId="145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55807D06-01A8-4BAA-9BD2-3F2CA40C954B}" name="Table1731" displayName="Table1731" ref="E124:J138" totalsRowShown="0" headerRowDxfId="144" headerRowBorderDxfId="143" tableBorderDxfId="142">
  <autoFilter ref="E124:J138" xr:uid="{55807D06-01A8-4BAA-9BD2-3F2CA40C954B}"/>
  <tableColumns count="6">
    <tableColumn id="1" xr3:uid="{C4D4F006-6E2E-4A8C-8EB4-E67BA0EF3558}" name="מס&quot;ד" dataDxfId="141"/>
    <tableColumn id="2" xr3:uid="{B598E9AE-4CCF-4BE5-85A1-DF4227615861}" name="מקור" dataDxfId="140"/>
    <tableColumn id="3" xr3:uid="{E1C01550-7E96-43B8-949A-81A878EF0DFE}" name="תיאור החלק " dataDxfId="139"/>
    <tableColumn id="4" xr3:uid="{6528B1A6-53B5-4119-872F-A07717A308A2}" name="מס:ד" dataDxfId="138"/>
    <tableColumn id="5" xr3:uid="{BF6A8433-D081-4571-A1B0-82BEC624DB41}" name="," dataDxfId="137"/>
    <tableColumn id="6" xr3:uid="{2603CD44-6F78-4DE2-AC93-A3281A64BB2A}" name="תיאור החלק ," dataDxfId="136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6380E349-3690-4A3F-B833-FC5D554897D2}" name="Table1832" displayName="Table1832" ref="E139:J146" totalsRowShown="0" headerRowDxfId="135" headerRowBorderDxfId="134" totalsRowBorderDxfId="133">
  <autoFilter ref="E139:J146" xr:uid="{6380E349-3690-4A3F-B833-FC5D554897D2}"/>
  <tableColumns count="6">
    <tableColumn id="1" xr3:uid="{4623C32B-30EF-48D2-9113-900BCD2E2299}" name="מס&quot;ד" dataDxfId="132"/>
    <tableColumn id="2" xr3:uid="{7C392710-C4F7-4604-B1A9-88F04D7D97A7}" name="סוג עבודה" dataDxfId="131"/>
    <tableColumn id="3" xr3:uid="{6291D567-9DBB-4B43-B87D-CD8E6B5CC546}" name="תיאור/עלות" dataDxfId="130"/>
    <tableColumn id="4" xr3:uid="{7101491F-6D8C-4DCC-82A2-C932366E9596}" name="מס&quot;ד," dataDxfId="129"/>
    <tableColumn id="5" xr3:uid="{26AE53DB-C0FE-4FD6-9D55-945DEC4ACBF5}" name="סוג עבודה," dataDxfId="128"/>
    <tableColumn id="6" xr3:uid="{9231EA57-21C6-4020-BE66-41E310E1F396}" name="תיאור/עלות," dataDxfId="127"/>
  </tableColumns>
  <tableStyleInfo name="TableStyleMedium1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E94DBF46-4A64-4FAE-8A3F-C318E59B7415}" name="Table163033" displayName="Table163033" ref="E156:J162" totalsRowShown="0" headerRowDxfId="126" tableBorderDxfId="125">
  <autoFilter ref="E156:J162" xr:uid="{E94DBF46-4A64-4FAE-8A3F-C318E59B7415}"/>
  <tableColumns count="6">
    <tableColumn id="1" xr3:uid="{93C50B76-049B-4805-9FC3-A00D6B3588CD}" name="מס&quot;ד" dataDxfId="124"/>
    <tableColumn id="2" xr3:uid="{2E65CF07-AEA1-4B70-9B2B-E33DDC470A02}" name="עלות" dataDxfId="123"/>
    <tableColumn id="3" xr3:uid="{C748A892-103E-4187-BBE2-A8D69202B02E}" name="תיאור" dataDxfId="122"/>
    <tableColumn id="4" xr3:uid="{3880916C-6BDF-4D97-BDA8-794C3F06467C}" name="מס&quot;ד2" dataDxfId="121"/>
    <tableColumn id="5" xr3:uid="{828479C2-1E62-49DB-A502-E0F5996DE88B}" name="עלות," dataDxfId="120"/>
    <tableColumn id="6" xr3:uid="{9DE849D6-3AF2-4676-9DAC-FCE726508FD4}" name="תיאור," dataDxfId="119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FC050C0B-8338-402F-9513-0F40FB7A1345}" name="Table173134" displayName="Table173134" ref="E163:J177" totalsRowShown="0" headerRowDxfId="118" headerRowBorderDxfId="117" tableBorderDxfId="116">
  <autoFilter ref="E163:J177" xr:uid="{FC050C0B-8338-402F-9513-0F40FB7A1345}"/>
  <tableColumns count="6">
    <tableColumn id="1" xr3:uid="{BBBA082B-2B79-4D1D-BC91-62BB1E7730F1}" name="מס&quot;ד" dataDxfId="115"/>
    <tableColumn id="2" xr3:uid="{1900CE63-DD4C-4F50-A134-02F4AFE5DFB8}" name="מקור" dataDxfId="114"/>
    <tableColumn id="3" xr3:uid="{71EFF260-92DA-4BD0-BFFC-374691C04D94}" name="תיאור החלק " dataDxfId="113"/>
    <tableColumn id="4" xr3:uid="{6497B981-3BA3-4F31-AEE4-F5A239BB8189}" name="מס:ד" dataDxfId="112"/>
    <tableColumn id="5" xr3:uid="{BC63F005-68ED-4C81-9133-8BCA13209484}" name="," dataDxfId="111"/>
    <tableColumn id="6" xr3:uid="{6E0FE427-55D5-40BF-ADBD-1C7430F3E2F7}" name="תיאור החלק ," dataDxfId="110"/>
  </tableColumns>
  <tableStyleInfo name="TableStyleMedium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A2B6C10-7FD2-4645-BDBB-1ED564763ED0}" name="Table183235" displayName="Table183235" ref="E178:J185" totalsRowShown="0" headerRowDxfId="109" headerRowBorderDxfId="108" totalsRowBorderDxfId="107">
  <autoFilter ref="E178:J185" xr:uid="{0A2B6C10-7FD2-4645-BDBB-1ED564763ED0}"/>
  <tableColumns count="6">
    <tableColumn id="1" xr3:uid="{B21CFB0D-0994-4CCE-A517-CBD53E6BF8E7}" name="מס&quot;ד" dataDxfId="106"/>
    <tableColumn id="2" xr3:uid="{FDAFB46F-723E-4963-B90E-3DD72F17A6E0}" name="סוג עבודה" dataDxfId="105"/>
    <tableColumn id="3" xr3:uid="{4A1A4B64-7FBC-4691-9257-972C3045CB17}" name="תיאור/עלות" dataDxfId="104"/>
    <tableColumn id="4" xr3:uid="{EBD0B9FE-8AD8-49F0-B355-5CB99D483FC5}" name="מס&quot;ד," dataDxfId="103"/>
    <tableColumn id="5" xr3:uid="{18D7C313-E9AA-4EFE-BD66-831645D561C3}" name="סוג עבודה," dataDxfId="102"/>
    <tableColumn id="6" xr3:uid="{594F5CAB-812D-4047-830E-D401C0697F89}" name="תיאור/עלות," dataDxfId="101"/>
  </tableColumns>
  <tableStyleInfo name="TableStyleMedium10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C01BF9EA-99B4-4271-81C4-CC016B255F70}" name="Table16303336" displayName="Table16303336" ref="E195:J201" totalsRowShown="0" headerRowDxfId="100" tableBorderDxfId="99">
  <autoFilter ref="E195:J201" xr:uid="{C01BF9EA-99B4-4271-81C4-CC016B255F70}"/>
  <tableColumns count="6">
    <tableColumn id="1" xr3:uid="{349EFACE-7352-4825-80A4-349DBEAA76FF}" name="מס&quot;ד" dataDxfId="98"/>
    <tableColumn id="2" xr3:uid="{64118FFA-8CC6-4C46-9EF4-88D9043899AC}" name="עלות" dataDxfId="97"/>
    <tableColumn id="3" xr3:uid="{6E5005B2-9AEA-4C30-933E-52AADFDE0D32}" name="תיאור" dataDxfId="96"/>
    <tableColumn id="4" xr3:uid="{C449B9D5-12FD-4435-B930-7ADF74409F23}" name="מס&quot;ד2" dataDxfId="95"/>
    <tableColumn id="5" xr3:uid="{6FC30D38-D462-406E-BBE2-44CD93C5C662}" name="עלות," dataDxfId="94"/>
    <tableColumn id="6" xr3:uid="{FAAE4BE6-25DD-4F28-9BAC-B076213BA21B}" name="תיאור," dataDxfId="93"/>
  </tableColumns>
  <tableStyleInfo name="TableStyleMedium4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F2736E27-B7BB-48F2-997E-A3DF775FA568}" name="Table17313437" displayName="Table17313437" ref="E202:J216" totalsRowShown="0" headerRowDxfId="92" headerRowBorderDxfId="91" tableBorderDxfId="90">
  <autoFilter ref="E202:J216" xr:uid="{F2736E27-B7BB-48F2-997E-A3DF775FA568}"/>
  <tableColumns count="6">
    <tableColumn id="1" xr3:uid="{429EE8A2-8B66-46FB-928E-C0AD53172B24}" name="מס&quot;ד" dataDxfId="89"/>
    <tableColumn id="2" xr3:uid="{F97B391B-7BE4-4708-B7E6-BD6F2068A59B}" name="מקור" dataDxfId="88"/>
    <tableColumn id="3" xr3:uid="{B5AEF8E7-C7B1-4FB0-A7D2-82171AB670F4}" name="תיאור החלק " dataDxfId="87"/>
    <tableColumn id="4" xr3:uid="{D1DD3DA7-D5E8-4E27-B626-5C212194AC07}" name="מס:ד" dataDxfId="86"/>
    <tableColumn id="5" xr3:uid="{01443B33-7AAE-4639-BBD5-FC233B370C15}" name="," dataDxfId="85"/>
    <tableColumn id="6" xr3:uid="{0709D8CD-4CFD-4C75-B49D-DC1ECAA436B8}" name="תיאור החלק ," dataDxfId="84"/>
  </tableColumns>
  <tableStyleInfo name="TableStyleMedium3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DC760257-B0E0-47A7-A2AF-E14CBDB38C5D}" name="Table18323538" displayName="Table18323538" ref="E217:J224" totalsRowShown="0" headerRowDxfId="83" headerRowBorderDxfId="82" totalsRowBorderDxfId="81">
  <autoFilter ref="E217:J224" xr:uid="{DC760257-B0E0-47A7-A2AF-E14CBDB38C5D}"/>
  <tableColumns count="6">
    <tableColumn id="1" xr3:uid="{35EFE8B9-5669-4BCD-A0C9-E38D35B5862F}" name="מס&quot;ד" dataDxfId="80"/>
    <tableColumn id="2" xr3:uid="{002330F9-D19A-4C94-B563-396ED786041C}" name="סוג עבודה" dataDxfId="79"/>
    <tableColumn id="3" xr3:uid="{B49658B3-BE8F-4076-9DCB-B8ADB1EC5A42}" name="תיאור/עלות" dataDxfId="78"/>
    <tableColumn id="4" xr3:uid="{B5760984-FAED-4C28-94A1-8067F152A44C}" name="מס&quot;ד," dataDxfId="77"/>
    <tableColumn id="5" xr3:uid="{1EF8F25E-504D-406C-A92D-A5B4D2999FFD}" name="סוג עבודה," dataDxfId="76"/>
    <tableColumn id="6" xr3:uid="{86D60952-9477-4AD5-ABF8-2AB82A901494}" name="תיאור/עלות," dataDxfId="75"/>
  </tableColumns>
  <tableStyleInfo name="TableStyleMedium10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5DF7D5-F576-42F8-A2B9-412F6D9E9610}" name="data" displayName="data" ref="G5:R8" totalsRowShown="0" headerRowDxfId="74" tableBorderDxfId="73">
  <autoFilter ref="G5:R8" xr:uid="{855DF7D5-F576-42F8-A2B9-412F6D9E9610}"/>
  <tableColumns count="12">
    <tableColumn id="1" xr3:uid="{B39B857D-C520-4BF5-8DC1-310E23307D85}" name="Webhook"/>
    <tableColumn id="2" xr3:uid="{92F46DB1-EBD0-4E82-8703-81FFF6E00392}" name="check-car "/>
    <tableColumn id="3" xr3:uid="{BDC01554-936C-444D-A877-C6BCA1CCB573}" name="check-car 2"/>
    <tableColumn id="4" xr3:uid="{BC30CA8C-5047-41A6-8889-B7C82F65915E}" name="check-car 3"/>
    <tableColumn id="5" xr3:uid="{15D32890-65F2-4CC6-ABCA-077BAD941EE0}" name="check-car 4"/>
    <tableColumn id="6" xr3:uid="{43EC78DA-788E-4334-8070-9948B4A50545}" name="check-car 5"/>
    <tableColumn id="7" xr3:uid="{5529C1A9-59E2-436A-A1E2-9056C78450C3}" name="check-car 6"/>
    <tableColumn id="8" xr3:uid="{A31815F4-C633-4DB6-B946-793633E9AD22}" name="check-car 7"/>
    <tableColumn id="9" xr3:uid="{B61A0E52-61A2-488D-B292-BF91FDCA7DEA}" name="Levi"/>
    <tableColumn id="10" xr3:uid="{B1EE0EA2-5370-428D-84C2-065CC82069BE}" name="webhook8"/>
    <tableColumn id="11" xr3:uid="{5B68B86D-199A-4237-AFB1-2E6740FBFCFE}" name="check-car 9"/>
    <tableColumn id="12" xr3:uid="{0F0F1473-1AB6-4D88-8372-40663678EB19}" name="Levi10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6760AFB-1558-40CB-8591-B67462F5366D}" name="Car_details" displayName="Car_details" ref="A1:B32" totalsRowShown="0" headerRowDxfId="72" tableBorderDxfId="71">
  <autoFilter ref="A1:B32" xr:uid="{36760AFB-1558-40CB-8591-B67462F5366D}"/>
  <tableColumns count="2">
    <tableColumn id="1" xr3:uid="{D5BF670C-77D8-4828-8E64-D1448A294CC6}" name="קטגוריה" dataDxfId="70"/>
    <tableColumn id="2" xr3:uid="{DF80CE07-E3DE-4F7A-8A86-00031EC357E9}" name="ערך" dataDxfId="69"/>
  </tableColumns>
  <tableStyleInfo name="TableStyleMedium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81BC7E-63A0-4387-802A-75E2AEAD2CD4}" name="Levi_Report" displayName="Levi_Report" ref="A1:C171" totalsRowShown="0" headerRowDxfId="68" dataDxfId="67" tableBorderDxfId="66">
  <autoFilter ref="A1:C171" xr:uid="{0D81BC7E-63A0-4387-802A-75E2AEAD2CD4}"/>
  <tableColumns count="3">
    <tableColumn id="1" xr3:uid="{0DCBA057-799D-46BC-A5E5-FFEBB0D5D9F9}" name="field" dataDxfId="65"/>
    <tableColumn id="2" xr3:uid="{088C8A94-E4E5-4AB2-8131-F1D1FF344822}" name="value" dataDxfId="64"/>
    <tableColumn id="3" xr3:uid="{0FADC29C-A8A5-4430-898B-EB31460A07AA}" name="Cost" dataDxfId="63"/>
  </tableColumns>
  <tableStyleInfo name="TableStyleMedium15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F760C6-1468-487C-9CE2-DD44BB69BFE4}" name="data_sources" displayName="data_sources" ref="U1:X146" totalsRowShown="0" headerRowDxfId="62" headerRowBorderDxfId="61" tableBorderDxfId="60">
  <autoFilter ref="U1:X146" xr:uid="{1FF760C6-1468-487C-9CE2-DD44BB69BFE4}"/>
  <tableColumns count="4">
    <tableColumn id="1" xr3:uid="{199EE9D7-B802-4BB5-9A36-63463E4EE72A}" name="source" dataDxfId="59"/>
    <tableColumn id="2" xr3:uid="{F526E246-44A4-4136-86B4-1097899DEBD0}" name="Automation  " dataDxfId="58"/>
    <tableColumn id="3" xr3:uid="{EA35D8C6-5069-4F83-8A00-9201BFDE3B36}" name="feeding " dataDxfId="57"/>
    <tableColumn id="4" xr3:uid="{E8BB4696-00EC-476E-B68F-62E8DB3C6750}" name="controbution " dataDxfId="56"/>
  </tableColumns>
  <tableStyleInfo name="TableStyleMedium3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0307C9-34D7-4EAA-9350-382462F2D443}" name="Slim_Helper_Exp." displayName="Slim_Helper_Exp." ref="A9:J10" totalsRowShown="0" headerRowDxfId="55" dataDxfId="54">
  <autoFilter ref="A9:J10" xr:uid="{F90307C9-34D7-4EAA-9350-382462F2D443}"/>
  <tableColumns count="10">
    <tableColumn id="1" xr3:uid="{EF40F4A7-ECA3-4E79-AC15-DFEE56C4A661}" name="מספר תיק" dataDxfId="53">
      <calculatedColumnFormula>Aggregation!B2</calculatedColumnFormula>
    </tableColumn>
    <tableColumn id="10" xr3:uid="{56F52C84-4812-452B-97D2-9853E965AF32}" name="מספר רכב" dataDxfId="52">
      <calculatedColumnFormula>'Levi&amp;Helper'!B2</calculatedColumnFormula>
    </tableColumn>
    <tableColumn id="9" xr3:uid="{5FF31C55-6BAE-4FA1-B2A0-62F0EB0BA667}" name="מס מוקדי נזק" dataDxfId="51">
      <calculatedColumnFormula>SUM(
  IF(AND('Levi&amp;Helper'!$C$31&lt;&gt;"", 'Levi&amp;Helper'!$C$31&lt;&gt;"ללא"), 1, 0),
  IF(AND('Levi&amp;Helper'!$G$2&lt;&gt;"", 'Levi&amp;Helper'!$G$2&lt;&gt;"ללא"), 1, 0),
  IF(AND('Levi&amp;Helper'!$G$66&lt;&gt;"", 'Levi&amp;Helper'!$G$66&lt;&gt;"ללא"), 1, 0)
)</calculatedColumnFormula>
    </tableColumn>
    <tableColumn id="2" xr3:uid="{AE8CEDB1-206B-4148-9A6F-645A53B1B054}" name="מוקד נזק" dataDxfId="50">
      <calculatedColumnFormula>_xlfn.TEXTJOIN(",  ",TRUE,'Levi&amp;Helper'!$B$31,'Levi&amp;Helper'!$F$2,'Levi&amp;Helper'!$F$66,)</calculatedColumnFormula>
    </tableColumn>
    <tableColumn id="3" xr3:uid="{AD51C9C5-2A6C-42EC-9B71-2E7A12014CBE}" name="תיאור" dataDxfId="49">
      <calculatedColumnFormula>"בבדיקת הרכב הנדון נוכחנו בנזקים תאונתיים לחלקי הרכב הבאים:  " &amp;
_xlfn.TEXTJOIN("  ,",TRUE,'Levi&amp;Helper'!$C$31,'Levi&amp;Helper'!$G$2,'Levi&amp;Helper'!$G$66)</calculatedColumnFormula>
    </tableColumn>
    <tableColumn id="4" xr3:uid="{D4ED5B4D-594E-4389-AD41-91F6607B4D1D}" name="תיקונים מתוכננים" dataDxfId="48">
      <calculatedColumnFormula>"החלקים הבאים :   "   &amp; _xlfn.TEXTJOIN(" ,  ",TRUE,'Levi&amp;Helper'!$C$31,'Levi&amp;Helper'!$G$2,'Levi&amp;Helper'!$G$66)&amp; "   נמצאו ניזוקים וטעונים תיקון"</calculatedColumnFormula>
    </tableColumn>
    <tableColumn id="5" xr3:uid="{220211CB-231F-4E6A-9D5A-18A5CAB01D25}" name="חלקים מתוכננים" dataDxfId="47">
      <calculatedColumnFormula>_xlfn.TEXTJOIN("  , ",TRUE,'Levi&amp;Helper'!$B$34:$B$39,'Levi&amp;Helper'!$B$41:$B$46,'Levi&amp;Helper'!$F$5:$F$10,'Levi&amp;Helper'!$F$12:$F$17,'Levi&amp;Helper'!$F$69:$F$74,'Levi&amp;Helper'!$F$76:$F$81)</calculatedColumnFormula>
    </tableColumn>
    <tableColumn id="6" xr3:uid="{75B7B800-35E8-4519-ABFA-C2D71A6E753E}" name="עבודות מתוכננות" dataDxfId="46">
      <calculatedColumnFormula>_xlfn.TEXTJOIN("   ,  ",TRUE,'Levi&amp;Helper'!$B$78:$B$84,'Levi&amp;Helper'!$B$86:$B$92,'Levi&amp;Helper'!$F$49:F55,'Levi&amp;Helper'!$F$57:$F$63,'Levi&amp;Helper'!$F$113:$F$119,'Levi&amp;Helper'!$F$121:$F$127)</calculatedColumnFormula>
    </tableColumn>
    <tableColumn id="7" xr3:uid="{AB262C55-F073-4ED1-B29E-FB3A303C831B}" name="הנחייה" dataDxfId="45">
      <calculatedColumnFormula>'Levi&amp;Helper'!B93</calculatedColumnFormula>
    </tableColumn>
    <tableColumn id="8" xr3:uid="{8BBD7E07-1987-4F51-A84B-E57F5FB7A404}" name="הערות" dataDxfId="44"/>
  </tableColumns>
  <tableStyleInfo name="TableStyleDark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C9ECD92-8FE1-420F-A70F-709BAB563547}" name="Slim_Helper_Final" displayName="Slim_Helper_Final" ref="A13:J14" totalsRowShown="0" headerRowDxfId="43" dataDxfId="42">
  <autoFilter ref="A13:J14" xr:uid="{CC9ECD92-8FE1-420F-A70F-709BAB563547}"/>
  <tableColumns count="10">
    <tableColumn id="1" xr3:uid="{5B7837BA-A1CA-474C-94F4-3E97A93D2853}" name="מספר רכב" dataDxfId="41">
      <calculatedColumnFormula>'Levi&amp;Helper'!B2</calculatedColumnFormula>
    </tableColumn>
    <tableColumn id="10" xr3:uid="{853F7445-79E6-4CB9-B575-C6C27D22FB80}" name="מס מוקדי נזק" dataDxfId="40">
      <calculatedColumnFormula array="1">Slim_Helper_Exp.[מס מוקדי נזק]</calculatedColumnFormula>
    </tableColumn>
    <tableColumn id="2" xr3:uid="{10DBC455-EC9B-475D-9B3C-2ED3C8E17838}" name="מוקד נזק" dataDxfId="39">
      <calculatedColumnFormula array="1">Slim_Helper_Exp.[מוקד נזק]</calculatedColumnFormula>
    </tableColumn>
    <tableColumn id="3" xr3:uid="{1DCB41D7-D7D5-4AC2-B727-23BBD5533780}" name="תיקונים בפועל" dataDxfId="38"/>
    <tableColumn id="4" xr3:uid="{75E765EB-7B43-4B58-973B-A5CB5EB0C7A7}" name="סה&quot;כ חלקים בפועל" dataDxfId="37"/>
    <tableColumn id="5" xr3:uid="{F82AC068-C885-4CAA-9770-E6064F006F97}" name="סה&quot;כ עבודות בפועל" dataDxfId="36"/>
    <tableColumn id="6" xr3:uid="{4A992647-FDEB-41E7-8DE8-F3BFCC28AD3B}" name="סכום לתביעה" dataDxfId="35">
      <calculatedColumnFormula>'Levi&amp;Helper'!B170</calculatedColumnFormula>
    </tableColumn>
    <tableColumn id="7" xr3:uid="{F5AF8988-8595-41E7-AA41-CCD51A7FDA93}" name="ירידת ערך" dataDxfId="34">
      <calculatedColumnFormula>'Levi&amp;Helper'!B156</calculatedColumnFormula>
    </tableColumn>
    <tableColumn id="8" xr3:uid="{F8948F67-44BD-4609-A9F5-935424D69930}" name="פיצוי סופי" dataDxfId="33">
      <calculatedColumnFormula>'Levi&amp;Helper'!B157</calculatedColumnFormula>
    </tableColumn>
    <tableColumn id="9" xr3:uid="{03D4FB29-023B-4DF7-8D13-622B98CC741D}" name="הערות" dataDxfId="32"/>
  </tableColumns>
  <tableStyleInfo name="TableStyleMedium1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7CEB776-F1D2-4ACF-B9C2-4EC02B83C891}" name="Slim_Helper_Basic" displayName="Slim_Helper_Basic" ref="A2:M3" totalsRowShown="0" headerRowDxfId="31" dataDxfId="29" headerRowBorderDxfId="30" totalsRowBorderDxfId="28">
  <autoFilter ref="A2:M3" xr:uid="{87CEB776-F1D2-4ACF-B9C2-4EC02B83C891}"/>
  <tableColumns count="13">
    <tableColumn id="1" xr3:uid="{33297F74-7D46-4D77-9B8F-99D3B66735A0}" name="מספר תיק " dataDxfId="27">
      <calculatedColumnFormula>Aggregation!B2</calculatedColumnFormula>
    </tableColumn>
    <tableColumn id="2" xr3:uid="{2D7C9790-5C6B-4416-81E5-83A033D1383A}" name="תאריך הבדיקה" dataDxfId="26">
      <calculatedColumnFormula>'Levi&amp;Helper'!B11</calculatedColumnFormula>
    </tableColumn>
    <tableColumn id="3" xr3:uid="{95257728-CC3D-441A-BA08-964CBBC25D9D}" name="תאריך חוו״ד" dataDxfId="25"/>
    <tableColumn id="4" xr3:uid="{A3914892-F9DF-4A3A-B952-BA25E053B3CA}" name="מספר רכב" dataDxfId="24">
      <calculatedColumnFormula>Aggregation!B3</calculatedColumnFormula>
    </tableColumn>
    <tableColumn id="15" xr3:uid="{0442588E-7DFC-42AE-985E-D572626DE47B}" name="שם היצרן" dataDxfId="23">
      <calculatedColumnFormula>Levi_Report[[#This Row],[value]]</calculatedColumnFormula>
    </tableColumn>
    <tableColumn id="19" xr3:uid="{D1921181-2B8D-40C4-8D1A-ACDE5B3EB217}" name="שנת ייצור" dataDxfId="22">
      <calculatedColumnFormula>'Levi&amp;Helper'!B7</calculatedColumnFormula>
    </tableColumn>
    <tableColumn id="21" xr3:uid="{72FEDD32-A066-4396-986B-1BB285C88EA0}" name="ערך הרכב" dataDxfId="21">
      <calculatedColumnFormula>'Levi&amp;Helper'!B103</calculatedColumnFormula>
    </tableColumn>
    <tableColumn id="5" xr3:uid="{363C0F9F-2CAD-43D5-96D1-E50B4E2C084E}" name="שם בעל הרכב" dataDxfId="20">
      <calculatedColumnFormula>'Levi&amp;Helper'!B14</calculatedColumnFormula>
    </tableColumn>
    <tableColumn id="6" xr3:uid="{792BE7E4-4053-4F57-9705-317F8FD59FC3}" name="טלפון" dataDxfId="19">
      <calculatedColumnFormula>'Levi&amp;Helper'!B16</calculatedColumnFormula>
    </tableColumn>
    <tableColumn id="7" xr3:uid="{382C11C0-4AB7-4BE8-BF62-E8BB17C90915}" name="מוסך" dataDxfId="18">
      <calculatedColumnFormula>'Levi&amp;Helper'!B18</calculatedColumnFormula>
    </tableColumn>
    <tableColumn id="8" xr3:uid="{4614FCA2-3E77-4EA5-BDDB-A6929BB8759A}" name="טלפון מוסך" dataDxfId="17">
      <calculatedColumnFormula>'Levi&amp;Helper'!B20</calculatedColumnFormula>
    </tableColumn>
    <tableColumn id="10" xr3:uid="{809D58B5-84D9-4E69-9094-38A7A777AC10}" name="דירקטיבה" dataDxfId="16">
      <calculatedColumnFormula>'Levi&amp;Helper'!B93</calculatedColumnFormula>
    </tableColumn>
    <tableColumn id="9" xr3:uid="{9C6BE081-758C-4931-B0F3-04B437556A4A}" name="E-mail" dataDxfId="15">
      <calculatedColumnFormula>'Levi&amp;Helper'!B19</calculatedColumnFormula>
    </tableColumn>
  </tableColumns>
  <tableStyleInfo name="TableStyleDark3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79FB157-7D33-4BF6-870D-28EB94E205CA}" name="Slim_Helper_Completions" displayName="Slim_Helper_Completions" ref="A17:D18" totalsRowShown="0" headerRowDxfId="14" dataDxfId="13">
  <autoFilter ref="A17:D18" xr:uid="{379FB157-7D33-4BF6-870D-28EB94E205CA}"/>
  <tableColumns count="4">
    <tableColumn id="1" xr3:uid="{E6DCB5F7-FD5E-4426-BC5F-3E2007A2742E}" name="דגם" dataDxfId="12">
      <calculatedColumnFormula>'Levi&amp;Helper'!B4</calculatedColumnFormula>
    </tableColumn>
    <tableColumn id="10" xr3:uid="{80DF671F-CCBB-4CEF-9C1A-3C68081B71AA}" name="רמת גימור" dataDxfId="11">
      <calculatedColumnFormula>'Levi&amp;Helper'!B5</calculatedColumnFormula>
    </tableColumn>
    <tableColumn id="2" xr3:uid="{A7A67656-A2A9-488F-A5C4-B62C96D79135}" name="מחיר סופי לרכב" dataDxfId="10">
      <calculatedColumnFormula>'Levi&amp;Helper'!B104</calculatedColumnFormula>
    </tableColumn>
    <tableColumn id="5" xr3:uid="{5AD15438-B1CC-45DF-85F6-98001D71A119}" name="הערות" dataDxfId="9"/>
  </tableColumns>
  <tableStyleInfo name="TableStyleMedium15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881B3D3-D5F7-453E-BE1A-9B75F1F46875}" name="levi_for_idiot_microsoft" displayName="levi_for_idiot_microsoft" ref="A1:B37" totalsRowShown="0" headerRowDxfId="8" dataDxfId="7">
  <autoFilter ref="A1:B37" xr:uid="{E881B3D3-D5F7-453E-BE1A-9B75F1F46875}"/>
  <tableColumns count="2">
    <tableColumn id="1" xr3:uid="{098DCA2B-5DA9-48B0-8702-7E60FA845619}" name="Category" dataDxfId="6"/>
    <tableColumn id="2" xr3:uid="{45E363E6-51AC-41B0-8E8E-92837BBE1CE3}" name="Value" dataDxfId="5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A522-F84B-4842-BCE0-34E8A55B363E}">
  <sheetPr>
    <tabColor rgb="FF00B050"/>
    <pageSetUpPr fitToPage="1"/>
  </sheetPr>
  <dimension ref="A1:O283"/>
  <sheetViews>
    <sheetView rightToLeft="1" tabSelected="1" topLeftCell="G3" workbookViewId="0">
      <selection activeCell="J19" sqref="J19"/>
    </sheetView>
  </sheetViews>
  <sheetFormatPr defaultRowHeight="14.25" customHeight="1" outlineLevelRow="1" x14ac:dyDescent="0.2"/>
  <cols>
    <col min="1" max="1" width="3.8984375" customWidth="1"/>
    <col min="2" max="2" width="9.68359375" customWidth="1"/>
    <col min="3" max="3" width="7.93359375" customWidth="1"/>
    <col min="4" max="4" width="13.046875" customWidth="1"/>
    <col min="5" max="5" width="10.22265625" customWidth="1"/>
    <col min="6" max="6" width="15.73828125" customWidth="1"/>
    <col min="7" max="7" width="27.0390625" customWidth="1"/>
    <col min="8" max="8" width="10.22265625" customWidth="1"/>
    <col min="9" max="9" width="11.703125" customWidth="1"/>
    <col min="10" max="10" width="30.40234375" customWidth="1"/>
    <col min="11" max="11" width="9.14453125" style="47" customWidth="1"/>
    <col min="12" max="12" width="11.43359375" style="49" customWidth="1"/>
  </cols>
  <sheetData>
    <row r="1" spans="1:12" ht="5.25" customHeight="1" x14ac:dyDescent="0.2">
      <c r="A1" s="44"/>
      <c r="B1" s="43"/>
      <c r="C1" s="42"/>
      <c r="D1" s="555"/>
      <c r="E1" s="556"/>
      <c r="F1" s="556"/>
      <c r="G1" s="556"/>
      <c r="H1" s="556"/>
      <c r="I1" s="556"/>
      <c r="J1" s="556"/>
      <c r="K1" s="388"/>
      <c r="L1" s="83"/>
    </row>
    <row r="2" spans="1:12" ht="15" customHeight="1" x14ac:dyDescent="0.2">
      <c r="A2" s="45"/>
      <c r="C2" s="412"/>
      <c r="D2" s="564" t="str">
        <f>"**תיאור כללי**:"&amp; CONCATENATE(אקספרטיזה!G72,)</f>
        <v xml:space="preserve">**תיאור כללי**:בבדיקת הרכב הנדון נוכחנו בנזקים תאונתיים לחלקו      
</v>
      </c>
      <c r="E2" s="564"/>
      <c r="F2" s="564"/>
      <c r="G2" s="564"/>
      <c r="H2" s="564"/>
      <c r="I2" s="564"/>
      <c r="J2" s="564"/>
      <c r="K2" s="389"/>
      <c r="L2" s="36"/>
    </row>
    <row r="3" spans="1:12" ht="15" x14ac:dyDescent="0.2">
      <c r="A3" s="45"/>
      <c r="C3" s="413"/>
      <c r="D3" s="565"/>
      <c r="E3" s="565"/>
      <c r="F3" s="565"/>
      <c r="G3" s="565"/>
      <c r="H3" s="565"/>
      <c r="I3" s="565"/>
      <c r="J3" s="565"/>
      <c r="K3" s="389"/>
      <c r="L3" s="36"/>
    </row>
    <row r="4" spans="1:12" ht="15" x14ac:dyDescent="0.2">
      <c r="A4" s="45"/>
      <c r="C4" s="413"/>
      <c r="D4" s="565"/>
      <c r="E4" s="565"/>
      <c r="F4" s="565"/>
      <c r="G4" s="565"/>
      <c r="H4" s="565"/>
      <c r="I4" s="565"/>
      <c r="J4" s="565"/>
      <c r="K4" s="389"/>
      <c r="L4" s="36"/>
    </row>
    <row r="5" spans="1:12" ht="15" x14ac:dyDescent="0.2">
      <c r="A5" s="45"/>
      <c r="C5" s="413"/>
      <c r="D5" s="565"/>
      <c r="E5" s="565"/>
      <c r="F5" s="565"/>
      <c r="G5" s="565"/>
      <c r="H5" s="565"/>
      <c r="I5" s="565"/>
      <c r="J5" s="565"/>
      <c r="K5" s="389"/>
      <c r="L5" s="36"/>
    </row>
    <row r="6" spans="1:12" ht="15" x14ac:dyDescent="0.2">
      <c r="A6" s="45"/>
      <c r="C6" s="413"/>
      <c r="D6" s="565"/>
      <c r="E6" s="565"/>
      <c r="F6" s="565"/>
      <c r="G6" s="565"/>
      <c r="H6" s="565"/>
      <c r="I6" s="565"/>
      <c r="J6" s="565"/>
      <c r="K6" s="389"/>
      <c r="L6" s="36"/>
    </row>
    <row r="7" spans="1:12" ht="15" x14ac:dyDescent="0.2">
      <c r="A7" s="45"/>
      <c r="C7" s="413"/>
      <c r="D7" s="565"/>
      <c r="E7" s="565"/>
      <c r="F7" s="565"/>
      <c r="G7" s="565"/>
      <c r="H7" s="565"/>
      <c r="I7" s="565"/>
      <c r="J7" s="565"/>
      <c r="K7" s="389"/>
      <c r="L7" s="36"/>
    </row>
    <row r="8" spans="1:12" ht="15" x14ac:dyDescent="0.2">
      <c r="A8" s="45"/>
      <c r="C8" s="413"/>
      <c r="D8" s="565"/>
      <c r="E8" s="565"/>
      <c r="F8" s="565"/>
      <c r="G8" s="565"/>
      <c r="H8" s="565"/>
      <c r="I8" s="565"/>
      <c r="J8" s="565"/>
      <c r="K8" s="389"/>
      <c r="L8" s="36"/>
    </row>
    <row r="9" spans="1:12" ht="15" x14ac:dyDescent="0.2">
      <c r="A9" s="45"/>
      <c r="C9" s="413"/>
      <c r="D9" s="565"/>
      <c r="E9" s="565"/>
      <c r="F9" s="565"/>
      <c r="G9" s="565"/>
      <c r="H9" s="565"/>
      <c r="I9" s="565"/>
      <c r="J9" s="565"/>
      <c r="K9" s="389"/>
      <c r="L9" s="36"/>
    </row>
    <row r="10" spans="1:12" ht="15" x14ac:dyDescent="0.2">
      <c r="A10" s="45"/>
      <c r="C10" s="413"/>
      <c r="D10" s="565"/>
      <c r="E10" s="565"/>
      <c r="F10" s="565"/>
      <c r="G10" s="565"/>
      <c r="H10" s="565"/>
      <c r="I10" s="565"/>
      <c r="J10" s="565"/>
      <c r="K10" s="389"/>
      <c r="L10" s="36"/>
    </row>
    <row r="11" spans="1:12" ht="15" x14ac:dyDescent="0.2">
      <c r="A11" s="45"/>
      <c r="C11" s="413"/>
      <c r="D11" s="565"/>
      <c r="E11" s="565"/>
      <c r="F11" s="565"/>
      <c r="G11" s="565"/>
      <c r="H11" s="565"/>
      <c r="I11" s="565"/>
      <c r="J11" s="565"/>
      <c r="K11" s="389"/>
      <c r="L11" s="36"/>
    </row>
    <row r="12" spans="1:12" ht="15" x14ac:dyDescent="0.2">
      <c r="A12" s="45"/>
      <c r="C12" s="413"/>
      <c r="D12" s="565"/>
      <c r="E12" s="565"/>
      <c r="F12" s="565"/>
      <c r="G12" s="565"/>
      <c r="H12" s="565"/>
      <c r="I12" s="565"/>
      <c r="J12" s="565"/>
      <c r="K12" s="389"/>
      <c r="L12" s="36"/>
    </row>
    <row r="13" spans="1:12" ht="5.25" customHeight="1" x14ac:dyDescent="0.2">
      <c r="A13" s="45"/>
      <c r="C13" s="413"/>
      <c r="D13" s="557"/>
      <c r="E13" s="557"/>
      <c r="F13" s="557"/>
      <c r="G13" s="557"/>
      <c r="H13" s="557"/>
      <c r="I13" s="557"/>
      <c r="J13" s="263"/>
      <c r="K13" s="389"/>
      <c r="L13" s="36"/>
    </row>
    <row r="14" spans="1:12" ht="15" customHeight="1" x14ac:dyDescent="0.2">
      <c r="A14" s="45"/>
      <c r="C14" s="413"/>
      <c r="D14" s="566" t="s">
        <v>0</v>
      </c>
      <c r="E14" s="567"/>
      <c r="F14" s="1" t="s">
        <v>1</v>
      </c>
      <c r="G14" s="2">
        <f>G19</f>
        <v>5785269</v>
      </c>
      <c r="H14" s="568"/>
      <c r="I14" s="568"/>
      <c r="J14" s="569"/>
      <c r="K14" s="389"/>
      <c r="L14" s="36"/>
    </row>
    <row r="15" spans="1:12" ht="15" x14ac:dyDescent="0.2">
      <c r="A15" s="45"/>
      <c r="C15" s="51"/>
      <c r="D15" s="572"/>
      <c r="E15" s="573"/>
      <c r="F15" s="573"/>
      <c r="G15" s="573"/>
      <c r="H15" s="570"/>
      <c r="I15" s="570"/>
      <c r="J15" s="571"/>
      <c r="K15" s="389"/>
      <c r="L15" s="36"/>
    </row>
    <row r="16" spans="1:12" ht="15" x14ac:dyDescent="0.2">
      <c r="A16" s="45"/>
      <c r="C16" s="51"/>
      <c r="D16" s="3" t="s">
        <v>2</v>
      </c>
      <c r="E16" s="574">
        <f ca="1">TODAY()</f>
        <v>45791</v>
      </c>
      <c r="F16" s="575"/>
      <c r="G16" s="576"/>
      <c r="H16" s="570"/>
      <c r="I16" s="570"/>
      <c r="J16" s="571"/>
      <c r="K16" s="389"/>
      <c r="L16" s="36"/>
    </row>
    <row r="17" spans="1:12" ht="15" x14ac:dyDescent="0.2">
      <c r="A17" s="45"/>
      <c r="C17" s="51"/>
      <c r="D17" s="4" t="s">
        <v>3</v>
      </c>
      <c r="E17" s="578" t="str">
        <f ca="1">TEXT(NOW(),"HH:MM")</f>
        <v>12:18</v>
      </c>
      <c r="F17" s="579"/>
      <c r="G17" s="577"/>
      <c r="H17" s="570"/>
      <c r="I17" s="570"/>
      <c r="J17" s="571"/>
      <c r="K17" s="389"/>
      <c r="L17" s="36"/>
    </row>
    <row r="18" spans="1:12" ht="15" x14ac:dyDescent="0.2">
      <c r="A18" s="45"/>
      <c r="C18" s="51"/>
      <c r="D18" s="246" t="s">
        <v>4</v>
      </c>
      <c r="E18" s="218" t="s">
        <v>5</v>
      </c>
      <c r="F18" s="219" t="s">
        <v>6</v>
      </c>
      <c r="G18" s="220" t="s">
        <v>7</v>
      </c>
      <c r="H18" s="218" t="s">
        <v>8</v>
      </c>
      <c r="I18" s="221" t="s">
        <v>9</v>
      </c>
      <c r="J18" s="222" t="s">
        <v>10</v>
      </c>
      <c r="K18" s="389"/>
      <c r="L18" s="36"/>
    </row>
    <row r="19" spans="1:12" ht="16.5" customHeight="1" x14ac:dyDescent="0.2">
      <c r="A19" s="45"/>
      <c r="C19" s="51"/>
      <c r="D19" s="196" t="s">
        <v>11</v>
      </c>
      <c r="E19" s="22">
        <v>1</v>
      </c>
      <c r="F19" s="23" t="s">
        <v>12</v>
      </c>
      <c r="G19" s="431">
        <f>_xlfn.XLOOKUP(Car_detailsEX[[#This Row],[נתון]],Car_details[קטגוריה],Car_details[ערך],"")</f>
        <v>5785269</v>
      </c>
      <c r="H19" s="22">
        <v>13</v>
      </c>
      <c r="I19" s="24" t="s">
        <v>13</v>
      </c>
      <c r="J19" s="431" t="str">
        <f>_xlfn.XLOOKUP(Car_detailsEX[[#This Row],[נתון3]],Car_details[קטגוריה],Car_details[ערך],"")</f>
        <v>כרמל כיוף</v>
      </c>
      <c r="K19" s="389"/>
      <c r="L19" s="36"/>
    </row>
    <row r="20" spans="1:12" ht="14.25" customHeight="1" x14ac:dyDescent="0.2">
      <c r="A20" s="45"/>
      <c r="C20" s="51"/>
      <c r="D20" s="197"/>
      <c r="E20" s="22">
        <v>2</v>
      </c>
      <c r="F20" s="247" t="s">
        <v>14</v>
      </c>
      <c r="G20" s="431" t="str">
        <f>_xlfn.XLOOKUP(Car_detailsEX[[#This Row],[נתון]],Car_details[קטגוריה],Car_details[ערך],"")</f>
        <v>ביואיק</v>
      </c>
      <c r="H20" s="22">
        <v>14</v>
      </c>
      <c r="I20" s="25" t="s">
        <v>15</v>
      </c>
      <c r="J20" s="432"/>
      <c r="K20" s="389"/>
      <c r="L20" s="36"/>
    </row>
    <row r="21" spans="1:12" ht="15" x14ac:dyDescent="0.2">
      <c r="A21" s="45"/>
      <c r="C21" s="51"/>
      <c r="D21" s="197"/>
      <c r="E21" s="22">
        <v>3</v>
      </c>
      <c r="F21" s="247" t="s">
        <v>16</v>
      </c>
      <c r="G21" s="431" t="str">
        <f>_xlfn.XLOOKUP(Car_detailsEX[[#This Row],[נתון]],Car_details[קטגוריה],Car_details[ערך],"")</f>
        <v>LUCERNE</v>
      </c>
      <c r="H21" s="22">
        <v>15</v>
      </c>
      <c r="I21" s="26" t="s">
        <v>17</v>
      </c>
      <c r="J21" s="432"/>
      <c r="K21" s="389"/>
      <c r="L21" s="36"/>
    </row>
    <row r="22" spans="1:12" ht="15" customHeight="1" x14ac:dyDescent="0.2">
      <c r="A22" s="45"/>
      <c r="C22" s="51"/>
      <c r="D22" s="197"/>
      <c r="E22" s="22">
        <v>4</v>
      </c>
      <c r="F22" s="247" t="s">
        <v>18</v>
      </c>
      <c r="G22" s="431" t="str">
        <f>_xlfn.XLOOKUP(Car_detailsEX[[#This Row],[נתון]],Car_details[קטגוריה],Car_details[ערך],"")</f>
        <v>CXL</v>
      </c>
      <c r="H22" s="22">
        <v>16</v>
      </c>
      <c r="I22" s="27" t="s">
        <v>19</v>
      </c>
      <c r="J22" s="431" t="str">
        <f>_xlfn.XLOOKUP(Car_detailsEX[[#This Row],[נתון3]],Car_details[קטגוריה],Car_details[ערך],"")</f>
        <v>פרטי</v>
      </c>
      <c r="K22" s="389"/>
      <c r="L22" s="36"/>
    </row>
    <row r="23" spans="1:12" ht="15" customHeight="1" x14ac:dyDescent="0.2">
      <c r="A23" s="45"/>
      <c r="C23" s="51"/>
      <c r="D23" s="197"/>
      <c r="E23" s="22">
        <v>5</v>
      </c>
      <c r="F23" s="28" t="s">
        <v>20</v>
      </c>
      <c r="G23" s="431" t="str">
        <f>_xlfn.XLOOKUP(Car_detailsEX[[#This Row],[נתון]],Car_details[קטגוריה],Car_details[ערך],"")</f>
        <v>1G4HD57258U196450</v>
      </c>
      <c r="H23" s="22">
        <v>17</v>
      </c>
      <c r="I23" s="27" t="s">
        <v>21</v>
      </c>
      <c r="J23" s="431">
        <f>_xlfn.XLOOKUP(Car_detailsEX[[#This Row],[נתון3]],Car_details[קטגוריה],Car_details[ערך],"")</f>
        <v>0</v>
      </c>
      <c r="K23" s="389"/>
      <c r="L23" s="36"/>
    </row>
    <row r="24" spans="1:12" ht="15" x14ac:dyDescent="0.2">
      <c r="A24" s="45"/>
      <c r="C24" s="51"/>
      <c r="D24" s="197"/>
      <c r="E24" s="22">
        <v>6</v>
      </c>
      <c r="F24" s="28" t="s">
        <v>22</v>
      </c>
      <c r="G24" s="431">
        <f>_xlfn.XLOOKUP(Car_detailsEX[[#This Row],[נתון]],Car_details[קטגוריה],Car_details[ערך],"")</f>
        <v>39934</v>
      </c>
      <c r="H24" s="22">
        <v>18</v>
      </c>
      <c r="I24" s="27" t="s">
        <v>23</v>
      </c>
      <c r="J24" s="293"/>
      <c r="K24" s="389"/>
      <c r="L24" s="36"/>
    </row>
    <row r="25" spans="1:12" ht="15" x14ac:dyDescent="0.2">
      <c r="A25" s="45"/>
      <c r="C25" s="51"/>
      <c r="D25" s="197"/>
      <c r="E25" s="22">
        <v>7</v>
      </c>
      <c r="F25" s="29" t="s">
        <v>24</v>
      </c>
      <c r="G25" s="437"/>
      <c r="H25" s="22">
        <v>19</v>
      </c>
      <c r="I25" s="28" t="s">
        <v>25</v>
      </c>
      <c r="J25" s="433"/>
      <c r="K25" s="389"/>
      <c r="L25" s="36"/>
    </row>
    <row r="26" spans="1:12" ht="15" x14ac:dyDescent="0.2">
      <c r="A26" s="45"/>
      <c r="C26" s="51"/>
      <c r="D26" s="197"/>
      <c r="E26" s="22">
        <v>8</v>
      </c>
      <c r="F26" s="247" t="s">
        <v>26</v>
      </c>
      <c r="G26" s="431" t="str">
        <f>_xlfn.XLOOKUP(Car_detailsEX[[#This Row],[נתון]],Car_details[קטגוריה],Car_details[ערך],"")</f>
        <v>סדאן</v>
      </c>
      <c r="H26" s="22">
        <v>20</v>
      </c>
      <c r="I26" s="247" t="s">
        <v>27</v>
      </c>
      <c r="J26" s="433"/>
      <c r="K26" s="389"/>
      <c r="L26" s="36"/>
    </row>
    <row r="27" spans="1:12" ht="15" x14ac:dyDescent="0.2">
      <c r="A27" s="45"/>
      <c r="C27" s="51"/>
      <c r="D27" s="197"/>
      <c r="E27" s="22">
        <v>9</v>
      </c>
      <c r="F27" s="247" t="s">
        <v>28</v>
      </c>
      <c r="G27" s="438"/>
      <c r="H27" s="22">
        <v>21</v>
      </c>
      <c r="I27" s="248" t="s">
        <v>29</v>
      </c>
      <c r="J27" s="434"/>
      <c r="K27" s="389"/>
      <c r="L27" s="36"/>
    </row>
    <row r="28" spans="1:12" ht="15" x14ac:dyDescent="0.2">
      <c r="A28" s="45"/>
      <c r="C28" s="51"/>
      <c r="D28" s="197"/>
      <c r="E28" s="22">
        <v>10</v>
      </c>
      <c r="F28" s="23" t="s">
        <v>30</v>
      </c>
      <c r="G28" s="431" t="str">
        <f>_xlfn.XLOOKUP(Car_detailsEX[[#This Row],[נתון]],Car_details[קטגוריה],Car_details[ערך],"")</f>
        <v>13/05/2025</v>
      </c>
      <c r="H28" s="22">
        <v>22</v>
      </c>
      <c r="I28" s="5" t="s">
        <v>31</v>
      </c>
      <c r="J28" s="431" t="str">
        <f>_xlfn.XLOOKUP(Car_detailsEX[[#This Row],[נתון3]],Car_details[קטגוריה],Car_details[ערך],"")</f>
        <v>מוסך UMI חיפה</v>
      </c>
      <c r="K28" s="389"/>
      <c r="L28" s="36"/>
    </row>
    <row r="29" spans="1:12" ht="15" customHeight="1" x14ac:dyDescent="0.2">
      <c r="A29" s="45"/>
      <c r="C29" s="48"/>
      <c r="D29" s="197"/>
      <c r="E29" s="22">
        <v>11</v>
      </c>
      <c r="F29" s="23" t="s">
        <v>32</v>
      </c>
      <c r="G29" s="431">
        <f ca="1">_xlfn.XLOOKUP(Car_detailsEX[[#This Row],[נתון]],Car_details[קטגוריה],Car_details[ערך],"")</f>
        <v>0</v>
      </c>
      <c r="H29" s="22">
        <v>23</v>
      </c>
      <c r="I29" s="31" t="s">
        <v>33</v>
      </c>
      <c r="J29" s="435">
        <f>_xlfn.XLOOKUP(Car_detailsEX[[#This Row],[נתון3]],Car_details[קטגוריה],Car_details[ערך],"")</f>
        <v>27000</v>
      </c>
      <c r="K29" s="389"/>
      <c r="L29" s="36"/>
    </row>
    <row r="30" spans="1:12" ht="22.5" customHeight="1" x14ac:dyDescent="0.2">
      <c r="A30" s="45"/>
      <c r="C30" s="48"/>
      <c r="D30" s="198"/>
      <c r="E30" s="22">
        <v>12</v>
      </c>
      <c r="F30" s="249" t="s">
        <v>34</v>
      </c>
      <c r="G30" s="431" t="str">
        <f>_xlfn.XLOOKUP(Car_detailsEX[[#This Row],[נתון]],Car_details[קטגוריה],Car_details[ערך],"")</f>
        <v>פרטי</v>
      </c>
      <c r="H30" s="22">
        <v>12</v>
      </c>
      <c r="I30" s="247"/>
      <c r="J30" s="436"/>
      <c r="K30" s="389"/>
      <c r="L30" s="36"/>
    </row>
    <row r="31" spans="1:12" ht="15" x14ac:dyDescent="0.2">
      <c r="A31" s="479" t="s">
        <v>35</v>
      </c>
      <c r="B31" s="480"/>
      <c r="C31" s="448" t="s">
        <v>36</v>
      </c>
      <c r="D31" s="451" t="s">
        <v>37</v>
      </c>
      <c r="E31" s="452"/>
      <c r="F31" s="452"/>
      <c r="G31" s="452"/>
      <c r="H31" s="452"/>
      <c r="I31" s="452"/>
      <c r="J31" s="453"/>
      <c r="K31" s="389"/>
      <c r="L31" s="36"/>
    </row>
    <row r="32" spans="1:12" ht="15" x14ac:dyDescent="0.2">
      <c r="A32" s="45"/>
      <c r="C32" s="449"/>
      <c r="D32" s="454" t="s">
        <v>38</v>
      </c>
      <c r="E32" s="6">
        <v>1</v>
      </c>
      <c r="F32" s="7" t="s">
        <v>39</v>
      </c>
      <c r="G32" s="457" t="s">
        <v>40</v>
      </c>
      <c r="H32" s="458"/>
      <c r="I32" s="458"/>
      <c r="J32" s="459"/>
      <c r="K32" s="389"/>
      <c r="L32" s="36"/>
    </row>
    <row r="33" spans="1:12" ht="15" customHeight="1" x14ac:dyDescent="0.2">
      <c r="A33" s="45"/>
      <c r="C33" s="450"/>
      <c r="D33" s="455"/>
      <c r="E33" s="460">
        <v>2</v>
      </c>
      <c r="F33" s="463" t="s">
        <v>41</v>
      </c>
      <c r="G33" s="466" t="s">
        <v>42</v>
      </c>
      <c r="H33" s="467"/>
      <c r="I33" s="467"/>
      <c r="J33" s="418" t="s">
        <v>43</v>
      </c>
      <c r="K33" s="389"/>
      <c r="L33" s="36"/>
    </row>
    <row r="34" spans="1:12" ht="15" customHeight="1" x14ac:dyDescent="0.2">
      <c r="A34" s="45"/>
      <c r="C34" s="48"/>
      <c r="D34" s="455"/>
      <c r="E34" s="461"/>
      <c r="F34" s="464"/>
      <c r="G34" s="468" t="s">
        <v>44</v>
      </c>
      <c r="H34" s="469"/>
      <c r="I34" s="469"/>
      <c r="J34" s="470"/>
      <c r="K34" s="389"/>
      <c r="L34" s="36"/>
    </row>
    <row r="35" spans="1:12" ht="15" customHeight="1" x14ac:dyDescent="0.2">
      <c r="A35" s="45"/>
      <c r="C35" s="48"/>
      <c r="D35" s="455"/>
      <c r="E35" s="461"/>
      <c r="F35" s="464"/>
      <c r="G35" s="471" t="s">
        <v>45</v>
      </c>
      <c r="H35" s="472"/>
      <c r="I35" s="475" t="s">
        <v>46</v>
      </c>
      <c r="J35" s="476"/>
      <c r="K35" s="389"/>
      <c r="L35" s="36"/>
    </row>
    <row r="36" spans="1:12" ht="15" x14ac:dyDescent="0.2">
      <c r="A36" s="45"/>
      <c r="C36" s="48"/>
      <c r="D36" s="456"/>
      <c r="E36" s="462"/>
      <c r="F36" s="465"/>
      <c r="G36" s="473"/>
      <c r="H36" s="474"/>
      <c r="I36" s="477"/>
      <c r="J36" s="478"/>
      <c r="K36" s="389"/>
      <c r="L36" s="36"/>
    </row>
    <row r="37" spans="1:12" ht="8.25" customHeight="1" x14ac:dyDescent="0.2">
      <c r="A37" s="45"/>
      <c r="C37" s="48"/>
      <c r="D37" s="484"/>
      <c r="E37" s="485"/>
      <c r="F37" s="485"/>
      <c r="G37" s="485"/>
      <c r="H37" s="485"/>
      <c r="I37" s="485"/>
      <c r="J37" s="486"/>
      <c r="K37" s="389"/>
      <c r="L37" s="36"/>
    </row>
    <row r="38" spans="1:12" ht="15" x14ac:dyDescent="0.2">
      <c r="A38" s="45"/>
      <c r="C38" s="48"/>
      <c r="D38" s="439" t="s">
        <v>47</v>
      </c>
      <c r="E38" s="440"/>
      <c r="F38" s="440"/>
      <c r="G38" s="440"/>
      <c r="H38" s="440"/>
      <c r="I38" s="440"/>
      <c r="J38" s="441"/>
      <c r="K38" s="389"/>
      <c r="L38" s="36"/>
    </row>
    <row r="39" spans="1:12" ht="15" x14ac:dyDescent="0.2">
      <c r="A39" s="45"/>
      <c r="C39" s="48"/>
      <c r="D39" s="442" t="s">
        <v>48</v>
      </c>
      <c r="E39" s="252" t="s">
        <v>5</v>
      </c>
      <c r="F39" s="253" t="s">
        <v>49</v>
      </c>
      <c r="G39" s="254" t="s">
        <v>50</v>
      </c>
      <c r="H39" s="255" t="s">
        <v>8</v>
      </c>
      <c r="I39" s="253" t="s">
        <v>51</v>
      </c>
      <c r="J39" s="256" t="s">
        <v>52</v>
      </c>
      <c r="K39" s="389"/>
      <c r="L39" s="36"/>
    </row>
    <row r="40" spans="1:12" ht="15" x14ac:dyDescent="0.2">
      <c r="A40" s="45"/>
      <c r="C40" s="48"/>
      <c r="D40" s="443"/>
      <c r="E40" s="226">
        <v>1</v>
      </c>
      <c r="F40" s="225"/>
      <c r="G40" s="226"/>
      <c r="H40" s="227">
        <v>7</v>
      </c>
      <c r="I40" s="228"/>
      <c r="J40" s="224"/>
      <c r="K40" s="389"/>
      <c r="L40" s="36"/>
    </row>
    <row r="41" spans="1:12" ht="15" x14ac:dyDescent="0.2">
      <c r="A41" s="45"/>
      <c r="C41" s="48"/>
      <c r="D41" s="443"/>
      <c r="E41" s="230">
        <v>2</v>
      </c>
      <c r="F41" s="229"/>
      <c r="G41" s="230"/>
      <c r="H41" s="231">
        <v>8</v>
      </c>
      <c r="I41" s="228"/>
      <c r="J41" s="224"/>
      <c r="K41" s="389"/>
      <c r="L41" s="36"/>
    </row>
    <row r="42" spans="1:12" ht="15" x14ac:dyDescent="0.2">
      <c r="A42" s="45"/>
      <c r="C42" s="48"/>
      <c r="D42" s="443"/>
      <c r="E42" s="230">
        <v>3</v>
      </c>
      <c r="F42" s="229"/>
      <c r="G42" s="230"/>
      <c r="H42" s="223">
        <v>9</v>
      </c>
      <c r="I42" s="228"/>
      <c r="J42" s="224"/>
      <c r="K42" s="389"/>
      <c r="L42" s="36"/>
    </row>
    <row r="43" spans="1:12" ht="15" x14ac:dyDescent="0.2">
      <c r="A43" s="45"/>
      <c r="C43" s="48"/>
      <c r="D43" s="443"/>
      <c r="E43" s="230">
        <v>4</v>
      </c>
      <c r="F43" s="229"/>
      <c r="G43" s="230"/>
      <c r="H43" s="231">
        <v>10</v>
      </c>
      <c r="I43" s="228"/>
      <c r="J43" s="224"/>
      <c r="K43" s="389"/>
      <c r="L43" s="36"/>
    </row>
    <row r="44" spans="1:12" ht="15" x14ac:dyDescent="0.2">
      <c r="A44" s="45"/>
      <c r="C44" s="48"/>
      <c r="D44" s="443"/>
      <c r="E44" s="230">
        <v>5</v>
      </c>
      <c r="F44" s="229"/>
      <c r="G44" s="230"/>
      <c r="H44" s="223">
        <v>11</v>
      </c>
      <c r="I44" s="228"/>
      <c r="J44" s="224"/>
      <c r="K44" s="389"/>
      <c r="L44" s="36"/>
    </row>
    <row r="45" spans="1:12" ht="15" x14ac:dyDescent="0.2">
      <c r="A45" s="45"/>
      <c r="C45" s="48"/>
      <c r="D45" s="444"/>
      <c r="E45" s="233">
        <v>6</v>
      </c>
      <c r="F45" s="232"/>
      <c r="G45" s="233"/>
      <c r="H45" s="231">
        <v>12</v>
      </c>
      <c r="I45" s="234"/>
      <c r="J45" s="235"/>
      <c r="K45" s="389"/>
      <c r="L45" s="36"/>
    </row>
    <row r="46" spans="1:12" ht="15" x14ac:dyDescent="0.2">
      <c r="A46" s="45"/>
      <c r="C46" s="48"/>
      <c r="D46" s="445" t="s">
        <v>53</v>
      </c>
      <c r="E46" s="257" t="s">
        <v>5</v>
      </c>
      <c r="F46" s="258" t="s">
        <v>54</v>
      </c>
      <c r="G46" s="259" t="s">
        <v>55</v>
      </c>
      <c r="H46" s="259" t="s">
        <v>56</v>
      </c>
      <c r="I46" s="258" t="s">
        <v>57</v>
      </c>
      <c r="J46" s="260" t="s">
        <v>58</v>
      </c>
      <c r="K46" s="389"/>
      <c r="L46" s="36"/>
    </row>
    <row r="47" spans="1:12" ht="15" x14ac:dyDescent="0.2">
      <c r="A47" s="45"/>
      <c r="C47" s="48"/>
      <c r="D47" s="446"/>
      <c r="E47" s="236">
        <v>1</v>
      </c>
      <c r="F47" s="10" t="s">
        <v>59</v>
      </c>
      <c r="G47" s="52"/>
      <c r="H47" s="9">
        <v>15</v>
      </c>
      <c r="I47" s="10" t="s">
        <v>60</v>
      </c>
      <c r="J47" s="11"/>
      <c r="K47" s="389"/>
      <c r="L47" s="36"/>
    </row>
    <row r="48" spans="1:12" ht="15" x14ac:dyDescent="0.2">
      <c r="A48" s="45"/>
      <c r="C48" s="48"/>
      <c r="D48" s="446"/>
      <c r="E48" s="237">
        <v>2</v>
      </c>
      <c r="F48" s="10" t="s">
        <v>61</v>
      </c>
      <c r="G48" s="53"/>
      <c r="H48" s="12">
        <v>16</v>
      </c>
      <c r="I48" s="10" t="s">
        <v>61</v>
      </c>
      <c r="J48" s="13"/>
      <c r="K48" s="389"/>
      <c r="L48" s="36"/>
    </row>
    <row r="49" spans="1:12" ht="15" x14ac:dyDescent="0.2">
      <c r="A49" s="45"/>
      <c r="C49" s="48"/>
      <c r="D49" s="446"/>
      <c r="E49" s="236">
        <v>3</v>
      </c>
      <c r="F49" s="10" t="s">
        <v>61</v>
      </c>
      <c r="G49" s="53"/>
      <c r="H49" s="9">
        <v>17</v>
      </c>
      <c r="I49" s="10" t="s">
        <v>61</v>
      </c>
      <c r="J49" s="13"/>
      <c r="K49" s="389"/>
      <c r="L49" s="36"/>
    </row>
    <row r="50" spans="1:12" ht="15" x14ac:dyDescent="0.2">
      <c r="A50" s="45"/>
      <c r="C50" s="48"/>
      <c r="D50" s="446"/>
      <c r="E50" s="237">
        <v>4</v>
      </c>
      <c r="F50" s="10" t="s">
        <v>61</v>
      </c>
      <c r="G50" s="53"/>
      <c r="H50" s="12">
        <v>18</v>
      </c>
      <c r="I50" s="10" t="s">
        <v>61</v>
      </c>
      <c r="J50" s="13"/>
      <c r="K50" s="389"/>
      <c r="L50" s="36"/>
    </row>
    <row r="51" spans="1:12" ht="15" x14ac:dyDescent="0.2">
      <c r="A51" s="45"/>
      <c r="C51" s="48"/>
      <c r="D51" s="446"/>
      <c r="E51" s="236">
        <v>5</v>
      </c>
      <c r="F51" s="10" t="s">
        <v>61</v>
      </c>
      <c r="G51" s="53"/>
      <c r="H51" s="9">
        <v>19</v>
      </c>
      <c r="I51" s="10" t="s">
        <v>61</v>
      </c>
      <c r="J51" s="13"/>
      <c r="K51" s="389"/>
      <c r="L51" s="36"/>
    </row>
    <row r="52" spans="1:12" ht="15" x14ac:dyDescent="0.2">
      <c r="A52" s="45"/>
      <c r="C52" s="48"/>
      <c r="D52" s="446"/>
      <c r="E52" s="237">
        <v>6</v>
      </c>
      <c r="F52" s="10" t="s">
        <v>61</v>
      </c>
      <c r="G52" s="53"/>
      <c r="H52" s="12">
        <v>20</v>
      </c>
      <c r="I52" s="10" t="s">
        <v>61</v>
      </c>
      <c r="J52" s="13"/>
      <c r="K52" s="389"/>
      <c r="L52" s="36"/>
    </row>
    <row r="53" spans="1:12" ht="15" x14ac:dyDescent="0.2">
      <c r="A53" s="45"/>
      <c r="C53" s="48"/>
      <c r="D53" s="446"/>
      <c r="E53" s="236">
        <v>7</v>
      </c>
      <c r="F53" s="10" t="s">
        <v>61</v>
      </c>
      <c r="G53" s="53"/>
      <c r="H53" s="9">
        <v>21</v>
      </c>
      <c r="I53" s="10" t="s">
        <v>61</v>
      </c>
      <c r="J53" s="13"/>
      <c r="K53" s="389"/>
      <c r="L53" s="36"/>
    </row>
    <row r="54" spans="1:12" ht="15" x14ac:dyDescent="0.2">
      <c r="A54" s="45"/>
      <c r="C54" s="48"/>
      <c r="D54" s="446"/>
      <c r="E54" s="237">
        <v>8</v>
      </c>
      <c r="F54" s="10" t="s">
        <v>61</v>
      </c>
      <c r="G54" s="53"/>
      <c r="H54" s="12">
        <v>22</v>
      </c>
      <c r="I54" s="10" t="s">
        <v>61</v>
      </c>
      <c r="J54" s="13"/>
      <c r="K54" s="389"/>
      <c r="L54" s="36"/>
    </row>
    <row r="55" spans="1:12" ht="15" x14ac:dyDescent="0.2">
      <c r="A55" s="45"/>
      <c r="C55" s="48"/>
      <c r="D55" s="446"/>
      <c r="E55" s="236">
        <v>9</v>
      </c>
      <c r="F55" s="10" t="s">
        <v>61</v>
      </c>
      <c r="G55" s="53"/>
      <c r="H55" s="9">
        <v>23</v>
      </c>
      <c r="I55" s="10" t="s">
        <v>61</v>
      </c>
      <c r="J55" s="13"/>
      <c r="K55" s="389"/>
      <c r="L55" s="36"/>
    </row>
    <row r="56" spans="1:12" ht="15" x14ac:dyDescent="0.2">
      <c r="A56" s="45"/>
      <c r="C56" s="48"/>
      <c r="D56" s="446"/>
      <c r="E56" s="237">
        <v>10</v>
      </c>
      <c r="F56" s="14" t="s">
        <v>61</v>
      </c>
      <c r="G56" s="53"/>
      <c r="H56" s="12">
        <v>24</v>
      </c>
      <c r="I56" s="14" t="s">
        <v>61</v>
      </c>
      <c r="J56" s="13"/>
      <c r="K56" s="389"/>
      <c r="L56" s="36"/>
    </row>
    <row r="57" spans="1:12" ht="15" x14ac:dyDescent="0.2">
      <c r="A57" s="45"/>
      <c r="C57" s="48"/>
      <c r="D57" s="446"/>
      <c r="E57" s="236">
        <v>11</v>
      </c>
      <c r="F57" s="15" t="s">
        <v>61</v>
      </c>
      <c r="G57" s="53"/>
      <c r="H57" s="9">
        <v>25</v>
      </c>
      <c r="I57" s="15" t="s">
        <v>61</v>
      </c>
      <c r="J57" s="13"/>
      <c r="K57" s="389"/>
      <c r="L57" s="36"/>
    </row>
    <row r="58" spans="1:12" ht="15" x14ac:dyDescent="0.2">
      <c r="A58" s="45"/>
      <c r="C58" s="48"/>
      <c r="D58" s="446"/>
      <c r="E58" s="237">
        <v>12</v>
      </c>
      <c r="F58" s="10" t="s">
        <v>61</v>
      </c>
      <c r="G58" s="53"/>
      <c r="H58" s="12">
        <v>26</v>
      </c>
      <c r="I58" s="10" t="s">
        <v>61</v>
      </c>
      <c r="J58" s="13"/>
      <c r="K58" s="389"/>
      <c r="L58" s="36"/>
    </row>
    <row r="59" spans="1:12" ht="15" x14ac:dyDescent="0.2">
      <c r="A59" s="45"/>
      <c r="C59" s="48"/>
      <c r="D59" s="446"/>
      <c r="E59" s="236">
        <v>13</v>
      </c>
      <c r="F59" s="10" t="s">
        <v>61</v>
      </c>
      <c r="G59" s="53"/>
      <c r="H59" s="9">
        <v>27</v>
      </c>
      <c r="I59" s="10" t="s">
        <v>61</v>
      </c>
      <c r="J59" s="13"/>
      <c r="K59" s="389"/>
      <c r="L59" s="36"/>
    </row>
    <row r="60" spans="1:12" ht="15" x14ac:dyDescent="0.2">
      <c r="A60" s="45"/>
      <c r="C60" s="48"/>
      <c r="D60" s="447"/>
      <c r="E60" s="265">
        <v>14</v>
      </c>
      <c r="F60" s="16" t="s">
        <v>61</v>
      </c>
      <c r="G60" s="266"/>
      <c r="H60" s="267">
        <v>28</v>
      </c>
      <c r="I60" s="16" t="s">
        <v>61</v>
      </c>
      <c r="J60" s="17"/>
      <c r="K60" s="389"/>
      <c r="L60" s="36"/>
    </row>
    <row r="61" spans="1:12" ht="15" customHeight="1" x14ac:dyDescent="0.2">
      <c r="A61" s="45"/>
      <c r="C61" s="48"/>
      <c r="D61" s="490" t="s">
        <v>62</v>
      </c>
      <c r="E61" s="268" t="s">
        <v>5</v>
      </c>
      <c r="F61" s="269" t="s">
        <v>63</v>
      </c>
      <c r="G61" s="270" t="s">
        <v>64</v>
      </c>
      <c r="H61" s="270" t="s">
        <v>65</v>
      </c>
      <c r="I61" s="261" t="s">
        <v>66</v>
      </c>
      <c r="J61" s="262" t="s">
        <v>67</v>
      </c>
      <c r="K61" s="389"/>
      <c r="L61" s="36"/>
    </row>
    <row r="62" spans="1:12" ht="24.75" customHeight="1" x14ac:dyDescent="0.2">
      <c r="A62" s="45"/>
      <c r="C62" s="48"/>
      <c r="D62" s="491"/>
      <c r="E62" s="242">
        <v>1</v>
      </c>
      <c r="F62" s="244" t="s">
        <v>68</v>
      </c>
      <c r="G62" s="238" t="s">
        <v>69</v>
      </c>
      <c r="H62" s="238">
        <v>8</v>
      </c>
      <c r="I62" s="18" t="s">
        <v>70</v>
      </c>
      <c r="J62" s="271" t="s">
        <v>71</v>
      </c>
      <c r="K62" s="389"/>
      <c r="L62" s="36"/>
    </row>
    <row r="63" spans="1:12" ht="17.25" customHeight="1" x14ac:dyDescent="0.2">
      <c r="A63" s="45"/>
      <c r="C63" s="48"/>
      <c r="D63" s="491"/>
      <c r="E63" s="242">
        <v>2</v>
      </c>
      <c r="F63" s="18" t="s">
        <v>72</v>
      </c>
      <c r="G63" s="238"/>
      <c r="H63" s="238">
        <v>9</v>
      </c>
      <c r="I63" s="18" t="s">
        <v>73</v>
      </c>
      <c r="J63" s="271"/>
      <c r="K63" s="389"/>
      <c r="L63" s="36"/>
    </row>
    <row r="64" spans="1:12" ht="15" x14ac:dyDescent="0.2">
      <c r="A64" s="45"/>
      <c r="C64" s="48"/>
      <c r="D64" s="491"/>
      <c r="E64" s="242">
        <v>3</v>
      </c>
      <c r="F64" s="239" t="s">
        <v>74</v>
      </c>
      <c r="G64" s="238"/>
      <c r="H64" s="238">
        <v>10</v>
      </c>
      <c r="I64" s="18" t="s">
        <v>75</v>
      </c>
      <c r="J64" s="271"/>
      <c r="K64" s="389"/>
      <c r="L64" s="36"/>
    </row>
    <row r="65" spans="1:12" ht="22.5" customHeight="1" x14ac:dyDescent="0.2">
      <c r="A65" s="45"/>
      <c r="C65" s="48"/>
      <c r="D65" s="491"/>
      <c r="E65" s="242">
        <v>4</v>
      </c>
      <c r="F65" s="239" t="s">
        <v>76</v>
      </c>
      <c r="G65" s="238"/>
      <c r="H65" s="238">
        <v>11</v>
      </c>
      <c r="I65" s="244" t="s">
        <v>77</v>
      </c>
      <c r="J65" s="272"/>
      <c r="K65" s="389"/>
      <c r="L65" s="36"/>
    </row>
    <row r="66" spans="1:12" ht="15" x14ac:dyDescent="0.2">
      <c r="A66" s="45"/>
      <c r="C66" s="48"/>
      <c r="D66" s="491"/>
      <c r="E66" s="242">
        <v>5</v>
      </c>
      <c r="F66" s="239" t="s">
        <v>78</v>
      </c>
      <c r="G66" s="238"/>
      <c r="H66" s="245">
        <v>12</v>
      </c>
      <c r="I66" s="239" t="s">
        <v>79</v>
      </c>
      <c r="J66" s="272"/>
      <c r="K66" s="389"/>
      <c r="L66" s="36"/>
    </row>
    <row r="67" spans="1:12" ht="15" x14ac:dyDescent="0.2">
      <c r="A67" s="45"/>
      <c r="C67" s="48"/>
      <c r="D67" s="491"/>
      <c r="E67" s="242">
        <v>6</v>
      </c>
      <c r="F67" s="239" t="s">
        <v>80</v>
      </c>
      <c r="G67" s="238"/>
      <c r="H67" s="238">
        <v>13</v>
      </c>
      <c r="I67" s="239" t="s">
        <v>81</v>
      </c>
      <c r="J67" s="271"/>
      <c r="K67" s="389"/>
      <c r="L67" s="36"/>
    </row>
    <row r="68" spans="1:12" ht="18" customHeight="1" x14ac:dyDescent="0.2">
      <c r="A68" s="45"/>
      <c r="C68" s="48"/>
      <c r="D68" s="492"/>
      <c r="E68" s="243">
        <v>7</v>
      </c>
      <c r="F68" s="241" t="s">
        <v>82</v>
      </c>
      <c r="G68" s="240"/>
      <c r="H68" s="240">
        <v>14</v>
      </c>
      <c r="I68" s="241" t="s">
        <v>82</v>
      </c>
      <c r="J68" s="273"/>
      <c r="K68" s="389"/>
      <c r="L68" s="36"/>
    </row>
    <row r="69" spans="1:12" ht="16.5" customHeight="1" x14ac:dyDescent="0.2">
      <c r="A69" s="481" t="s">
        <v>83</v>
      </c>
      <c r="B69" s="482"/>
      <c r="C69" s="48"/>
      <c r="D69" s="354"/>
      <c r="E69" s="391"/>
      <c r="F69" s="392"/>
      <c r="G69" s="393"/>
      <c r="H69" s="394"/>
      <c r="I69" s="395"/>
      <c r="J69" s="391"/>
      <c r="K69" s="389"/>
      <c r="L69" s="36"/>
    </row>
    <row r="70" spans="1:12" ht="15" hidden="1" outlineLevel="1" x14ac:dyDescent="0.2">
      <c r="A70" s="411"/>
      <c r="B70" s="176"/>
      <c r="C70" s="448" t="s">
        <v>84</v>
      </c>
      <c r="D70" s="451" t="s">
        <v>37</v>
      </c>
      <c r="E70" s="452"/>
      <c r="F70" s="452"/>
      <c r="G70" s="452"/>
      <c r="H70" s="452"/>
      <c r="I70" s="452"/>
      <c r="J70" s="453"/>
      <c r="K70" s="389"/>
      <c r="L70" s="36"/>
    </row>
    <row r="71" spans="1:12" ht="15" hidden="1" outlineLevel="1" x14ac:dyDescent="0.2">
      <c r="A71" s="411"/>
      <c r="B71" s="176"/>
      <c r="C71" s="449"/>
      <c r="D71" s="454" t="s">
        <v>38</v>
      </c>
      <c r="E71" s="6">
        <v>1</v>
      </c>
      <c r="F71" s="7" t="s">
        <v>39</v>
      </c>
      <c r="G71" s="457" t="s">
        <v>85</v>
      </c>
      <c r="H71" s="458"/>
      <c r="I71" s="458"/>
      <c r="J71" s="459"/>
      <c r="K71" s="389"/>
      <c r="L71" s="36"/>
    </row>
    <row r="72" spans="1:12" ht="15" hidden="1" customHeight="1" outlineLevel="1" x14ac:dyDescent="0.2">
      <c r="A72" s="411"/>
      <c r="B72" s="176"/>
      <c r="C72" s="450"/>
      <c r="D72" s="455"/>
      <c r="E72" s="460">
        <v>2</v>
      </c>
      <c r="F72" s="463" t="s">
        <v>41</v>
      </c>
      <c r="G72" s="466" t="s">
        <v>42</v>
      </c>
      <c r="H72" s="467"/>
      <c r="I72" s="467"/>
      <c r="J72" s="8" t="s">
        <v>85</v>
      </c>
      <c r="K72" s="389"/>
      <c r="L72" s="36"/>
    </row>
    <row r="73" spans="1:12" ht="15" hidden="1" outlineLevel="1" x14ac:dyDescent="0.2">
      <c r="A73" s="411"/>
      <c r="B73" s="176"/>
      <c r="C73" s="48"/>
      <c r="D73" s="455"/>
      <c r="E73" s="461"/>
      <c r="F73" s="464"/>
      <c r="G73" s="468" t="s">
        <v>44</v>
      </c>
      <c r="H73" s="469"/>
      <c r="I73" s="469"/>
      <c r="J73" s="470"/>
      <c r="K73" s="389"/>
      <c r="L73" s="36"/>
    </row>
    <row r="74" spans="1:12" ht="15" hidden="1" customHeight="1" outlineLevel="1" x14ac:dyDescent="0.2">
      <c r="A74" s="411"/>
      <c r="B74" s="176"/>
      <c r="C74" s="48"/>
      <c r="D74" s="455"/>
      <c r="E74" s="461"/>
      <c r="F74" s="464"/>
      <c r="G74" s="471" t="s">
        <v>45</v>
      </c>
      <c r="H74" s="472"/>
      <c r="I74" s="475" t="s">
        <v>46</v>
      </c>
      <c r="J74" s="476"/>
      <c r="K74" s="389"/>
      <c r="L74" s="36"/>
    </row>
    <row r="75" spans="1:12" ht="15" hidden="1" outlineLevel="1" x14ac:dyDescent="0.2">
      <c r="A75" s="411"/>
      <c r="B75" s="176"/>
      <c r="C75" s="48"/>
      <c r="D75" s="456"/>
      <c r="E75" s="462"/>
      <c r="F75" s="465"/>
      <c r="G75" s="473"/>
      <c r="H75" s="474"/>
      <c r="I75" s="477"/>
      <c r="J75" s="478"/>
      <c r="K75" s="389"/>
      <c r="L75" s="36"/>
    </row>
    <row r="76" spans="1:12" ht="15" hidden="1" outlineLevel="1" x14ac:dyDescent="0.2">
      <c r="A76" s="411"/>
      <c r="B76" s="176"/>
      <c r="C76" s="48"/>
      <c r="D76" s="484"/>
      <c r="E76" s="485"/>
      <c r="F76" s="485"/>
      <c r="G76" s="485"/>
      <c r="H76" s="485"/>
      <c r="I76" s="485"/>
      <c r="J76" s="486"/>
      <c r="K76" s="389"/>
      <c r="L76" s="36"/>
    </row>
    <row r="77" spans="1:12" ht="15" hidden="1" outlineLevel="1" x14ac:dyDescent="0.2">
      <c r="A77" s="411"/>
      <c r="B77" s="176"/>
      <c r="C77" s="48"/>
      <c r="D77" s="439" t="s">
        <v>47</v>
      </c>
      <c r="E77" s="440"/>
      <c r="F77" s="440"/>
      <c r="G77" s="440"/>
      <c r="H77" s="440"/>
      <c r="I77" s="440"/>
      <c r="J77" s="441"/>
      <c r="K77" s="389"/>
      <c r="L77" s="36"/>
    </row>
    <row r="78" spans="1:12" ht="15" hidden="1" outlineLevel="1" x14ac:dyDescent="0.2">
      <c r="A78" s="411"/>
      <c r="B78" s="176"/>
      <c r="C78" s="48"/>
      <c r="D78" s="442" t="s">
        <v>48</v>
      </c>
      <c r="E78" s="252" t="s">
        <v>5</v>
      </c>
      <c r="F78" s="253" t="s">
        <v>49</v>
      </c>
      <c r="G78" s="254" t="s">
        <v>50</v>
      </c>
      <c r="H78" s="255" t="s">
        <v>8</v>
      </c>
      <c r="I78" s="253" t="s">
        <v>51</v>
      </c>
      <c r="J78" s="256" t="s">
        <v>52</v>
      </c>
      <c r="K78" s="389"/>
      <c r="L78" s="36"/>
    </row>
    <row r="79" spans="1:12" ht="15" hidden="1" outlineLevel="1" x14ac:dyDescent="0.2">
      <c r="A79" s="411"/>
      <c r="B79" s="176"/>
      <c r="C79" s="48"/>
      <c r="D79" s="443"/>
      <c r="E79" s="226">
        <v>1</v>
      </c>
      <c r="F79" s="225"/>
      <c r="G79" s="226"/>
      <c r="H79" s="227">
        <v>7</v>
      </c>
      <c r="I79" s="228"/>
      <c r="J79" s="224"/>
      <c r="K79" s="389"/>
      <c r="L79" s="36"/>
    </row>
    <row r="80" spans="1:12" ht="15" hidden="1" outlineLevel="1" x14ac:dyDescent="0.2">
      <c r="A80" s="411"/>
      <c r="B80" s="176"/>
      <c r="C80" s="48"/>
      <c r="D80" s="443"/>
      <c r="E80" s="230">
        <v>2</v>
      </c>
      <c r="F80" s="229"/>
      <c r="G80" s="230"/>
      <c r="H80" s="231">
        <v>8</v>
      </c>
      <c r="I80" s="228"/>
      <c r="J80" s="224"/>
      <c r="K80" s="389"/>
      <c r="L80" s="36"/>
    </row>
    <row r="81" spans="1:12" ht="15" hidden="1" outlineLevel="1" x14ac:dyDescent="0.2">
      <c r="A81" s="411"/>
      <c r="B81" s="176"/>
      <c r="C81" s="48"/>
      <c r="D81" s="443"/>
      <c r="E81" s="230">
        <v>3</v>
      </c>
      <c r="F81" s="229"/>
      <c r="G81" s="230"/>
      <c r="H81" s="223">
        <v>9</v>
      </c>
      <c r="I81" s="228"/>
      <c r="J81" s="224"/>
      <c r="K81" s="389"/>
      <c r="L81" s="36"/>
    </row>
    <row r="82" spans="1:12" ht="15" hidden="1" outlineLevel="1" x14ac:dyDescent="0.2">
      <c r="A82" s="411"/>
      <c r="B82" s="176"/>
      <c r="C82" s="48"/>
      <c r="D82" s="443"/>
      <c r="E82" s="230">
        <v>4</v>
      </c>
      <c r="F82" s="229"/>
      <c r="G82" s="230"/>
      <c r="H82" s="231">
        <v>10</v>
      </c>
      <c r="I82" s="228"/>
      <c r="J82" s="224"/>
      <c r="K82" s="389"/>
      <c r="L82" s="36"/>
    </row>
    <row r="83" spans="1:12" ht="15" hidden="1" outlineLevel="1" x14ac:dyDescent="0.2">
      <c r="A83" s="411"/>
      <c r="B83" s="176"/>
      <c r="C83" s="48"/>
      <c r="D83" s="443"/>
      <c r="E83" s="230">
        <v>5</v>
      </c>
      <c r="F83" s="229"/>
      <c r="G83" s="230"/>
      <c r="H83" s="223">
        <v>11</v>
      </c>
      <c r="I83" s="228"/>
      <c r="J83" s="224"/>
      <c r="K83" s="389"/>
      <c r="L83" s="36"/>
    </row>
    <row r="84" spans="1:12" ht="15" hidden="1" outlineLevel="1" x14ac:dyDescent="0.2">
      <c r="A84" s="411"/>
      <c r="B84" s="176"/>
      <c r="C84" s="48"/>
      <c r="D84" s="444"/>
      <c r="E84" s="233">
        <v>6</v>
      </c>
      <c r="F84" s="232"/>
      <c r="G84" s="233"/>
      <c r="H84" s="231">
        <v>12</v>
      </c>
      <c r="I84" s="234"/>
      <c r="J84" s="235"/>
      <c r="K84" s="389"/>
      <c r="L84" s="36"/>
    </row>
    <row r="85" spans="1:12" ht="15" hidden="1" outlineLevel="1" x14ac:dyDescent="0.2">
      <c r="A85" s="411"/>
      <c r="B85" s="176"/>
      <c r="C85" s="48"/>
      <c r="D85" s="445" t="s">
        <v>53</v>
      </c>
      <c r="E85" s="257" t="s">
        <v>5</v>
      </c>
      <c r="F85" s="258" t="s">
        <v>54</v>
      </c>
      <c r="G85" s="259" t="s">
        <v>55</v>
      </c>
      <c r="H85" s="259" t="s">
        <v>56</v>
      </c>
      <c r="I85" s="258" t="s">
        <v>57</v>
      </c>
      <c r="J85" s="260" t="s">
        <v>58</v>
      </c>
      <c r="K85" s="389"/>
      <c r="L85" s="36"/>
    </row>
    <row r="86" spans="1:12" ht="15" hidden="1" outlineLevel="1" x14ac:dyDescent="0.2">
      <c r="A86" s="411"/>
      <c r="B86" s="176"/>
      <c r="C86" s="48"/>
      <c r="D86" s="446"/>
      <c r="E86" s="236">
        <v>1</v>
      </c>
      <c r="F86" s="10" t="s">
        <v>59</v>
      </c>
      <c r="G86" s="52"/>
      <c r="H86" s="9">
        <v>15</v>
      </c>
      <c r="I86" s="10" t="s">
        <v>60</v>
      </c>
      <c r="J86" s="11"/>
      <c r="K86" s="389"/>
      <c r="L86" s="36"/>
    </row>
    <row r="87" spans="1:12" ht="15" hidden="1" outlineLevel="1" x14ac:dyDescent="0.2">
      <c r="A87" s="411"/>
      <c r="B87" s="176"/>
      <c r="C87" s="48"/>
      <c r="D87" s="446"/>
      <c r="E87" s="237">
        <v>2</v>
      </c>
      <c r="F87" s="10" t="s">
        <v>61</v>
      </c>
      <c r="G87" s="53"/>
      <c r="H87" s="12">
        <v>16</v>
      </c>
      <c r="I87" s="10" t="s">
        <v>61</v>
      </c>
      <c r="J87" s="13"/>
      <c r="K87" s="389"/>
      <c r="L87" s="36"/>
    </row>
    <row r="88" spans="1:12" ht="15" hidden="1" outlineLevel="1" x14ac:dyDescent="0.2">
      <c r="A88" s="411"/>
      <c r="B88" s="176"/>
      <c r="C88" s="48"/>
      <c r="D88" s="446"/>
      <c r="E88" s="236">
        <v>3</v>
      </c>
      <c r="F88" s="10" t="s">
        <v>61</v>
      </c>
      <c r="G88" s="53"/>
      <c r="H88" s="9">
        <v>17</v>
      </c>
      <c r="I88" s="10" t="s">
        <v>61</v>
      </c>
      <c r="J88" s="13"/>
      <c r="K88" s="389"/>
      <c r="L88" s="36"/>
    </row>
    <row r="89" spans="1:12" ht="15" hidden="1" outlineLevel="1" x14ac:dyDescent="0.2">
      <c r="A89" s="411"/>
      <c r="B89" s="176"/>
      <c r="C89" s="48"/>
      <c r="D89" s="446"/>
      <c r="E89" s="237">
        <v>4</v>
      </c>
      <c r="F89" s="10" t="s">
        <v>61</v>
      </c>
      <c r="G89" s="53"/>
      <c r="H89" s="12">
        <v>18</v>
      </c>
      <c r="I89" s="10" t="s">
        <v>61</v>
      </c>
      <c r="J89" s="13"/>
      <c r="K89" s="389"/>
      <c r="L89" s="36"/>
    </row>
    <row r="90" spans="1:12" ht="15" hidden="1" outlineLevel="1" x14ac:dyDescent="0.2">
      <c r="A90" s="411"/>
      <c r="B90" s="176"/>
      <c r="C90" s="48"/>
      <c r="D90" s="446"/>
      <c r="E90" s="236">
        <v>5</v>
      </c>
      <c r="F90" s="10" t="s">
        <v>61</v>
      </c>
      <c r="G90" s="53"/>
      <c r="H90" s="9">
        <v>19</v>
      </c>
      <c r="I90" s="10" t="s">
        <v>61</v>
      </c>
      <c r="J90" s="13"/>
      <c r="K90" s="389"/>
      <c r="L90" s="36"/>
    </row>
    <row r="91" spans="1:12" ht="15" hidden="1" outlineLevel="1" x14ac:dyDescent="0.2">
      <c r="A91" s="411"/>
      <c r="B91" s="176"/>
      <c r="C91" s="48"/>
      <c r="D91" s="446"/>
      <c r="E91" s="237">
        <v>6</v>
      </c>
      <c r="F91" s="10" t="s">
        <v>61</v>
      </c>
      <c r="G91" s="53"/>
      <c r="H91" s="12">
        <v>20</v>
      </c>
      <c r="I91" s="10" t="s">
        <v>61</v>
      </c>
      <c r="J91" s="13"/>
      <c r="K91" s="389"/>
      <c r="L91" s="36"/>
    </row>
    <row r="92" spans="1:12" ht="15" hidden="1" outlineLevel="1" x14ac:dyDescent="0.2">
      <c r="A92" s="411"/>
      <c r="B92" s="176"/>
      <c r="C92" s="48"/>
      <c r="D92" s="446"/>
      <c r="E92" s="236">
        <v>7</v>
      </c>
      <c r="F92" s="10" t="s">
        <v>61</v>
      </c>
      <c r="G92" s="53"/>
      <c r="H92" s="9">
        <v>21</v>
      </c>
      <c r="I92" s="10" t="s">
        <v>61</v>
      </c>
      <c r="J92" s="13"/>
      <c r="K92" s="389"/>
      <c r="L92" s="36"/>
    </row>
    <row r="93" spans="1:12" ht="15" hidden="1" customHeight="1" outlineLevel="1" x14ac:dyDescent="0.2">
      <c r="A93" s="411"/>
      <c r="B93" s="176"/>
      <c r="C93" s="48"/>
      <c r="D93" s="446"/>
      <c r="E93" s="237">
        <v>8</v>
      </c>
      <c r="F93" s="10" t="s">
        <v>61</v>
      </c>
      <c r="G93" s="53"/>
      <c r="H93" s="12">
        <v>22</v>
      </c>
      <c r="I93" s="10" t="s">
        <v>61</v>
      </c>
      <c r="J93" s="13"/>
      <c r="K93" s="389"/>
      <c r="L93" s="36"/>
    </row>
    <row r="94" spans="1:12" ht="15" hidden="1" customHeight="1" outlineLevel="1" x14ac:dyDescent="0.2">
      <c r="A94" s="411"/>
      <c r="B94" s="176"/>
      <c r="C94" s="48"/>
      <c r="D94" s="446"/>
      <c r="E94" s="236">
        <v>9</v>
      </c>
      <c r="F94" s="10" t="s">
        <v>61</v>
      </c>
      <c r="G94" s="53"/>
      <c r="H94" s="9">
        <v>23</v>
      </c>
      <c r="I94" s="10" t="s">
        <v>61</v>
      </c>
      <c r="J94" s="13"/>
      <c r="K94" s="389"/>
      <c r="L94" s="36"/>
    </row>
    <row r="95" spans="1:12" ht="15" hidden="1" customHeight="1" outlineLevel="1" x14ac:dyDescent="0.2">
      <c r="A95" s="411"/>
      <c r="B95" s="176"/>
      <c r="C95" s="48"/>
      <c r="D95" s="446"/>
      <c r="E95" s="237">
        <v>10</v>
      </c>
      <c r="F95" s="14" t="s">
        <v>61</v>
      </c>
      <c r="G95" s="53"/>
      <c r="H95" s="12">
        <v>24</v>
      </c>
      <c r="I95" s="14" t="s">
        <v>61</v>
      </c>
      <c r="J95" s="13"/>
      <c r="K95" s="389"/>
      <c r="L95" s="36"/>
    </row>
    <row r="96" spans="1:12" ht="15" hidden="1" customHeight="1" outlineLevel="1" x14ac:dyDescent="0.2">
      <c r="A96" s="411"/>
      <c r="B96" s="176"/>
      <c r="C96" s="48"/>
      <c r="D96" s="446"/>
      <c r="E96" s="236">
        <v>11</v>
      </c>
      <c r="F96" s="15" t="s">
        <v>61</v>
      </c>
      <c r="G96" s="53"/>
      <c r="H96" s="9">
        <v>25</v>
      </c>
      <c r="I96" s="15" t="s">
        <v>61</v>
      </c>
      <c r="J96" s="13"/>
      <c r="K96" s="389"/>
      <c r="L96" s="36"/>
    </row>
    <row r="97" spans="1:12" ht="15" hidden="1" customHeight="1" outlineLevel="1" x14ac:dyDescent="0.2">
      <c r="A97" s="411"/>
      <c r="B97" s="176"/>
      <c r="C97" s="48"/>
      <c r="D97" s="446"/>
      <c r="E97" s="237">
        <v>12</v>
      </c>
      <c r="F97" s="10" t="s">
        <v>61</v>
      </c>
      <c r="G97" s="53"/>
      <c r="H97" s="12">
        <v>26</v>
      </c>
      <c r="I97" s="10" t="s">
        <v>61</v>
      </c>
      <c r="J97" s="13"/>
      <c r="K97" s="389"/>
      <c r="L97" s="36"/>
    </row>
    <row r="98" spans="1:12" ht="15" hidden="1" customHeight="1" outlineLevel="1" x14ac:dyDescent="0.2">
      <c r="A98" s="411"/>
      <c r="B98" s="176"/>
      <c r="C98" s="48"/>
      <c r="D98" s="446"/>
      <c r="E98" s="236">
        <v>13</v>
      </c>
      <c r="F98" s="10" t="s">
        <v>61</v>
      </c>
      <c r="G98" s="53"/>
      <c r="H98" s="9">
        <v>27</v>
      </c>
      <c r="I98" s="10" t="s">
        <v>61</v>
      </c>
      <c r="J98" s="13"/>
      <c r="K98" s="389"/>
      <c r="L98" s="36"/>
    </row>
    <row r="99" spans="1:12" ht="15" hidden="1" customHeight="1" outlineLevel="1" x14ac:dyDescent="0.2">
      <c r="A99" s="411"/>
      <c r="B99" s="176"/>
      <c r="C99" s="48"/>
      <c r="D99" s="447"/>
      <c r="E99" s="265">
        <v>14</v>
      </c>
      <c r="F99" s="16" t="s">
        <v>61</v>
      </c>
      <c r="G99" s="266"/>
      <c r="H99" s="267">
        <v>28</v>
      </c>
      <c r="I99" s="16" t="s">
        <v>61</v>
      </c>
      <c r="J99" s="17"/>
      <c r="K99" s="389"/>
      <c r="L99" s="36"/>
    </row>
    <row r="100" spans="1:12" ht="15" hidden="1" customHeight="1" outlineLevel="1" x14ac:dyDescent="0.2">
      <c r="A100" s="411"/>
      <c r="B100" s="176"/>
      <c r="C100" s="48"/>
      <c r="D100" s="490" t="s">
        <v>62</v>
      </c>
      <c r="E100" s="268" t="s">
        <v>5</v>
      </c>
      <c r="F100" s="269" t="s">
        <v>63</v>
      </c>
      <c r="G100" s="270" t="s">
        <v>64</v>
      </c>
      <c r="H100" s="270" t="s">
        <v>65</v>
      </c>
      <c r="I100" s="261" t="s">
        <v>66</v>
      </c>
      <c r="J100" s="262" t="s">
        <v>67</v>
      </c>
      <c r="K100" s="389"/>
      <c r="L100" s="36"/>
    </row>
    <row r="101" spans="1:12" ht="15" hidden="1" customHeight="1" outlineLevel="1" x14ac:dyDescent="0.2">
      <c r="A101" s="411"/>
      <c r="B101" s="176"/>
      <c r="C101" s="48"/>
      <c r="D101" s="491"/>
      <c r="E101" s="242">
        <v>1</v>
      </c>
      <c r="F101" s="244" t="s">
        <v>68</v>
      </c>
      <c r="G101" s="238" t="s">
        <v>69</v>
      </c>
      <c r="H101" s="238">
        <v>8</v>
      </c>
      <c r="I101" s="18" t="s">
        <v>70</v>
      </c>
      <c r="J101" s="271" t="s">
        <v>71</v>
      </c>
      <c r="K101" s="389"/>
      <c r="L101" s="36"/>
    </row>
    <row r="102" spans="1:12" ht="15" hidden="1" customHeight="1" outlineLevel="1" x14ac:dyDescent="0.2">
      <c r="A102" s="411"/>
      <c r="B102" s="176"/>
      <c r="C102" s="48"/>
      <c r="D102" s="491"/>
      <c r="E102" s="242">
        <v>2</v>
      </c>
      <c r="F102" s="18" t="s">
        <v>72</v>
      </c>
      <c r="G102" s="238"/>
      <c r="H102" s="238">
        <v>9</v>
      </c>
      <c r="I102" s="18" t="s">
        <v>73</v>
      </c>
      <c r="J102" s="271"/>
      <c r="K102" s="389"/>
      <c r="L102" s="36"/>
    </row>
    <row r="103" spans="1:12" ht="15" hidden="1" customHeight="1" outlineLevel="1" x14ac:dyDescent="0.2">
      <c r="A103" s="411"/>
      <c r="B103" s="176"/>
      <c r="C103" s="48"/>
      <c r="D103" s="491"/>
      <c r="E103" s="242">
        <v>3</v>
      </c>
      <c r="F103" s="239" t="s">
        <v>74</v>
      </c>
      <c r="G103" s="238"/>
      <c r="H103" s="238">
        <v>10</v>
      </c>
      <c r="I103" s="18" t="s">
        <v>75</v>
      </c>
      <c r="J103" s="271"/>
      <c r="K103" s="389"/>
      <c r="L103" s="36"/>
    </row>
    <row r="104" spans="1:12" ht="15" hidden="1" customHeight="1" outlineLevel="1" x14ac:dyDescent="0.2">
      <c r="A104" s="411"/>
      <c r="B104" s="176"/>
      <c r="C104" s="48"/>
      <c r="D104" s="491"/>
      <c r="E104" s="242">
        <v>4</v>
      </c>
      <c r="F104" s="239" t="s">
        <v>76</v>
      </c>
      <c r="G104" s="238"/>
      <c r="H104" s="238">
        <v>11</v>
      </c>
      <c r="I104" s="244" t="s">
        <v>77</v>
      </c>
      <c r="J104" s="272"/>
      <c r="K104" s="389"/>
      <c r="L104" s="36"/>
    </row>
    <row r="105" spans="1:12" ht="15" hidden="1" customHeight="1" outlineLevel="1" x14ac:dyDescent="0.2">
      <c r="A105" s="411"/>
      <c r="B105" s="176"/>
      <c r="C105" s="48"/>
      <c r="D105" s="491"/>
      <c r="E105" s="242">
        <v>5</v>
      </c>
      <c r="F105" s="239" t="s">
        <v>78</v>
      </c>
      <c r="G105" s="238"/>
      <c r="H105" s="245">
        <v>12</v>
      </c>
      <c r="I105" s="239" t="s">
        <v>79</v>
      </c>
      <c r="J105" s="272"/>
      <c r="K105" s="389"/>
      <c r="L105" s="36"/>
    </row>
    <row r="106" spans="1:12" ht="15" hidden="1" customHeight="1" outlineLevel="1" x14ac:dyDescent="0.2">
      <c r="A106" s="411"/>
      <c r="B106" s="176"/>
      <c r="C106" s="48"/>
      <c r="D106" s="491"/>
      <c r="E106" s="242">
        <v>6</v>
      </c>
      <c r="F106" s="239" t="s">
        <v>80</v>
      </c>
      <c r="G106" s="238"/>
      <c r="H106" s="238">
        <v>13</v>
      </c>
      <c r="I106" s="239" t="s">
        <v>81</v>
      </c>
      <c r="J106" s="271"/>
      <c r="K106" s="389"/>
      <c r="L106" s="36"/>
    </row>
    <row r="107" spans="1:12" ht="15" hidden="1" customHeight="1" outlineLevel="1" x14ac:dyDescent="0.2">
      <c r="A107" s="411"/>
      <c r="B107" s="176"/>
      <c r="C107" s="48"/>
      <c r="D107" s="492"/>
      <c r="E107" s="243">
        <v>7</v>
      </c>
      <c r="F107" s="241" t="s">
        <v>82</v>
      </c>
      <c r="G107" s="240"/>
      <c r="H107" s="240">
        <v>14</v>
      </c>
      <c r="I107" s="241" t="s">
        <v>82</v>
      </c>
      <c r="J107" s="273"/>
      <c r="K107" s="389"/>
      <c r="L107" s="36"/>
    </row>
    <row r="108" spans="1:12" ht="13.5" customHeight="1" collapsed="1" x14ac:dyDescent="0.2">
      <c r="A108" s="483" t="s">
        <v>86</v>
      </c>
      <c r="B108" s="482"/>
      <c r="C108" s="48"/>
      <c r="D108" s="354"/>
      <c r="E108" s="391"/>
      <c r="F108" s="392"/>
      <c r="G108" s="393"/>
      <c r="H108" s="394"/>
      <c r="I108" s="395"/>
      <c r="J108" s="391"/>
      <c r="K108" s="389"/>
      <c r="L108" s="36"/>
    </row>
    <row r="109" spans="1:12" ht="15" hidden="1" customHeight="1" outlineLevel="1" x14ac:dyDescent="0.2">
      <c r="A109" s="411"/>
      <c r="B109" s="176"/>
      <c r="C109" s="448" t="s">
        <v>86</v>
      </c>
      <c r="D109" s="451" t="s">
        <v>37</v>
      </c>
      <c r="E109" s="452"/>
      <c r="F109" s="452"/>
      <c r="G109" s="452"/>
      <c r="H109" s="452"/>
      <c r="I109" s="452"/>
      <c r="J109" s="453"/>
      <c r="K109" s="389"/>
      <c r="L109" s="36"/>
    </row>
    <row r="110" spans="1:12" ht="15" hidden="1" customHeight="1" outlineLevel="1" x14ac:dyDescent="0.2">
      <c r="A110" s="411"/>
      <c r="B110" s="176"/>
      <c r="C110" s="449"/>
      <c r="D110" s="454" t="s">
        <v>38</v>
      </c>
      <c r="E110" s="6">
        <v>1</v>
      </c>
      <c r="F110" s="7" t="s">
        <v>39</v>
      </c>
      <c r="G110" s="457" t="s">
        <v>87</v>
      </c>
      <c r="H110" s="458"/>
      <c r="I110" s="458"/>
      <c r="J110" s="459"/>
      <c r="K110" s="389"/>
      <c r="L110" s="36"/>
    </row>
    <row r="111" spans="1:12" ht="15" hidden="1" customHeight="1" outlineLevel="1" x14ac:dyDescent="0.2">
      <c r="A111" s="411"/>
      <c r="B111" s="176"/>
      <c r="C111" s="450"/>
      <c r="D111" s="455"/>
      <c r="E111" s="460">
        <v>2</v>
      </c>
      <c r="F111" s="463" t="s">
        <v>41</v>
      </c>
      <c r="G111" s="466" t="s">
        <v>42</v>
      </c>
      <c r="H111" s="467"/>
      <c r="I111" s="467"/>
      <c r="J111" s="8" t="s">
        <v>88</v>
      </c>
      <c r="K111" s="389"/>
      <c r="L111" s="36"/>
    </row>
    <row r="112" spans="1:12" ht="15" hidden="1" customHeight="1" outlineLevel="1" x14ac:dyDescent="0.2">
      <c r="A112" s="411"/>
      <c r="B112" s="176"/>
      <c r="C112" s="48"/>
      <c r="D112" s="455"/>
      <c r="E112" s="461"/>
      <c r="F112" s="464"/>
      <c r="G112" s="468" t="s">
        <v>44</v>
      </c>
      <c r="H112" s="469"/>
      <c r="I112" s="469"/>
      <c r="J112" s="470"/>
      <c r="K112" s="389"/>
      <c r="L112" s="36"/>
    </row>
    <row r="113" spans="1:12" ht="15" hidden="1" customHeight="1" outlineLevel="1" x14ac:dyDescent="0.2">
      <c r="A113" s="411"/>
      <c r="B113" s="176"/>
      <c r="C113" s="48"/>
      <c r="D113" s="455"/>
      <c r="E113" s="461"/>
      <c r="F113" s="464"/>
      <c r="G113" s="471" t="s">
        <v>45</v>
      </c>
      <c r="H113" s="472"/>
      <c r="I113" s="475" t="s">
        <v>46</v>
      </c>
      <c r="J113" s="476"/>
      <c r="K113" s="389"/>
      <c r="L113" s="36"/>
    </row>
    <row r="114" spans="1:12" ht="15" hidden="1" customHeight="1" outlineLevel="1" x14ac:dyDescent="0.2">
      <c r="A114" s="411"/>
      <c r="B114" s="176"/>
      <c r="C114" s="48"/>
      <c r="D114" s="456"/>
      <c r="E114" s="462"/>
      <c r="F114" s="465"/>
      <c r="G114" s="473"/>
      <c r="H114" s="474"/>
      <c r="I114" s="477"/>
      <c r="J114" s="478"/>
      <c r="K114" s="389"/>
      <c r="L114" s="36"/>
    </row>
    <row r="115" spans="1:12" ht="15" hidden="1" customHeight="1" outlineLevel="1" x14ac:dyDescent="0.2">
      <c r="A115" s="411"/>
      <c r="B115" s="176"/>
      <c r="C115" s="48"/>
      <c r="D115" s="484"/>
      <c r="E115" s="485"/>
      <c r="F115" s="485"/>
      <c r="G115" s="485"/>
      <c r="H115" s="485"/>
      <c r="I115" s="485"/>
      <c r="J115" s="486"/>
      <c r="K115" s="389"/>
      <c r="L115" s="36"/>
    </row>
    <row r="116" spans="1:12" ht="15" hidden="1" customHeight="1" outlineLevel="1" x14ac:dyDescent="0.2">
      <c r="A116" s="411"/>
      <c r="B116" s="176"/>
      <c r="C116" s="48"/>
      <c r="D116" s="439" t="s">
        <v>47</v>
      </c>
      <c r="E116" s="440"/>
      <c r="F116" s="440"/>
      <c r="G116" s="440"/>
      <c r="H116" s="440"/>
      <c r="I116" s="440"/>
      <c r="J116" s="441"/>
      <c r="K116" s="389"/>
      <c r="L116" s="36"/>
    </row>
    <row r="117" spans="1:12" ht="15" hidden="1" customHeight="1" outlineLevel="1" x14ac:dyDescent="0.2">
      <c r="A117" s="411"/>
      <c r="B117" s="176"/>
      <c r="C117" s="48"/>
      <c r="D117" s="442" t="s">
        <v>48</v>
      </c>
      <c r="E117" s="252" t="s">
        <v>5</v>
      </c>
      <c r="F117" s="253" t="s">
        <v>49</v>
      </c>
      <c r="G117" s="254" t="s">
        <v>50</v>
      </c>
      <c r="H117" s="255" t="s">
        <v>8</v>
      </c>
      <c r="I117" s="253" t="s">
        <v>51</v>
      </c>
      <c r="J117" s="256" t="s">
        <v>52</v>
      </c>
      <c r="K117" s="389"/>
      <c r="L117" s="36"/>
    </row>
    <row r="118" spans="1:12" ht="15" hidden="1" customHeight="1" outlineLevel="1" x14ac:dyDescent="0.2">
      <c r="A118" s="411"/>
      <c r="B118" s="176"/>
      <c r="C118" s="48"/>
      <c r="D118" s="443"/>
      <c r="E118" s="226">
        <v>1</v>
      </c>
      <c r="F118" s="225"/>
      <c r="G118" s="226"/>
      <c r="H118" s="227">
        <v>7</v>
      </c>
      <c r="I118" s="228"/>
      <c r="J118" s="224"/>
      <c r="K118" s="389"/>
      <c r="L118" s="36"/>
    </row>
    <row r="119" spans="1:12" ht="15" hidden="1" customHeight="1" outlineLevel="1" x14ac:dyDescent="0.2">
      <c r="A119" s="411"/>
      <c r="B119" s="176"/>
      <c r="C119" s="48"/>
      <c r="D119" s="443"/>
      <c r="E119" s="230">
        <v>2</v>
      </c>
      <c r="F119" s="229"/>
      <c r="G119" s="230"/>
      <c r="H119" s="231">
        <v>8</v>
      </c>
      <c r="I119" s="228"/>
      <c r="J119" s="224"/>
      <c r="K119" s="389"/>
      <c r="L119" s="36"/>
    </row>
    <row r="120" spans="1:12" ht="15" hidden="1" customHeight="1" outlineLevel="1" x14ac:dyDescent="0.2">
      <c r="A120" s="411"/>
      <c r="B120" s="176"/>
      <c r="C120" s="48"/>
      <c r="D120" s="443"/>
      <c r="E120" s="230">
        <v>3</v>
      </c>
      <c r="F120" s="229"/>
      <c r="G120" s="230"/>
      <c r="H120" s="223">
        <v>9</v>
      </c>
      <c r="I120" s="228"/>
      <c r="J120" s="224"/>
      <c r="K120" s="389"/>
      <c r="L120" s="36"/>
    </row>
    <row r="121" spans="1:12" ht="15" hidden="1" customHeight="1" outlineLevel="1" x14ac:dyDescent="0.2">
      <c r="A121" s="411"/>
      <c r="B121" s="176"/>
      <c r="C121" s="48"/>
      <c r="D121" s="443"/>
      <c r="E121" s="230">
        <v>4</v>
      </c>
      <c r="F121" s="229"/>
      <c r="G121" s="230"/>
      <c r="H121" s="231">
        <v>10</v>
      </c>
      <c r="I121" s="228"/>
      <c r="J121" s="224"/>
      <c r="K121" s="389"/>
      <c r="L121" s="36"/>
    </row>
    <row r="122" spans="1:12" ht="15" hidden="1" customHeight="1" outlineLevel="1" x14ac:dyDescent="0.2">
      <c r="A122" s="411"/>
      <c r="B122" s="176"/>
      <c r="C122" s="48"/>
      <c r="D122" s="443"/>
      <c r="E122" s="230">
        <v>5</v>
      </c>
      <c r="F122" s="229"/>
      <c r="G122" s="230"/>
      <c r="H122" s="223">
        <v>11</v>
      </c>
      <c r="I122" s="228"/>
      <c r="J122" s="224"/>
      <c r="K122" s="389"/>
      <c r="L122" s="36"/>
    </row>
    <row r="123" spans="1:12" ht="15" hidden="1" customHeight="1" outlineLevel="1" x14ac:dyDescent="0.2">
      <c r="A123" s="411"/>
      <c r="B123" s="176"/>
      <c r="C123" s="48"/>
      <c r="D123" s="444"/>
      <c r="E123" s="233">
        <v>6</v>
      </c>
      <c r="F123" s="232"/>
      <c r="G123" s="233"/>
      <c r="H123" s="231">
        <v>12</v>
      </c>
      <c r="I123" s="234"/>
      <c r="J123" s="235"/>
      <c r="K123" s="389"/>
      <c r="L123" s="36"/>
    </row>
    <row r="124" spans="1:12" ht="15" hidden="1" customHeight="1" outlineLevel="1" x14ac:dyDescent="0.2">
      <c r="A124" s="411"/>
      <c r="B124" s="176"/>
      <c r="C124" s="48"/>
      <c r="D124" s="445" t="s">
        <v>53</v>
      </c>
      <c r="E124" s="257" t="s">
        <v>5</v>
      </c>
      <c r="F124" s="258" t="s">
        <v>54</v>
      </c>
      <c r="G124" s="259" t="s">
        <v>55</v>
      </c>
      <c r="H124" s="259" t="s">
        <v>56</v>
      </c>
      <c r="I124" s="258" t="s">
        <v>57</v>
      </c>
      <c r="J124" s="260" t="s">
        <v>58</v>
      </c>
      <c r="K124" s="389"/>
      <c r="L124" s="36"/>
    </row>
    <row r="125" spans="1:12" ht="15" hidden="1" customHeight="1" outlineLevel="1" x14ac:dyDescent="0.2">
      <c r="A125" s="411"/>
      <c r="B125" s="176"/>
      <c r="C125" s="48"/>
      <c r="D125" s="446"/>
      <c r="E125" s="236">
        <v>1</v>
      </c>
      <c r="F125" s="10" t="s">
        <v>59</v>
      </c>
      <c r="G125" s="52"/>
      <c r="H125" s="9">
        <v>15</v>
      </c>
      <c r="I125" s="10" t="s">
        <v>60</v>
      </c>
      <c r="J125" s="11"/>
      <c r="K125" s="389"/>
      <c r="L125" s="36"/>
    </row>
    <row r="126" spans="1:12" ht="15" hidden="1" customHeight="1" outlineLevel="1" x14ac:dyDescent="0.2">
      <c r="A126" s="411"/>
      <c r="B126" s="176"/>
      <c r="C126" s="48"/>
      <c r="D126" s="446"/>
      <c r="E126" s="237">
        <v>2</v>
      </c>
      <c r="F126" s="10" t="s">
        <v>61</v>
      </c>
      <c r="G126" s="53"/>
      <c r="H126" s="12">
        <v>16</v>
      </c>
      <c r="I126" s="10" t="s">
        <v>61</v>
      </c>
      <c r="J126" s="13"/>
      <c r="K126" s="389"/>
      <c r="L126" s="36"/>
    </row>
    <row r="127" spans="1:12" ht="15" hidden="1" customHeight="1" outlineLevel="1" x14ac:dyDescent="0.2">
      <c r="A127" s="411"/>
      <c r="B127" s="176"/>
      <c r="C127" s="48"/>
      <c r="D127" s="446"/>
      <c r="E127" s="236">
        <v>3</v>
      </c>
      <c r="F127" s="10" t="s">
        <v>61</v>
      </c>
      <c r="G127" s="53"/>
      <c r="H127" s="9">
        <v>17</v>
      </c>
      <c r="I127" s="10" t="s">
        <v>61</v>
      </c>
      <c r="J127" s="13"/>
      <c r="K127" s="389"/>
      <c r="L127" s="36"/>
    </row>
    <row r="128" spans="1:12" ht="15" hidden="1" customHeight="1" outlineLevel="1" x14ac:dyDescent="0.2">
      <c r="A128" s="411"/>
      <c r="B128" s="176"/>
      <c r="C128" s="48"/>
      <c r="D128" s="446"/>
      <c r="E128" s="237">
        <v>4</v>
      </c>
      <c r="F128" s="10" t="s">
        <v>61</v>
      </c>
      <c r="G128" s="53"/>
      <c r="H128" s="12">
        <v>18</v>
      </c>
      <c r="I128" s="10" t="s">
        <v>61</v>
      </c>
      <c r="J128" s="13"/>
      <c r="K128" s="389"/>
      <c r="L128" s="36"/>
    </row>
    <row r="129" spans="1:12" ht="15" hidden="1" customHeight="1" outlineLevel="1" x14ac:dyDescent="0.2">
      <c r="A129" s="411"/>
      <c r="B129" s="176"/>
      <c r="C129" s="48"/>
      <c r="D129" s="446"/>
      <c r="E129" s="236">
        <v>5</v>
      </c>
      <c r="F129" s="10" t="s">
        <v>61</v>
      </c>
      <c r="G129" s="53"/>
      <c r="H129" s="9">
        <v>19</v>
      </c>
      <c r="I129" s="10" t="s">
        <v>61</v>
      </c>
      <c r="J129" s="13"/>
      <c r="K129" s="389"/>
      <c r="L129" s="36"/>
    </row>
    <row r="130" spans="1:12" ht="15" hidden="1" customHeight="1" outlineLevel="1" x14ac:dyDescent="0.2">
      <c r="A130" s="411"/>
      <c r="B130" s="176"/>
      <c r="C130" s="48"/>
      <c r="D130" s="446"/>
      <c r="E130" s="237">
        <v>6</v>
      </c>
      <c r="F130" s="10" t="s">
        <v>61</v>
      </c>
      <c r="G130" s="53"/>
      <c r="H130" s="12">
        <v>20</v>
      </c>
      <c r="I130" s="10" t="s">
        <v>61</v>
      </c>
      <c r="J130" s="13"/>
      <c r="K130" s="389"/>
      <c r="L130" s="36"/>
    </row>
    <row r="131" spans="1:12" ht="15" hidden="1" customHeight="1" outlineLevel="1" x14ac:dyDescent="0.2">
      <c r="A131" s="411"/>
      <c r="B131" s="176"/>
      <c r="C131" s="48"/>
      <c r="D131" s="446"/>
      <c r="E131" s="236">
        <v>7</v>
      </c>
      <c r="F131" s="10" t="s">
        <v>61</v>
      </c>
      <c r="G131" s="53"/>
      <c r="H131" s="9">
        <v>21</v>
      </c>
      <c r="I131" s="10" t="s">
        <v>61</v>
      </c>
      <c r="J131" s="13"/>
      <c r="K131" s="389"/>
      <c r="L131" s="36"/>
    </row>
    <row r="132" spans="1:12" ht="15" hidden="1" customHeight="1" outlineLevel="1" x14ac:dyDescent="0.2">
      <c r="A132" s="411"/>
      <c r="B132" s="176"/>
      <c r="C132" s="48"/>
      <c r="D132" s="446"/>
      <c r="E132" s="237">
        <v>8</v>
      </c>
      <c r="F132" s="10" t="s">
        <v>61</v>
      </c>
      <c r="G132" s="53"/>
      <c r="H132" s="12">
        <v>22</v>
      </c>
      <c r="I132" s="10" t="s">
        <v>61</v>
      </c>
      <c r="J132" s="13"/>
      <c r="K132" s="389"/>
      <c r="L132" s="36"/>
    </row>
    <row r="133" spans="1:12" ht="15" hidden="1" customHeight="1" outlineLevel="1" x14ac:dyDescent="0.2">
      <c r="A133" s="411"/>
      <c r="B133" s="176"/>
      <c r="C133" s="48"/>
      <c r="D133" s="446"/>
      <c r="E133" s="236">
        <v>9</v>
      </c>
      <c r="F133" s="10" t="s">
        <v>61</v>
      </c>
      <c r="G133" s="53"/>
      <c r="H133" s="9">
        <v>23</v>
      </c>
      <c r="I133" s="10" t="s">
        <v>61</v>
      </c>
      <c r="J133" s="13"/>
      <c r="K133" s="389"/>
      <c r="L133" s="36"/>
    </row>
    <row r="134" spans="1:12" ht="15" hidden="1" customHeight="1" outlineLevel="1" x14ac:dyDescent="0.2">
      <c r="A134" s="411"/>
      <c r="B134" s="176"/>
      <c r="C134" s="48"/>
      <c r="D134" s="446"/>
      <c r="E134" s="237">
        <v>10</v>
      </c>
      <c r="F134" s="14" t="s">
        <v>61</v>
      </c>
      <c r="G134" s="53"/>
      <c r="H134" s="12">
        <v>24</v>
      </c>
      <c r="I134" s="14" t="s">
        <v>61</v>
      </c>
      <c r="J134" s="13"/>
      <c r="K134" s="389"/>
      <c r="L134" s="36"/>
    </row>
    <row r="135" spans="1:12" ht="15" hidden="1" customHeight="1" outlineLevel="1" x14ac:dyDescent="0.2">
      <c r="A135" s="411"/>
      <c r="B135" s="176"/>
      <c r="C135" s="48"/>
      <c r="D135" s="446"/>
      <c r="E135" s="236">
        <v>11</v>
      </c>
      <c r="F135" s="15" t="s">
        <v>61</v>
      </c>
      <c r="G135" s="53"/>
      <c r="H135" s="9">
        <v>25</v>
      </c>
      <c r="I135" s="15" t="s">
        <v>61</v>
      </c>
      <c r="J135" s="13"/>
      <c r="K135" s="389"/>
      <c r="L135" s="36"/>
    </row>
    <row r="136" spans="1:12" ht="15" hidden="1" customHeight="1" outlineLevel="1" x14ac:dyDescent="0.2">
      <c r="A136" s="411"/>
      <c r="B136" s="176"/>
      <c r="C136" s="48"/>
      <c r="D136" s="446"/>
      <c r="E136" s="237">
        <v>12</v>
      </c>
      <c r="F136" s="10" t="s">
        <v>61</v>
      </c>
      <c r="G136" s="53"/>
      <c r="H136" s="12">
        <v>26</v>
      </c>
      <c r="I136" s="10" t="s">
        <v>61</v>
      </c>
      <c r="J136" s="13"/>
      <c r="K136" s="389"/>
      <c r="L136" s="36"/>
    </row>
    <row r="137" spans="1:12" ht="15" hidden="1" customHeight="1" outlineLevel="1" x14ac:dyDescent="0.2">
      <c r="A137" s="411"/>
      <c r="B137" s="176"/>
      <c r="C137" s="48"/>
      <c r="D137" s="446"/>
      <c r="E137" s="236">
        <v>13</v>
      </c>
      <c r="F137" s="10" t="s">
        <v>61</v>
      </c>
      <c r="G137" s="53"/>
      <c r="H137" s="9">
        <v>27</v>
      </c>
      <c r="I137" s="10" t="s">
        <v>61</v>
      </c>
      <c r="J137" s="13"/>
      <c r="K137" s="389"/>
      <c r="L137" s="36"/>
    </row>
    <row r="138" spans="1:12" ht="15" hidden="1" customHeight="1" outlineLevel="1" x14ac:dyDescent="0.2">
      <c r="A138" s="411"/>
      <c r="B138" s="176"/>
      <c r="C138" s="48"/>
      <c r="D138" s="447"/>
      <c r="E138" s="265">
        <v>14</v>
      </c>
      <c r="F138" s="16" t="s">
        <v>61</v>
      </c>
      <c r="G138" s="266"/>
      <c r="H138" s="267">
        <v>28</v>
      </c>
      <c r="I138" s="16" t="s">
        <v>61</v>
      </c>
      <c r="J138" s="17"/>
      <c r="K138" s="389"/>
      <c r="L138" s="36"/>
    </row>
    <row r="139" spans="1:12" ht="15" hidden="1" customHeight="1" outlineLevel="1" x14ac:dyDescent="0.2">
      <c r="A139" s="411"/>
      <c r="B139" s="176"/>
      <c r="C139" s="48"/>
      <c r="D139" s="490" t="s">
        <v>62</v>
      </c>
      <c r="E139" s="268" t="s">
        <v>5</v>
      </c>
      <c r="F139" s="269" t="s">
        <v>63</v>
      </c>
      <c r="G139" s="270" t="s">
        <v>64</v>
      </c>
      <c r="H139" s="270" t="s">
        <v>65</v>
      </c>
      <c r="I139" s="261" t="s">
        <v>66</v>
      </c>
      <c r="J139" s="262" t="s">
        <v>67</v>
      </c>
      <c r="K139" s="389"/>
      <c r="L139" s="36"/>
    </row>
    <row r="140" spans="1:12" ht="15" hidden="1" customHeight="1" outlineLevel="1" x14ac:dyDescent="0.2">
      <c r="A140" s="411"/>
      <c r="B140" s="176"/>
      <c r="C140" s="48"/>
      <c r="D140" s="491"/>
      <c r="E140" s="242">
        <v>1</v>
      </c>
      <c r="F140" s="244" t="s">
        <v>68</v>
      </c>
      <c r="G140" s="238" t="s">
        <v>69</v>
      </c>
      <c r="H140" s="238">
        <v>8</v>
      </c>
      <c r="I140" s="18" t="s">
        <v>70</v>
      </c>
      <c r="J140" s="271" t="s">
        <v>71</v>
      </c>
      <c r="K140" s="389"/>
      <c r="L140" s="36"/>
    </row>
    <row r="141" spans="1:12" ht="15" hidden="1" customHeight="1" outlineLevel="1" x14ac:dyDescent="0.2">
      <c r="A141" s="411"/>
      <c r="B141" s="176"/>
      <c r="C141" s="48"/>
      <c r="D141" s="491"/>
      <c r="E141" s="242">
        <v>2</v>
      </c>
      <c r="F141" s="18" t="s">
        <v>72</v>
      </c>
      <c r="G141" s="238"/>
      <c r="H141" s="238">
        <v>9</v>
      </c>
      <c r="I141" s="18" t="s">
        <v>73</v>
      </c>
      <c r="J141" s="271"/>
      <c r="K141" s="389"/>
      <c r="L141" s="36"/>
    </row>
    <row r="142" spans="1:12" ht="15" hidden="1" customHeight="1" outlineLevel="1" x14ac:dyDescent="0.2">
      <c r="A142" s="411"/>
      <c r="B142" s="176"/>
      <c r="C142" s="48"/>
      <c r="D142" s="491"/>
      <c r="E142" s="242">
        <v>3</v>
      </c>
      <c r="F142" s="239" t="s">
        <v>74</v>
      </c>
      <c r="G142" s="238"/>
      <c r="H142" s="238">
        <v>10</v>
      </c>
      <c r="I142" s="18" t="s">
        <v>75</v>
      </c>
      <c r="J142" s="271"/>
      <c r="K142" s="389"/>
      <c r="L142" s="36"/>
    </row>
    <row r="143" spans="1:12" ht="15" hidden="1" customHeight="1" outlineLevel="1" x14ac:dyDescent="0.2">
      <c r="A143" s="411"/>
      <c r="B143" s="176"/>
      <c r="C143" s="48"/>
      <c r="D143" s="491"/>
      <c r="E143" s="242">
        <v>4</v>
      </c>
      <c r="F143" s="239" t="s">
        <v>76</v>
      </c>
      <c r="G143" s="238"/>
      <c r="H143" s="238">
        <v>11</v>
      </c>
      <c r="I143" s="244" t="s">
        <v>77</v>
      </c>
      <c r="J143" s="272"/>
      <c r="K143" s="389"/>
      <c r="L143" s="36"/>
    </row>
    <row r="144" spans="1:12" ht="15" hidden="1" customHeight="1" outlineLevel="1" x14ac:dyDescent="0.2">
      <c r="A144" s="411"/>
      <c r="B144" s="176"/>
      <c r="C144" s="48"/>
      <c r="D144" s="491"/>
      <c r="E144" s="242">
        <v>5</v>
      </c>
      <c r="F144" s="239" t="s">
        <v>78</v>
      </c>
      <c r="G144" s="238"/>
      <c r="H144" s="245">
        <v>12</v>
      </c>
      <c r="I144" s="239" t="s">
        <v>79</v>
      </c>
      <c r="J144" s="272"/>
      <c r="K144" s="389"/>
      <c r="L144" s="36"/>
    </row>
    <row r="145" spans="1:12" ht="15" hidden="1" customHeight="1" outlineLevel="1" x14ac:dyDescent="0.2">
      <c r="A145" s="411"/>
      <c r="B145" s="176"/>
      <c r="C145" s="48"/>
      <c r="D145" s="491"/>
      <c r="E145" s="242">
        <v>6</v>
      </c>
      <c r="F145" s="239" t="s">
        <v>80</v>
      </c>
      <c r="G145" s="238"/>
      <c r="H145" s="238">
        <v>13</v>
      </c>
      <c r="I145" s="239" t="s">
        <v>81</v>
      </c>
      <c r="J145" s="271"/>
      <c r="K145" s="389"/>
      <c r="L145" s="36"/>
    </row>
    <row r="146" spans="1:12" ht="15" hidden="1" customHeight="1" outlineLevel="1" x14ac:dyDescent="0.2">
      <c r="A146" s="411"/>
      <c r="B146" s="176"/>
      <c r="C146" s="48"/>
      <c r="D146" s="492"/>
      <c r="E146" s="243">
        <v>7</v>
      </c>
      <c r="F146" s="241" t="s">
        <v>82</v>
      </c>
      <c r="G146" s="240"/>
      <c r="H146" s="240">
        <v>14</v>
      </c>
      <c r="I146" s="241" t="s">
        <v>82</v>
      </c>
      <c r="J146" s="273"/>
      <c r="K146" s="389"/>
      <c r="L146" s="36"/>
    </row>
    <row r="147" spans="1:12" ht="18.75" customHeight="1" collapsed="1" x14ac:dyDescent="0.2">
      <c r="A147" s="481" t="s">
        <v>89</v>
      </c>
      <c r="B147" s="482"/>
      <c r="C147" s="48"/>
      <c r="D147" s="354"/>
      <c r="E147" s="391"/>
      <c r="F147" s="392"/>
      <c r="G147" s="393"/>
      <c r="H147" s="394"/>
      <c r="I147" s="395"/>
      <c r="J147" s="391"/>
      <c r="K147" s="389"/>
      <c r="L147" s="36"/>
    </row>
    <row r="148" spans="1:12" ht="15" hidden="1" customHeight="1" outlineLevel="1" x14ac:dyDescent="0.2">
      <c r="A148" s="411"/>
      <c r="B148" s="176"/>
      <c r="C148" s="448" t="s">
        <v>90</v>
      </c>
      <c r="D148" s="451" t="s">
        <v>37</v>
      </c>
      <c r="E148" s="452"/>
      <c r="F148" s="452"/>
      <c r="G148" s="452"/>
      <c r="H148" s="452"/>
      <c r="I148" s="452"/>
      <c r="J148" s="453"/>
      <c r="K148" s="389"/>
      <c r="L148" s="36"/>
    </row>
    <row r="149" spans="1:12" ht="15" hidden="1" customHeight="1" outlineLevel="1" x14ac:dyDescent="0.2">
      <c r="A149" s="411"/>
      <c r="B149" s="176"/>
      <c r="C149" s="449"/>
      <c r="D149" s="454" t="s">
        <v>38</v>
      </c>
      <c r="E149" s="6">
        <v>1</v>
      </c>
      <c r="F149" s="7" t="s">
        <v>39</v>
      </c>
      <c r="G149" s="457" t="s">
        <v>40</v>
      </c>
      <c r="H149" s="458"/>
      <c r="I149" s="458"/>
      <c r="J149" s="459"/>
      <c r="K149" s="389"/>
      <c r="L149" s="36"/>
    </row>
    <row r="150" spans="1:12" ht="15" hidden="1" customHeight="1" outlineLevel="1" x14ac:dyDescent="0.2">
      <c r="A150" s="411"/>
      <c r="B150" s="176"/>
      <c r="C150" s="450"/>
      <c r="D150" s="455"/>
      <c r="E150" s="460">
        <v>2</v>
      </c>
      <c r="F150" s="463" t="s">
        <v>41</v>
      </c>
      <c r="G150" s="466" t="s">
        <v>42</v>
      </c>
      <c r="H150" s="467"/>
      <c r="I150" s="467"/>
      <c r="J150" s="8" t="s">
        <v>43</v>
      </c>
      <c r="K150" s="389"/>
      <c r="L150" s="36"/>
    </row>
    <row r="151" spans="1:12" ht="15" hidden="1" customHeight="1" outlineLevel="1" x14ac:dyDescent="0.2">
      <c r="A151" s="411"/>
      <c r="B151" s="176"/>
      <c r="C151" s="48"/>
      <c r="D151" s="455"/>
      <c r="E151" s="461"/>
      <c r="F151" s="464"/>
      <c r="G151" s="468" t="s">
        <v>44</v>
      </c>
      <c r="H151" s="469"/>
      <c r="I151" s="469"/>
      <c r="J151" s="470"/>
      <c r="K151" s="389"/>
      <c r="L151" s="36"/>
    </row>
    <row r="152" spans="1:12" ht="15" hidden="1" customHeight="1" outlineLevel="1" x14ac:dyDescent="0.2">
      <c r="A152" s="411"/>
      <c r="B152" s="176"/>
      <c r="C152" s="48"/>
      <c r="D152" s="455"/>
      <c r="E152" s="461"/>
      <c r="F152" s="464"/>
      <c r="G152" s="471" t="s">
        <v>45</v>
      </c>
      <c r="H152" s="472"/>
      <c r="I152" s="475" t="s">
        <v>46</v>
      </c>
      <c r="J152" s="476"/>
      <c r="K152" s="389"/>
      <c r="L152" s="36"/>
    </row>
    <row r="153" spans="1:12" ht="15" hidden="1" customHeight="1" outlineLevel="1" x14ac:dyDescent="0.2">
      <c r="A153" s="411"/>
      <c r="B153" s="176"/>
      <c r="C153" s="48"/>
      <c r="D153" s="456"/>
      <c r="E153" s="462"/>
      <c r="F153" s="465"/>
      <c r="G153" s="473"/>
      <c r="H153" s="474"/>
      <c r="I153" s="477"/>
      <c r="J153" s="478"/>
      <c r="K153" s="389"/>
      <c r="L153" s="36"/>
    </row>
    <row r="154" spans="1:12" ht="15" hidden="1" customHeight="1" outlineLevel="1" x14ac:dyDescent="0.2">
      <c r="A154" s="411"/>
      <c r="B154" s="176"/>
      <c r="C154" s="48"/>
      <c r="D154" s="484"/>
      <c r="E154" s="485"/>
      <c r="F154" s="485"/>
      <c r="G154" s="485"/>
      <c r="H154" s="485"/>
      <c r="I154" s="485"/>
      <c r="J154" s="486"/>
      <c r="K154" s="389"/>
      <c r="L154" s="36"/>
    </row>
    <row r="155" spans="1:12" ht="15" hidden="1" customHeight="1" outlineLevel="1" x14ac:dyDescent="0.2">
      <c r="A155" s="411"/>
      <c r="B155" s="176"/>
      <c r="C155" s="48"/>
      <c r="D155" s="439" t="s">
        <v>47</v>
      </c>
      <c r="E155" s="440"/>
      <c r="F155" s="440"/>
      <c r="G155" s="440"/>
      <c r="H155" s="440"/>
      <c r="I155" s="440"/>
      <c r="J155" s="441"/>
      <c r="K155" s="389"/>
      <c r="L155" s="36"/>
    </row>
    <row r="156" spans="1:12" ht="15" hidden="1" customHeight="1" outlineLevel="1" x14ac:dyDescent="0.2">
      <c r="A156" s="411"/>
      <c r="B156" s="176"/>
      <c r="C156" s="48"/>
      <c r="D156" s="442" t="s">
        <v>48</v>
      </c>
      <c r="E156" s="252" t="s">
        <v>5</v>
      </c>
      <c r="F156" s="253" t="s">
        <v>49</v>
      </c>
      <c r="G156" s="254" t="s">
        <v>50</v>
      </c>
      <c r="H156" s="255" t="s">
        <v>8</v>
      </c>
      <c r="I156" s="253" t="s">
        <v>51</v>
      </c>
      <c r="J156" s="256" t="s">
        <v>52</v>
      </c>
      <c r="K156" s="389"/>
      <c r="L156" s="36"/>
    </row>
    <row r="157" spans="1:12" ht="15" hidden="1" customHeight="1" outlineLevel="1" x14ac:dyDescent="0.2">
      <c r="A157" s="411"/>
      <c r="B157" s="176"/>
      <c r="C157" s="48"/>
      <c r="D157" s="443"/>
      <c r="E157" s="226">
        <v>1</v>
      </c>
      <c r="F157" s="225"/>
      <c r="G157" s="226"/>
      <c r="H157" s="227">
        <v>7</v>
      </c>
      <c r="I157" s="228"/>
      <c r="J157" s="224"/>
      <c r="K157" s="389"/>
      <c r="L157" s="36"/>
    </row>
    <row r="158" spans="1:12" ht="15" hidden="1" customHeight="1" outlineLevel="1" x14ac:dyDescent="0.2">
      <c r="A158" s="411"/>
      <c r="B158" s="176"/>
      <c r="C158" s="48"/>
      <c r="D158" s="443"/>
      <c r="E158" s="230">
        <v>2</v>
      </c>
      <c r="F158" s="229"/>
      <c r="G158" s="230"/>
      <c r="H158" s="231">
        <v>8</v>
      </c>
      <c r="I158" s="228"/>
      <c r="J158" s="224"/>
      <c r="K158" s="389"/>
      <c r="L158" s="36"/>
    </row>
    <row r="159" spans="1:12" ht="15" hidden="1" customHeight="1" outlineLevel="1" x14ac:dyDescent="0.2">
      <c r="A159" s="411"/>
      <c r="B159" s="176"/>
      <c r="C159" s="48"/>
      <c r="D159" s="443"/>
      <c r="E159" s="230">
        <v>3</v>
      </c>
      <c r="F159" s="229"/>
      <c r="G159" s="230"/>
      <c r="H159" s="223">
        <v>9</v>
      </c>
      <c r="I159" s="228"/>
      <c r="J159" s="224"/>
      <c r="K159" s="389"/>
      <c r="L159" s="36"/>
    </row>
    <row r="160" spans="1:12" ht="15" hidden="1" customHeight="1" outlineLevel="1" x14ac:dyDescent="0.2">
      <c r="A160" s="411"/>
      <c r="B160" s="176"/>
      <c r="C160" s="48"/>
      <c r="D160" s="443"/>
      <c r="E160" s="230">
        <v>4</v>
      </c>
      <c r="F160" s="229"/>
      <c r="G160" s="230"/>
      <c r="H160" s="231">
        <v>10</v>
      </c>
      <c r="I160" s="228"/>
      <c r="J160" s="224"/>
      <c r="K160" s="389"/>
      <c r="L160" s="36"/>
    </row>
    <row r="161" spans="1:12" ht="15" hidden="1" customHeight="1" outlineLevel="1" x14ac:dyDescent="0.2">
      <c r="A161" s="411"/>
      <c r="B161" s="176"/>
      <c r="C161" s="48"/>
      <c r="D161" s="443"/>
      <c r="E161" s="230">
        <v>5</v>
      </c>
      <c r="F161" s="229"/>
      <c r="G161" s="230"/>
      <c r="H161" s="223">
        <v>11</v>
      </c>
      <c r="I161" s="228"/>
      <c r="J161" s="224"/>
      <c r="K161" s="389"/>
      <c r="L161" s="36"/>
    </row>
    <row r="162" spans="1:12" ht="15" hidden="1" customHeight="1" outlineLevel="1" x14ac:dyDescent="0.2">
      <c r="A162" s="411"/>
      <c r="B162" s="176"/>
      <c r="C162" s="48"/>
      <c r="D162" s="444"/>
      <c r="E162" s="233">
        <v>6</v>
      </c>
      <c r="F162" s="232"/>
      <c r="G162" s="233"/>
      <c r="H162" s="231">
        <v>12</v>
      </c>
      <c r="I162" s="234"/>
      <c r="J162" s="235"/>
      <c r="K162" s="389"/>
      <c r="L162" s="36"/>
    </row>
    <row r="163" spans="1:12" ht="15" hidden="1" customHeight="1" outlineLevel="1" x14ac:dyDescent="0.2">
      <c r="A163" s="411"/>
      <c r="B163" s="176"/>
      <c r="C163" s="48"/>
      <c r="D163" s="445" t="s">
        <v>53</v>
      </c>
      <c r="E163" s="257" t="s">
        <v>5</v>
      </c>
      <c r="F163" s="258" t="s">
        <v>54</v>
      </c>
      <c r="G163" s="259" t="s">
        <v>55</v>
      </c>
      <c r="H163" s="259" t="s">
        <v>56</v>
      </c>
      <c r="I163" s="258" t="s">
        <v>57</v>
      </c>
      <c r="J163" s="260" t="s">
        <v>58</v>
      </c>
      <c r="K163" s="389"/>
      <c r="L163" s="36"/>
    </row>
    <row r="164" spans="1:12" ht="15" hidden="1" customHeight="1" outlineLevel="1" x14ac:dyDescent="0.2">
      <c r="A164" s="411"/>
      <c r="B164" s="176"/>
      <c r="C164" s="48"/>
      <c r="D164" s="446"/>
      <c r="E164" s="236">
        <v>1</v>
      </c>
      <c r="F164" s="10" t="s">
        <v>59</v>
      </c>
      <c r="G164" s="52"/>
      <c r="H164" s="9">
        <v>15</v>
      </c>
      <c r="I164" s="10" t="s">
        <v>60</v>
      </c>
      <c r="J164" s="11"/>
      <c r="K164" s="389"/>
      <c r="L164" s="36"/>
    </row>
    <row r="165" spans="1:12" ht="15" hidden="1" customHeight="1" outlineLevel="1" x14ac:dyDescent="0.2">
      <c r="A165" s="411"/>
      <c r="B165" s="176"/>
      <c r="C165" s="48"/>
      <c r="D165" s="446"/>
      <c r="E165" s="237">
        <v>2</v>
      </c>
      <c r="F165" s="10" t="s">
        <v>61</v>
      </c>
      <c r="G165" s="53"/>
      <c r="H165" s="12">
        <v>16</v>
      </c>
      <c r="I165" s="10" t="s">
        <v>61</v>
      </c>
      <c r="J165" s="13"/>
      <c r="K165" s="389"/>
      <c r="L165" s="36"/>
    </row>
    <row r="166" spans="1:12" ht="15" hidden="1" customHeight="1" outlineLevel="1" x14ac:dyDescent="0.2">
      <c r="A166" s="411"/>
      <c r="B166" s="176"/>
      <c r="C166" s="48"/>
      <c r="D166" s="446"/>
      <c r="E166" s="236">
        <v>3</v>
      </c>
      <c r="F166" s="10" t="s">
        <v>61</v>
      </c>
      <c r="G166" s="53"/>
      <c r="H166" s="9">
        <v>17</v>
      </c>
      <c r="I166" s="10" t="s">
        <v>61</v>
      </c>
      <c r="J166" s="13"/>
      <c r="K166" s="389"/>
      <c r="L166" s="36"/>
    </row>
    <row r="167" spans="1:12" ht="15" hidden="1" customHeight="1" outlineLevel="1" x14ac:dyDescent="0.2">
      <c r="A167" s="411"/>
      <c r="B167" s="176"/>
      <c r="C167" s="48"/>
      <c r="D167" s="446"/>
      <c r="E167" s="237">
        <v>4</v>
      </c>
      <c r="F167" s="10" t="s">
        <v>61</v>
      </c>
      <c r="G167" s="53"/>
      <c r="H167" s="12">
        <v>18</v>
      </c>
      <c r="I167" s="10" t="s">
        <v>61</v>
      </c>
      <c r="J167" s="13"/>
      <c r="K167" s="389"/>
      <c r="L167" s="36"/>
    </row>
    <row r="168" spans="1:12" ht="15" hidden="1" customHeight="1" outlineLevel="1" x14ac:dyDescent="0.2">
      <c r="A168" s="411"/>
      <c r="B168" s="176"/>
      <c r="C168" s="48"/>
      <c r="D168" s="446"/>
      <c r="E168" s="236">
        <v>5</v>
      </c>
      <c r="F168" s="10" t="s">
        <v>61</v>
      </c>
      <c r="G168" s="53"/>
      <c r="H168" s="9">
        <v>19</v>
      </c>
      <c r="I168" s="10" t="s">
        <v>61</v>
      </c>
      <c r="J168" s="13"/>
      <c r="K168" s="389"/>
      <c r="L168" s="36"/>
    </row>
    <row r="169" spans="1:12" ht="15" hidden="1" customHeight="1" outlineLevel="1" x14ac:dyDescent="0.2">
      <c r="A169" s="411"/>
      <c r="B169" s="176"/>
      <c r="C169" s="48"/>
      <c r="D169" s="446"/>
      <c r="E169" s="237">
        <v>6</v>
      </c>
      <c r="F169" s="10" t="s">
        <v>61</v>
      </c>
      <c r="G169" s="53"/>
      <c r="H169" s="12">
        <v>20</v>
      </c>
      <c r="I169" s="10" t="s">
        <v>61</v>
      </c>
      <c r="J169" s="13"/>
      <c r="K169" s="389"/>
      <c r="L169" s="36"/>
    </row>
    <row r="170" spans="1:12" ht="15" hidden="1" customHeight="1" outlineLevel="1" x14ac:dyDescent="0.2">
      <c r="A170" s="411"/>
      <c r="B170" s="176"/>
      <c r="C170" s="48"/>
      <c r="D170" s="446"/>
      <c r="E170" s="236">
        <v>7</v>
      </c>
      <c r="F170" s="10" t="s">
        <v>61</v>
      </c>
      <c r="G170" s="53"/>
      <c r="H170" s="9">
        <v>21</v>
      </c>
      <c r="I170" s="10" t="s">
        <v>61</v>
      </c>
      <c r="J170" s="13"/>
      <c r="K170" s="389"/>
      <c r="L170" s="36"/>
    </row>
    <row r="171" spans="1:12" ht="15" hidden="1" customHeight="1" outlineLevel="1" x14ac:dyDescent="0.2">
      <c r="A171" s="411"/>
      <c r="B171" s="176"/>
      <c r="C171" s="48"/>
      <c r="D171" s="446"/>
      <c r="E171" s="237">
        <v>8</v>
      </c>
      <c r="F171" s="10" t="s">
        <v>61</v>
      </c>
      <c r="G171" s="53"/>
      <c r="H171" s="12">
        <v>22</v>
      </c>
      <c r="I171" s="10" t="s">
        <v>61</v>
      </c>
      <c r="J171" s="13"/>
      <c r="K171" s="389"/>
      <c r="L171" s="36"/>
    </row>
    <row r="172" spans="1:12" ht="15" hidden="1" customHeight="1" outlineLevel="1" x14ac:dyDescent="0.2">
      <c r="A172" s="411"/>
      <c r="B172" s="176"/>
      <c r="C172" s="48"/>
      <c r="D172" s="446"/>
      <c r="E172" s="236">
        <v>9</v>
      </c>
      <c r="F172" s="10" t="s">
        <v>61</v>
      </c>
      <c r="G172" s="53"/>
      <c r="H172" s="9">
        <v>23</v>
      </c>
      <c r="I172" s="10" t="s">
        <v>61</v>
      </c>
      <c r="J172" s="13"/>
      <c r="K172" s="389"/>
      <c r="L172" s="36"/>
    </row>
    <row r="173" spans="1:12" ht="15" hidden="1" customHeight="1" outlineLevel="1" x14ac:dyDescent="0.2">
      <c r="A173" s="411"/>
      <c r="B173" s="176"/>
      <c r="C173" s="48"/>
      <c r="D173" s="446"/>
      <c r="E173" s="237">
        <v>10</v>
      </c>
      <c r="F173" s="14" t="s">
        <v>61</v>
      </c>
      <c r="G173" s="53"/>
      <c r="H173" s="12">
        <v>24</v>
      </c>
      <c r="I173" s="14" t="s">
        <v>61</v>
      </c>
      <c r="J173" s="13"/>
      <c r="K173" s="389"/>
      <c r="L173" s="36"/>
    </row>
    <row r="174" spans="1:12" ht="15" hidden="1" customHeight="1" outlineLevel="1" x14ac:dyDescent="0.2">
      <c r="A174" s="411"/>
      <c r="B174" s="176"/>
      <c r="C174" s="48"/>
      <c r="D174" s="446"/>
      <c r="E174" s="236">
        <v>11</v>
      </c>
      <c r="F174" s="15" t="s">
        <v>61</v>
      </c>
      <c r="G174" s="53"/>
      <c r="H174" s="9">
        <v>25</v>
      </c>
      <c r="I174" s="15" t="s">
        <v>61</v>
      </c>
      <c r="J174" s="13"/>
      <c r="K174" s="389"/>
      <c r="L174" s="36"/>
    </row>
    <row r="175" spans="1:12" ht="15" hidden="1" customHeight="1" outlineLevel="1" x14ac:dyDescent="0.2">
      <c r="A175" s="411"/>
      <c r="B175" s="176"/>
      <c r="C175" s="48"/>
      <c r="D175" s="446"/>
      <c r="E175" s="237">
        <v>12</v>
      </c>
      <c r="F175" s="10" t="s">
        <v>61</v>
      </c>
      <c r="G175" s="53"/>
      <c r="H175" s="12">
        <v>26</v>
      </c>
      <c r="I175" s="10" t="s">
        <v>61</v>
      </c>
      <c r="J175" s="13"/>
      <c r="K175" s="389"/>
      <c r="L175" s="36"/>
    </row>
    <row r="176" spans="1:12" ht="15" hidden="1" customHeight="1" outlineLevel="1" x14ac:dyDescent="0.2">
      <c r="A176" s="411"/>
      <c r="B176" s="176"/>
      <c r="C176" s="48"/>
      <c r="D176" s="446"/>
      <c r="E176" s="236">
        <v>13</v>
      </c>
      <c r="F176" s="10" t="s">
        <v>61</v>
      </c>
      <c r="G176" s="53"/>
      <c r="H176" s="9">
        <v>27</v>
      </c>
      <c r="I176" s="10" t="s">
        <v>61</v>
      </c>
      <c r="J176" s="13"/>
      <c r="K176" s="389"/>
      <c r="L176" s="36"/>
    </row>
    <row r="177" spans="1:12" ht="15" hidden="1" customHeight="1" outlineLevel="1" x14ac:dyDescent="0.2">
      <c r="A177" s="411"/>
      <c r="B177" s="176"/>
      <c r="C177" s="48"/>
      <c r="D177" s="447"/>
      <c r="E177" s="265">
        <v>14</v>
      </c>
      <c r="F177" s="16" t="s">
        <v>61</v>
      </c>
      <c r="G177" s="266"/>
      <c r="H177" s="267">
        <v>28</v>
      </c>
      <c r="I177" s="16" t="s">
        <v>61</v>
      </c>
      <c r="J177" s="17"/>
      <c r="K177" s="389"/>
      <c r="L177" s="36"/>
    </row>
    <row r="178" spans="1:12" ht="15" hidden="1" customHeight="1" outlineLevel="1" x14ac:dyDescent="0.2">
      <c r="A178" s="411"/>
      <c r="B178" s="176"/>
      <c r="C178" s="48"/>
      <c r="D178" s="490" t="s">
        <v>62</v>
      </c>
      <c r="E178" s="268" t="s">
        <v>5</v>
      </c>
      <c r="F178" s="269" t="s">
        <v>63</v>
      </c>
      <c r="G178" s="270" t="s">
        <v>64</v>
      </c>
      <c r="H178" s="270" t="s">
        <v>65</v>
      </c>
      <c r="I178" s="261" t="s">
        <v>66</v>
      </c>
      <c r="J178" s="262" t="s">
        <v>67</v>
      </c>
      <c r="K178" s="389"/>
      <c r="L178" s="36"/>
    </row>
    <row r="179" spans="1:12" ht="15" hidden="1" customHeight="1" outlineLevel="1" x14ac:dyDescent="0.2">
      <c r="A179" s="411"/>
      <c r="B179" s="176"/>
      <c r="C179" s="48"/>
      <c r="D179" s="491"/>
      <c r="E179" s="242">
        <v>1</v>
      </c>
      <c r="F179" s="244" t="s">
        <v>68</v>
      </c>
      <c r="G179" s="238" t="s">
        <v>69</v>
      </c>
      <c r="H179" s="238">
        <v>8</v>
      </c>
      <c r="I179" s="18" t="s">
        <v>70</v>
      </c>
      <c r="J179" s="271" t="s">
        <v>71</v>
      </c>
      <c r="K179" s="389"/>
      <c r="L179" s="36"/>
    </row>
    <row r="180" spans="1:12" ht="15" hidden="1" customHeight="1" outlineLevel="1" x14ac:dyDescent="0.2">
      <c r="A180" s="411"/>
      <c r="B180" s="176"/>
      <c r="C180" s="48"/>
      <c r="D180" s="491"/>
      <c r="E180" s="242">
        <v>2</v>
      </c>
      <c r="F180" s="18" t="s">
        <v>72</v>
      </c>
      <c r="G180" s="238"/>
      <c r="H180" s="238">
        <v>9</v>
      </c>
      <c r="I180" s="18" t="s">
        <v>73</v>
      </c>
      <c r="J180" s="271"/>
      <c r="K180" s="389"/>
      <c r="L180" s="36"/>
    </row>
    <row r="181" spans="1:12" ht="15" hidden="1" customHeight="1" outlineLevel="1" x14ac:dyDescent="0.2">
      <c r="A181" s="411"/>
      <c r="B181" s="176"/>
      <c r="C181" s="48"/>
      <c r="D181" s="491"/>
      <c r="E181" s="242">
        <v>3</v>
      </c>
      <c r="F181" s="239" t="s">
        <v>74</v>
      </c>
      <c r="G181" s="238"/>
      <c r="H181" s="238">
        <v>10</v>
      </c>
      <c r="I181" s="18" t="s">
        <v>75</v>
      </c>
      <c r="J181" s="271"/>
      <c r="K181" s="389"/>
      <c r="L181" s="36"/>
    </row>
    <row r="182" spans="1:12" ht="15" hidden="1" customHeight="1" outlineLevel="1" x14ac:dyDescent="0.2">
      <c r="A182" s="411"/>
      <c r="B182" s="176"/>
      <c r="C182" s="48"/>
      <c r="D182" s="491"/>
      <c r="E182" s="242">
        <v>4</v>
      </c>
      <c r="F182" s="239" t="s">
        <v>76</v>
      </c>
      <c r="G182" s="238"/>
      <c r="H182" s="238">
        <v>11</v>
      </c>
      <c r="I182" s="244" t="s">
        <v>77</v>
      </c>
      <c r="J182" s="272"/>
      <c r="K182" s="389"/>
      <c r="L182" s="36"/>
    </row>
    <row r="183" spans="1:12" ht="15" hidden="1" customHeight="1" outlineLevel="1" x14ac:dyDescent="0.2">
      <c r="A183" s="411"/>
      <c r="B183" s="176"/>
      <c r="C183" s="48"/>
      <c r="D183" s="491"/>
      <c r="E183" s="242">
        <v>5</v>
      </c>
      <c r="F183" s="239" t="s">
        <v>78</v>
      </c>
      <c r="G183" s="238"/>
      <c r="H183" s="245">
        <v>12</v>
      </c>
      <c r="I183" s="239" t="s">
        <v>79</v>
      </c>
      <c r="J183" s="272"/>
      <c r="K183" s="389"/>
      <c r="L183" s="36"/>
    </row>
    <row r="184" spans="1:12" ht="15" hidden="1" customHeight="1" outlineLevel="1" x14ac:dyDescent="0.2">
      <c r="A184" s="411"/>
      <c r="B184" s="176"/>
      <c r="C184" s="48"/>
      <c r="D184" s="491"/>
      <c r="E184" s="242">
        <v>6</v>
      </c>
      <c r="F184" s="239" t="s">
        <v>80</v>
      </c>
      <c r="G184" s="238"/>
      <c r="H184" s="238">
        <v>13</v>
      </c>
      <c r="I184" s="239" t="s">
        <v>81</v>
      </c>
      <c r="J184" s="271"/>
      <c r="K184" s="389"/>
      <c r="L184" s="36"/>
    </row>
    <row r="185" spans="1:12" ht="15" hidden="1" customHeight="1" outlineLevel="1" x14ac:dyDescent="0.2">
      <c r="A185" s="411"/>
      <c r="B185" s="176"/>
      <c r="C185" s="48"/>
      <c r="D185" s="492"/>
      <c r="E185" s="243">
        <v>7</v>
      </c>
      <c r="F185" s="241" t="s">
        <v>82</v>
      </c>
      <c r="G185" s="240"/>
      <c r="H185" s="240">
        <v>14</v>
      </c>
      <c r="I185" s="241" t="s">
        <v>82</v>
      </c>
      <c r="J185" s="273"/>
      <c r="K185" s="389"/>
      <c r="L185" s="36"/>
    </row>
    <row r="186" spans="1:12" ht="15" customHeight="1" collapsed="1" x14ac:dyDescent="0.2">
      <c r="A186" s="481" t="s">
        <v>91</v>
      </c>
      <c r="B186" s="482"/>
      <c r="C186" s="48"/>
      <c r="D186" s="354"/>
      <c r="E186" s="391"/>
      <c r="F186" s="392"/>
      <c r="G186" s="393"/>
      <c r="H186" s="394"/>
      <c r="I186" s="395"/>
      <c r="J186" s="391"/>
      <c r="K186" s="389"/>
      <c r="L186" s="36"/>
    </row>
    <row r="187" spans="1:12" ht="15" hidden="1" customHeight="1" outlineLevel="1" x14ac:dyDescent="0.2">
      <c r="A187" s="45"/>
      <c r="C187" s="448" t="s">
        <v>91</v>
      </c>
      <c r="D187" s="451" t="s">
        <v>37</v>
      </c>
      <c r="E187" s="452"/>
      <c r="F187" s="452"/>
      <c r="G187" s="452"/>
      <c r="H187" s="452"/>
      <c r="I187" s="452"/>
      <c r="J187" s="453"/>
      <c r="K187" s="389"/>
      <c r="L187" s="36"/>
    </row>
    <row r="188" spans="1:12" ht="15" hidden="1" customHeight="1" outlineLevel="1" x14ac:dyDescent="0.2">
      <c r="A188" s="45"/>
      <c r="C188" s="449"/>
      <c r="D188" s="454" t="s">
        <v>38</v>
      </c>
      <c r="E188" s="6">
        <v>1</v>
      </c>
      <c r="F188" s="7" t="s">
        <v>39</v>
      </c>
      <c r="G188" s="457" t="s">
        <v>40</v>
      </c>
      <c r="H188" s="458"/>
      <c r="I188" s="458"/>
      <c r="J188" s="459"/>
      <c r="K188" s="389"/>
      <c r="L188" s="36"/>
    </row>
    <row r="189" spans="1:12" ht="15" hidden="1" customHeight="1" outlineLevel="1" x14ac:dyDescent="0.2">
      <c r="A189" s="45"/>
      <c r="C189" s="450"/>
      <c r="D189" s="455"/>
      <c r="E189" s="460">
        <v>2</v>
      </c>
      <c r="F189" s="463" t="s">
        <v>41</v>
      </c>
      <c r="G189" s="466" t="s">
        <v>42</v>
      </c>
      <c r="H189" s="467"/>
      <c r="I189" s="467"/>
      <c r="J189" s="8" t="s">
        <v>43</v>
      </c>
      <c r="K189" s="389"/>
      <c r="L189" s="36"/>
    </row>
    <row r="190" spans="1:12" ht="15" hidden="1" customHeight="1" outlineLevel="1" x14ac:dyDescent="0.2">
      <c r="A190" s="45"/>
      <c r="C190" s="48"/>
      <c r="D190" s="455"/>
      <c r="E190" s="461"/>
      <c r="F190" s="464"/>
      <c r="G190" s="468" t="s">
        <v>44</v>
      </c>
      <c r="H190" s="469"/>
      <c r="I190" s="469"/>
      <c r="J190" s="470"/>
      <c r="K190" s="389"/>
      <c r="L190" s="36"/>
    </row>
    <row r="191" spans="1:12" ht="15" hidden="1" customHeight="1" outlineLevel="1" x14ac:dyDescent="0.2">
      <c r="A191" s="45"/>
      <c r="C191" s="48"/>
      <c r="D191" s="455"/>
      <c r="E191" s="461"/>
      <c r="F191" s="464"/>
      <c r="G191" s="471" t="s">
        <v>45</v>
      </c>
      <c r="H191" s="472"/>
      <c r="I191" s="475" t="s">
        <v>46</v>
      </c>
      <c r="J191" s="476"/>
      <c r="K191" s="389"/>
      <c r="L191" s="36"/>
    </row>
    <row r="192" spans="1:12" ht="15" hidden="1" customHeight="1" outlineLevel="1" x14ac:dyDescent="0.2">
      <c r="A192" s="45"/>
      <c r="C192" s="48"/>
      <c r="D192" s="456"/>
      <c r="E192" s="462"/>
      <c r="F192" s="465"/>
      <c r="G192" s="473"/>
      <c r="H192" s="474"/>
      <c r="I192" s="477"/>
      <c r="J192" s="478"/>
      <c r="K192" s="389"/>
      <c r="L192" s="36"/>
    </row>
    <row r="193" spans="1:12" ht="15" hidden="1" customHeight="1" outlineLevel="1" x14ac:dyDescent="0.2">
      <c r="A193" s="45"/>
      <c r="C193" s="48"/>
      <c r="D193" s="484"/>
      <c r="E193" s="485"/>
      <c r="F193" s="485"/>
      <c r="G193" s="485"/>
      <c r="H193" s="485"/>
      <c r="I193" s="485"/>
      <c r="J193" s="486"/>
      <c r="K193" s="389"/>
      <c r="L193" s="36"/>
    </row>
    <row r="194" spans="1:12" ht="15" hidden="1" customHeight="1" outlineLevel="1" x14ac:dyDescent="0.2">
      <c r="A194" s="45"/>
      <c r="C194" s="48"/>
      <c r="D194" s="439" t="s">
        <v>47</v>
      </c>
      <c r="E194" s="440"/>
      <c r="F194" s="440"/>
      <c r="G194" s="440"/>
      <c r="H194" s="440"/>
      <c r="I194" s="440"/>
      <c r="J194" s="441"/>
      <c r="K194" s="389"/>
      <c r="L194" s="36"/>
    </row>
    <row r="195" spans="1:12" ht="15" hidden="1" customHeight="1" outlineLevel="1" x14ac:dyDescent="0.2">
      <c r="A195" s="45"/>
      <c r="C195" s="48"/>
      <c r="D195" s="442" t="s">
        <v>48</v>
      </c>
      <c r="E195" s="252" t="s">
        <v>5</v>
      </c>
      <c r="F195" s="253" t="s">
        <v>49</v>
      </c>
      <c r="G195" s="254" t="s">
        <v>50</v>
      </c>
      <c r="H195" s="255" t="s">
        <v>8</v>
      </c>
      <c r="I195" s="253" t="s">
        <v>51</v>
      </c>
      <c r="J195" s="256" t="s">
        <v>52</v>
      </c>
      <c r="K195" s="389"/>
      <c r="L195" s="36"/>
    </row>
    <row r="196" spans="1:12" ht="15" hidden="1" customHeight="1" outlineLevel="1" x14ac:dyDescent="0.2">
      <c r="A196" s="45"/>
      <c r="C196" s="48"/>
      <c r="D196" s="443"/>
      <c r="E196" s="226">
        <v>1</v>
      </c>
      <c r="F196" s="225"/>
      <c r="G196" s="226"/>
      <c r="H196" s="227">
        <v>7</v>
      </c>
      <c r="I196" s="228"/>
      <c r="J196" s="224"/>
      <c r="K196" s="389"/>
      <c r="L196" s="36"/>
    </row>
    <row r="197" spans="1:12" ht="15" hidden="1" customHeight="1" outlineLevel="1" x14ac:dyDescent="0.2">
      <c r="A197" s="45"/>
      <c r="C197" s="48"/>
      <c r="D197" s="443"/>
      <c r="E197" s="230">
        <v>2</v>
      </c>
      <c r="F197" s="229"/>
      <c r="G197" s="230"/>
      <c r="H197" s="231">
        <v>8</v>
      </c>
      <c r="I197" s="228"/>
      <c r="J197" s="224"/>
      <c r="K197" s="389"/>
      <c r="L197" s="36"/>
    </row>
    <row r="198" spans="1:12" ht="15" hidden="1" customHeight="1" outlineLevel="1" x14ac:dyDescent="0.2">
      <c r="A198" s="45"/>
      <c r="C198" s="48"/>
      <c r="D198" s="443"/>
      <c r="E198" s="230">
        <v>3</v>
      </c>
      <c r="F198" s="229"/>
      <c r="G198" s="230"/>
      <c r="H198" s="223">
        <v>9</v>
      </c>
      <c r="I198" s="228"/>
      <c r="J198" s="224"/>
      <c r="K198" s="389"/>
      <c r="L198" s="36"/>
    </row>
    <row r="199" spans="1:12" ht="15" hidden="1" customHeight="1" outlineLevel="1" x14ac:dyDescent="0.2">
      <c r="A199" s="45"/>
      <c r="C199" s="48"/>
      <c r="D199" s="443"/>
      <c r="E199" s="230">
        <v>4</v>
      </c>
      <c r="F199" s="229"/>
      <c r="G199" s="230"/>
      <c r="H199" s="231">
        <v>10</v>
      </c>
      <c r="I199" s="228"/>
      <c r="J199" s="224"/>
      <c r="K199" s="389"/>
      <c r="L199" s="36"/>
    </row>
    <row r="200" spans="1:12" ht="15" hidden="1" customHeight="1" outlineLevel="1" x14ac:dyDescent="0.2">
      <c r="A200" s="45"/>
      <c r="C200" s="48"/>
      <c r="D200" s="443"/>
      <c r="E200" s="230">
        <v>5</v>
      </c>
      <c r="F200" s="229"/>
      <c r="G200" s="230"/>
      <c r="H200" s="223">
        <v>11</v>
      </c>
      <c r="I200" s="228"/>
      <c r="J200" s="224"/>
      <c r="K200" s="389"/>
      <c r="L200" s="36"/>
    </row>
    <row r="201" spans="1:12" ht="15" hidden="1" customHeight="1" outlineLevel="1" x14ac:dyDescent="0.2">
      <c r="A201" s="45"/>
      <c r="C201" s="48"/>
      <c r="D201" s="444"/>
      <c r="E201" s="233">
        <v>6</v>
      </c>
      <c r="F201" s="232"/>
      <c r="G201" s="233"/>
      <c r="H201" s="231">
        <v>12</v>
      </c>
      <c r="I201" s="234"/>
      <c r="J201" s="235"/>
      <c r="K201" s="389"/>
      <c r="L201" s="36"/>
    </row>
    <row r="202" spans="1:12" ht="15" hidden="1" customHeight="1" outlineLevel="1" x14ac:dyDescent="0.2">
      <c r="A202" s="45"/>
      <c r="C202" s="48"/>
      <c r="D202" s="445" t="s">
        <v>53</v>
      </c>
      <c r="E202" s="257" t="s">
        <v>5</v>
      </c>
      <c r="F202" s="258" t="s">
        <v>54</v>
      </c>
      <c r="G202" s="259" t="s">
        <v>55</v>
      </c>
      <c r="H202" s="259" t="s">
        <v>56</v>
      </c>
      <c r="I202" s="258" t="s">
        <v>57</v>
      </c>
      <c r="J202" s="260" t="s">
        <v>58</v>
      </c>
      <c r="K202" s="389"/>
      <c r="L202" s="36"/>
    </row>
    <row r="203" spans="1:12" ht="15" hidden="1" customHeight="1" outlineLevel="1" x14ac:dyDescent="0.2">
      <c r="A203" s="45"/>
      <c r="C203" s="48"/>
      <c r="D203" s="446"/>
      <c r="E203" s="236">
        <v>1</v>
      </c>
      <c r="F203" s="10" t="s">
        <v>59</v>
      </c>
      <c r="G203" s="52"/>
      <c r="H203" s="9">
        <v>15</v>
      </c>
      <c r="I203" s="10" t="s">
        <v>60</v>
      </c>
      <c r="J203" s="11"/>
      <c r="K203" s="389"/>
      <c r="L203" s="36"/>
    </row>
    <row r="204" spans="1:12" ht="15" hidden="1" customHeight="1" outlineLevel="1" x14ac:dyDescent="0.2">
      <c r="A204" s="45"/>
      <c r="C204" s="48"/>
      <c r="D204" s="446"/>
      <c r="E204" s="237">
        <v>2</v>
      </c>
      <c r="F204" s="10" t="s">
        <v>61</v>
      </c>
      <c r="G204" s="53"/>
      <c r="H204" s="12">
        <v>16</v>
      </c>
      <c r="I204" s="10" t="s">
        <v>61</v>
      </c>
      <c r="J204" s="13"/>
      <c r="K204" s="389"/>
      <c r="L204" s="36"/>
    </row>
    <row r="205" spans="1:12" ht="15" hidden="1" customHeight="1" outlineLevel="1" x14ac:dyDescent="0.2">
      <c r="A205" s="45"/>
      <c r="C205" s="48"/>
      <c r="D205" s="446"/>
      <c r="E205" s="236">
        <v>3</v>
      </c>
      <c r="F205" s="10" t="s">
        <v>61</v>
      </c>
      <c r="G205" s="53"/>
      <c r="H205" s="9">
        <v>17</v>
      </c>
      <c r="I205" s="10" t="s">
        <v>61</v>
      </c>
      <c r="J205" s="13"/>
      <c r="K205" s="389"/>
      <c r="L205" s="36"/>
    </row>
    <row r="206" spans="1:12" ht="15" hidden="1" customHeight="1" outlineLevel="1" x14ac:dyDescent="0.2">
      <c r="A206" s="45"/>
      <c r="C206" s="48"/>
      <c r="D206" s="446"/>
      <c r="E206" s="237">
        <v>4</v>
      </c>
      <c r="F206" s="10" t="s">
        <v>61</v>
      </c>
      <c r="G206" s="53"/>
      <c r="H206" s="12">
        <v>18</v>
      </c>
      <c r="I206" s="10" t="s">
        <v>61</v>
      </c>
      <c r="J206" s="13"/>
      <c r="K206" s="389"/>
      <c r="L206" s="36"/>
    </row>
    <row r="207" spans="1:12" ht="15" hidden="1" customHeight="1" outlineLevel="1" x14ac:dyDescent="0.2">
      <c r="A207" s="45"/>
      <c r="C207" s="48"/>
      <c r="D207" s="446"/>
      <c r="E207" s="236">
        <v>5</v>
      </c>
      <c r="F207" s="10" t="s">
        <v>61</v>
      </c>
      <c r="G207" s="53"/>
      <c r="H207" s="9">
        <v>19</v>
      </c>
      <c r="I207" s="10" t="s">
        <v>61</v>
      </c>
      <c r="J207" s="13"/>
      <c r="K207" s="389"/>
      <c r="L207" s="36"/>
    </row>
    <row r="208" spans="1:12" ht="15" hidden="1" customHeight="1" outlineLevel="1" x14ac:dyDescent="0.2">
      <c r="A208" s="45"/>
      <c r="C208" s="48"/>
      <c r="D208" s="446"/>
      <c r="E208" s="237">
        <v>6</v>
      </c>
      <c r="F208" s="10" t="s">
        <v>61</v>
      </c>
      <c r="G208" s="53"/>
      <c r="H208" s="12">
        <v>20</v>
      </c>
      <c r="I208" s="10" t="s">
        <v>61</v>
      </c>
      <c r="J208" s="13"/>
      <c r="K208" s="389"/>
      <c r="L208" s="36"/>
    </row>
    <row r="209" spans="1:12" ht="15" hidden="1" customHeight="1" outlineLevel="1" x14ac:dyDescent="0.2">
      <c r="A209" s="45"/>
      <c r="C209" s="48"/>
      <c r="D209" s="446"/>
      <c r="E209" s="236">
        <v>7</v>
      </c>
      <c r="F209" s="10" t="s">
        <v>61</v>
      </c>
      <c r="G209" s="53"/>
      <c r="H209" s="9">
        <v>21</v>
      </c>
      <c r="I209" s="10" t="s">
        <v>61</v>
      </c>
      <c r="J209" s="13"/>
      <c r="K209" s="389"/>
      <c r="L209" s="36"/>
    </row>
    <row r="210" spans="1:12" ht="15" hidden="1" customHeight="1" outlineLevel="1" x14ac:dyDescent="0.2">
      <c r="A210" s="45"/>
      <c r="C210" s="48"/>
      <c r="D210" s="446"/>
      <c r="E210" s="237">
        <v>8</v>
      </c>
      <c r="F210" s="10" t="s">
        <v>61</v>
      </c>
      <c r="G210" s="53"/>
      <c r="H210" s="12">
        <v>22</v>
      </c>
      <c r="I210" s="10" t="s">
        <v>61</v>
      </c>
      <c r="J210" s="13"/>
      <c r="K210" s="389"/>
      <c r="L210" s="36"/>
    </row>
    <row r="211" spans="1:12" ht="15" hidden="1" customHeight="1" outlineLevel="1" x14ac:dyDescent="0.2">
      <c r="A211" s="45"/>
      <c r="C211" s="48"/>
      <c r="D211" s="446"/>
      <c r="E211" s="236">
        <v>9</v>
      </c>
      <c r="F211" s="10" t="s">
        <v>61</v>
      </c>
      <c r="G211" s="53"/>
      <c r="H211" s="9">
        <v>23</v>
      </c>
      <c r="I211" s="10" t="s">
        <v>61</v>
      </c>
      <c r="J211" s="13"/>
      <c r="K211" s="389"/>
      <c r="L211" s="36"/>
    </row>
    <row r="212" spans="1:12" ht="15" hidden="1" customHeight="1" outlineLevel="1" x14ac:dyDescent="0.2">
      <c r="A212" s="45"/>
      <c r="C212" s="48"/>
      <c r="D212" s="446"/>
      <c r="E212" s="237">
        <v>10</v>
      </c>
      <c r="F212" s="14" t="s">
        <v>61</v>
      </c>
      <c r="G212" s="53"/>
      <c r="H212" s="12">
        <v>24</v>
      </c>
      <c r="I212" s="14" t="s">
        <v>61</v>
      </c>
      <c r="J212" s="13"/>
      <c r="K212" s="389"/>
      <c r="L212" s="36"/>
    </row>
    <row r="213" spans="1:12" ht="15" hidden="1" customHeight="1" outlineLevel="1" x14ac:dyDescent="0.2">
      <c r="A213" s="45"/>
      <c r="C213" s="48"/>
      <c r="D213" s="446"/>
      <c r="E213" s="236">
        <v>11</v>
      </c>
      <c r="F213" s="15" t="s">
        <v>61</v>
      </c>
      <c r="G213" s="53"/>
      <c r="H213" s="9">
        <v>25</v>
      </c>
      <c r="I213" s="15" t="s">
        <v>61</v>
      </c>
      <c r="J213" s="13"/>
      <c r="K213" s="389"/>
      <c r="L213" s="36"/>
    </row>
    <row r="214" spans="1:12" ht="15" hidden="1" customHeight="1" outlineLevel="1" x14ac:dyDescent="0.2">
      <c r="A214" s="45"/>
      <c r="C214" s="48"/>
      <c r="D214" s="446"/>
      <c r="E214" s="237">
        <v>12</v>
      </c>
      <c r="F214" s="10" t="s">
        <v>61</v>
      </c>
      <c r="G214" s="53"/>
      <c r="H214" s="12">
        <v>26</v>
      </c>
      <c r="I214" s="10" t="s">
        <v>61</v>
      </c>
      <c r="J214" s="13"/>
      <c r="K214" s="389"/>
      <c r="L214" s="36"/>
    </row>
    <row r="215" spans="1:12" ht="15" hidden="1" customHeight="1" outlineLevel="1" x14ac:dyDescent="0.2">
      <c r="A215" s="45"/>
      <c r="C215" s="48"/>
      <c r="D215" s="446"/>
      <c r="E215" s="236">
        <v>13</v>
      </c>
      <c r="F215" s="10" t="s">
        <v>61</v>
      </c>
      <c r="G215" s="53"/>
      <c r="H215" s="9">
        <v>27</v>
      </c>
      <c r="I215" s="10" t="s">
        <v>61</v>
      </c>
      <c r="J215" s="13"/>
      <c r="K215" s="389"/>
      <c r="L215" s="36"/>
    </row>
    <row r="216" spans="1:12" ht="15" hidden="1" customHeight="1" outlineLevel="1" x14ac:dyDescent="0.2">
      <c r="A216" s="45"/>
      <c r="C216" s="48"/>
      <c r="D216" s="447"/>
      <c r="E216" s="265">
        <v>14</v>
      </c>
      <c r="F216" s="16" t="s">
        <v>61</v>
      </c>
      <c r="G216" s="266"/>
      <c r="H216" s="267">
        <v>28</v>
      </c>
      <c r="I216" s="16" t="s">
        <v>61</v>
      </c>
      <c r="J216" s="17"/>
      <c r="K216" s="389"/>
      <c r="L216" s="36"/>
    </row>
    <row r="217" spans="1:12" ht="15" hidden="1" customHeight="1" outlineLevel="1" x14ac:dyDescent="0.2">
      <c r="A217" s="45"/>
      <c r="C217" s="48"/>
      <c r="D217" s="490" t="s">
        <v>62</v>
      </c>
      <c r="E217" s="268" t="s">
        <v>5</v>
      </c>
      <c r="F217" s="269" t="s">
        <v>63</v>
      </c>
      <c r="G217" s="270" t="s">
        <v>64</v>
      </c>
      <c r="H217" s="270" t="s">
        <v>65</v>
      </c>
      <c r="I217" s="261" t="s">
        <v>66</v>
      </c>
      <c r="J217" s="262" t="s">
        <v>67</v>
      </c>
      <c r="K217" s="389"/>
      <c r="L217" s="36"/>
    </row>
    <row r="218" spans="1:12" ht="15" hidden="1" customHeight="1" outlineLevel="1" x14ac:dyDescent="0.2">
      <c r="A218" s="45"/>
      <c r="C218" s="48"/>
      <c r="D218" s="491"/>
      <c r="E218" s="242">
        <v>1</v>
      </c>
      <c r="F218" s="244" t="s">
        <v>68</v>
      </c>
      <c r="G218" s="238" t="s">
        <v>69</v>
      </c>
      <c r="H218" s="238">
        <v>8</v>
      </c>
      <c r="I218" s="18" t="s">
        <v>70</v>
      </c>
      <c r="J218" s="271" t="s">
        <v>71</v>
      </c>
      <c r="K218" s="389"/>
      <c r="L218" s="36"/>
    </row>
    <row r="219" spans="1:12" ht="15" hidden="1" customHeight="1" outlineLevel="1" x14ac:dyDescent="0.2">
      <c r="A219" s="45"/>
      <c r="C219" s="48"/>
      <c r="D219" s="491"/>
      <c r="E219" s="242">
        <v>2</v>
      </c>
      <c r="F219" s="18" t="s">
        <v>72</v>
      </c>
      <c r="G219" s="238"/>
      <c r="H219" s="238">
        <v>9</v>
      </c>
      <c r="I219" s="18" t="s">
        <v>73</v>
      </c>
      <c r="J219" s="271"/>
      <c r="K219" s="389"/>
      <c r="L219" s="36"/>
    </row>
    <row r="220" spans="1:12" ht="15" hidden="1" customHeight="1" outlineLevel="1" x14ac:dyDescent="0.2">
      <c r="A220" s="45"/>
      <c r="C220" s="48"/>
      <c r="D220" s="491"/>
      <c r="E220" s="242">
        <v>3</v>
      </c>
      <c r="F220" s="239" t="s">
        <v>74</v>
      </c>
      <c r="G220" s="238"/>
      <c r="H220" s="238">
        <v>10</v>
      </c>
      <c r="I220" s="18" t="s">
        <v>75</v>
      </c>
      <c r="J220" s="271"/>
      <c r="K220" s="389"/>
      <c r="L220" s="36"/>
    </row>
    <row r="221" spans="1:12" ht="15" hidden="1" customHeight="1" outlineLevel="1" x14ac:dyDescent="0.2">
      <c r="A221" s="45"/>
      <c r="C221" s="48"/>
      <c r="D221" s="491"/>
      <c r="E221" s="242">
        <v>4</v>
      </c>
      <c r="F221" s="239" t="s">
        <v>76</v>
      </c>
      <c r="G221" s="238"/>
      <c r="H221" s="238">
        <v>11</v>
      </c>
      <c r="I221" s="244" t="s">
        <v>77</v>
      </c>
      <c r="J221" s="272"/>
      <c r="K221" s="389"/>
      <c r="L221" s="36"/>
    </row>
    <row r="222" spans="1:12" ht="15" hidden="1" customHeight="1" outlineLevel="1" x14ac:dyDescent="0.2">
      <c r="A222" s="45"/>
      <c r="C222" s="48"/>
      <c r="D222" s="491"/>
      <c r="E222" s="242">
        <v>5</v>
      </c>
      <c r="F222" s="239" t="s">
        <v>78</v>
      </c>
      <c r="G222" s="238"/>
      <c r="H222" s="245">
        <v>12</v>
      </c>
      <c r="I222" s="239" t="s">
        <v>79</v>
      </c>
      <c r="J222" s="272"/>
      <c r="K222" s="389"/>
      <c r="L222" s="36"/>
    </row>
    <row r="223" spans="1:12" ht="15" hidden="1" customHeight="1" outlineLevel="1" x14ac:dyDescent="0.2">
      <c r="A223" s="45"/>
      <c r="C223" s="48"/>
      <c r="D223" s="491"/>
      <c r="E223" s="242">
        <v>6</v>
      </c>
      <c r="F223" s="239" t="s">
        <v>80</v>
      </c>
      <c r="G223" s="238"/>
      <c r="H223" s="238">
        <v>13</v>
      </c>
      <c r="I223" s="239" t="s">
        <v>81</v>
      </c>
      <c r="J223" s="271"/>
      <c r="K223" s="389"/>
      <c r="L223" s="36"/>
    </row>
    <row r="224" spans="1:12" ht="15" hidden="1" customHeight="1" outlineLevel="1" x14ac:dyDescent="0.2">
      <c r="A224" s="45"/>
      <c r="C224" s="48"/>
      <c r="D224" s="492"/>
      <c r="E224" s="243">
        <v>7</v>
      </c>
      <c r="F224" s="241" t="s">
        <v>82</v>
      </c>
      <c r="G224" s="240"/>
      <c r="H224" s="240">
        <v>14</v>
      </c>
      <c r="I224" s="241" t="s">
        <v>82</v>
      </c>
      <c r="J224" s="273"/>
      <c r="K224" s="389"/>
      <c r="L224" s="36"/>
    </row>
    <row r="225" spans="1:12" ht="15" customHeight="1" collapsed="1" x14ac:dyDescent="0.2">
      <c r="A225" s="45"/>
      <c r="C225" s="48"/>
      <c r="D225" s="493" t="s">
        <v>2</v>
      </c>
      <c r="E225" s="580">
        <v>45751</v>
      </c>
      <c r="F225" s="581"/>
      <c r="G225" s="545" t="s">
        <v>92</v>
      </c>
      <c r="H225" s="547"/>
      <c r="I225" s="548"/>
      <c r="J225" s="549"/>
      <c r="K225" s="389"/>
      <c r="L225" s="36"/>
    </row>
    <row r="226" spans="1:12" ht="15" customHeight="1" x14ac:dyDescent="0.2">
      <c r="A226" s="45"/>
      <c r="C226" s="48"/>
      <c r="D226" s="494"/>
      <c r="E226" s="582"/>
      <c r="F226" s="583"/>
      <c r="G226" s="546"/>
      <c r="H226" s="550"/>
      <c r="I226" s="551"/>
      <c r="J226" s="552"/>
      <c r="K226" s="389"/>
      <c r="L226" s="36"/>
    </row>
    <row r="227" spans="1:12" ht="7.5" customHeight="1" x14ac:dyDescent="0.2">
      <c r="A227" s="45"/>
      <c r="C227" s="48"/>
      <c r="D227" s="487"/>
      <c r="E227" s="488"/>
      <c r="F227" s="488"/>
      <c r="G227" s="488"/>
      <c r="H227" s="488"/>
      <c r="I227" s="488"/>
      <c r="J227" s="489"/>
      <c r="K227" s="389"/>
      <c r="L227" s="36"/>
    </row>
    <row r="228" spans="1:12" ht="15" customHeight="1" x14ac:dyDescent="0.2">
      <c r="A228" s="45"/>
      <c r="C228" s="48"/>
      <c r="D228" s="536" t="s">
        <v>93</v>
      </c>
      <c r="E228" s="539">
        <v>1</v>
      </c>
      <c r="F228" s="542" t="s">
        <v>94</v>
      </c>
      <c r="G228" s="498" t="str">
        <f>D247</f>
        <v>יש להזין סטטוס</v>
      </c>
      <c r="H228" s="499"/>
      <c r="I228" s="499"/>
      <c r="J228" s="500"/>
      <c r="K228" s="389"/>
      <c r="L228" s="36"/>
    </row>
    <row r="229" spans="1:12" ht="15" customHeight="1" x14ac:dyDescent="0.2">
      <c r="A229" s="45"/>
      <c r="C229" s="48"/>
      <c r="D229" s="537"/>
      <c r="E229" s="540"/>
      <c r="F229" s="543"/>
      <c r="G229" s="501"/>
      <c r="H229" s="502"/>
      <c r="I229" s="502"/>
      <c r="J229" s="503"/>
      <c r="K229" s="389"/>
      <c r="L229" s="36"/>
    </row>
    <row r="230" spans="1:12" ht="15" customHeight="1" x14ac:dyDescent="0.2">
      <c r="A230" s="45"/>
      <c r="C230" s="48"/>
      <c r="D230" s="537"/>
      <c r="E230" s="540"/>
      <c r="F230" s="543"/>
      <c r="G230" s="501"/>
      <c r="H230" s="502"/>
      <c r="I230" s="502"/>
      <c r="J230" s="503"/>
      <c r="K230" s="389"/>
      <c r="L230" s="36"/>
    </row>
    <row r="231" spans="1:12" ht="21" customHeight="1" x14ac:dyDescent="0.2">
      <c r="A231" s="45"/>
      <c r="C231" s="48"/>
      <c r="D231" s="537"/>
      <c r="E231" s="540"/>
      <c r="F231" s="543"/>
      <c r="G231" s="501"/>
      <c r="H231" s="502"/>
      <c r="I231" s="502"/>
      <c r="J231" s="503"/>
      <c r="K231" s="389"/>
      <c r="L231" s="36"/>
    </row>
    <row r="232" spans="1:12" ht="2.25" customHeight="1" x14ac:dyDescent="0.2">
      <c r="A232" s="45"/>
      <c r="C232" s="48"/>
      <c r="D232" s="538"/>
      <c r="E232" s="541"/>
      <c r="F232" s="544"/>
      <c r="G232" s="504"/>
      <c r="H232" s="505"/>
      <c r="I232" s="505"/>
      <c r="J232" s="506"/>
      <c r="K232" s="389"/>
      <c r="L232" s="36"/>
    </row>
    <row r="233" spans="1:12" ht="15" x14ac:dyDescent="0.2">
      <c r="A233" s="45"/>
      <c r="C233" s="48"/>
      <c r="D233" s="507"/>
      <c r="E233" s="508"/>
      <c r="F233" s="508"/>
      <c r="G233" s="508"/>
      <c r="H233" s="508"/>
      <c r="I233" s="508"/>
      <c r="J233" s="509"/>
      <c r="K233" s="389"/>
      <c r="L233" s="36"/>
    </row>
    <row r="234" spans="1:12" ht="15" customHeight="1" x14ac:dyDescent="0.2">
      <c r="A234" s="45"/>
      <c r="C234" s="48"/>
      <c r="D234" s="530" t="s">
        <v>95</v>
      </c>
      <c r="E234" s="531"/>
      <c r="F234" s="531"/>
      <c r="G234" s="531"/>
      <c r="H234" s="531"/>
      <c r="I234" s="531"/>
      <c r="J234" s="532"/>
      <c r="K234" s="389"/>
      <c r="L234" s="36"/>
    </row>
    <row r="235" spans="1:12" ht="15" customHeight="1" x14ac:dyDescent="0.2">
      <c r="A235" s="45"/>
      <c r="C235" s="48"/>
      <c r="D235" s="533"/>
      <c r="E235" s="534"/>
      <c r="F235" s="534"/>
      <c r="G235" s="534"/>
      <c r="H235" s="534"/>
      <c r="I235" s="534"/>
      <c r="J235" s="535"/>
      <c r="K235" s="389"/>
      <c r="L235" s="36"/>
    </row>
    <row r="236" spans="1:12" ht="15" x14ac:dyDescent="0.2">
      <c r="A236" s="45"/>
      <c r="C236" s="48"/>
      <c r="D236" s="19">
        <v>1</v>
      </c>
      <c r="E236" s="515" t="s">
        <v>96</v>
      </c>
      <c r="F236" s="516"/>
      <c r="G236" s="516"/>
      <c r="H236" s="516"/>
      <c r="I236" s="516"/>
      <c r="J236" s="517"/>
      <c r="K236" s="389"/>
      <c r="L236" s="36"/>
    </row>
    <row r="237" spans="1:12" ht="15" x14ac:dyDescent="0.2">
      <c r="A237" s="45"/>
      <c r="C237" s="48"/>
      <c r="D237" s="20">
        <v>2</v>
      </c>
      <c r="E237" s="518" t="s">
        <v>97</v>
      </c>
      <c r="F237" s="519"/>
      <c r="G237" s="519"/>
      <c r="H237" s="519"/>
      <c r="I237" s="519"/>
      <c r="J237" s="520"/>
      <c r="K237" s="389"/>
      <c r="L237" s="36"/>
    </row>
    <row r="238" spans="1:12" ht="15" x14ac:dyDescent="0.2">
      <c r="A238" s="45"/>
      <c r="C238" s="48"/>
      <c r="D238" s="20">
        <v>3</v>
      </c>
      <c r="E238" s="518" t="s">
        <v>98</v>
      </c>
      <c r="F238" s="519"/>
      <c r="G238" s="519"/>
      <c r="H238" s="519"/>
      <c r="I238" s="519"/>
      <c r="J238" s="520"/>
      <c r="K238" s="389"/>
      <c r="L238" s="36"/>
    </row>
    <row r="239" spans="1:12" ht="15" x14ac:dyDescent="0.2">
      <c r="A239" s="45"/>
      <c r="C239" s="48"/>
      <c r="D239" s="21">
        <v>4</v>
      </c>
      <c r="E239" s="521" t="s">
        <v>99</v>
      </c>
      <c r="F239" s="522"/>
      <c r="G239" s="522"/>
      <c r="H239" s="522"/>
      <c r="I239" s="522"/>
      <c r="J239" s="523"/>
      <c r="K239" s="389"/>
      <c r="L239" s="36"/>
    </row>
    <row r="240" spans="1:12" ht="7.5" customHeight="1" x14ac:dyDescent="0.2">
      <c r="A240" s="45"/>
      <c r="C240" s="48"/>
      <c r="D240" s="524"/>
      <c r="E240" s="525"/>
      <c r="F240" s="525"/>
      <c r="G240" s="525"/>
      <c r="H240" s="525"/>
      <c r="I240" s="525"/>
      <c r="J240" s="526"/>
      <c r="K240" s="389"/>
      <c r="L240" s="36"/>
    </row>
    <row r="241" spans="1:15" ht="15" x14ac:dyDescent="0.2">
      <c r="A241" s="45"/>
      <c r="C241" s="48"/>
      <c r="D241" s="527"/>
      <c r="E241" s="528"/>
      <c r="F241" s="528"/>
      <c r="G241" s="528"/>
      <c r="H241" s="528"/>
      <c r="I241" s="528"/>
      <c r="J241" s="529"/>
      <c r="K241" s="389"/>
      <c r="L241" s="36"/>
    </row>
    <row r="242" spans="1:15" ht="15" x14ac:dyDescent="0.2">
      <c r="A242" s="45"/>
      <c r="C242" s="48"/>
      <c r="D242" s="250" t="s">
        <v>100</v>
      </c>
      <c r="E242" s="562"/>
      <c r="F242" s="562"/>
      <c r="G242" s="558"/>
      <c r="H242" s="510" t="s">
        <v>101</v>
      </c>
      <c r="I242" s="511"/>
      <c r="J242" s="251" t="str">
        <f>G28</f>
        <v>13/05/2025</v>
      </c>
      <c r="K242" s="389"/>
      <c r="L242" s="36"/>
    </row>
    <row r="243" spans="1:15" ht="15" x14ac:dyDescent="0.2">
      <c r="A243" s="45"/>
      <c r="C243" s="48"/>
      <c r="D243" s="495" t="s">
        <v>102</v>
      </c>
      <c r="E243" s="496"/>
      <c r="F243" s="497"/>
      <c r="G243" s="558"/>
      <c r="H243" s="563"/>
      <c r="I243" s="563"/>
      <c r="J243" s="513"/>
      <c r="K243" s="389"/>
      <c r="L243" s="36"/>
    </row>
    <row r="244" spans="1:15" ht="54.75" customHeight="1" x14ac:dyDescent="0.2">
      <c r="A244" s="45"/>
      <c r="C244" s="48"/>
      <c r="D244" s="560"/>
      <c r="E244" s="561"/>
      <c r="F244" s="561"/>
      <c r="G244" s="559"/>
      <c r="H244" s="512" t="s">
        <v>103</v>
      </c>
      <c r="I244" s="512"/>
      <c r="J244" s="514"/>
      <c r="K244" s="389"/>
      <c r="L244" s="36"/>
      <c r="O244" s="32"/>
    </row>
    <row r="245" spans="1:15" ht="4.5" customHeight="1" x14ac:dyDescent="0.2">
      <c r="A245" s="45"/>
      <c r="C245" s="48"/>
      <c r="D245" s="409"/>
      <c r="E245" s="263"/>
      <c r="F245" s="263"/>
      <c r="G245" s="263"/>
      <c r="H245" s="263"/>
      <c r="I245" s="263"/>
      <c r="J245" s="263"/>
      <c r="K245" s="389"/>
      <c r="L245" s="36"/>
    </row>
    <row r="246" spans="1:15" ht="15" x14ac:dyDescent="0.2">
      <c r="A246" s="45"/>
      <c r="C246" s="48"/>
      <c r="D246" s="409"/>
      <c r="E246" s="263"/>
      <c r="F246" s="263"/>
      <c r="G246" s="263"/>
      <c r="H246" s="263"/>
      <c r="I246" s="263"/>
      <c r="J246" s="263"/>
      <c r="K246" s="389"/>
      <c r="L246" s="36"/>
    </row>
    <row r="247" spans="1:15" ht="29.25" customHeight="1" x14ac:dyDescent="0.2">
      <c r="A247" s="45"/>
      <c r="C247" s="48"/>
      <c r="D247" s="553" t="str">
        <f>IF(D243="ללא סטטוס", "יש להזין סטטוס", IF(OR(
  D243="לתיקון",
  D243="להכין הצעת מחיר",
  D243="טוטאלוס TL",
  D243="לא לתיקון בשלב זה להכין הצעת מחיר",
  D243="אובדן להלכה",
  D243="מכירה במצבו הניזוק"
), D243, ""))</f>
        <v>יש להזין סטטוס</v>
      </c>
      <c r="E247" s="554"/>
      <c r="F247" s="554"/>
      <c r="G247" s="263"/>
      <c r="H247" s="263"/>
      <c r="I247" s="263"/>
      <c r="J247" s="263"/>
      <c r="K247" s="389"/>
      <c r="L247" s="36"/>
    </row>
    <row r="248" spans="1:15" ht="15" x14ac:dyDescent="0.2">
      <c r="A248" s="45"/>
      <c r="C248" s="50"/>
      <c r="D248" s="410"/>
      <c r="E248" s="199"/>
      <c r="F248" s="199"/>
      <c r="G248" s="199"/>
      <c r="H248" s="199"/>
      <c r="I248" s="199"/>
      <c r="J248" s="264"/>
      <c r="K248" s="390"/>
      <c r="L248" s="36"/>
    </row>
    <row r="249" spans="1:15" ht="3" customHeight="1" x14ac:dyDescent="0.2">
      <c r="A249" s="46"/>
      <c r="B249" s="34"/>
      <c r="C249" s="34"/>
      <c r="D249" s="34"/>
      <c r="E249" s="34"/>
      <c r="F249" s="34"/>
      <c r="G249" s="34"/>
      <c r="H249" s="34"/>
      <c r="I249" s="34"/>
      <c r="J249" s="34"/>
      <c r="K249" s="82"/>
      <c r="L249" s="37"/>
    </row>
    <row r="250" spans="1:15" ht="14.25" customHeight="1" x14ac:dyDescent="0.2">
      <c r="K250"/>
      <c r="L250"/>
    </row>
    <row r="251" spans="1:15" ht="14.25" customHeight="1" x14ac:dyDescent="0.2">
      <c r="K251"/>
      <c r="L251"/>
    </row>
    <row r="252" spans="1:15" ht="14.25" customHeight="1" x14ac:dyDescent="0.2">
      <c r="K252"/>
      <c r="L252"/>
    </row>
    <row r="253" spans="1:15" ht="14.25" customHeight="1" x14ac:dyDescent="0.2">
      <c r="K253"/>
      <c r="L253"/>
    </row>
    <row r="254" spans="1:15" ht="14.25" customHeight="1" x14ac:dyDescent="0.2">
      <c r="K254"/>
      <c r="L254"/>
    </row>
    <row r="255" spans="1:15" ht="14.25" customHeight="1" x14ac:dyDescent="0.2">
      <c r="K255"/>
      <c r="L255"/>
    </row>
    <row r="256" spans="1:15" ht="14.25" customHeight="1" x14ac:dyDescent="0.2">
      <c r="K256"/>
      <c r="L256"/>
    </row>
    <row r="257" spans="11:12" ht="14.25" customHeight="1" x14ac:dyDescent="0.2">
      <c r="K257"/>
      <c r="L257"/>
    </row>
    <row r="258" spans="11:12" ht="14.25" customHeight="1" x14ac:dyDescent="0.2">
      <c r="K258"/>
      <c r="L258"/>
    </row>
    <row r="259" spans="11:12" ht="14.25" customHeight="1" x14ac:dyDescent="0.2">
      <c r="K259"/>
      <c r="L259"/>
    </row>
    <row r="260" spans="11:12" ht="14.25" customHeight="1" x14ac:dyDescent="0.2">
      <c r="K260"/>
      <c r="L260"/>
    </row>
    <row r="261" spans="11:12" ht="14.25" customHeight="1" x14ac:dyDescent="0.2">
      <c r="K261"/>
      <c r="L261"/>
    </row>
    <row r="262" spans="11:12" ht="14.25" customHeight="1" x14ac:dyDescent="0.2">
      <c r="K262"/>
      <c r="L262"/>
    </row>
    <row r="263" spans="11:12" ht="14.25" customHeight="1" x14ac:dyDescent="0.2">
      <c r="K263"/>
      <c r="L263"/>
    </row>
    <row r="264" spans="11:12" ht="14.25" customHeight="1" x14ac:dyDescent="0.2">
      <c r="K264"/>
      <c r="L264"/>
    </row>
    <row r="265" spans="11:12" ht="14.25" customHeight="1" x14ac:dyDescent="0.2">
      <c r="K265"/>
      <c r="L265"/>
    </row>
    <row r="266" spans="11:12" ht="14.25" customHeight="1" x14ac:dyDescent="0.2">
      <c r="K266"/>
      <c r="L266"/>
    </row>
    <row r="267" spans="11:12" ht="14.25" customHeight="1" x14ac:dyDescent="0.2">
      <c r="K267"/>
      <c r="L267"/>
    </row>
    <row r="268" spans="11:12" ht="14.25" customHeight="1" x14ac:dyDescent="0.2">
      <c r="K268"/>
      <c r="L268"/>
    </row>
    <row r="269" spans="11:12" ht="14.25" customHeight="1" x14ac:dyDescent="0.2">
      <c r="K269"/>
      <c r="L269"/>
    </row>
    <row r="270" spans="11:12" ht="14.25" customHeight="1" x14ac:dyDescent="0.2">
      <c r="K270"/>
      <c r="L270"/>
    </row>
    <row r="271" spans="11:12" ht="14.25" customHeight="1" x14ac:dyDescent="0.2">
      <c r="K271"/>
      <c r="L271"/>
    </row>
    <row r="272" spans="11:12" ht="14.25" customHeight="1" x14ac:dyDescent="0.2">
      <c r="K272"/>
      <c r="L272"/>
    </row>
    <row r="273" spans="11:12" ht="14.25" customHeight="1" x14ac:dyDescent="0.2">
      <c r="K273"/>
      <c r="L273"/>
    </row>
    <row r="274" spans="11:12" ht="14.25" customHeight="1" x14ac:dyDescent="0.2">
      <c r="K274"/>
      <c r="L274"/>
    </row>
    <row r="275" spans="11:12" ht="14.25" customHeight="1" x14ac:dyDescent="0.2">
      <c r="K275"/>
      <c r="L275"/>
    </row>
    <row r="276" spans="11:12" ht="14.25" customHeight="1" x14ac:dyDescent="0.2">
      <c r="K276"/>
      <c r="L276"/>
    </row>
    <row r="277" spans="11:12" ht="14.25" customHeight="1" x14ac:dyDescent="0.2">
      <c r="K277"/>
      <c r="L277"/>
    </row>
    <row r="278" spans="11:12" ht="14.25" customHeight="1" x14ac:dyDescent="0.2">
      <c r="K278"/>
      <c r="L278"/>
    </row>
    <row r="279" spans="11:12" ht="14.25" customHeight="1" x14ac:dyDescent="0.2">
      <c r="K279"/>
      <c r="L279"/>
    </row>
    <row r="280" spans="11:12" ht="14.25" customHeight="1" x14ac:dyDescent="0.2">
      <c r="K280"/>
      <c r="L280"/>
    </row>
    <row r="281" spans="11:12" ht="14.25" customHeight="1" x14ac:dyDescent="0.2">
      <c r="K281"/>
      <c r="L281"/>
    </row>
    <row r="282" spans="11:12" ht="14.25" customHeight="1" x14ac:dyDescent="0.2">
      <c r="K282"/>
      <c r="L282"/>
    </row>
    <row r="283" spans="11:12" ht="14.25" customHeight="1" x14ac:dyDescent="0.2">
      <c r="K283"/>
      <c r="L283"/>
    </row>
  </sheetData>
  <mergeCells count="115">
    <mergeCell ref="D247:F247"/>
    <mergeCell ref="D1:J1"/>
    <mergeCell ref="D13:I13"/>
    <mergeCell ref="G242:G244"/>
    <mergeCell ref="D244:F244"/>
    <mergeCell ref="E242:F242"/>
    <mergeCell ref="H243:I243"/>
    <mergeCell ref="D31:J31"/>
    <mergeCell ref="D32:D36"/>
    <mergeCell ref="G32:J32"/>
    <mergeCell ref="E33:E36"/>
    <mergeCell ref="F33:F36"/>
    <mergeCell ref="G33:I33"/>
    <mergeCell ref="G34:J34"/>
    <mergeCell ref="D2:J12"/>
    <mergeCell ref="D14:E14"/>
    <mergeCell ref="H14:J17"/>
    <mergeCell ref="D15:G15"/>
    <mergeCell ref="E16:F16"/>
    <mergeCell ref="G16:G17"/>
    <mergeCell ref="E17:F17"/>
    <mergeCell ref="I35:J36"/>
    <mergeCell ref="G35:H36"/>
    <mergeCell ref="E225:F226"/>
    <mergeCell ref="G225:G226"/>
    <mergeCell ref="H225:J226"/>
    <mergeCell ref="D115:J115"/>
    <mergeCell ref="D116:J116"/>
    <mergeCell ref="D117:D123"/>
    <mergeCell ref="D124:D138"/>
    <mergeCell ref="D139:D146"/>
    <mergeCell ref="D154:J154"/>
    <mergeCell ref="C31:C33"/>
    <mergeCell ref="D46:D60"/>
    <mergeCell ref="D37:J37"/>
    <mergeCell ref="D38:J38"/>
    <mergeCell ref="D39:D45"/>
    <mergeCell ref="D155:J155"/>
    <mergeCell ref="D156:D162"/>
    <mergeCell ref="D163:D177"/>
    <mergeCell ref="D178:D185"/>
    <mergeCell ref="C187:C189"/>
    <mergeCell ref="D187:J187"/>
    <mergeCell ref="D188:D192"/>
    <mergeCell ref="G188:J188"/>
    <mergeCell ref="E189:E192"/>
    <mergeCell ref="F189:F192"/>
    <mergeCell ref="G189:I189"/>
    <mergeCell ref="D243:F243"/>
    <mergeCell ref="G228:J232"/>
    <mergeCell ref="D233:J233"/>
    <mergeCell ref="H242:I242"/>
    <mergeCell ref="H244:I244"/>
    <mergeCell ref="J243:J244"/>
    <mergeCell ref="E236:J236"/>
    <mergeCell ref="E237:J237"/>
    <mergeCell ref="E238:J238"/>
    <mergeCell ref="E239:J239"/>
    <mergeCell ref="D240:J240"/>
    <mergeCell ref="D241:J241"/>
    <mergeCell ref="D234:J235"/>
    <mergeCell ref="D228:D232"/>
    <mergeCell ref="E228:E232"/>
    <mergeCell ref="F228:F232"/>
    <mergeCell ref="D227:J227"/>
    <mergeCell ref="D61:D68"/>
    <mergeCell ref="D225:D226"/>
    <mergeCell ref="F111:F114"/>
    <mergeCell ref="G111:I111"/>
    <mergeCell ref="G112:J112"/>
    <mergeCell ref="G113:H114"/>
    <mergeCell ref="I113:J114"/>
    <mergeCell ref="C70:C72"/>
    <mergeCell ref="D70:J70"/>
    <mergeCell ref="D71:D75"/>
    <mergeCell ref="G71:J71"/>
    <mergeCell ref="E72:E75"/>
    <mergeCell ref="F72:F75"/>
    <mergeCell ref="G72:I72"/>
    <mergeCell ref="G73:J73"/>
    <mergeCell ref="G74:H75"/>
    <mergeCell ref="I74:J75"/>
    <mergeCell ref="D76:J76"/>
    <mergeCell ref="D77:J77"/>
    <mergeCell ref="D78:D84"/>
    <mergeCell ref="D85:D99"/>
    <mergeCell ref="D100:D107"/>
    <mergeCell ref="D217:D224"/>
    <mergeCell ref="A31:B31"/>
    <mergeCell ref="A186:B186"/>
    <mergeCell ref="A147:B147"/>
    <mergeCell ref="A108:B108"/>
    <mergeCell ref="A69:B69"/>
    <mergeCell ref="D193:J193"/>
    <mergeCell ref="C109:C111"/>
    <mergeCell ref="D109:J109"/>
    <mergeCell ref="D110:D114"/>
    <mergeCell ref="G110:J110"/>
    <mergeCell ref="E111:E114"/>
    <mergeCell ref="D194:J194"/>
    <mergeCell ref="D195:D201"/>
    <mergeCell ref="D202:D216"/>
    <mergeCell ref="C148:C150"/>
    <mergeCell ref="D148:J148"/>
    <mergeCell ref="D149:D153"/>
    <mergeCell ref="G149:J149"/>
    <mergeCell ref="E150:E153"/>
    <mergeCell ref="F150:F153"/>
    <mergeCell ref="G150:I150"/>
    <mergeCell ref="G151:J151"/>
    <mergeCell ref="G152:H153"/>
    <mergeCell ref="I152:J153"/>
    <mergeCell ref="G190:J190"/>
    <mergeCell ref="G191:H192"/>
    <mergeCell ref="I191:J192"/>
  </mergeCells>
  <conditionalFormatting sqref="D243:F243">
    <cfRule type="containsText" dxfId="4" priority="2" operator="containsText" text="ללא סטטוס">
      <formula>NOT(ISERROR(SEARCH("ללא סטטוס",D243)))</formula>
    </cfRule>
    <cfRule type="beginsWith" dxfId="3" priority="3" operator="beginsWith" text="לתיקון">
      <formula>LEFT(D243,LEN("לתיקון"))="לתיקון"</formula>
    </cfRule>
  </conditionalFormatting>
  <conditionalFormatting sqref="G228:J232">
    <cfRule type="containsText" dxfId="2" priority="1" operator="containsText" text="יש להזין">
      <formula>NOT(ISERROR(SEARCH("יש להזין",G228)))</formula>
    </cfRule>
    <cfRule type="beginsWith" dxfId="1" priority="4" operator="beginsWith" text="לתיקון">
      <formula>LEFT(G228,LEN("לתיקון"))="לתיקון"</formula>
    </cfRule>
  </conditionalFormatting>
  <dataValidations count="10">
    <dataValidation type="list" allowBlank="1" showErrorMessage="1" sqref="F47:F60 I47:I60 F86:F99 I86:I99 F125:F138 I125:I138 F164:F177 I164:I177 F203:F216 I203:I216" xr:uid="{08D328B5-FD65-4BDC-8A1A-B97DA89C4B7E}">
      <formula1>"חליפי/מקורי,חליפי/משומש,חדש מקורי,חליפי,משומש,ריק"</formula1>
    </dataValidation>
    <dataValidation type="list" allowBlank="1" showInputMessage="1" showErrorMessage="1" sqref="J27" xr:uid="{C527F520-3C00-4016-8A1C-5417308C7BC0}">
      <formula1>"לפוליסה, צד ג, גלובאלי, משפטי, זדון, הצפה"</formula1>
    </dataValidation>
    <dataValidation type="list" allowBlank="1" showInputMessage="1" showErrorMessage="1" sqref="J25" xr:uid="{0E3231BB-ECEE-45CF-BE23-3B8720346038}">
      <formula1>"הראל, איילון, הפניקס, מנורה, מגדל, ליברה, כלל ביטוח, ביטוח ישיר, אחרת "</formula1>
    </dataValidation>
    <dataValidation type="list" allowBlank="1" showInputMessage="1" showErrorMessage="1" sqref="G32:J32 G71:J71 G110:J110 G149:J149 G188:J188" xr:uid="{089E5352-8E92-451E-83ED-E29DCFD07E6E}">
      <formula1>"(-),חזית, קדמי ימין, ימין קדמי, ימין, אחורי ימין, ימין אחורי, אחורי, אחורי שמאל, שמאל אחורי, שמאל, שמאל קדמי, קדמי שמאל, סביב הרכב, פנים הרכב, מיכאני, אחר "</formula1>
    </dataValidation>
    <dataValidation type="list" allowBlank="1" showInputMessage="1" showErrorMessage="1" sqref="J189 J72 J111 J150" xr:uid="{F8ED91C7-A473-415A-922C-B19CC693BD93}">
      <formula1>"(-),הקדמי, קדמי ימין, ימין קדמי, ימין, אחורי ימין, ימין אחורי, אחורי, אחורי שמאל, שמאל אחורי, שמאל, שמאל קדמי, קדמי שמאל, סביב הרכב, פנים הרכב, מיכאני, אחר "</formula1>
    </dataValidation>
    <dataValidation type="list" showInputMessage="1" showErrorMessage="1" sqref="D243:F243" xr:uid="{DDAB7487-4C2A-41D8-A8C8-896B7D229BBB}">
      <formula1>"ללא סטטוס, לתיקון, טוטאלוס TL, לא לתיקון בשלב זה להכין הצעת מחיר, אובדן להלכה, מכירה במצבו הניזוק, להכין הצעת מחיר"</formula1>
    </dataValidation>
    <dataValidation type="date" allowBlank="1" showInputMessage="1" showErrorMessage="1" sqref="G27 E225:F226" xr:uid="{0F474278-8A5F-44D1-9F27-36D68696C573}">
      <formula1>42005</formula1>
      <formula2>49674</formula2>
    </dataValidation>
    <dataValidation allowBlank="1" showInputMessage="1" showErrorMessage="1" sqref="F46 I46 J66 F85 I85 J105 F124 I124 J144 F163 I163 J183 F202 I202 J222" xr:uid="{42721A95-9300-48D9-940A-0131FB8822BE}"/>
    <dataValidation type="list" allowBlank="1" showInputMessage="1" showErrorMessage="1" sqref="J65 J104 J143 J182 J221" xr:uid="{1BB367A8-6CD9-4A60-AF70-5CB22EF7D3BC}">
      <formula1>"כן, לא"</formula1>
    </dataValidation>
    <dataValidation type="list" allowBlank="1" showInputMessage="1" showErrorMessage="1" sqref="J33" xr:uid="{1E465436-3332-4348-BE95-328682C4B728}">
      <formula1>"ללא, הקדמי, קדמי ימין, ימין קדמי, ימין, אחורי ימין, ימין אחורי, אחורי, אחורי שמאל, שמאל אחורי, שמאל, שמאל קדמי, קדמי שמאל, סביב הרכב, פנים הרכב, מכאני, אחר "</formula1>
    </dataValidation>
  </dataValidations>
  <printOptions horizontalCentered="1"/>
  <pageMargins left="0.7" right="0.7" top="0.75" bottom="0.75" header="0.3" footer="0.3"/>
  <pageSetup paperSize="12" orientation="portrait"/>
  <drawing r:id="rId1"/>
  <tableParts count="16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T32"/>
  <sheetViews>
    <sheetView rightToLeft="1" workbookViewId="0">
      <selection activeCell="B14" sqref="B14"/>
    </sheetView>
  </sheetViews>
  <sheetFormatPr defaultRowHeight="15" x14ac:dyDescent="0.2"/>
  <cols>
    <col min="1" max="1" width="25.421875" customWidth="1"/>
    <col min="2" max="2" width="23" customWidth="1"/>
    <col min="3" max="3" width="12.10546875" bestFit="1" customWidth="1"/>
    <col min="4" max="4" width="15.19921875" bestFit="1" customWidth="1"/>
    <col min="5" max="5" width="14.52734375" customWidth="1"/>
    <col min="6" max="6" width="16.6796875" customWidth="1"/>
    <col min="7" max="7" width="20.4453125" bestFit="1" customWidth="1"/>
    <col min="8" max="8" width="12.23828125" bestFit="1" customWidth="1"/>
    <col min="9" max="9" width="10.22265625" bestFit="1" customWidth="1"/>
    <col min="10" max="10" width="16.41015625" bestFit="1" customWidth="1"/>
    <col min="11" max="11" width="13.046875" customWidth="1"/>
    <col min="12" max="12" width="13.44921875" bestFit="1" customWidth="1"/>
    <col min="17" max="17" width="11.703125" customWidth="1"/>
    <col min="18" max="19" width="16.140625" customWidth="1"/>
    <col min="20" max="20" width="20.17578125" customWidth="1"/>
    <col min="21" max="21" width="18.0234375" customWidth="1"/>
  </cols>
  <sheetData>
    <row r="1" spans="1:20" ht="25.5" customHeight="1" x14ac:dyDescent="0.2">
      <c r="A1" s="362" t="s">
        <v>104</v>
      </c>
      <c r="B1" s="362" t="s">
        <v>105</v>
      </c>
      <c r="C1" s="177"/>
      <c r="D1" s="177"/>
      <c r="E1" s="177"/>
      <c r="F1" s="177"/>
      <c r="G1" s="177"/>
      <c r="H1" s="177"/>
      <c r="I1" s="177"/>
      <c r="J1" s="177"/>
      <c r="K1" s="177"/>
      <c r="L1" s="177"/>
    </row>
    <row r="2" spans="1:20" ht="15.75" customHeight="1" x14ac:dyDescent="0.2">
      <c r="A2" s="414" t="s">
        <v>106</v>
      </c>
      <c r="B2" s="415" t="s">
        <v>107</v>
      </c>
      <c r="C2" s="177"/>
      <c r="D2" s="177"/>
      <c r="E2" s="177"/>
      <c r="F2" s="177"/>
      <c r="G2" s="177"/>
      <c r="H2" s="177"/>
      <c r="I2" s="177"/>
      <c r="J2" s="177"/>
      <c r="K2" s="177"/>
      <c r="L2" s="177"/>
    </row>
    <row r="3" spans="1:20" x14ac:dyDescent="0.2">
      <c r="A3" s="363" t="s">
        <v>12</v>
      </c>
      <c r="B3" s="372">
        <v>5785269</v>
      </c>
    </row>
    <row r="4" spans="1:20" s="176" customFormat="1" x14ac:dyDescent="0.2">
      <c r="A4" s="363" t="s">
        <v>14</v>
      </c>
      <c r="B4" s="373" t="s">
        <v>108</v>
      </c>
    </row>
    <row r="5" spans="1:20" s="35" customFormat="1" x14ac:dyDescent="0.2">
      <c r="A5" s="363" t="s">
        <v>16</v>
      </c>
      <c r="B5" s="373" t="s">
        <v>109</v>
      </c>
      <c r="F5" s="179" t="s">
        <v>110</v>
      </c>
      <c r="G5" s="212" t="s">
        <v>111</v>
      </c>
      <c r="H5" s="213" t="s">
        <v>110</v>
      </c>
      <c r="I5" s="213" t="s">
        <v>112</v>
      </c>
      <c r="J5" s="213" t="s">
        <v>113</v>
      </c>
      <c r="K5" s="213" t="s">
        <v>114</v>
      </c>
      <c r="L5" s="213" t="s">
        <v>115</v>
      </c>
      <c r="M5" s="213" t="s">
        <v>116</v>
      </c>
      <c r="N5" s="213" t="s">
        <v>117</v>
      </c>
      <c r="O5" s="213" t="s">
        <v>118</v>
      </c>
      <c r="P5" s="213" t="s">
        <v>119</v>
      </c>
      <c r="Q5" s="213" t="s">
        <v>120</v>
      </c>
      <c r="R5" s="214" t="s">
        <v>121</v>
      </c>
    </row>
    <row r="6" spans="1:20" s="35" customFormat="1" x14ac:dyDescent="0.2">
      <c r="A6" s="363" t="s">
        <v>18</v>
      </c>
      <c r="B6" s="373" t="s">
        <v>122</v>
      </c>
      <c r="F6" s="180" t="s">
        <v>123</v>
      </c>
      <c r="G6" s="208" t="s">
        <v>124</v>
      </c>
      <c r="H6" s="180" t="s">
        <v>123</v>
      </c>
      <c r="I6" s="180" t="s">
        <v>123</v>
      </c>
      <c r="J6" s="180" t="s">
        <v>123</v>
      </c>
      <c r="K6" s="180" t="s">
        <v>123</v>
      </c>
      <c r="L6" s="180" t="s">
        <v>123</v>
      </c>
      <c r="M6" s="180" t="s">
        <v>123</v>
      </c>
      <c r="N6" s="180" t="s">
        <v>123</v>
      </c>
      <c r="O6" s="180" t="s">
        <v>118</v>
      </c>
      <c r="P6" s="181" t="s">
        <v>124</v>
      </c>
      <c r="Q6" s="180" t="s">
        <v>123</v>
      </c>
      <c r="R6" s="210" t="s">
        <v>118</v>
      </c>
    </row>
    <row r="7" spans="1:20" s="35" customFormat="1" x14ac:dyDescent="0.2">
      <c r="A7" s="363" t="s">
        <v>20</v>
      </c>
      <c r="B7" s="373" t="s">
        <v>125</v>
      </c>
      <c r="F7" s="182" t="s">
        <v>126</v>
      </c>
      <c r="G7" s="209" t="s">
        <v>126</v>
      </c>
      <c r="H7" s="182" t="s">
        <v>126</v>
      </c>
      <c r="I7" s="182" t="s">
        <v>126</v>
      </c>
      <c r="J7" s="182" t="s">
        <v>126</v>
      </c>
      <c r="K7" s="182" t="s">
        <v>126</v>
      </c>
      <c r="L7" s="182" t="s">
        <v>126</v>
      </c>
      <c r="M7" s="182" t="s">
        <v>126</v>
      </c>
      <c r="N7" s="182" t="s">
        <v>126</v>
      </c>
      <c r="O7" s="182" t="s">
        <v>126</v>
      </c>
      <c r="P7" s="182" t="s">
        <v>126</v>
      </c>
      <c r="Q7" s="182" t="s">
        <v>126</v>
      </c>
      <c r="R7" s="211" t="s">
        <v>126</v>
      </c>
      <c r="S7"/>
      <c r="T7"/>
    </row>
    <row r="8" spans="1:20" s="35" customFormat="1" x14ac:dyDescent="0.2">
      <c r="A8" s="364" t="s">
        <v>22</v>
      </c>
      <c r="B8" s="374">
        <v>39934</v>
      </c>
      <c r="F8" s="183" t="s">
        <v>127</v>
      </c>
      <c r="G8" s="215" t="s">
        <v>127</v>
      </c>
      <c r="H8" s="216" t="s">
        <v>127</v>
      </c>
      <c r="I8" s="216" t="s">
        <v>127</v>
      </c>
      <c r="J8" s="216" t="s">
        <v>127</v>
      </c>
      <c r="K8" s="216" t="s">
        <v>127</v>
      </c>
      <c r="L8" s="216" t="s">
        <v>127</v>
      </c>
      <c r="M8" s="216" t="s">
        <v>127</v>
      </c>
      <c r="N8" s="216" t="s">
        <v>127</v>
      </c>
      <c r="O8" s="216"/>
      <c r="P8" s="216" t="s">
        <v>127</v>
      </c>
      <c r="Q8" s="216" t="s">
        <v>127</v>
      </c>
      <c r="R8" s="217"/>
      <c r="S8" s="282"/>
      <c r="T8" s="282"/>
    </row>
    <row r="9" spans="1:20" s="35" customFormat="1" x14ac:dyDescent="0.2">
      <c r="A9" s="363" t="s">
        <v>26</v>
      </c>
      <c r="B9" s="374" t="s">
        <v>128</v>
      </c>
      <c r="S9" s="282"/>
      <c r="T9" s="282"/>
    </row>
    <row r="10" spans="1:20" s="35" customFormat="1" x14ac:dyDescent="0.2">
      <c r="A10" s="365" t="s">
        <v>24</v>
      </c>
      <c r="B10" s="375">
        <f>אקספרטיזה!G25</f>
        <v>0</v>
      </c>
      <c r="S10" s="282"/>
      <c r="T10" s="282"/>
    </row>
    <row r="11" spans="1:20" x14ac:dyDescent="0.2">
      <c r="A11" s="366" t="s">
        <v>28</v>
      </c>
      <c r="B11" s="376">
        <f>אקספרטיזה!G27</f>
        <v>0</v>
      </c>
      <c r="F11" s="587" t="s">
        <v>129</v>
      </c>
      <c r="G11" s="588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178" t="s">
        <v>130</v>
      </c>
      <c r="S11" s="282"/>
      <c r="T11" s="282"/>
    </row>
    <row r="12" spans="1:20" ht="18.75" x14ac:dyDescent="0.2">
      <c r="A12" s="363" t="s">
        <v>30</v>
      </c>
      <c r="B12" s="420" t="s">
        <v>131</v>
      </c>
      <c r="F12" s="584" t="str">
        <f>IF(אקספרטיזה!D243="ללא סטטוס", "יש להזין סטטוס", IF(OR(
  אקספרטיזה!D243="לתיקון",
  אקספרטיזה!D243="להכין הצעת מחיר",
  E89="טוטאלוס TL",
  אקספרטיזה!D243="לא לתיקון בשלב זה להכין הצעת מחיר",
 אקספרטיזה!D243="אובדן להלכה",
 אקספרטיזה!D243="מכירה במצבו הניזוק"
), אקספרטיזה!D243, ""))</f>
        <v>יש להזין סטטוס</v>
      </c>
      <c r="G12" s="585"/>
      <c r="R12" s="586" t="s">
        <v>132</v>
      </c>
      <c r="S12" s="283"/>
      <c r="T12" s="283"/>
    </row>
    <row r="13" spans="1:20" ht="18.75" x14ac:dyDescent="0.2">
      <c r="A13" s="367" t="s">
        <v>32</v>
      </c>
      <c r="B13" s="377">
        <f ca="1">'Levi&amp;Helper'!B12</f>
        <v>0</v>
      </c>
      <c r="F13" s="355" t="s">
        <v>133</v>
      </c>
      <c r="G13" s="359">
        <f>B3</f>
        <v>5785269</v>
      </c>
      <c r="R13" s="586"/>
    </row>
    <row r="14" spans="1:20" ht="18.75" x14ac:dyDescent="0.2">
      <c r="A14" s="363" t="s">
        <v>34</v>
      </c>
      <c r="B14" s="374" t="s">
        <v>134</v>
      </c>
      <c r="F14" s="357" t="s">
        <v>13</v>
      </c>
      <c r="G14" s="356" t="str">
        <f>B15</f>
        <v>כרמל כיוף</v>
      </c>
    </row>
    <row r="15" spans="1:20" ht="18.75" x14ac:dyDescent="0.2">
      <c r="A15" s="363" t="s">
        <v>13</v>
      </c>
      <c r="B15" s="373" t="s">
        <v>135</v>
      </c>
      <c r="F15" s="358" t="s">
        <v>30</v>
      </c>
      <c r="G15" s="360" t="str">
        <f>B12</f>
        <v>13/05/2025</v>
      </c>
    </row>
    <row r="16" spans="1:20" x14ac:dyDescent="0.2">
      <c r="A16" s="365" t="s">
        <v>15</v>
      </c>
      <c r="B16" s="375">
        <f>אקספרטיזה!J20</f>
        <v>0</v>
      </c>
      <c r="F16" s="33"/>
    </row>
    <row r="17" spans="1:5" x14ac:dyDescent="0.2">
      <c r="A17" s="366" t="s">
        <v>17</v>
      </c>
      <c r="B17" s="383">
        <f>אקספרטיזה!J21</f>
        <v>0</v>
      </c>
    </row>
    <row r="18" spans="1:5" x14ac:dyDescent="0.2">
      <c r="A18" s="363" t="s">
        <v>19</v>
      </c>
      <c r="B18" s="378" t="s">
        <v>134</v>
      </c>
    </row>
    <row r="19" spans="1:5" x14ac:dyDescent="0.2">
      <c r="A19" s="363" t="s">
        <v>21</v>
      </c>
      <c r="B19" s="373"/>
    </row>
    <row r="20" spans="1:5" x14ac:dyDescent="0.2">
      <c r="A20" s="365" t="s">
        <v>23</v>
      </c>
      <c r="B20" s="375">
        <f>אקספרטיזה!J24</f>
        <v>0</v>
      </c>
    </row>
    <row r="21" spans="1:5" x14ac:dyDescent="0.2">
      <c r="A21" s="370" t="s">
        <v>136</v>
      </c>
      <c r="B21" s="370"/>
    </row>
    <row r="22" spans="1:5" x14ac:dyDescent="0.2">
      <c r="A22" s="368" t="s">
        <v>25</v>
      </c>
      <c r="B22" s="384">
        <f>אקספרטיזה!J25</f>
        <v>0</v>
      </c>
    </row>
    <row r="23" spans="1:5" x14ac:dyDescent="0.2">
      <c r="A23" s="369" t="s">
        <v>27</v>
      </c>
      <c r="B23" s="379">
        <f>אקספרטיזה!J26</f>
        <v>0</v>
      </c>
    </row>
    <row r="24" spans="1:5" x14ac:dyDescent="0.2">
      <c r="A24" s="366" t="s">
        <v>137</v>
      </c>
      <c r="B24" s="385">
        <f>אקספרטיזה!J27</f>
        <v>0</v>
      </c>
    </row>
    <row r="25" spans="1:5" x14ac:dyDescent="0.2">
      <c r="A25" s="363" t="s">
        <v>31</v>
      </c>
      <c r="B25" s="378" t="s">
        <v>138</v>
      </c>
    </row>
    <row r="26" spans="1:5" x14ac:dyDescent="0.2">
      <c r="A26" s="367" t="s">
        <v>33</v>
      </c>
      <c r="B26" s="380">
        <f>'Levi&amp;Helper'!B103</f>
        <v>27000</v>
      </c>
      <c r="E26" s="30"/>
    </row>
    <row r="27" spans="1:5" x14ac:dyDescent="0.2">
      <c r="A27" s="370" t="s">
        <v>139</v>
      </c>
      <c r="B27" s="381">
        <v>3791</v>
      </c>
    </row>
    <row r="28" spans="1:5" x14ac:dyDescent="0.2">
      <c r="A28" s="370" t="s">
        <v>140</v>
      </c>
      <c r="B28" s="381" t="s">
        <v>141</v>
      </c>
    </row>
    <row r="29" spans="1:5" x14ac:dyDescent="0.2">
      <c r="A29" s="370" t="s">
        <v>142</v>
      </c>
      <c r="B29" s="381" t="s">
        <v>143</v>
      </c>
    </row>
    <row r="30" spans="1:5" x14ac:dyDescent="0.2">
      <c r="A30" s="370" t="s">
        <v>144</v>
      </c>
      <c r="B30" s="381">
        <v>428</v>
      </c>
    </row>
    <row r="31" spans="1:5" x14ac:dyDescent="0.2">
      <c r="A31" s="370" t="s">
        <v>145</v>
      </c>
      <c r="B31" s="381" t="s">
        <v>146</v>
      </c>
    </row>
    <row r="32" spans="1:5" x14ac:dyDescent="0.2">
      <c r="A32" s="371"/>
      <c r="B32" s="382"/>
    </row>
  </sheetData>
  <mergeCells count="3">
    <mergeCell ref="F12:G12"/>
    <mergeCell ref="R12:R13"/>
    <mergeCell ref="F11:G11"/>
  </mergeCells>
  <conditionalFormatting sqref="F12:G12">
    <cfRule type="cellIs" dxfId="0" priority="1" operator="equal">
      <formula>"לתיקון"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166A-652A-4F18-B17C-150003E9A251}">
  <sheetPr>
    <tabColor theme="5" tint="-0.249977111117893"/>
    <pageSetUpPr fitToPage="1"/>
  </sheetPr>
  <dimension ref="A1:X171"/>
  <sheetViews>
    <sheetView rightToLeft="1" workbookViewId="0">
      <selection activeCell="B112" sqref="B112"/>
    </sheetView>
  </sheetViews>
  <sheetFormatPr defaultRowHeight="15" x14ac:dyDescent="0.2"/>
  <cols>
    <col min="1" max="1" width="35.6484375" style="30" customWidth="1"/>
    <col min="2" max="2" width="36.58984375" style="30" customWidth="1"/>
    <col min="3" max="3" width="15.19921875" style="30" customWidth="1"/>
    <col min="4" max="4" width="16.27734375" style="35" customWidth="1"/>
    <col min="5" max="5" width="25.421875" customWidth="1"/>
    <col min="6" max="6" width="30.265625" customWidth="1"/>
    <col min="7" max="7" width="32.95703125" customWidth="1"/>
    <col min="9" max="9" width="29.0546875" customWidth="1"/>
    <col min="10" max="10" width="29.19140625" customWidth="1"/>
    <col min="11" max="11" width="34.30078125" customWidth="1"/>
    <col min="21" max="21" width="11.02734375" customWidth="1"/>
    <col min="22" max="22" width="14.2578125" bestFit="1" customWidth="1"/>
    <col min="23" max="23" width="11.43359375" customWidth="1"/>
    <col min="24" max="24" width="14.9296875" bestFit="1" customWidth="1"/>
  </cols>
  <sheetData>
    <row r="1" spans="1:24" x14ac:dyDescent="0.2">
      <c r="A1" s="62" t="s">
        <v>147</v>
      </c>
      <c r="B1" s="62" t="s">
        <v>148</v>
      </c>
      <c r="C1" s="62" t="s">
        <v>149</v>
      </c>
      <c r="E1" s="419" t="s">
        <v>150</v>
      </c>
      <c r="I1" s="419" t="s">
        <v>151</v>
      </c>
      <c r="U1" s="204" t="s">
        <v>152</v>
      </c>
      <c r="V1" s="205" t="s">
        <v>153</v>
      </c>
      <c r="W1" s="206" t="s">
        <v>154</v>
      </c>
      <c r="X1" s="207" t="s">
        <v>155</v>
      </c>
    </row>
    <row r="2" spans="1:24" x14ac:dyDescent="0.2">
      <c r="A2" s="104" t="s">
        <v>12</v>
      </c>
      <c r="B2" s="353">
        <f>_xlfn.XLOOKUP(Levi_Report[[#This Row],[field]],Car_details[קטגוריה],Car_details[ערך],"")</f>
        <v>5785269</v>
      </c>
      <c r="C2" s="74"/>
      <c r="E2" s="323" t="str">
        <f>A31</f>
        <v>מוקד הנזק</v>
      </c>
      <c r="F2" s="324" t="str">
        <f>אקספרטיזה!G71</f>
        <v>אחורי ימין</v>
      </c>
      <c r="G2" s="325" t="str">
        <f>אקספרטיזה!J72</f>
        <v>אחורי ימין</v>
      </c>
      <c r="I2" s="323" t="str">
        <f>E31</f>
        <v>חליפי/מקורי</v>
      </c>
      <c r="J2" s="324">
        <f>אקספרטיזה!K71</f>
        <v>0</v>
      </c>
      <c r="K2" s="325">
        <f>אקספרטיזה!N72</f>
        <v>0</v>
      </c>
      <c r="U2" s="188" t="s">
        <v>156</v>
      </c>
      <c r="V2" s="189" t="s">
        <v>124</v>
      </c>
      <c r="W2" s="190"/>
      <c r="X2" s="191" t="s">
        <v>157</v>
      </c>
    </row>
    <row r="3" spans="1:24" ht="62.25" customHeight="1" x14ac:dyDescent="0.2">
      <c r="A3" s="105" t="s">
        <v>14</v>
      </c>
      <c r="B3" s="353" t="str">
        <f>_xlfn.XLOOKUP(Levi_Report[[#This Row],[field]],Car_details[קטגוריה],Car_details[ערך],"")</f>
        <v>ביואיק</v>
      </c>
      <c r="C3" s="74"/>
      <c r="E3" s="323" t="str">
        <f>"**תיאור כללי**:"&amp; CONCATENATE(אקספרטיזה!G72,אקספרטיזה!J72,אקספרטיזה!G73)</f>
        <v xml:space="preserve">**תיאור כללי**:בבדיקת הרכב הנדון נוכחנו בנזקים תאונתיים לחלקו      
אחורי ימין     של הרכב.   </v>
      </c>
      <c r="F3" s="324" t="str">
        <f>אקספרטיזה!G74</f>
        <v xml:space="preserve"> .....................</v>
      </c>
      <c r="G3" s="325" t="str">
        <f>אקספרטיזה!I74</f>
        <v>נמצאו ניזוקים וטעונים תיקון .</v>
      </c>
      <c r="I3" s="323" t="str">
        <f>"**תיאור כללי**:"&amp; CONCATENATE(אקספרטיזה!K72,אקספרטיזה!N72,אקספרטיזה!K73)</f>
        <v>**תיאור כללי**:</v>
      </c>
      <c r="J3" s="324">
        <f>אקספרטיזה!K74</f>
        <v>0</v>
      </c>
      <c r="K3" s="325">
        <f>אקספרטיזה!M74</f>
        <v>0</v>
      </c>
      <c r="U3" s="188" t="s">
        <v>156</v>
      </c>
      <c r="V3" s="187" t="s">
        <v>158</v>
      </c>
      <c r="W3" s="184"/>
      <c r="X3" s="191" t="s">
        <v>157</v>
      </c>
    </row>
    <row r="4" spans="1:24" x14ac:dyDescent="0.2">
      <c r="A4" s="105" t="s">
        <v>16</v>
      </c>
      <c r="B4" s="353" t="str">
        <f>_xlfn.XLOOKUP(Levi_Report[[#This Row],[field]],Car_details[קטגוריה],Car_details[ערך],"")</f>
        <v>LUCERNE</v>
      </c>
      <c r="C4" s="74"/>
      <c r="E4" s="326">
        <f t="shared" ref="E2:E33" si="0">A33</f>
        <v>0</v>
      </c>
      <c r="F4" s="327" t="str">
        <f t="shared" ref="F2:F33" si="1">B33</f>
        <v>פירוט</v>
      </c>
      <c r="G4" s="328" t="str">
        <f t="shared" ref="G2:G33" si="2">C33</f>
        <v>עלות</v>
      </c>
      <c r="I4" s="326" t="str">
        <f t="shared" ref="I4:I35" si="3">E33</f>
        <v>חליפי/מקורי</v>
      </c>
      <c r="J4" s="327" t="str">
        <f t="shared" ref="J4:J35" si="4">F33</f>
        <v>תיאןר החלק</v>
      </c>
      <c r="K4" s="328" t="str">
        <f t="shared" ref="K4:K35" si="5">G33</f>
        <v>עלות</v>
      </c>
      <c r="U4" s="188" t="s">
        <v>156</v>
      </c>
      <c r="V4" s="187" t="s">
        <v>158</v>
      </c>
      <c r="W4" s="184"/>
      <c r="X4" s="191" t="s">
        <v>157</v>
      </c>
    </row>
    <row r="5" spans="1:24" x14ac:dyDescent="0.2">
      <c r="A5" s="105" t="s">
        <v>18</v>
      </c>
      <c r="B5" s="353" t="str">
        <f>_xlfn.XLOOKUP(Levi_Report[[#This Row],[field]],Car_details[קטגוריה],Car_details[ערך],"")</f>
        <v>CXL</v>
      </c>
      <c r="C5" s="74"/>
      <c r="E5" s="329" t="str">
        <f t="shared" si="0"/>
        <v>תיקונים</v>
      </c>
      <c r="F5" s="330">
        <f>אקספרטיזה!G79</f>
        <v>0</v>
      </c>
      <c r="G5" s="331">
        <f>אקספרטיזה!F79</f>
        <v>0</v>
      </c>
      <c r="I5" s="329" t="str">
        <f t="shared" si="3"/>
        <v>חליפי</v>
      </c>
      <c r="J5" s="330">
        <f>אקספרטיזה!K79</f>
        <v>0</v>
      </c>
      <c r="K5" s="331">
        <f>אקספרטיזה!J79</f>
        <v>0</v>
      </c>
      <c r="U5" s="188" t="s">
        <v>156</v>
      </c>
      <c r="V5" s="187" t="s">
        <v>158</v>
      </c>
      <c r="W5" s="184"/>
      <c r="X5" s="191" t="s">
        <v>157</v>
      </c>
    </row>
    <row r="6" spans="1:24" x14ac:dyDescent="0.2">
      <c r="A6" s="106" t="s">
        <v>20</v>
      </c>
      <c r="B6" s="353" t="str">
        <f>_xlfn.XLOOKUP(Levi_Report[[#This Row],[field]],Car_details[קטגוריה],Car_details[ערך],"")</f>
        <v>1G4HD57258U196450</v>
      </c>
      <c r="C6" s="74"/>
      <c r="E6" s="329" t="str">
        <f t="shared" si="0"/>
        <v>תיקונים</v>
      </c>
      <c r="F6" s="330">
        <f>אקספרטיזה!G80</f>
        <v>0</v>
      </c>
      <c r="G6" s="331">
        <f>אקספרטיזה!F80</f>
        <v>0</v>
      </c>
      <c r="I6" s="329" t="str">
        <f t="shared" si="3"/>
        <v>חליפי/מקורי</v>
      </c>
      <c r="J6" s="330">
        <f>אקספרטיזה!K80</f>
        <v>0</v>
      </c>
      <c r="K6" s="331">
        <f>אקספרטיזה!J80</f>
        <v>0</v>
      </c>
      <c r="U6" s="188" t="s">
        <v>156</v>
      </c>
      <c r="V6" s="187" t="s">
        <v>158</v>
      </c>
      <c r="W6" s="184"/>
      <c r="X6" s="191" t="s">
        <v>157</v>
      </c>
    </row>
    <row r="7" spans="1:24" x14ac:dyDescent="0.2">
      <c r="A7" s="106" t="s">
        <v>22</v>
      </c>
      <c r="B7" s="421">
        <f>_xlfn.XLOOKUP(Levi_Report[[#This Row],[field]],Car_details[קטגוריה],Car_details[ערך],"")</f>
        <v>39934</v>
      </c>
      <c r="C7" s="74"/>
      <c r="E7" s="329" t="str">
        <f t="shared" si="0"/>
        <v>תיקונים</v>
      </c>
      <c r="F7" s="330">
        <f>אקספרטיזה!G81</f>
        <v>0</v>
      </c>
      <c r="G7" s="331">
        <f>אקספרטיזה!F81</f>
        <v>0</v>
      </c>
      <c r="I7" s="329" t="str">
        <f t="shared" si="3"/>
        <v>חליפי/מקורי</v>
      </c>
      <c r="J7" s="330">
        <f>אקספרטיזה!K81</f>
        <v>0</v>
      </c>
      <c r="K7" s="331">
        <f>אקספרטיזה!J81</f>
        <v>0</v>
      </c>
      <c r="U7" s="188" t="s">
        <v>156</v>
      </c>
      <c r="V7" s="187" t="s">
        <v>158</v>
      </c>
      <c r="W7" s="184"/>
      <c r="X7" s="191" t="s">
        <v>157</v>
      </c>
    </row>
    <row r="8" spans="1:24" x14ac:dyDescent="0.2">
      <c r="A8" s="107" t="s">
        <v>24</v>
      </c>
      <c r="B8" s="353">
        <f>_xlfn.XLOOKUP(Levi_Report[[#This Row],[field]],Car_details[קטגוריה],Car_details[ערך],"")</f>
        <v>0</v>
      </c>
      <c r="C8" s="74"/>
      <c r="E8" s="329" t="str">
        <f t="shared" si="0"/>
        <v>תיקונים</v>
      </c>
      <c r="F8" s="330">
        <f>אקספרטיזה!G82</f>
        <v>0</v>
      </c>
      <c r="G8" s="331">
        <f>אקספרטיזה!F82</f>
        <v>0</v>
      </c>
      <c r="I8" s="329" t="str">
        <f t="shared" si="3"/>
        <v>חליפי/מקורי</v>
      </c>
      <c r="J8" s="330">
        <f>אקספרטיזה!K82</f>
        <v>0</v>
      </c>
      <c r="K8" s="331">
        <f>אקספרטיזה!J82</f>
        <v>0</v>
      </c>
      <c r="U8" s="188" t="s">
        <v>156</v>
      </c>
      <c r="V8" s="187" t="s">
        <v>159</v>
      </c>
      <c r="W8" s="184"/>
      <c r="X8" s="191" t="s">
        <v>157</v>
      </c>
    </row>
    <row r="9" spans="1:24" x14ac:dyDescent="0.2">
      <c r="A9" s="105" t="s">
        <v>26</v>
      </c>
      <c r="B9" s="353" t="str">
        <f>_xlfn.XLOOKUP(Levi_Report[[#This Row],[field]],Car_details[קטגוריה],Car_details[ערך],"")</f>
        <v>סדאן</v>
      </c>
      <c r="C9" s="74"/>
      <c r="E9" s="329" t="str">
        <f t="shared" si="0"/>
        <v>תיקונים</v>
      </c>
      <c r="F9" s="330">
        <f>אקספרטיזה!G83</f>
        <v>0</v>
      </c>
      <c r="G9" s="331">
        <f>אקספרטיזה!F83</f>
        <v>0</v>
      </c>
      <c r="I9" s="329" t="str">
        <f t="shared" si="3"/>
        <v>חליפי/מקורי</v>
      </c>
      <c r="J9" s="330">
        <f>אקספרטיזה!K83</f>
        <v>0</v>
      </c>
      <c r="K9" s="331">
        <f>אקספרטיזה!J83</f>
        <v>0</v>
      </c>
      <c r="U9" s="188" t="s">
        <v>156</v>
      </c>
      <c r="V9" s="187" t="s">
        <v>158</v>
      </c>
      <c r="W9" s="184"/>
      <c r="X9" s="191" t="s">
        <v>157</v>
      </c>
    </row>
    <row r="10" spans="1:24" x14ac:dyDescent="0.2">
      <c r="A10" s="105" t="s">
        <v>28</v>
      </c>
      <c r="B10" s="406">
        <f>_xlfn.XLOOKUP(Levi_Report[[#This Row],[field]],Car_details[קטגוריה],Car_details[ערך],"")</f>
        <v>0</v>
      </c>
      <c r="C10" s="74"/>
      <c r="E10" s="332" t="str">
        <f t="shared" si="0"/>
        <v>תיקונים</v>
      </c>
      <c r="F10" s="330">
        <f>אקספרטיזה!G84</f>
        <v>0</v>
      </c>
      <c r="G10" s="331">
        <f>אקספרטיזה!F84</f>
        <v>0</v>
      </c>
      <c r="I10" s="332" t="str">
        <f t="shared" si="3"/>
        <v>חליפי/מקורי</v>
      </c>
      <c r="J10" s="330">
        <f>אקספרטיזה!K84</f>
        <v>0</v>
      </c>
      <c r="K10" s="331">
        <f>אקספרטיזה!J84</f>
        <v>0</v>
      </c>
      <c r="U10" s="188" t="s">
        <v>156</v>
      </c>
      <c r="V10" s="187" t="s">
        <v>124</v>
      </c>
      <c r="W10" s="184"/>
      <c r="X10" s="191" t="s">
        <v>157</v>
      </c>
    </row>
    <row r="11" spans="1:24" x14ac:dyDescent="0.2">
      <c r="A11" s="104" t="s">
        <v>30</v>
      </c>
      <c r="B11" s="406" t="str">
        <f>_xlfn.XLOOKUP(Levi_Report[[#This Row],[field]],Car_details[קטגוריה],Car_details[ערך],"")</f>
        <v>13/05/2025</v>
      </c>
      <c r="C11" s="74"/>
      <c r="E11" s="333">
        <f t="shared" si="0"/>
        <v>0</v>
      </c>
      <c r="F11" s="334" t="str">
        <f t="shared" si="1"/>
        <v>פירוט</v>
      </c>
      <c r="G11" s="335" t="str">
        <f t="shared" si="2"/>
        <v>עלות,</v>
      </c>
      <c r="I11" s="333" t="str">
        <f t="shared" si="3"/>
        <v>חליפי/מקורי</v>
      </c>
      <c r="J11" s="334">
        <f t="shared" ref="J11:J42" si="6">F40</f>
        <v>0</v>
      </c>
      <c r="K11" s="335">
        <f t="shared" ref="K11:K42" si="7">G40</f>
        <v>0</v>
      </c>
      <c r="U11" s="188" t="s">
        <v>156</v>
      </c>
      <c r="V11" s="187" t="s">
        <v>124</v>
      </c>
      <c r="W11" s="184"/>
      <c r="X11" s="191" t="s">
        <v>157</v>
      </c>
    </row>
    <row r="12" spans="1:24" x14ac:dyDescent="0.2">
      <c r="A12" s="104" t="s">
        <v>32</v>
      </c>
      <c r="B12" s="361">
        <f ca="1">_xlfn.XLOOKUP(Levi_Report[[#This Row],[field]],Car_details[קטגוריה],Car_details[ערך],"")</f>
        <v>0</v>
      </c>
      <c r="C12" s="74"/>
      <c r="E12" s="329" t="str">
        <f t="shared" si="0"/>
        <v>תיקונים</v>
      </c>
      <c r="F12" s="330">
        <f>אקספרטיזה!J79</f>
        <v>0</v>
      </c>
      <c r="G12" s="331">
        <f>אקספרטיזה!I79</f>
        <v>0</v>
      </c>
      <c r="I12" s="329" t="str">
        <f t="shared" si="3"/>
        <v>חליפי/מקורי</v>
      </c>
      <c r="J12" s="330">
        <f>אקספרטיזה!N79</f>
        <v>0</v>
      </c>
      <c r="K12" s="331">
        <f>אקספרטיזה!M79</f>
        <v>0</v>
      </c>
      <c r="U12" s="188" t="s">
        <v>160</v>
      </c>
      <c r="V12" s="187" t="s">
        <v>160</v>
      </c>
      <c r="W12" s="184"/>
      <c r="X12" s="191" t="s">
        <v>157</v>
      </c>
    </row>
    <row r="13" spans="1:24" x14ac:dyDescent="0.2">
      <c r="A13" s="105" t="s">
        <v>34</v>
      </c>
      <c r="B13" s="353" t="str">
        <f>_xlfn.XLOOKUP(Levi_Report[[#This Row],[field]],Car_details[קטגוריה],Car_details[ערך],"")</f>
        <v>פרטי</v>
      </c>
      <c r="C13" s="74"/>
      <c r="E13" s="329" t="str">
        <f t="shared" si="0"/>
        <v>תיקונים</v>
      </c>
      <c r="F13" s="330">
        <f>אקספרטיזה!J80</f>
        <v>0</v>
      </c>
      <c r="G13" s="331">
        <f>אקספרטיזה!I80</f>
        <v>0</v>
      </c>
      <c r="I13" s="329" t="str">
        <f t="shared" si="3"/>
        <v>חליפי/מקורי</v>
      </c>
      <c r="J13" s="330">
        <f>אקספרטיזה!N80</f>
        <v>0</v>
      </c>
      <c r="K13" s="331">
        <f>אקספרטיזה!M80</f>
        <v>0</v>
      </c>
      <c r="U13" s="188" t="s">
        <v>156</v>
      </c>
      <c r="V13" s="187" t="s">
        <v>124</v>
      </c>
      <c r="W13" s="184"/>
      <c r="X13" s="191" t="s">
        <v>157</v>
      </c>
    </row>
    <row r="14" spans="1:24" x14ac:dyDescent="0.2">
      <c r="A14" s="108" t="s">
        <v>13</v>
      </c>
      <c r="B14" s="353" t="str">
        <f>_xlfn.XLOOKUP(Levi_Report[[#This Row],[field]],Car_details[קטגוריה],Car_details[ערך],"")</f>
        <v>כרמל כיוף</v>
      </c>
      <c r="C14" s="74"/>
      <c r="E14" s="329" t="str">
        <f t="shared" si="0"/>
        <v>תיקונים</v>
      </c>
      <c r="F14" s="330">
        <f>אקספרטיזה!J81</f>
        <v>0</v>
      </c>
      <c r="G14" s="331">
        <f>אקספרטיזה!I81</f>
        <v>0</v>
      </c>
      <c r="I14" s="329" t="str">
        <f t="shared" si="3"/>
        <v>חליפי/מקורי</v>
      </c>
      <c r="J14" s="330">
        <f>אקספרטיזה!N81</f>
        <v>0</v>
      </c>
      <c r="K14" s="331">
        <f>אקספרטיזה!M81</f>
        <v>0</v>
      </c>
      <c r="U14" s="188" t="s">
        <v>156</v>
      </c>
      <c r="V14" s="187" t="s">
        <v>124</v>
      </c>
      <c r="W14" s="184"/>
      <c r="X14" s="191" t="s">
        <v>157</v>
      </c>
    </row>
    <row r="15" spans="1:24" x14ac:dyDescent="0.2">
      <c r="A15" s="109" t="s">
        <v>15</v>
      </c>
      <c r="B15" s="353">
        <f>_xlfn.XLOOKUP(Levi_Report[[#This Row],[field]],Car_details[קטגוריה],Car_details[ערך],"")</f>
        <v>0</v>
      </c>
      <c r="C15" s="74"/>
      <c r="E15" s="329" t="str">
        <f t="shared" si="0"/>
        <v>תיקונים</v>
      </c>
      <c r="F15" s="330">
        <f>אקספרטיזה!J82</f>
        <v>0</v>
      </c>
      <c r="G15" s="331">
        <f>אקספרטיזה!I82</f>
        <v>0</v>
      </c>
      <c r="I15" s="329" t="str">
        <f t="shared" si="3"/>
        <v>חליפי/מקורי</v>
      </c>
      <c r="J15" s="330">
        <f>אקספרטיזה!N82</f>
        <v>0</v>
      </c>
      <c r="K15" s="331">
        <f>אקספרטיזה!M82</f>
        <v>0</v>
      </c>
      <c r="U15" s="188" t="s">
        <v>156</v>
      </c>
      <c r="V15" s="187" t="s">
        <v>159</v>
      </c>
      <c r="W15" s="184"/>
      <c r="X15" s="191" t="s">
        <v>157</v>
      </c>
    </row>
    <row r="16" spans="1:24" x14ac:dyDescent="0.2">
      <c r="A16" s="110" t="s">
        <v>17</v>
      </c>
      <c r="B16" s="353">
        <f>_xlfn.XLOOKUP(Levi_Report[[#This Row],[field]],Car_details[קטגוריה],Car_details[ערך],"")</f>
        <v>0</v>
      </c>
      <c r="C16" s="74"/>
      <c r="E16" s="329" t="str">
        <f t="shared" si="0"/>
        <v>תיקונים</v>
      </c>
      <c r="F16" s="330">
        <f>אקספרטיזה!J83</f>
        <v>0</v>
      </c>
      <c r="G16" s="331">
        <f>אקספרטיזה!I83</f>
        <v>0</v>
      </c>
      <c r="I16" s="329" t="str">
        <f t="shared" si="3"/>
        <v>חליפי/מקורי</v>
      </c>
      <c r="J16" s="330">
        <f>אקספרטיזה!N83</f>
        <v>0</v>
      </c>
      <c r="K16" s="331">
        <f>אקספרטיזה!M83</f>
        <v>0</v>
      </c>
      <c r="U16" s="188" t="s">
        <v>156</v>
      </c>
      <c r="V16" s="187" t="s">
        <v>159</v>
      </c>
      <c r="W16" s="184"/>
      <c r="X16" s="191" t="s">
        <v>157</v>
      </c>
    </row>
    <row r="17" spans="1:24" x14ac:dyDescent="0.2">
      <c r="A17" s="107" t="s">
        <v>19</v>
      </c>
      <c r="B17" s="361" t="str">
        <f>_xlfn.XLOOKUP(Levi_Report[[#This Row],[field]],Car_details[קטגוריה],Car_details[ערך],"")</f>
        <v>פרטי</v>
      </c>
      <c r="C17" s="74"/>
      <c r="E17" s="329" t="str">
        <f t="shared" si="0"/>
        <v>תיקונים</v>
      </c>
      <c r="F17" s="330">
        <f>אקספרטיזה!J84</f>
        <v>0</v>
      </c>
      <c r="G17" s="331">
        <f>אקספרטיזה!I84</f>
        <v>0</v>
      </c>
      <c r="I17" s="329" t="str">
        <f t="shared" si="3"/>
        <v>חליפי/מקורי</v>
      </c>
      <c r="J17" s="330">
        <f>אקספרטיזה!N84</f>
        <v>0</v>
      </c>
      <c r="K17" s="331">
        <f>אקספרטיזה!M84</f>
        <v>0</v>
      </c>
      <c r="U17" s="188" t="s">
        <v>160</v>
      </c>
      <c r="V17" s="187" t="s">
        <v>160</v>
      </c>
      <c r="W17" s="184"/>
      <c r="X17" s="191" t="s">
        <v>157</v>
      </c>
    </row>
    <row r="18" spans="1:24" x14ac:dyDescent="0.2">
      <c r="A18" s="107" t="s">
        <v>21</v>
      </c>
      <c r="B18" s="353">
        <f>_xlfn.XLOOKUP(Levi_Report[[#This Row],[field]],Car_details[קטגוריה],Car_details[ערך],"")</f>
        <v>0</v>
      </c>
      <c r="C18" s="74"/>
      <c r="E18" s="336" t="str">
        <f t="shared" si="0"/>
        <v>מקור</v>
      </c>
      <c r="F18" s="337" t="str">
        <f t="shared" si="1"/>
        <v xml:space="preserve">תיאור החלק </v>
      </c>
      <c r="G18" s="328" t="str">
        <f t="shared" si="2"/>
        <v>עלות</v>
      </c>
      <c r="I18" s="336" t="str">
        <f t="shared" si="3"/>
        <v>חליפי/מקורי</v>
      </c>
      <c r="J18" s="337">
        <f t="shared" ref="J18:J49" si="8">F47</f>
        <v>0</v>
      </c>
      <c r="K18" s="328">
        <f t="shared" ref="K18:K49" si="9">G47</f>
        <v>0</v>
      </c>
      <c r="U18" s="188" t="s">
        <v>156</v>
      </c>
      <c r="V18" s="187" t="s">
        <v>159</v>
      </c>
      <c r="W18" s="184"/>
      <c r="X18" s="191" t="s">
        <v>157</v>
      </c>
    </row>
    <row r="19" spans="1:24" x14ac:dyDescent="0.2">
      <c r="A19" s="107" t="s">
        <v>23</v>
      </c>
      <c r="B19" s="353">
        <f>_xlfn.XLOOKUP(Levi_Report[[#This Row],[field]],Car_details[קטגוריה],Car_details[ערך],"")</f>
        <v>0</v>
      </c>
      <c r="C19" s="74"/>
      <c r="E19" s="338" t="str">
        <f>אקספרטיזה!F86</f>
        <v>משומש</v>
      </c>
      <c r="F19" s="339">
        <f>אקספרטיזה!G86</f>
        <v>0</v>
      </c>
      <c r="G19" s="340"/>
      <c r="I19" s="338">
        <f>אקספרטיזה!J86</f>
        <v>0</v>
      </c>
      <c r="J19" s="339">
        <f>אקספרטיזה!K86</f>
        <v>0</v>
      </c>
      <c r="K19" s="340"/>
      <c r="U19" s="188" t="s">
        <v>156</v>
      </c>
      <c r="V19" s="187" t="s">
        <v>159</v>
      </c>
      <c r="W19" s="184"/>
      <c r="X19" s="191" t="s">
        <v>157</v>
      </c>
    </row>
    <row r="20" spans="1:24" ht="17.25" customHeight="1" x14ac:dyDescent="0.2">
      <c r="A20" s="107" t="s">
        <v>136</v>
      </c>
      <c r="B20" s="353">
        <f>_xlfn.XLOOKUP(Levi_Report[[#This Row],[field]],Car_details[קטגוריה],Car_details[ערך],"")</f>
        <v>0</v>
      </c>
      <c r="C20" s="74"/>
      <c r="E20" s="338" t="str">
        <f>אקספרטיזה!F87</f>
        <v>חליפי/מקורי</v>
      </c>
      <c r="F20" s="339">
        <f>אקספרטיזה!G87</f>
        <v>0</v>
      </c>
      <c r="G20" s="340"/>
      <c r="I20" s="338">
        <f>אקספרטיזה!J87</f>
        <v>0</v>
      </c>
      <c r="J20" s="339">
        <f>אקספרטיזה!K87</f>
        <v>0</v>
      </c>
      <c r="K20" s="340"/>
      <c r="U20" s="188" t="s">
        <v>156</v>
      </c>
      <c r="V20" s="187" t="s">
        <v>159</v>
      </c>
      <c r="W20" s="184"/>
      <c r="X20" s="191" t="s">
        <v>157</v>
      </c>
    </row>
    <row r="21" spans="1:24" ht="18" customHeight="1" x14ac:dyDescent="0.2">
      <c r="A21" s="386" t="s">
        <v>25</v>
      </c>
      <c r="B21" s="353">
        <f>_xlfn.XLOOKUP(Levi_Report[[#This Row],[field]],Car_details[קטגוריה],Car_details[ערך],"")</f>
        <v>0</v>
      </c>
      <c r="C21" s="387"/>
      <c r="E21" s="338" t="str">
        <f>אקספרטיזה!F88</f>
        <v>חליפי/מקורי</v>
      </c>
      <c r="F21" s="339">
        <f>אקספרטיזה!G88</f>
        <v>0</v>
      </c>
      <c r="G21" s="340"/>
      <c r="I21" s="338">
        <f>אקספרטיזה!J88</f>
        <v>0</v>
      </c>
      <c r="J21" s="339">
        <f>אקספרטיזה!K88</f>
        <v>0</v>
      </c>
      <c r="K21" s="340"/>
      <c r="U21" s="188" t="s">
        <v>156</v>
      </c>
      <c r="V21" s="187" t="s">
        <v>159</v>
      </c>
      <c r="W21" s="184"/>
      <c r="X21" s="191" t="s">
        <v>157</v>
      </c>
    </row>
    <row r="22" spans="1:24" ht="20.25" customHeight="1" x14ac:dyDescent="0.2">
      <c r="A22" s="386" t="s">
        <v>27</v>
      </c>
      <c r="B22" s="353">
        <f>_xlfn.XLOOKUP(Levi_Report[[#This Row],[field]],Car_details[קטגוריה],Car_details[ערך],"")</f>
        <v>0</v>
      </c>
      <c r="C22" s="387"/>
      <c r="E22" s="338" t="str">
        <f>אקספרטיזה!F89</f>
        <v>חליפי/מקורי</v>
      </c>
      <c r="F22" s="339">
        <f>אקספרטיזה!G89</f>
        <v>0</v>
      </c>
      <c r="G22" s="340"/>
      <c r="I22" s="338">
        <f>אקספרטיזה!J89</f>
        <v>0</v>
      </c>
      <c r="J22" s="339">
        <f>אקספרטיזה!K89</f>
        <v>0</v>
      </c>
      <c r="K22" s="340"/>
      <c r="U22" s="188" t="s">
        <v>156</v>
      </c>
      <c r="V22" s="187" t="s">
        <v>159</v>
      </c>
      <c r="W22" s="184"/>
      <c r="X22" s="191" t="s">
        <v>157</v>
      </c>
    </row>
    <row r="23" spans="1:24" ht="15.75" customHeight="1" x14ac:dyDescent="0.2">
      <c r="A23" s="386" t="s">
        <v>137</v>
      </c>
      <c r="B23" s="353">
        <f>_xlfn.XLOOKUP(Levi_Report[[#This Row],[field]],Car_details[קטגוריה],Car_details[ערך],"")</f>
        <v>0</v>
      </c>
      <c r="C23" s="387"/>
      <c r="E23" s="338" t="str">
        <f>אקספרטיזה!F90</f>
        <v>חליפי/מקורי</v>
      </c>
      <c r="F23" s="339">
        <f>אקספרטיזה!G90</f>
        <v>0</v>
      </c>
      <c r="G23" s="340"/>
      <c r="I23" s="338">
        <f>אקספרטיזה!J90</f>
        <v>0</v>
      </c>
      <c r="J23" s="339">
        <f>אקספרטיזה!K90</f>
        <v>0</v>
      </c>
      <c r="K23" s="340"/>
      <c r="U23" s="188" t="s">
        <v>156</v>
      </c>
      <c r="V23" s="187" t="s">
        <v>159</v>
      </c>
      <c r="W23" s="184"/>
      <c r="X23" s="191" t="s">
        <v>157</v>
      </c>
    </row>
    <row r="24" spans="1:24" ht="15.75" customHeight="1" x14ac:dyDescent="0.2">
      <c r="A24" s="111" t="s">
        <v>31</v>
      </c>
      <c r="B24" s="353" t="str">
        <f>_xlfn.XLOOKUP(Levi_Report[[#This Row],[field]],Car_details[קטגוריה],Car_details[ערך],"")</f>
        <v>מוסך UMI חיפה</v>
      </c>
      <c r="C24" s="74"/>
      <c r="E24" s="338" t="str">
        <f>אקספרטיזה!F91</f>
        <v>חליפי/מקורי</v>
      </c>
      <c r="F24" s="339">
        <f>אקספרטיזה!G91</f>
        <v>0</v>
      </c>
      <c r="G24" s="340"/>
      <c r="I24" s="338">
        <f>אקספרטיזה!J91</f>
        <v>0</v>
      </c>
      <c r="J24" s="339">
        <f>אקספרטיזה!K91</f>
        <v>0</v>
      </c>
      <c r="K24" s="340"/>
      <c r="U24" s="188" t="s">
        <v>156</v>
      </c>
      <c r="V24" s="187" t="s">
        <v>159</v>
      </c>
      <c r="W24" s="184"/>
      <c r="X24" s="191" t="s">
        <v>157</v>
      </c>
    </row>
    <row r="25" spans="1:24" ht="15.75" customHeight="1" x14ac:dyDescent="0.2">
      <c r="A25" s="284"/>
      <c r="B25" s="286" t="s">
        <v>161</v>
      </c>
      <c r="C25" s="285"/>
      <c r="E25" s="338" t="str">
        <f>אקספרטיזה!F92</f>
        <v>חליפי/מקורי</v>
      </c>
      <c r="F25" s="339">
        <f>אקספרטיזה!G92</f>
        <v>0</v>
      </c>
      <c r="G25" s="340"/>
      <c r="I25" s="338">
        <f>אקספרטיזה!J92</f>
        <v>0</v>
      </c>
      <c r="J25" s="339">
        <f>אקספרטיזה!K92</f>
        <v>0</v>
      </c>
      <c r="K25" s="340"/>
      <c r="U25" s="188" t="s">
        <v>156</v>
      </c>
      <c r="V25" s="187" t="s">
        <v>159</v>
      </c>
      <c r="W25" s="184"/>
      <c r="X25" s="191" t="s">
        <v>157</v>
      </c>
    </row>
    <row r="26" spans="1:24" ht="15.75" customHeight="1" x14ac:dyDescent="0.2">
      <c r="A26" s="287"/>
      <c r="B26" s="288"/>
      <c r="C26" s="289"/>
      <c r="E26" s="338" t="str">
        <f>אקספרטיזה!F93</f>
        <v>חליפי/מקורי</v>
      </c>
      <c r="F26" s="339">
        <f>אקספרטיזה!G93</f>
        <v>0</v>
      </c>
      <c r="G26" s="340"/>
      <c r="I26" s="338">
        <f>אקספרטיזה!J93</f>
        <v>0</v>
      </c>
      <c r="J26" s="339">
        <f>אקספרטיזה!K93</f>
        <v>0</v>
      </c>
      <c r="K26" s="340"/>
      <c r="U26" s="188" t="s">
        <v>156</v>
      </c>
      <c r="V26" s="187" t="s">
        <v>159</v>
      </c>
      <c r="W26" s="184"/>
      <c r="X26" s="191" t="s">
        <v>157</v>
      </c>
    </row>
    <row r="27" spans="1:24" ht="15.75" customHeight="1" x14ac:dyDescent="0.2">
      <c r="A27" s="287"/>
      <c r="B27" s="288"/>
      <c r="C27" s="289"/>
      <c r="E27" s="338" t="str">
        <f>אקספרטיזה!F94</f>
        <v>חליפי/מקורי</v>
      </c>
      <c r="F27" s="339">
        <f>אקספרטיזה!G94</f>
        <v>0</v>
      </c>
      <c r="G27" s="340"/>
      <c r="I27" s="338">
        <f>אקספרטיזה!J94</f>
        <v>0</v>
      </c>
      <c r="J27" s="339">
        <f>אקספרטיזה!K94</f>
        <v>0</v>
      </c>
      <c r="K27" s="340"/>
      <c r="U27" s="188" t="s">
        <v>156</v>
      </c>
      <c r="V27" s="187" t="s">
        <v>159</v>
      </c>
      <c r="W27" s="184"/>
      <c r="X27" s="191" t="s">
        <v>157</v>
      </c>
    </row>
    <row r="28" spans="1:24" ht="15.75" customHeight="1" x14ac:dyDescent="0.2">
      <c r="A28" s="287"/>
      <c r="B28" s="288"/>
      <c r="C28" s="289"/>
      <c r="E28" s="338" t="str">
        <f>אקספרטיזה!F95</f>
        <v>חליפי/מקורי</v>
      </c>
      <c r="F28" s="339">
        <f>אקספרטיזה!G95</f>
        <v>0</v>
      </c>
      <c r="G28" s="340"/>
      <c r="I28" s="338">
        <f>אקספרטיזה!J95</f>
        <v>0</v>
      </c>
      <c r="J28" s="339">
        <f>אקספרטיזה!K95</f>
        <v>0</v>
      </c>
      <c r="K28" s="340"/>
      <c r="U28" s="188" t="s">
        <v>156</v>
      </c>
      <c r="V28" s="187" t="s">
        <v>159</v>
      </c>
      <c r="W28" s="184"/>
      <c r="X28" s="191" t="s">
        <v>157</v>
      </c>
    </row>
    <row r="29" spans="1:24" ht="15.75" customHeight="1" x14ac:dyDescent="0.2">
      <c r="A29" s="287"/>
      <c r="B29" s="288"/>
      <c r="C29" s="289"/>
      <c r="E29" s="338" t="str">
        <f>אקספרטיזה!F96</f>
        <v>חליפי/מקורי</v>
      </c>
      <c r="F29" s="339">
        <f>אקספרטיזה!G96</f>
        <v>0</v>
      </c>
      <c r="G29" s="340"/>
      <c r="I29" s="338">
        <f>אקספרטיזה!J96</f>
        <v>0</v>
      </c>
      <c r="J29" s="339">
        <f>אקספרטיזה!K96</f>
        <v>0</v>
      </c>
      <c r="K29" s="340"/>
      <c r="U29" s="188" t="s">
        <v>156</v>
      </c>
      <c r="V29" s="187" t="s">
        <v>159</v>
      </c>
      <c r="W29" s="184"/>
      <c r="X29" s="191" t="s">
        <v>157</v>
      </c>
    </row>
    <row r="30" spans="1:24" ht="15.75" customHeight="1" x14ac:dyDescent="0.2">
      <c r="A30" s="290"/>
      <c r="B30" s="291">
        <f>אקספרטיזה!J30</f>
        <v>0</v>
      </c>
      <c r="C30" s="292"/>
      <c r="E30" s="338" t="str">
        <f>אקספרטיזה!F97</f>
        <v>חליפי/מקורי</v>
      </c>
      <c r="F30" s="339">
        <f>אקספרטיזה!G97</f>
        <v>0</v>
      </c>
      <c r="G30" s="340"/>
      <c r="I30" s="338">
        <f>אקספרטיזה!J97</f>
        <v>0</v>
      </c>
      <c r="J30" s="339">
        <f>אקספרטיזה!K97</f>
        <v>0</v>
      </c>
      <c r="K30" s="340"/>
      <c r="U30" s="188" t="s">
        <v>156</v>
      </c>
      <c r="V30" s="187" t="s">
        <v>159</v>
      </c>
      <c r="W30" s="184"/>
      <c r="X30" s="191" t="s">
        <v>157</v>
      </c>
    </row>
    <row r="31" spans="1:24" ht="15.75" customHeight="1" x14ac:dyDescent="0.2">
      <c r="A31" s="64" t="str">
        <f>אקספרטיזה!F32</f>
        <v>מוקד הנזק</v>
      </c>
      <c r="B31" s="55" t="str">
        <f>אקספרטיזה!G32</f>
        <v>חזית</v>
      </c>
      <c r="C31" s="75" t="str">
        <f>אקספרטיזה!J33</f>
        <v>הקדמי</v>
      </c>
      <c r="E31" s="338" t="str">
        <f>אקספרטיזה!F98</f>
        <v>חליפי/מקורי</v>
      </c>
      <c r="F31" s="339">
        <f>אקספרטיזה!G98</f>
        <v>0</v>
      </c>
      <c r="G31" s="340"/>
      <c r="I31" s="338">
        <f>אקספרטיזה!J98</f>
        <v>0</v>
      </c>
      <c r="J31" s="339">
        <f>אקספרטיזה!K98</f>
        <v>0</v>
      </c>
      <c r="K31" s="340"/>
      <c r="U31" s="188" t="s">
        <v>156</v>
      </c>
      <c r="V31" s="187" t="s">
        <v>159</v>
      </c>
      <c r="W31" s="184"/>
      <c r="X31" s="191" t="s">
        <v>157</v>
      </c>
    </row>
    <row r="32" spans="1:24" ht="15.75" customHeight="1" x14ac:dyDescent="0.2">
      <c r="A32" s="56" t="str">
        <f>"**תיאור כללי**:"&amp; CONCATENATE(אקספרטיזה!G33,אקספרטיזה!J33,אקספרטיזה!G34)</f>
        <v xml:space="preserve">**תיאור כללי**:בבדיקת הרכב הנדון נוכחנו בנזקים תאונתיים לחלקו      
הקדמי     של הרכב.   </v>
      </c>
      <c r="B32" s="75" t="str">
        <f>אקספרטיזה!G35</f>
        <v xml:space="preserve"> .....................</v>
      </c>
      <c r="C32" s="75" t="str">
        <f>אקספרטיזה!I35</f>
        <v>נמצאו ניזוקים וטעונים תיקון .</v>
      </c>
      <c r="E32" s="338" t="str">
        <f>אקספרטיזה!F99</f>
        <v>חליפי/מקורי</v>
      </c>
      <c r="F32" s="339">
        <f>אקספרטיזה!G99</f>
        <v>0</v>
      </c>
      <c r="G32" s="341"/>
      <c r="I32" s="338">
        <f>אקספרטיזה!J99</f>
        <v>0</v>
      </c>
      <c r="J32" s="339">
        <f>אקספרטיזה!K99</f>
        <v>0</v>
      </c>
      <c r="K32" s="341"/>
      <c r="U32" s="188" t="s">
        <v>156</v>
      </c>
      <c r="V32" s="187" t="s">
        <v>159</v>
      </c>
      <c r="W32" s="184"/>
      <c r="X32" s="191" t="s">
        <v>157</v>
      </c>
    </row>
    <row r="33" spans="1:24" ht="15.75" customHeight="1" x14ac:dyDescent="0.2">
      <c r="A33" s="277"/>
      <c r="B33" s="278" t="s">
        <v>7</v>
      </c>
      <c r="C33" s="279" t="str">
        <f>אקספרטיזה!F39</f>
        <v>עלות</v>
      </c>
      <c r="E33" s="336" t="str">
        <f t="shared" si="0"/>
        <v>חליפי/מקורי</v>
      </c>
      <c r="F33" s="337" t="str">
        <f t="shared" si="1"/>
        <v>תיאןר החלק</v>
      </c>
      <c r="G33" s="328" t="str">
        <f t="shared" si="2"/>
        <v>עלות</v>
      </c>
      <c r="I33" s="336" t="str">
        <f t="shared" ref="I33:I63" si="10">E62</f>
        <v>העברת חיישנים</v>
      </c>
      <c r="J33" s="337">
        <f t="shared" ref="J33:J63" si="11">F62</f>
        <v>0</v>
      </c>
      <c r="K33" s="328">
        <f t="shared" ref="K33:K63" si="12">G62</f>
        <v>0</v>
      </c>
      <c r="U33" s="188" t="s">
        <v>156</v>
      </c>
      <c r="V33" s="187" t="s">
        <v>159</v>
      </c>
      <c r="W33" s="184"/>
      <c r="X33" s="191" t="s">
        <v>157</v>
      </c>
    </row>
    <row r="34" spans="1:24" ht="15.75" customHeight="1" x14ac:dyDescent="0.2">
      <c r="A34" s="65" t="s">
        <v>162</v>
      </c>
      <c r="B34" s="38">
        <f>אקספרטיזה!G40</f>
        <v>0</v>
      </c>
      <c r="C34" s="76">
        <f>אקספרטיזה!F40</f>
        <v>0</v>
      </c>
      <c r="E34" s="338" t="str">
        <f>אקספרטיזה!I86</f>
        <v>חליפי</v>
      </c>
      <c r="F34" s="342">
        <f>אקספרטיזה!J86</f>
        <v>0</v>
      </c>
      <c r="G34" s="340"/>
      <c r="I34" s="338">
        <f>אקספרטיזה!M86</f>
        <v>0</v>
      </c>
      <c r="J34" s="342">
        <f>אקספרטיזה!N86</f>
        <v>0</v>
      </c>
      <c r="K34" s="340"/>
      <c r="U34" s="188" t="s">
        <v>156</v>
      </c>
      <c r="V34" s="187" t="s">
        <v>159</v>
      </c>
      <c r="W34" s="184"/>
      <c r="X34" s="191" t="s">
        <v>157</v>
      </c>
    </row>
    <row r="35" spans="1:24" ht="15.75" customHeight="1" x14ac:dyDescent="0.2">
      <c r="A35" s="65" t="s">
        <v>162</v>
      </c>
      <c r="B35" s="38">
        <f>אקספרטיזה!G41</f>
        <v>0</v>
      </c>
      <c r="C35" s="76">
        <f>אקספרטיזה!F41</f>
        <v>0</v>
      </c>
      <c r="E35" s="338" t="str">
        <f>אקספרטיזה!I87</f>
        <v>חליפי/מקורי</v>
      </c>
      <c r="F35" s="342">
        <f>אקספרטיזה!J87</f>
        <v>0</v>
      </c>
      <c r="G35" s="340"/>
      <c r="I35" s="338">
        <f>אקספרטיזה!M87</f>
        <v>0</v>
      </c>
      <c r="J35" s="342">
        <f>אקספרטיזה!N87</f>
        <v>0</v>
      </c>
      <c r="K35" s="340"/>
      <c r="U35" s="188" t="s">
        <v>156</v>
      </c>
      <c r="V35" s="187" t="s">
        <v>159</v>
      </c>
      <c r="W35" s="184"/>
      <c r="X35" s="191" t="s">
        <v>157</v>
      </c>
    </row>
    <row r="36" spans="1:24" ht="15.75" customHeight="1" x14ac:dyDescent="0.2">
      <c r="A36" s="65" t="s">
        <v>162</v>
      </c>
      <c r="B36" s="38">
        <f>אקספרטיזה!G42</f>
        <v>0</v>
      </c>
      <c r="C36" s="76">
        <f>אקספרטיזה!F42</f>
        <v>0</v>
      </c>
      <c r="E36" s="338" t="str">
        <f>אקספרטיזה!I88</f>
        <v>חליפי/מקורי</v>
      </c>
      <c r="F36" s="342">
        <f>אקספרטיזה!J88</f>
        <v>0</v>
      </c>
      <c r="G36" s="340"/>
      <c r="I36" s="338">
        <f>אקספרטיזה!M88</f>
        <v>0</v>
      </c>
      <c r="J36" s="342">
        <f>אקספרטיזה!N88</f>
        <v>0</v>
      </c>
      <c r="K36" s="340"/>
      <c r="U36" s="188" t="s">
        <v>156</v>
      </c>
      <c r="V36" s="187" t="s">
        <v>159</v>
      </c>
      <c r="W36" s="184"/>
      <c r="X36" s="191" t="s">
        <v>157</v>
      </c>
    </row>
    <row r="37" spans="1:24" ht="15.75" customHeight="1" x14ac:dyDescent="0.2">
      <c r="A37" s="65" t="s">
        <v>162</v>
      </c>
      <c r="B37" s="38">
        <f>אקספרטיזה!G43</f>
        <v>0</v>
      </c>
      <c r="C37" s="76">
        <f>אקספרטיזה!F43</f>
        <v>0</v>
      </c>
      <c r="E37" s="338" t="str">
        <f>אקספרטיזה!I89</f>
        <v>חליפי/מקורי</v>
      </c>
      <c r="F37" s="342">
        <f>אקספרטיזה!J89</f>
        <v>0</v>
      </c>
      <c r="G37" s="340"/>
      <c r="I37" s="338">
        <f>אקספרטיזה!M89</f>
        <v>0</v>
      </c>
      <c r="J37" s="342">
        <f>אקספרטיזה!N89</f>
        <v>0</v>
      </c>
      <c r="K37" s="340"/>
      <c r="U37" s="188" t="s">
        <v>156</v>
      </c>
      <c r="V37" s="187" t="s">
        <v>159</v>
      </c>
      <c r="W37" s="184"/>
      <c r="X37" s="191" t="s">
        <v>157</v>
      </c>
    </row>
    <row r="38" spans="1:24" ht="15.75" customHeight="1" x14ac:dyDescent="0.2">
      <c r="A38" s="65" t="s">
        <v>162</v>
      </c>
      <c r="B38" s="38">
        <f>אקספרטיזה!G44</f>
        <v>0</v>
      </c>
      <c r="C38" s="76">
        <f>אקספרטיזה!F44</f>
        <v>0</v>
      </c>
      <c r="E38" s="338" t="str">
        <f>אקספרטיזה!I90</f>
        <v>חליפי/מקורי</v>
      </c>
      <c r="F38" s="342">
        <f>אקספרטיזה!J90</f>
        <v>0</v>
      </c>
      <c r="G38" s="340"/>
      <c r="I38" s="338">
        <f>אקספרטיזה!M90</f>
        <v>0</v>
      </c>
      <c r="J38" s="342">
        <f>אקספרטיזה!N90</f>
        <v>0</v>
      </c>
      <c r="K38" s="340"/>
      <c r="U38" s="188" t="s">
        <v>156</v>
      </c>
      <c r="V38" s="187" t="s">
        <v>159</v>
      </c>
      <c r="W38" s="184"/>
      <c r="X38" s="191" t="s">
        <v>157</v>
      </c>
    </row>
    <row r="39" spans="1:24" ht="15.75" customHeight="1" x14ac:dyDescent="0.2">
      <c r="A39" s="66" t="s">
        <v>162</v>
      </c>
      <c r="B39" s="38">
        <f>אקספרטיזה!G45</f>
        <v>0</v>
      </c>
      <c r="C39" s="77">
        <f>אקספרטיזה!F45</f>
        <v>0</v>
      </c>
      <c r="E39" s="338" t="str">
        <f>אקספרטיזה!I91</f>
        <v>חליפי/מקורי</v>
      </c>
      <c r="F39" s="342">
        <f>אקספרטיזה!J91</f>
        <v>0</v>
      </c>
      <c r="G39" s="340"/>
      <c r="I39" s="338">
        <f>אקספרטיזה!M91</f>
        <v>0</v>
      </c>
      <c r="J39" s="342">
        <f>אקספרטיזה!N91</f>
        <v>0</v>
      </c>
      <c r="K39" s="340"/>
      <c r="U39" s="188" t="s">
        <v>156</v>
      </c>
      <c r="V39" s="187" t="s">
        <v>159</v>
      </c>
      <c r="W39" s="184"/>
      <c r="X39" s="191" t="s">
        <v>157</v>
      </c>
    </row>
    <row r="40" spans="1:24" ht="15.75" customHeight="1" x14ac:dyDescent="0.2">
      <c r="A40" s="274"/>
      <c r="B40" s="275" t="s">
        <v>7</v>
      </c>
      <c r="C40" s="276" t="str">
        <f>אקספרטיזה!I39</f>
        <v>עלות,</v>
      </c>
      <c r="E40" s="338" t="str">
        <f>אקספרטיזה!I92</f>
        <v>חליפי/מקורי</v>
      </c>
      <c r="F40" s="342">
        <f>אקספרטיזה!J92</f>
        <v>0</v>
      </c>
      <c r="G40" s="340"/>
      <c r="I40" s="338">
        <f>אקספרטיזה!M92</f>
        <v>0</v>
      </c>
      <c r="J40" s="342">
        <f>אקספרטיזה!N92</f>
        <v>0</v>
      </c>
      <c r="K40" s="340"/>
      <c r="U40" s="188" t="s">
        <v>156</v>
      </c>
      <c r="V40" s="187" t="s">
        <v>159</v>
      </c>
      <c r="W40" s="184"/>
      <c r="X40" s="191" t="s">
        <v>157</v>
      </c>
    </row>
    <row r="41" spans="1:24" ht="15.75" customHeight="1" x14ac:dyDescent="0.2">
      <c r="A41" s="65" t="s">
        <v>162</v>
      </c>
      <c r="B41" s="38">
        <f>אקספרטיזה!J40</f>
        <v>0</v>
      </c>
      <c r="C41" s="76">
        <f>אקספרטיזה!I40</f>
        <v>0</v>
      </c>
      <c r="E41" s="338" t="str">
        <f>אקספרטיזה!I93</f>
        <v>חליפי/מקורי</v>
      </c>
      <c r="F41" s="342">
        <f>אקספרטיזה!J93</f>
        <v>0</v>
      </c>
      <c r="G41" s="340"/>
      <c r="I41" s="338">
        <f>אקספרטיזה!M93</f>
        <v>0</v>
      </c>
      <c r="J41" s="342">
        <f>אקספרטיזה!N93</f>
        <v>0</v>
      </c>
      <c r="K41" s="340"/>
      <c r="U41" s="188" t="s">
        <v>156</v>
      </c>
      <c r="V41" s="187" t="s">
        <v>159</v>
      </c>
      <c r="W41" s="184"/>
      <c r="X41" s="191" t="s">
        <v>157</v>
      </c>
    </row>
    <row r="42" spans="1:24" ht="15.75" customHeight="1" x14ac:dyDescent="0.2">
      <c r="A42" s="65" t="s">
        <v>162</v>
      </c>
      <c r="B42" s="38">
        <f>אקספרטיזה!J41</f>
        <v>0</v>
      </c>
      <c r="C42" s="76">
        <f>אקספרטיזה!I41</f>
        <v>0</v>
      </c>
      <c r="E42" s="338" t="str">
        <f>אקספרטיזה!I94</f>
        <v>חליפי/מקורי</v>
      </c>
      <c r="F42" s="342">
        <f>אקספרטיזה!J94</f>
        <v>0</v>
      </c>
      <c r="G42" s="340"/>
      <c r="I42" s="338">
        <f>אקספרטיזה!M94</f>
        <v>0</v>
      </c>
      <c r="J42" s="342">
        <f>אקספרטיזה!N94</f>
        <v>0</v>
      </c>
      <c r="K42" s="340"/>
      <c r="U42" s="188" t="s">
        <v>156</v>
      </c>
      <c r="V42" s="187" t="s">
        <v>159</v>
      </c>
      <c r="W42" s="184"/>
      <c r="X42" s="191" t="s">
        <v>157</v>
      </c>
    </row>
    <row r="43" spans="1:24" ht="15.75" customHeight="1" x14ac:dyDescent="0.2">
      <c r="A43" s="65" t="s">
        <v>162</v>
      </c>
      <c r="B43" s="38">
        <f>אקספרטיזה!J42</f>
        <v>0</v>
      </c>
      <c r="C43" s="76">
        <f>אקספרטיזה!I42</f>
        <v>0</v>
      </c>
      <c r="E43" s="338" t="str">
        <f>אקספרטיזה!I95</f>
        <v>חליפי/מקורי</v>
      </c>
      <c r="F43" s="342">
        <f>אקספרטיזה!J95</f>
        <v>0</v>
      </c>
      <c r="G43" s="340"/>
      <c r="I43" s="338">
        <f>אקספרטיזה!M95</f>
        <v>0</v>
      </c>
      <c r="J43" s="342">
        <f>אקספרטיזה!N95</f>
        <v>0</v>
      </c>
      <c r="K43" s="340"/>
      <c r="U43" s="188" t="s">
        <v>156</v>
      </c>
      <c r="V43" s="187" t="s">
        <v>159</v>
      </c>
      <c r="W43" s="184"/>
      <c r="X43" s="191" t="s">
        <v>157</v>
      </c>
    </row>
    <row r="44" spans="1:24" ht="15.75" customHeight="1" x14ac:dyDescent="0.2">
      <c r="A44" s="65" t="s">
        <v>162</v>
      </c>
      <c r="B44" s="38">
        <f>אקספרטיזה!J43</f>
        <v>0</v>
      </c>
      <c r="C44" s="76">
        <f>אקספרטיזה!I43</f>
        <v>0</v>
      </c>
      <c r="E44" s="338" t="str">
        <f>אקספרטיזה!I96</f>
        <v>חליפי/מקורי</v>
      </c>
      <c r="F44" s="342">
        <f>אקספרטיזה!J96</f>
        <v>0</v>
      </c>
      <c r="G44" s="340"/>
      <c r="I44" s="338">
        <f>אקספרטיזה!M96</f>
        <v>0</v>
      </c>
      <c r="J44" s="342">
        <f>אקספרטיזה!N96</f>
        <v>0</v>
      </c>
      <c r="K44" s="340"/>
      <c r="U44" s="188" t="s">
        <v>156</v>
      </c>
      <c r="V44" s="187" t="s">
        <v>159</v>
      </c>
      <c r="W44" s="184"/>
      <c r="X44" s="191" t="s">
        <v>157</v>
      </c>
    </row>
    <row r="45" spans="1:24" ht="15.75" customHeight="1" x14ac:dyDescent="0.2">
      <c r="A45" s="65" t="s">
        <v>162</v>
      </c>
      <c r="B45" s="38">
        <f>אקספרטיזה!J44</f>
        <v>0</v>
      </c>
      <c r="C45" s="76">
        <f>אקספרטיזה!I44</f>
        <v>0</v>
      </c>
      <c r="E45" s="338" t="str">
        <f>אקספרטיזה!I97</f>
        <v>חליפי/מקורי</v>
      </c>
      <c r="F45" s="342">
        <f>אקספרטיזה!J97</f>
        <v>0</v>
      </c>
      <c r="G45" s="340"/>
      <c r="I45" s="338">
        <f>אקספרטיזה!M97</f>
        <v>0</v>
      </c>
      <c r="J45" s="342">
        <f>אקספרטיזה!N97</f>
        <v>0</v>
      </c>
      <c r="K45" s="340"/>
      <c r="U45" s="188" t="s">
        <v>156</v>
      </c>
      <c r="V45" s="187" t="s">
        <v>159</v>
      </c>
      <c r="W45" s="184"/>
      <c r="X45" s="191" t="s">
        <v>157</v>
      </c>
    </row>
    <row r="46" spans="1:24" ht="15.75" customHeight="1" x14ac:dyDescent="0.2">
      <c r="A46" s="65" t="s">
        <v>162</v>
      </c>
      <c r="B46" s="38">
        <f>אקספרטיזה!J45</f>
        <v>0</v>
      </c>
      <c r="C46" s="76">
        <f>אקספרטיזה!I45</f>
        <v>0</v>
      </c>
      <c r="E46" s="338" t="str">
        <f>אקספרטיזה!I98</f>
        <v>חליפי/מקורי</v>
      </c>
      <c r="F46" s="342">
        <f>אקספרטיזה!J98</f>
        <v>0</v>
      </c>
      <c r="G46" s="340"/>
      <c r="I46" s="338">
        <f>אקספרטיזה!M98</f>
        <v>0</v>
      </c>
      <c r="J46" s="342">
        <f>אקספרטיזה!N98</f>
        <v>0</v>
      </c>
      <c r="K46" s="340"/>
      <c r="U46" s="188" t="s">
        <v>156</v>
      </c>
      <c r="V46" s="187" t="s">
        <v>159</v>
      </c>
      <c r="W46" s="184"/>
      <c r="X46" s="191" t="s">
        <v>157</v>
      </c>
    </row>
    <row r="47" spans="1:24" ht="15.75" customHeight="1" x14ac:dyDescent="0.2">
      <c r="A47" s="280" t="str">
        <f>אקספרטיזה!F46</f>
        <v>מקור</v>
      </c>
      <c r="B47" s="281" t="str">
        <f>אקספרטיזה!G46</f>
        <v xml:space="preserve">תיאור החלק </v>
      </c>
      <c r="C47" s="279" t="s">
        <v>49</v>
      </c>
      <c r="E47" s="338" t="str">
        <f>אקספרטיזה!I99</f>
        <v>חליפי/מקורי</v>
      </c>
      <c r="F47" s="342">
        <f>אקספרטיזה!J99</f>
        <v>0</v>
      </c>
      <c r="G47" s="340"/>
      <c r="I47" s="338">
        <f>אקספרטיזה!M99</f>
        <v>0</v>
      </c>
      <c r="J47" s="342">
        <f>אקספרטיזה!N99</f>
        <v>0</v>
      </c>
      <c r="K47" s="340"/>
      <c r="U47" s="188" t="s">
        <v>156</v>
      </c>
      <c r="V47" s="187" t="s">
        <v>159</v>
      </c>
      <c r="W47" s="184"/>
      <c r="X47" s="191" t="s">
        <v>157</v>
      </c>
    </row>
    <row r="48" spans="1:24" ht="15.75" customHeight="1" x14ac:dyDescent="0.2">
      <c r="A48" s="67" t="str">
        <f>אקספרטיזה!F47</f>
        <v>משומש</v>
      </c>
      <c r="B48" s="39">
        <f>אקספרטיזה!G47</f>
        <v>0</v>
      </c>
      <c r="C48" s="78"/>
      <c r="E48" s="326" t="str">
        <f t="shared" ref="E34:E65" si="13">A77</f>
        <v>סוג עבודה</v>
      </c>
      <c r="F48" s="327" t="str">
        <f t="shared" ref="F34:F65" si="14">B77</f>
        <v>תיאור/עלות</v>
      </c>
      <c r="G48" s="328">
        <f t="shared" ref="G34:G65" si="15">C77</f>
        <v>0</v>
      </c>
      <c r="I48" s="326" t="str">
        <f t="shared" ref="I48:I63" si="16">E77</f>
        <v>תיקונים</v>
      </c>
      <c r="J48" s="327">
        <f t="shared" ref="J48:J63" si="17">F77</f>
        <v>0</v>
      </c>
      <c r="K48" s="328">
        <f t="shared" ref="K48:K63" si="18">G77</f>
        <v>0</v>
      </c>
      <c r="U48" s="188" t="s">
        <v>156</v>
      </c>
      <c r="V48" s="187" t="s">
        <v>159</v>
      </c>
      <c r="W48" s="184"/>
      <c r="X48" s="191" t="s">
        <v>157</v>
      </c>
    </row>
    <row r="49" spans="1:24" ht="15.75" customHeight="1" x14ac:dyDescent="0.2">
      <c r="A49" s="67" t="str">
        <f>אקספרטיזה!F48</f>
        <v>חליפי/מקורי</v>
      </c>
      <c r="B49" s="39">
        <f>אקספרטיזה!G48</f>
        <v>0</v>
      </c>
      <c r="C49" s="78"/>
      <c r="E49" s="343" t="str">
        <f>אקספרטיזה!F101</f>
        <v>כל עבודות הפחחות כולל פירוקים והרכבות</v>
      </c>
      <c r="F49" s="344" t="str">
        <f>אקספרטיזה!G101</f>
        <v>hhh</v>
      </c>
      <c r="G49" s="345"/>
      <c r="I49" s="343" t="str">
        <f>אקספרטיזה!J101</f>
        <v>gg</v>
      </c>
      <c r="J49" s="344">
        <f>אקספרטיזה!K101</f>
        <v>0</v>
      </c>
      <c r="K49" s="345"/>
      <c r="U49" s="188" t="s">
        <v>156</v>
      </c>
      <c r="V49" s="187" t="s">
        <v>159</v>
      </c>
      <c r="W49" s="184"/>
      <c r="X49" s="191" t="s">
        <v>157</v>
      </c>
    </row>
    <row r="50" spans="1:24" ht="15.75" customHeight="1" x14ac:dyDescent="0.2">
      <c r="A50" s="67" t="str">
        <f>אקספרטיזה!F49</f>
        <v>חליפי/מקורי</v>
      </c>
      <c r="B50" s="39">
        <f>אקספרטיזה!G49</f>
        <v>0</v>
      </c>
      <c r="C50" s="78"/>
      <c r="E50" s="343" t="str">
        <f>אקספרטיזה!F102</f>
        <v>עבודות צבע</v>
      </c>
      <c r="F50" s="344">
        <f>אקספרטיזה!G102</f>
        <v>0</v>
      </c>
      <c r="G50" s="345"/>
      <c r="I50" s="343">
        <f>אקספרטיזה!J102</f>
        <v>0</v>
      </c>
      <c r="J50" s="344">
        <f>אקספרטיזה!K102</f>
        <v>0</v>
      </c>
      <c r="K50" s="345"/>
      <c r="U50" s="188" t="s">
        <v>156</v>
      </c>
      <c r="V50" s="187" t="s">
        <v>159</v>
      </c>
      <c r="W50" s="184"/>
      <c r="X50" s="191" t="s">
        <v>157</v>
      </c>
    </row>
    <row r="51" spans="1:24" ht="15.75" customHeight="1" x14ac:dyDescent="0.2">
      <c r="A51" s="67" t="str">
        <f>אקספרטיזה!F50</f>
        <v>חליפי/מקורי</v>
      </c>
      <c r="B51" s="39">
        <f>אקספרטיזה!G50</f>
        <v>0</v>
      </c>
      <c r="C51" s="78"/>
      <c r="E51" s="343" t="str">
        <f>אקספרטיזה!F103</f>
        <v>עבודות חשמל</v>
      </c>
      <c r="F51" s="344">
        <f>אקספרטיזה!G103</f>
        <v>0</v>
      </c>
      <c r="G51" s="345"/>
      <c r="I51" s="343">
        <f>אקספרטיזה!J103</f>
        <v>0</v>
      </c>
      <c r="J51" s="344">
        <f>אקספרטיזה!K103</f>
        <v>0</v>
      </c>
      <c r="K51" s="345"/>
      <c r="U51" s="188" t="s">
        <v>156</v>
      </c>
      <c r="V51" s="187" t="s">
        <v>159</v>
      </c>
      <c r="W51" s="184"/>
      <c r="X51" s="191" t="s">
        <v>157</v>
      </c>
    </row>
    <row r="52" spans="1:24" ht="15.75" customHeight="1" x14ac:dyDescent="0.2">
      <c r="A52" s="67" t="str">
        <f>אקספרטיזה!F51</f>
        <v>חליפי/מקורי</v>
      </c>
      <c r="B52" s="39">
        <f>אקספרטיזה!G51</f>
        <v>0</v>
      </c>
      <c r="C52" s="78"/>
      <c r="E52" s="343" t="str">
        <f>אקספרטיזה!F104</f>
        <v>עבודות מכונאות</v>
      </c>
      <c r="F52" s="344">
        <f>אקספרטיזה!G104</f>
        <v>0</v>
      </c>
      <c r="G52" s="345"/>
      <c r="I52" s="343">
        <f>אקספרטיזה!J104</f>
        <v>0</v>
      </c>
      <c r="J52" s="344">
        <f>אקספרטיזה!K104</f>
        <v>0</v>
      </c>
      <c r="K52" s="345"/>
      <c r="U52" s="188" t="s">
        <v>156</v>
      </c>
      <c r="V52" s="187" t="s">
        <v>159</v>
      </c>
      <c r="W52" s="184"/>
      <c r="X52" s="191" t="s">
        <v>157</v>
      </c>
    </row>
    <row r="53" spans="1:24" ht="15.75" customHeight="1" x14ac:dyDescent="0.2">
      <c r="A53" s="67" t="str">
        <f>אקספרטיזה!F52</f>
        <v>חליפי/מקורי</v>
      </c>
      <c r="B53" s="39">
        <f>אקספרטיזה!G52</f>
        <v>0</v>
      </c>
      <c r="C53" s="78"/>
      <c r="E53" s="343" t="str">
        <f>אקספרטיזה!F105</f>
        <v>עבודות מזגן</v>
      </c>
      <c r="F53" s="344">
        <f>אקספרטיזה!G105</f>
        <v>0</v>
      </c>
      <c r="G53" s="345"/>
      <c r="I53" s="343">
        <f>אקספרטיזה!J105</f>
        <v>0</v>
      </c>
      <c r="J53" s="344">
        <f>אקספרטיזה!K105</f>
        <v>0</v>
      </c>
      <c r="K53" s="345"/>
      <c r="U53" s="188" t="s">
        <v>156</v>
      </c>
      <c r="V53" s="187" t="s">
        <v>159</v>
      </c>
      <c r="W53" s="184"/>
      <c r="X53" s="191" t="s">
        <v>157</v>
      </c>
    </row>
    <row r="54" spans="1:24" ht="15.75" customHeight="1" x14ac:dyDescent="0.2">
      <c r="A54" s="67" t="str">
        <f>אקספרטיזה!F53</f>
        <v>חליפי/מקורי</v>
      </c>
      <c r="B54" s="39">
        <f>אקספרטיזה!G53</f>
        <v>0</v>
      </c>
      <c r="C54" s="78"/>
      <c r="E54" s="343" t="str">
        <f>אקספרטיזה!F106</f>
        <v>עבודות ריפוד</v>
      </c>
      <c r="F54" s="344">
        <f>אקספרטיזה!G106</f>
        <v>0</v>
      </c>
      <c r="G54" s="345"/>
      <c r="I54" s="343">
        <f>אקספרטיזה!J106</f>
        <v>0</v>
      </c>
      <c r="J54" s="344">
        <f>אקספרטיזה!K106</f>
        <v>0</v>
      </c>
      <c r="K54" s="345"/>
      <c r="U54" s="188" t="s">
        <v>156</v>
      </c>
      <c r="V54" s="187" t="s">
        <v>159</v>
      </c>
      <c r="W54" s="184"/>
      <c r="X54" s="191" t="s">
        <v>157</v>
      </c>
    </row>
    <row r="55" spans="1:24" ht="15.75" customHeight="1" x14ac:dyDescent="0.2">
      <c r="A55" s="67" t="str">
        <f>אקספרטיזה!F54</f>
        <v>חליפי/מקורי</v>
      </c>
      <c r="B55" s="39">
        <f>אקספרטיזה!G54</f>
        <v>0</v>
      </c>
      <c r="C55" s="78"/>
      <c r="E55" s="343" t="str">
        <f>אקספרטיזה!F107</f>
        <v>אחר:</v>
      </c>
      <c r="F55" s="344">
        <f>אקספרטיזה!G107</f>
        <v>0</v>
      </c>
      <c r="G55" s="346"/>
      <c r="I55" s="343">
        <f>אקספרטיזה!J107</f>
        <v>0</v>
      </c>
      <c r="J55" s="344">
        <f>אקספרטיזה!K107</f>
        <v>0</v>
      </c>
      <c r="K55" s="346"/>
      <c r="U55" s="188" t="s">
        <v>156</v>
      </c>
      <c r="V55" s="187" t="s">
        <v>159</v>
      </c>
      <c r="W55" s="184"/>
      <c r="X55" s="191" t="s">
        <v>157</v>
      </c>
    </row>
    <row r="56" spans="1:24" ht="15.75" customHeight="1" x14ac:dyDescent="0.2">
      <c r="A56" s="67" t="str">
        <f>אקספרטיזה!F55</f>
        <v>חליפי/מקורי</v>
      </c>
      <c r="B56" s="39">
        <f>אקספרטיזה!G55</f>
        <v>0</v>
      </c>
      <c r="C56" s="78"/>
      <c r="E56" s="333" t="str">
        <f t="shared" si="13"/>
        <v>סוג עבודה,</v>
      </c>
      <c r="F56" s="334" t="str">
        <f t="shared" si="14"/>
        <v>תיאור/עלות,</v>
      </c>
      <c r="G56" s="335">
        <f t="shared" si="15"/>
        <v>0</v>
      </c>
      <c r="I56" s="333" t="str">
        <f t="shared" ref="I56:I63" si="19">E85</f>
        <v>חליפי/מקורי</v>
      </c>
      <c r="J56" s="334">
        <f t="shared" ref="J56:J63" si="20">F85</f>
        <v>0</v>
      </c>
      <c r="K56" s="335">
        <f t="shared" ref="K56:K63" si="21">G85</f>
        <v>0</v>
      </c>
      <c r="U56" s="188" t="s">
        <v>156</v>
      </c>
      <c r="V56" s="187" t="s">
        <v>159</v>
      </c>
      <c r="W56" s="184"/>
      <c r="X56" s="191" t="s">
        <v>157</v>
      </c>
    </row>
    <row r="57" spans="1:24" ht="15.75" customHeight="1" x14ac:dyDescent="0.2">
      <c r="A57" s="67" t="str">
        <f>אקספרטיזה!F56</f>
        <v>חליפי/מקורי</v>
      </c>
      <c r="B57" s="39">
        <f>אקספרטיזה!G56</f>
        <v>0</v>
      </c>
      <c r="C57" s="78"/>
      <c r="E57" s="347" t="str">
        <f>אקספרטיזה!I101</f>
        <v>עבודות זגגות</v>
      </c>
      <c r="F57" s="348" t="str">
        <f>אקספרטיזה!J101</f>
        <v>gg</v>
      </c>
      <c r="G57" s="349"/>
      <c r="I57" s="347">
        <f>אקספרטיזה!M101</f>
        <v>0</v>
      </c>
      <c r="J57" s="348">
        <f>אקספרטיזה!N101</f>
        <v>0</v>
      </c>
      <c r="K57" s="349"/>
      <c r="U57" s="188" t="s">
        <v>156</v>
      </c>
      <c r="V57" s="187" t="s">
        <v>159</v>
      </c>
      <c r="W57" s="184"/>
      <c r="X57" s="191" t="s">
        <v>157</v>
      </c>
    </row>
    <row r="58" spans="1:24" ht="15.75" customHeight="1" x14ac:dyDescent="0.2">
      <c r="A58" s="67" t="str">
        <f>אקספרטיזה!F57</f>
        <v>חליפי/מקורי</v>
      </c>
      <c r="B58" s="39">
        <f>אקספרטיזה!G57</f>
        <v>0</v>
      </c>
      <c r="C58" s="78"/>
      <c r="E58" s="347" t="str">
        <f>אקספרטיזה!I102</f>
        <v>איטום וזיפות</v>
      </c>
      <c r="F58" s="348">
        <f>אקספרטיזה!J102</f>
        <v>0</v>
      </c>
      <c r="G58" s="349"/>
      <c r="I58" s="347">
        <f>אקספרטיזה!M102</f>
        <v>0</v>
      </c>
      <c r="J58" s="348">
        <f>אקספרטיזה!N102</f>
        <v>0</v>
      </c>
      <c r="K58" s="349"/>
      <c r="U58" s="188" t="s">
        <v>156</v>
      </c>
      <c r="V58" s="187" t="s">
        <v>159</v>
      </c>
      <c r="W58" s="184"/>
      <c r="X58" s="191" t="s">
        <v>157</v>
      </c>
    </row>
    <row r="59" spans="1:24" ht="15.75" customHeight="1" x14ac:dyDescent="0.2">
      <c r="A59" s="67" t="str">
        <f>אקספרטיזה!F58</f>
        <v>חליפי/מקורי</v>
      </c>
      <c r="B59" s="39">
        <f>אקספרטיזה!G58</f>
        <v>0</v>
      </c>
      <c r="C59" s="78"/>
      <c r="E59" s="347" t="str">
        <f>אקספרטיזה!I103</f>
        <v>בדיקת מתלה</v>
      </c>
      <c r="F59" s="348">
        <f>אקספרטיזה!J103</f>
        <v>0</v>
      </c>
      <c r="G59" s="349"/>
      <c r="I59" s="347">
        <f>אקספרטיזה!M103</f>
        <v>0</v>
      </c>
      <c r="J59" s="348">
        <f>אקספרטיזה!N103</f>
        <v>0</v>
      </c>
      <c r="K59" s="349"/>
      <c r="U59" s="188" t="s">
        <v>156</v>
      </c>
      <c r="V59" s="187" t="s">
        <v>159</v>
      </c>
      <c r="W59" s="184"/>
      <c r="X59" s="191" t="s">
        <v>157</v>
      </c>
    </row>
    <row r="60" spans="1:24" ht="15.75" customHeight="1" x14ac:dyDescent="0.2">
      <c r="A60" s="67" t="str">
        <f>אקספרטיזה!F59</f>
        <v>חליפי/מקורי</v>
      </c>
      <c r="B60" s="39">
        <f>אקספרטיזה!G59</f>
        <v>0</v>
      </c>
      <c r="C60" s="78"/>
      <c r="E60" s="347" t="str">
        <f>אקספרטיזה!I104</f>
        <v>הנזק מחייב תקנה 309</v>
      </c>
      <c r="F60" s="348">
        <f>אקספרטיזה!J104</f>
        <v>0</v>
      </c>
      <c r="G60" s="345"/>
      <c r="I60" s="347">
        <f>אקספרטיזה!M104</f>
        <v>0</v>
      </c>
      <c r="J60" s="348">
        <f>אקספרטיזה!N104</f>
        <v>0</v>
      </c>
      <c r="K60" s="345"/>
      <c r="U60" s="188" t="s">
        <v>156</v>
      </c>
      <c r="V60" s="187" t="s">
        <v>159</v>
      </c>
      <c r="W60" s="184"/>
      <c r="X60" s="191" t="s">
        <v>157</v>
      </c>
    </row>
    <row r="61" spans="1:24" ht="15.75" customHeight="1" x14ac:dyDescent="0.2">
      <c r="A61" s="68" t="str">
        <f>אקספרטיזה!F60</f>
        <v>חליפי/מקורי</v>
      </c>
      <c r="B61" s="40">
        <f>אקספרטיזה!G60</f>
        <v>0</v>
      </c>
      <c r="C61" s="79"/>
      <c r="E61" s="347" t="str">
        <f>אקספרטיזה!I105</f>
        <v>כיול רדאר</v>
      </c>
      <c r="F61" s="348">
        <f>אקספרטיזה!J105</f>
        <v>0</v>
      </c>
      <c r="G61" s="345"/>
      <c r="I61" s="347">
        <f>אקספרטיזה!M105</f>
        <v>0</v>
      </c>
      <c r="J61" s="348">
        <f>אקספרטיזה!N105</f>
        <v>0</v>
      </c>
      <c r="K61" s="345"/>
      <c r="U61" s="188" t="s">
        <v>156</v>
      </c>
      <c r="V61" s="187" t="s">
        <v>159</v>
      </c>
      <c r="W61" s="184"/>
      <c r="X61" s="191" t="s">
        <v>157</v>
      </c>
    </row>
    <row r="62" spans="1:24" ht="15.75" customHeight="1" x14ac:dyDescent="0.2">
      <c r="A62" s="280" t="str">
        <f>אקספרטיזה!F60</f>
        <v>חליפי/מקורי</v>
      </c>
      <c r="B62" s="281" t="s">
        <v>163</v>
      </c>
      <c r="C62" s="279" t="s">
        <v>49</v>
      </c>
      <c r="E62" s="347" t="str">
        <f>אקספרטיזה!I106</f>
        <v>העברת חיישנים</v>
      </c>
      <c r="F62" s="348">
        <f>אקספרטיזה!J106</f>
        <v>0</v>
      </c>
      <c r="G62" s="345"/>
      <c r="I62" s="347">
        <f>אקספרטיזה!M106</f>
        <v>0</v>
      </c>
      <c r="J62" s="348">
        <f>אקספרטיזה!N106</f>
        <v>0</v>
      </c>
      <c r="K62" s="345"/>
      <c r="U62" s="188" t="s">
        <v>156</v>
      </c>
      <c r="V62" s="187" t="s">
        <v>159</v>
      </c>
      <c r="W62" s="184"/>
      <c r="X62" s="191" t="s">
        <v>157</v>
      </c>
    </row>
    <row r="63" spans="1:24" ht="15.75" customHeight="1" x14ac:dyDescent="0.2">
      <c r="A63" s="67" t="str">
        <f>אקספרטיזה!I47</f>
        <v>חליפי</v>
      </c>
      <c r="B63" s="41">
        <f>אקספרטיזה!J47</f>
        <v>0</v>
      </c>
      <c r="C63" s="78"/>
      <c r="E63" s="347" t="str">
        <f>אקספרטיזה!I107</f>
        <v>אחר:</v>
      </c>
      <c r="F63" s="348">
        <f>אקספרטיזה!J107</f>
        <v>0</v>
      </c>
      <c r="G63" s="345"/>
      <c r="I63" s="347">
        <f>אקספרטיזה!M107</f>
        <v>0</v>
      </c>
      <c r="J63" s="348">
        <f>אקספרטיזה!N107</f>
        <v>0</v>
      </c>
      <c r="K63" s="345"/>
      <c r="U63" s="188" t="s">
        <v>156</v>
      </c>
      <c r="V63" s="187" t="s">
        <v>159</v>
      </c>
      <c r="W63" s="184"/>
      <c r="X63" s="191" t="s">
        <v>157</v>
      </c>
    </row>
    <row r="64" spans="1:24" x14ac:dyDescent="0.2">
      <c r="A64" s="67" t="str">
        <f>אקספרטיזה!I48</f>
        <v>חליפי/מקורי</v>
      </c>
      <c r="B64" s="41">
        <f>אקספרטיזה!J48</f>
        <v>0</v>
      </c>
      <c r="C64" s="78"/>
      <c r="U64" s="188" t="s">
        <v>156</v>
      </c>
      <c r="V64" s="187" t="s">
        <v>159</v>
      </c>
      <c r="W64" s="184"/>
      <c r="X64" s="191" t="s">
        <v>157</v>
      </c>
    </row>
    <row r="65" spans="1:24" x14ac:dyDescent="0.2">
      <c r="A65" s="67" t="str">
        <f>אקספרטיזה!I49</f>
        <v>חליפי/מקורי</v>
      </c>
      <c r="B65" s="41">
        <f>אקספרטיזה!J49</f>
        <v>0</v>
      </c>
      <c r="C65" s="78"/>
      <c r="E65" s="419" t="s">
        <v>164</v>
      </c>
      <c r="I65" s="419" t="s">
        <v>165</v>
      </c>
      <c r="U65" s="188" t="s">
        <v>156</v>
      </c>
      <c r="V65" s="187" t="s">
        <v>159</v>
      </c>
      <c r="W65" s="184"/>
      <c r="X65" s="191" t="s">
        <v>157</v>
      </c>
    </row>
    <row r="66" spans="1:24" x14ac:dyDescent="0.2">
      <c r="A66" s="67" t="str">
        <f>אקספרטיזה!I50</f>
        <v>חליפי/מקורי</v>
      </c>
      <c r="B66" s="41">
        <f>אקספרטיזה!J50</f>
        <v>0</v>
      </c>
      <c r="C66" s="78"/>
      <c r="E66" s="323" t="str">
        <f t="shared" ref="E66:E97" si="22">A31</f>
        <v>מוקד הנזק</v>
      </c>
      <c r="F66" s="324" t="str">
        <f>אקספרטיזה!G110</f>
        <v>אחורי</v>
      </c>
      <c r="G66" s="325" t="str">
        <f>אקספרטיזה!J111</f>
        <v>ימין אחורי</v>
      </c>
      <c r="I66" s="323" t="str">
        <f>E95</f>
        <v>חליפי/מקורי</v>
      </c>
      <c r="J66" s="324">
        <f>אקספרטיזה!K135</f>
        <v>0</v>
      </c>
      <c r="K66" s="325">
        <f>אקספרטיזה!N136</f>
        <v>0</v>
      </c>
      <c r="U66" s="188" t="s">
        <v>156</v>
      </c>
      <c r="V66" s="187" t="s">
        <v>159</v>
      </c>
      <c r="W66" s="184"/>
      <c r="X66" s="191" t="s">
        <v>157</v>
      </c>
    </row>
    <row r="67" spans="1:24" ht="54" x14ac:dyDescent="0.2">
      <c r="A67" s="67" t="str">
        <f>אקספרטיזה!I51</f>
        <v>חליפי/מקורי</v>
      </c>
      <c r="B67" s="41">
        <f>אקספרטיזה!J51</f>
        <v>0</v>
      </c>
      <c r="C67" s="78"/>
      <c r="E67" s="323" t="str">
        <f>"**תיאור כללי**:"&amp; CONCATENATE(אקספרטיזה!G33,אקספרטיזה!J33,אקספרטיזה!G3)</f>
        <v>**תיאור כללי**:בבדיקת הרכב הנדון נוכחנו בנזקים תאונתיים לחלקו      
הקדמי</v>
      </c>
      <c r="F67" s="324" t="str">
        <f>אקספרטיזה!G35</f>
        <v xml:space="preserve"> .....................</v>
      </c>
      <c r="G67" s="325" t="str">
        <f>אקספרטיזה!I35</f>
        <v>נמצאו ניזוקים וטעונים תיקון .</v>
      </c>
      <c r="I67" s="323" t="str">
        <f>"**תיאור כללי**:"&amp; CONCATENATE(אקספרטיזה!K136,אקספרטיזה!N136,אקספרטיזה!K137)</f>
        <v>**תיאור כללי**:</v>
      </c>
      <c r="J67" s="324">
        <f>אקספרטיזה!K138</f>
        <v>0</v>
      </c>
      <c r="K67" s="325">
        <f>אקספרטיזה!M138</f>
        <v>0</v>
      </c>
      <c r="U67" s="188" t="s">
        <v>156</v>
      </c>
      <c r="V67" s="187" t="s">
        <v>159</v>
      </c>
      <c r="W67" s="184"/>
      <c r="X67" s="191" t="s">
        <v>157</v>
      </c>
    </row>
    <row r="68" spans="1:24" ht="19.5" customHeight="1" x14ac:dyDescent="0.2">
      <c r="A68" s="67" t="str">
        <f>אקספרטיזה!I52</f>
        <v>חליפי/מקורי</v>
      </c>
      <c r="B68" s="41">
        <f>אקספרטיזה!J52</f>
        <v>0</v>
      </c>
      <c r="C68" s="78"/>
      <c r="E68" s="326">
        <f t="shared" si="22"/>
        <v>0</v>
      </c>
      <c r="F68" s="327" t="str">
        <f t="shared" ref="F66:F97" si="23">B33</f>
        <v>פירוט</v>
      </c>
      <c r="G68" s="328" t="str">
        <f t="shared" ref="G66:G97" si="24">C33</f>
        <v>עלות</v>
      </c>
      <c r="I68" s="326" t="str">
        <f t="shared" ref="I68:I99" si="25">E97</f>
        <v>חליפי/מקורי</v>
      </c>
      <c r="J68" s="327" t="str">
        <f t="shared" ref="J68:J99" si="26">F97</f>
        <v>תיאןר החלק</v>
      </c>
      <c r="K68" s="328" t="str">
        <f t="shared" ref="K68:K99" si="27">G97</f>
        <v>עלות</v>
      </c>
      <c r="U68" s="188" t="s">
        <v>156</v>
      </c>
      <c r="V68" s="187" t="s">
        <v>159</v>
      </c>
      <c r="W68" s="184"/>
      <c r="X68" s="191" t="s">
        <v>157</v>
      </c>
    </row>
    <row r="69" spans="1:24" ht="25.5" customHeight="1" x14ac:dyDescent="0.2">
      <c r="A69" s="67" t="str">
        <f>אקספרטיזה!I53</f>
        <v>חליפי/מקורי</v>
      </c>
      <c r="B69" s="41">
        <f>אקספרטיזה!J53</f>
        <v>0</v>
      </c>
      <c r="C69" s="78"/>
      <c r="E69" s="329" t="str">
        <f t="shared" si="22"/>
        <v>תיקונים</v>
      </c>
      <c r="F69" s="330">
        <f>אקספרטיזה!G118</f>
        <v>0</v>
      </c>
      <c r="G69" s="331">
        <f>אקספרטיזה!F118</f>
        <v>0</v>
      </c>
      <c r="I69" s="329" t="str">
        <f t="shared" si="25"/>
        <v>חליפי</v>
      </c>
      <c r="J69" s="330">
        <f>אקספרטיזה!K143</f>
        <v>0</v>
      </c>
      <c r="K69" s="331">
        <f>אקספרטיזה!J143</f>
        <v>0</v>
      </c>
      <c r="U69" s="188" t="s">
        <v>156</v>
      </c>
      <c r="V69" s="187" t="s">
        <v>159</v>
      </c>
      <c r="W69" s="184"/>
      <c r="X69" s="191" t="s">
        <v>157</v>
      </c>
    </row>
    <row r="70" spans="1:24" x14ac:dyDescent="0.2">
      <c r="A70" s="67" t="str">
        <f>אקספרטיזה!I54</f>
        <v>חליפי/מקורי</v>
      </c>
      <c r="B70" s="41">
        <f>אקספרטיזה!J54</f>
        <v>0</v>
      </c>
      <c r="C70" s="78"/>
      <c r="E70" s="329" t="str">
        <f t="shared" si="22"/>
        <v>תיקונים</v>
      </c>
      <c r="F70" s="330">
        <f>אקספרטיזה!G119</f>
        <v>0</v>
      </c>
      <c r="G70" s="331">
        <f>אקספרטיזה!F119</f>
        <v>0</v>
      </c>
      <c r="I70" s="329" t="str">
        <f t="shared" si="25"/>
        <v>חליפי/מקורי</v>
      </c>
      <c r="J70" s="330">
        <f>אקספרטיזה!K144</f>
        <v>0</v>
      </c>
      <c r="K70" s="331">
        <f>אקספרטיזה!J144</f>
        <v>0</v>
      </c>
      <c r="U70" s="188" t="s">
        <v>156</v>
      </c>
      <c r="V70" s="187" t="s">
        <v>159</v>
      </c>
      <c r="W70" s="184"/>
      <c r="X70" s="191" t="s">
        <v>157</v>
      </c>
    </row>
    <row r="71" spans="1:24" x14ac:dyDescent="0.2">
      <c r="A71" s="67" t="str">
        <f>אקספרטיזה!I55</f>
        <v>חליפי/מקורי</v>
      </c>
      <c r="B71" s="41">
        <f>אקספרטיזה!J55</f>
        <v>0</v>
      </c>
      <c r="C71" s="78"/>
      <c r="E71" s="329" t="str">
        <f t="shared" si="22"/>
        <v>תיקונים</v>
      </c>
      <c r="F71" s="330">
        <f>אקספרטיזה!G120</f>
        <v>0</v>
      </c>
      <c r="G71" s="331">
        <f>אקספרטיזה!F120</f>
        <v>0</v>
      </c>
      <c r="I71" s="329" t="str">
        <f t="shared" si="25"/>
        <v>חליפי/מקורי</v>
      </c>
      <c r="J71" s="330">
        <f>אקספרטיזה!K145</f>
        <v>0</v>
      </c>
      <c r="K71" s="331">
        <f>אקספרטיזה!J145</f>
        <v>0</v>
      </c>
      <c r="U71" s="188" t="s">
        <v>156</v>
      </c>
      <c r="V71" s="187" t="s">
        <v>159</v>
      </c>
      <c r="W71" s="184"/>
      <c r="X71" s="191" t="s">
        <v>157</v>
      </c>
    </row>
    <row r="72" spans="1:24" x14ac:dyDescent="0.2">
      <c r="A72" s="67" t="str">
        <f>אקספרטיזה!I56</f>
        <v>חליפי/מקורי</v>
      </c>
      <c r="B72" s="41">
        <f>אקספרטיזה!J56</f>
        <v>0</v>
      </c>
      <c r="C72" s="78"/>
      <c r="E72" s="329" t="str">
        <f t="shared" si="22"/>
        <v>תיקונים</v>
      </c>
      <c r="F72" s="330">
        <f>אקספרטיזה!G121</f>
        <v>0</v>
      </c>
      <c r="G72" s="331">
        <f>אקספרטיזה!F121</f>
        <v>0</v>
      </c>
      <c r="I72" s="329" t="str">
        <f t="shared" si="25"/>
        <v>חליפי/מקורי</v>
      </c>
      <c r="J72" s="330">
        <f>אקספרטיזה!K146</f>
        <v>0</v>
      </c>
      <c r="K72" s="331">
        <f>אקספרטיזה!J146</f>
        <v>0</v>
      </c>
      <c r="U72" s="188" t="s">
        <v>156</v>
      </c>
      <c r="V72" s="187" t="s">
        <v>159</v>
      </c>
      <c r="W72" s="184"/>
      <c r="X72" s="191" t="s">
        <v>157</v>
      </c>
    </row>
    <row r="73" spans="1:24" x14ac:dyDescent="0.2">
      <c r="A73" s="67" t="str">
        <f>אקספרטיזה!I57</f>
        <v>חליפי/מקורי</v>
      </c>
      <c r="B73" s="41">
        <f>אקספרטיזה!J57</f>
        <v>0</v>
      </c>
      <c r="C73" s="78"/>
      <c r="E73" s="329" t="str">
        <f t="shared" si="22"/>
        <v>תיקונים</v>
      </c>
      <c r="F73" s="330">
        <f>אקספרטיזה!G122</f>
        <v>0</v>
      </c>
      <c r="G73" s="331">
        <f>אקספרטיזה!F122</f>
        <v>0</v>
      </c>
      <c r="I73" s="329" t="str">
        <f t="shared" si="25"/>
        <v>חליפי/מקורי</v>
      </c>
      <c r="J73" s="330">
        <f>אקספרטיזה!K147</f>
        <v>0</v>
      </c>
      <c r="K73" s="331">
        <f>אקספרטיזה!J147</f>
        <v>0</v>
      </c>
      <c r="U73" s="188" t="s">
        <v>156</v>
      </c>
      <c r="V73" s="187" t="s">
        <v>159</v>
      </c>
      <c r="W73" s="184"/>
      <c r="X73" s="191" t="s">
        <v>157</v>
      </c>
    </row>
    <row r="74" spans="1:24" x14ac:dyDescent="0.2">
      <c r="A74" s="67" t="str">
        <f>אקספרטיזה!I58</f>
        <v>חליפי/מקורי</v>
      </c>
      <c r="B74" s="41">
        <f>אקספרטיזה!J58</f>
        <v>0</v>
      </c>
      <c r="C74" s="78"/>
      <c r="E74" s="332" t="str">
        <f t="shared" si="22"/>
        <v>תיקונים</v>
      </c>
      <c r="F74" s="330">
        <f>אקספרטיזה!G123</f>
        <v>0</v>
      </c>
      <c r="G74" s="331">
        <f>אקספרטיזה!F123</f>
        <v>0</v>
      </c>
      <c r="I74" s="332" t="str">
        <f t="shared" si="25"/>
        <v>חליפי/מקורי</v>
      </c>
      <c r="J74" s="330">
        <f>אקספרטיזה!K148</f>
        <v>0</v>
      </c>
      <c r="K74" s="331">
        <f>אקספרטיזה!J148</f>
        <v>0</v>
      </c>
      <c r="U74" s="188" t="s">
        <v>156</v>
      </c>
      <c r="V74" s="187" t="s">
        <v>159</v>
      </c>
      <c r="W74" s="184"/>
      <c r="X74" s="191" t="s">
        <v>157</v>
      </c>
    </row>
    <row r="75" spans="1:24" x14ac:dyDescent="0.2">
      <c r="A75" s="67" t="str">
        <f>אקספרטיזה!I59</f>
        <v>חליפי/מקורי</v>
      </c>
      <c r="B75" s="41">
        <f>אקספרטיזה!J59</f>
        <v>0</v>
      </c>
      <c r="C75" s="78"/>
      <c r="E75" s="333">
        <f t="shared" si="22"/>
        <v>0</v>
      </c>
      <c r="F75" s="334" t="str">
        <f t="shared" si="23"/>
        <v>פירוט</v>
      </c>
      <c r="G75" s="335" t="str">
        <f t="shared" si="24"/>
        <v>עלות,</v>
      </c>
      <c r="I75" s="333" t="str">
        <f t="shared" si="25"/>
        <v>חליפי/מקורי</v>
      </c>
      <c r="J75" s="334">
        <f t="shared" ref="J75:J106" si="28">F104</f>
        <v>0</v>
      </c>
      <c r="K75" s="335">
        <f t="shared" ref="K75:K106" si="29">G104</f>
        <v>0</v>
      </c>
      <c r="U75" s="188" t="s">
        <v>156</v>
      </c>
      <c r="V75" s="187" t="s">
        <v>159</v>
      </c>
      <c r="W75" s="184"/>
      <c r="X75" s="191" t="s">
        <v>157</v>
      </c>
    </row>
    <row r="76" spans="1:24" x14ac:dyDescent="0.2">
      <c r="A76" s="67" t="str">
        <f>אקספרטיזה!I60</f>
        <v>חליפי/מקורי</v>
      </c>
      <c r="B76" s="41">
        <f>אקספרטיזה!J60</f>
        <v>0</v>
      </c>
      <c r="C76" s="78"/>
      <c r="E76" s="329" t="str">
        <f t="shared" si="22"/>
        <v>תיקונים</v>
      </c>
      <c r="F76" s="330">
        <f>אקספרטיזה!J118</f>
        <v>0</v>
      </c>
      <c r="G76" s="331">
        <f>אקספרטיזה!I118</f>
        <v>0</v>
      </c>
      <c r="I76" s="329" t="str">
        <f t="shared" si="25"/>
        <v>חליפי/מקורי</v>
      </c>
      <c r="J76" s="330">
        <f>אקספרטיזה!N143</f>
        <v>0</v>
      </c>
      <c r="K76" s="331">
        <f>אקספרטיזה!M143</f>
        <v>0</v>
      </c>
      <c r="U76" s="188" t="s">
        <v>156</v>
      </c>
      <c r="V76" s="187" t="s">
        <v>159</v>
      </c>
      <c r="W76" s="184"/>
      <c r="X76" s="191" t="s">
        <v>157</v>
      </c>
    </row>
    <row r="77" spans="1:24" x14ac:dyDescent="0.2">
      <c r="A77" s="277" t="str">
        <f>אקספרטיזה!F61</f>
        <v>סוג עבודה</v>
      </c>
      <c r="B77" s="278" t="str">
        <f>אקספרטיזה!G61</f>
        <v>תיאור/עלות</v>
      </c>
      <c r="C77" s="279"/>
      <c r="E77" s="329" t="str">
        <f t="shared" si="22"/>
        <v>תיקונים</v>
      </c>
      <c r="F77" s="330">
        <f>אקספרטיזה!J119</f>
        <v>0</v>
      </c>
      <c r="G77" s="331">
        <f>אקספרטיזה!I119</f>
        <v>0</v>
      </c>
      <c r="I77" s="329" t="str">
        <f t="shared" si="25"/>
        <v>חליפי/מקורי</v>
      </c>
      <c r="J77" s="330">
        <f>אקספרטיזה!N144</f>
        <v>0</v>
      </c>
      <c r="K77" s="331">
        <f>אקספרטיזה!M144</f>
        <v>0</v>
      </c>
      <c r="U77" s="188" t="s">
        <v>156</v>
      </c>
      <c r="V77" s="187" t="s">
        <v>159</v>
      </c>
      <c r="W77" s="184"/>
      <c r="X77" s="191" t="s">
        <v>157</v>
      </c>
    </row>
    <row r="78" spans="1:24" x14ac:dyDescent="0.2">
      <c r="A78" s="69" t="str">
        <f>אקספרטיזה!F62</f>
        <v>כל עבודות הפחחות כולל פירוקים והרכבות</v>
      </c>
      <c r="B78" s="54" t="str">
        <f>אקספרטיזה!G62</f>
        <v>hhh</v>
      </c>
      <c r="C78" s="74"/>
      <c r="E78" s="329" t="str">
        <f t="shared" si="22"/>
        <v>תיקונים</v>
      </c>
      <c r="F78" s="330">
        <f>אקספרטיזה!J120</f>
        <v>0</v>
      </c>
      <c r="G78" s="331">
        <f>אקספרטיזה!I120</f>
        <v>0</v>
      </c>
      <c r="I78" s="329" t="str">
        <f t="shared" si="25"/>
        <v>חליפי/מקורי</v>
      </c>
      <c r="J78" s="330">
        <f>אקספרטיזה!N145</f>
        <v>0</v>
      </c>
      <c r="K78" s="331">
        <f>אקספרטיזה!M145</f>
        <v>0</v>
      </c>
      <c r="U78" s="188" t="s">
        <v>156</v>
      </c>
      <c r="V78" s="187" t="s">
        <v>159</v>
      </c>
      <c r="W78" s="184"/>
      <c r="X78" s="191" t="s">
        <v>157</v>
      </c>
    </row>
    <row r="79" spans="1:24" x14ac:dyDescent="0.2">
      <c r="A79" s="69" t="str">
        <f>אקספרטיזה!F63</f>
        <v>עבודות צבע</v>
      </c>
      <c r="B79" s="54">
        <f>אקספרטיזה!G63</f>
        <v>0</v>
      </c>
      <c r="C79" s="74"/>
      <c r="E79" s="329" t="str">
        <f t="shared" si="22"/>
        <v>תיקונים</v>
      </c>
      <c r="F79" s="330">
        <f>אקספרטיזה!J121</f>
        <v>0</v>
      </c>
      <c r="G79" s="331">
        <f>אקספרטיזה!I121</f>
        <v>0</v>
      </c>
      <c r="I79" s="329" t="str">
        <f t="shared" si="25"/>
        <v>חליפי/מקורי</v>
      </c>
      <c r="J79" s="330">
        <f>אקספרטיזה!N146</f>
        <v>0</v>
      </c>
      <c r="K79" s="331">
        <f>אקספרטיזה!M146</f>
        <v>0</v>
      </c>
      <c r="U79" s="188" t="s">
        <v>156</v>
      </c>
      <c r="V79" s="187" t="s">
        <v>159</v>
      </c>
      <c r="W79" s="184"/>
      <c r="X79" s="191" t="s">
        <v>157</v>
      </c>
    </row>
    <row r="80" spans="1:24" x14ac:dyDescent="0.2">
      <c r="A80" s="69" t="str">
        <f>אקספרטיזה!F64</f>
        <v>עבודות חשמל</v>
      </c>
      <c r="B80" s="54">
        <f>אקספרטיזה!G64</f>
        <v>0</v>
      </c>
      <c r="C80" s="74"/>
      <c r="E80" s="329" t="str">
        <f t="shared" si="22"/>
        <v>תיקונים</v>
      </c>
      <c r="F80" s="330">
        <f>אקספרטיזה!J122</f>
        <v>0</v>
      </c>
      <c r="G80" s="331">
        <f>אקספרטיזה!I122</f>
        <v>0</v>
      </c>
      <c r="I80" s="329" t="str">
        <f t="shared" si="25"/>
        <v>חליפי/מקורי</v>
      </c>
      <c r="J80" s="330">
        <f>אקספרטיזה!N147</f>
        <v>0</v>
      </c>
      <c r="K80" s="331">
        <f>אקספרטיזה!M147</f>
        <v>0</v>
      </c>
      <c r="U80" s="188" t="s">
        <v>156</v>
      </c>
      <c r="V80" s="187" t="s">
        <v>159</v>
      </c>
      <c r="W80" s="184"/>
      <c r="X80" s="191" t="s">
        <v>157</v>
      </c>
    </row>
    <row r="81" spans="1:24" x14ac:dyDescent="0.2">
      <c r="A81" s="69" t="str">
        <f>אקספרטיזה!F65</f>
        <v>עבודות מכונאות</v>
      </c>
      <c r="B81" s="54">
        <f>אקספרטיזה!G65</f>
        <v>0</v>
      </c>
      <c r="C81" s="74"/>
      <c r="E81" s="329" t="str">
        <f t="shared" si="22"/>
        <v>תיקונים</v>
      </c>
      <c r="F81" s="330">
        <f>אקספרטיזה!J123</f>
        <v>0</v>
      </c>
      <c r="G81" s="331">
        <f>אקספרטיזה!I123</f>
        <v>0</v>
      </c>
      <c r="I81" s="329" t="str">
        <f t="shared" si="25"/>
        <v>חליפי/מקורי</v>
      </c>
      <c r="J81" s="330">
        <f>אקספרטיזה!N148</f>
        <v>0</v>
      </c>
      <c r="K81" s="331">
        <f>אקספרטיזה!M148</f>
        <v>0</v>
      </c>
      <c r="U81" s="188" t="s">
        <v>156</v>
      </c>
      <c r="V81" s="187" t="s">
        <v>159</v>
      </c>
      <c r="W81" s="184"/>
      <c r="X81" s="191" t="s">
        <v>157</v>
      </c>
    </row>
    <row r="82" spans="1:24" x14ac:dyDescent="0.2">
      <c r="A82" s="69" t="str">
        <f>אקספרטיזה!F66</f>
        <v>עבודות מזגן</v>
      </c>
      <c r="B82" s="54">
        <f>אקספרטיזה!G66</f>
        <v>0</v>
      </c>
      <c r="C82" s="74"/>
      <c r="E82" s="336" t="str">
        <f t="shared" si="22"/>
        <v>מקור</v>
      </c>
      <c r="F82" s="337" t="str">
        <f t="shared" si="23"/>
        <v xml:space="preserve">תיאור החלק </v>
      </c>
      <c r="G82" s="328" t="str">
        <f t="shared" si="24"/>
        <v>עלות</v>
      </c>
      <c r="I82" s="336" t="str">
        <f t="shared" si="25"/>
        <v>חליפי/מקורי</v>
      </c>
      <c r="J82" s="337">
        <f t="shared" ref="J82:J113" si="30">F111</f>
        <v>0</v>
      </c>
      <c r="K82" s="328">
        <f t="shared" ref="K82:K113" si="31">G111</f>
        <v>0</v>
      </c>
      <c r="U82" s="188" t="s">
        <v>156</v>
      </c>
      <c r="V82" s="187" t="s">
        <v>159</v>
      </c>
      <c r="W82" s="184"/>
      <c r="X82" s="191" t="s">
        <v>157</v>
      </c>
    </row>
    <row r="83" spans="1:24" x14ac:dyDescent="0.2">
      <c r="A83" s="69" t="str">
        <f>אקספרטיזה!F67</f>
        <v>עבודות ריפוד</v>
      </c>
      <c r="B83" s="54">
        <f>אקספרטיזה!G67</f>
        <v>0</v>
      </c>
      <c r="C83" s="74"/>
      <c r="E83" s="338" t="str">
        <f>אקספרטיזה!F125</f>
        <v>משומש</v>
      </c>
      <c r="F83" s="339">
        <f>אקספרטיזה!G125</f>
        <v>0</v>
      </c>
      <c r="G83" s="340"/>
      <c r="I83" s="338" t="str">
        <f>אקספרטיזה!J150</f>
        <v>הקדמי</v>
      </c>
      <c r="J83" s="339">
        <f>אקספרטיזה!K150</f>
        <v>0</v>
      </c>
      <c r="K83" s="340"/>
      <c r="U83" s="188" t="s">
        <v>156</v>
      </c>
      <c r="V83" s="187" t="s">
        <v>159</v>
      </c>
      <c r="W83" s="184"/>
      <c r="X83" s="185" t="s">
        <v>166</v>
      </c>
    </row>
    <row r="84" spans="1:24" x14ac:dyDescent="0.2">
      <c r="A84" s="70" t="str">
        <f>אקספרטיזה!F68</f>
        <v>אחר:</v>
      </c>
      <c r="B84" s="54">
        <f>אקספרטיזה!G68</f>
        <v>0</v>
      </c>
      <c r="C84" s="80"/>
      <c r="E84" s="338" t="str">
        <f>אקספרטיזה!F126</f>
        <v>חליפי/מקורי</v>
      </c>
      <c r="F84" s="339">
        <f>אקספרטיזה!G126</f>
        <v>0</v>
      </c>
      <c r="G84" s="340"/>
      <c r="I84" s="338">
        <f>אקספרטיזה!J151</f>
        <v>0</v>
      </c>
      <c r="J84" s="339">
        <f>אקספרטיזה!K151</f>
        <v>0</v>
      </c>
      <c r="K84" s="340"/>
      <c r="U84" s="186"/>
      <c r="V84" s="187"/>
      <c r="W84" s="184"/>
      <c r="X84" s="185"/>
    </row>
    <row r="85" spans="1:24" s="85" customFormat="1" x14ac:dyDescent="0.2">
      <c r="A85" s="274" t="str">
        <f>אקספרטיזה!I61</f>
        <v>סוג עבודה,</v>
      </c>
      <c r="B85" s="275" t="str">
        <f>אקספרטיזה!J61</f>
        <v>תיאור/עלות,</v>
      </c>
      <c r="C85" s="276"/>
      <c r="D85" s="84"/>
      <c r="E85" s="338" t="str">
        <f>אקספרטיזה!F127</f>
        <v>חליפי/מקורי</v>
      </c>
      <c r="F85" s="339">
        <f>אקספרטיזה!G127</f>
        <v>0</v>
      </c>
      <c r="G85" s="340"/>
      <c r="I85" s="338">
        <f>אקספרטיזה!J152</f>
        <v>0</v>
      </c>
      <c r="J85" s="339">
        <f>אקספרטיזה!K152</f>
        <v>0</v>
      </c>
      <c r="K85" s="340"/>
      <c r="U85" s="186" t="s">
        <v>160</v>
      </c>
      <c r="V85" s="187" t="s">
        <v>160</v>
      </c>
      <c r="W85" s="184"/>
      <c r="X85" s="185"/>
    </row>
    <row r="86" spans="1:24" x14ac:dyDescent="0.2">
      <c r="A86" s="71" t="str">
        <f>אקספרטיזה!I62</f>
        <v>עבודות זגגות</v>
      </c>
      <c r="B86" s="57" t="str">
        <f>אקספרטיזה!J62</f>
        <v>gg</v>
      </c>
      <c r="C86" s="57">
        <f>אקספרטיזה!K62</f>
        <v>0</v>
      </c>
      <c r="E86" s="338" t="str">
        <f>אקספרטיזה!F128</f>
        <v>חליפי/מקורי</v>
      </c>
      <c r="F86" s="339">
        <f>אקספרטיזה!G128</f>
        <v>0</v>
      </c>
      <c r="G86" s="340"/>
      <c r="I86" s="338">
        <f>אקספרטיזה!J153</f>
        <v>0</v>
      </c>
      <c r="J86" s="339">
        <f>אקספרטיזה!K153</f>
        <v>0</v>
      </c>
      <c r="K86" s="340"/>
      <c r="U86" s="186" t="s">
        <v>160</v>
      </c>
      <c r="V86" s="187" t="s">
        <v>160</v>
      </c>
      <c r="W86" s="184"/>
      <c r="X86" s="185"/>
    </row>
    <row r="87" spans="1:24" x14ac:dyDescent="0.2">
      <c r="A87" s="71" t="str">
        <f>אקספרטיזה!I63</f>
        <v>איטום וזיפות</v>
      </c>
      <c r="B87" s="57">
        <f>אקספרטיזה!J63</f>
        <v>0</v>
      </c>
      <c r="C87" s="57">
        <f>אקספרטיזה!K63</f>
        <v>0</v>
      </c>
      <c r="E87" s="338" t="str">
        <f>אקספרטיזה!F129</f>
        <v>חליפי/מקורי</v>
      </c>
      <c r="F87" s="339">
        <f>אקספרטיזה!G129</f>
        <v>0</v>
      </c>
      <c r="G87" s="340"/>
      <c r="I87" s="338">
        <f>אקספרטיזה!J154</f>
        <v>0</v>
      </c>
      <c r="J87" s="339">
        <f>אקספרטיזה!K154</f>
        <v>0</v>
      </c>
      <c r="K87" s="340"/>
      <c r="U87" s="186" t="s">
        <v>160</v>
      </c>
      <c r="V87" s="187" t="s">
        <v>160</v>
      </c>
      <c r="W87" s="184"/>
      <c r="X87" s="185"/>
    </row>
    <row r="88" spans="1:24" x14ac:dyDescent="0.2">
      <c r="A88" s="71" t="str">
        <f>אקספרטיזה!I64</f>
        <v>בדיקת מתלה</v>
      </c>
      <c r="B88" s="57">
        <f>אקספרטיזה!J64</f>
        <v>0</v>
      </c>
      <c r="C88" s="57">
        <f>אקספרטיזה!K64</f>
        <v>0</v>
      </c>
      <c r="E88" s="338" t="str">
        <f>אקספרטיזה!F130</f>
        <v>חליפי/מקורי</v>
      </c>
      <c r="F88" s="339">
        <f>אקספרטיזה!G130</f>
        <v>0</v>
      </c>
      <c r="G88" s="340"/>
      <c r="I88" s="338">
        <f>אקספרטיזה!J155</f>
        <v>0</v>
      </c>
      <c r="J88" s="339">
        <f>אקספרטיזה!K155</f>
        <v>0</v>
      </c>
      <c r="K88" s="340"/>
      <c r="U88" s="186" t="s">
        <v>160</v>
      </c>
      <c r="V88" s="187" t="s">
        <v>160</v>
      </c>
      <c r="W88" s="184"/>
      <c r="X88" s="185" t="s">
        <v>167</v>
      </c>
    </row>
    <row r="89" spans="1:24" x14ac:dyDescent="0.2">
      <c r="A89" s="71" t="str">
        <f>אקספרטיזה!I65</f>
        <v>הנזק מחייב תקנה 309</v>
      </c>
      <c r="B89" s="71">
        <f>אקספרטיזה!J65</f>
        <v>0</v>
      </c>
      <c r="C89" s="74"/>
      <c r="E89" s="338" t="str">
        <f>אקספרטיזה!F131</f>
        <v>חליפי/מקורי</v>
      </c>
      <c r="F89" s="339">
        <f>אקספרטיזה!G131</f>
        <v>0</v>
      </c>
      <c r="G89" s="340"/>
      <c r="I89" s="338" t="str">
        <f>אקספרטיזה!J156</f>
        <v>תיאור,</v>
      </c>
      <c r="J89" s="339">
        <f>אקספרטיזה!K156</f>
        <v>0</v>
      </c>
      <c r="K89" s="340"/>
      <c r="U89" s="186" t="s">
        <v>160</v>
      </c>
      <c r="V89" s="187" t="s">
        <v>160</v>
      </c>
      <c r="W89" s="184"/>
      <c r="X89" s="185" t="s">
        <v>167</v>
      </c>
    </row>
    <row r="90" spans="1:24" x14ac:dyDescent="0.2">
      <c r="A90" s="71" t="str">
        <f>אקספרטיזה!I66</f>
        <v>כיול רדאר</v>
      </c>
      <c r="B90" s="57">
        <f>אקספרטיזה!J66</f>
        <v>0</v>
      </c>
      <c r="C90" s="74"/>
      <c r="E90" s="338" t="str">
        <f>אקספרטיזה!F132</f>
        <v>חליפי/מקורי</v>
      </c>
      <c r="F90" s="339">
        <f>אקספרטיזה!G132</f>
        <v>0</v>
      </c>
      <c r="G90" s="340"/>
      <c r="I90" s="338">
        <f>אקספרטיזה!J157</f>
        <v>0</v>
      </c>
      <c r="J90" s="339">
        <f>אקספרטיזה!K157</f>
        <v>0</v>
      </c>
      <c r="K90" s="340"/>
      <c r="U90" s="186" t="s">
        <v>160</v>
      </c>
      <c r="V90" s="187" t="s">
        <v>160</v>
      </c>
      <c r="W90" s="184"/>
      <c r="X90" s="185"/>
    </row>
    <row r="91" spans="1:24" x14ac:dyDescent="0.2">
      <c r="A91" s="71" t="str">
        <f>אקספרטיזה!I67</f>
        <v>העברת חיישנים</v>
      </c>
      <c r="B91" s="57">
        <f>אקספרטיזה!J67</f>
        <v>0</v>
      </c>
      <c r="C91" s="74"/>
      <c r="E91" s="338" t="str">
        <f>אקספרטיזה!F133</f>
        <v>חליפי/מקורי</v>
      </c>
      <c r="F91" s="339">
        <f>אקספרטיזה!G133</f>
        <v>0</v>
      </c>
      <c r="G91" s="340"/>
      <c r="I91" s="338">
        <f>אקספרטיזה!J158</f>
        <v>0</v>
      </c>
      <c r="J91" s="339">
        <f>אקספרטיזה!K158</f>
        <v>0</v>
      </c>
      <c r="K91" s="340"/>
      <c r="U91" s="186" t="s">
        <v>160</v>
      </c>
      <c r="V91" s="187" t="s">
        <v>160</v>
      </c>
      <c r="W91" s="184"/>
      <c r="X91" s="185"/>
    </row>
    <row r="92" spans="1:24" x14ac:dyDescent="0.2">
      <c r="A92" s="71" t="str">
        <f>אקספרטיזה!I68</f>
        <v>אחר:</v>
      </c>
      <c r="B92" s="57">
        <f>אקספרטיזה!J68</f>
        <v>0</v>
      </c>
      <c r="C92" s="74"/>
      <c r="E92" s="338" t="str">
        <f>אקספרטיזה!F134</f>
        <v>חליפי/מקורי</v>
      </c>
      <c r="F92" s="339">
        <f>אקספרטיזה!G134</f>
        <v>0</v>
      </c>
      <c r="G92" s="340"/>
      <c r="I92" s="338">
        <f>אקספרטיזה!J159</f>
        <v>0</v>
      </c>
      <c r="J92" s="339">
        <f>אקספרטיזה!K159</f>
        <v>0</v>
      </c>
      <c r="K92" s="340"/>
      <c r="U92" s="186" t="s">
        <v>160</v>
      </c>
      <c r="V92" s="187" t="s">
        <v>160</v>
      </c>
      <c r="W92" s="184" t="s">
        <v>168</v>
      </c>
      <c r="X92" s="185" t="s">
        <v>157</v>
      </c>
    </row>
    <row r="93" spans="1:24" x14ac:dyDescent="0.2">
      <c r="A93" s="72" t="str">
        <f>אקספרטיזה!F228</f>
        <v>סיכום ראשוני</v>
      </c>
      <c r="B93" s="58" t="str">
        <f>אקספרטיזה!D243</f>
        <v>ללא סטטוס</v>
      </c>
      <c r="C93" s="81"/>
      <c r="E93" s="338" t="str">
        <f>אקספרטיזה!F135</f>
        <v>חליפי/מקורי</v>
      </c>
      <c r="F93" s="339">
        <f>אקספרטיזה!G135</f>
        <v>0</v>
      </c>
      <c r="G93" s="340"/>
      <c r="I93" s="338">
        <f>אקספרטיזה!J160</f>
        <v>0</v>
      </c>
      <c r="J93" s="339">
        <f>אקספרטיזה!K160</f>
        <v>0</v>
      </c>
      <c r="K93" s="340"/>
      <c r="U93" s="186" t="s">
        <v>160</v>
      </c>
      <c r="V93" s="187" t="s">
        <v>160</v>
      </c>
      <c r="W93" s="184"/>
      <c r="X93" s="185" t="s">
        <v>157</v>
      </c>
    </row>
    <row r="94" spans="1:24" ht="20.25" customHeight="1" x14ac:dyDescent="0.2">
      <c r="A94" s="112" t="s">
        <v>169</v>
      </c>
      <c r="B94" s="113"/>
      <c r="C94" s="114"/>
      <c r="E94" s="338" t="str">
        <f>אקספרטיזה!F136</f>
        <v>חליפי/מקורי</v>
      </c>
      <c r="F94" s="339">
        <f>אקספרטיזה!G136</f>
        <v>0</v>
      </c>
      <c r="G94" s="340"/>
      <c r="I94" s="338">
        <f>אקספרטיזה!J161</f>
        <v>0</v>
      </c>
      <c r="J94" s="339">
        <f>אקספרטיזה!K161</f>
        <v>0</v>
      </c>
      <c r="K94" s="340"/>
      <c r="U94" s="186"/>
      <c r="V94" s="187" t="s">
        <v>160</v>
      </c>
      <c r="W94" s="184"/>
      <c r="X94" s="185" t="s">
        <v>167</v>
      </c>
    </row>
    <row r="95" spans="1:24" x14ac:dyDescent="0.2">
      <c r="A95" s="298" t="s">
        <v>170</v>
      </c>
      <c r="B95" s="298" t="str">
        <f>_xlfn.XLOOKUP(Levi_Report[[#This Row],[field]],'Levi Extraction'!$A$1:$A$37,'Levi Extraction'!$B$1:$B$37,"")</f>
        <v>אוטומט</v>
      </c>
      <c r="C95" s="298"/>
      <c r="D95" s="318"/>
      <c r="E95" s="338" t="str">
        <f>אקספרטיזה!F137</f>
        <v>חליפי/מקורי</v>
      </c>
      <c r="F95" s="339">
        <f>אקספרטיזה!G137</f>
        <v>0</v>
      </c>
      <c r="G95" s="340"/>
      <c r="I95" s="338">
        <f>אקספרטיזה!J162</f>
        <v>0</v>
      </c>
      <c r="J95" s="339">
        <f>אקספרטיזה!K162</f>
        <v>0</v>
      </c>
      <c r="K95" s="340"/>
      <c r="U95" s="186"/>
      <c r="V95" s="187" t="s">
        <v>160</v>
      </c>
      <c r="W95" s="184"/>
      <c r="X95" s="185" t="s">
        <v>167</v>
      </c>
    </row>
    <row r="96" spans="1:24" x14ac:dyDescent="0.2">
      <c r="A96" s="425" t="s">
        <v>171</v>
      </c>
      <c r="B96" s="351" t="str">
        <f>_xlfn.XLOOKUP(Levi_Report[[#This Row],[field]],'Levi Extraction'!$A$1:$A$37,'Levi Extraction'!$B$1:$B$37,"")</f>
        <v>16/04/2025</v>
      </c>
      <c r="C96" s="426"/>
      <c r="D96" s="318"/>
      <c r="E96" s="338" t="str">
        <f>אקספרטיזה!F138</f>
        <v>חליפי/מקורי</v>
      </c>
      <c r="F96" s="339">
        <f>אקספרטיזה!G138</f>
        <v>0</v>
      </c>
      <c r="G96" s="341"/>
      <c r="I96" s="338" t="str">
        <f>אקספרטיזה!J163</f>
        <v>תיאור החלק ,</v>
      </c>
      <c r="J96" s="339">
        <f>אקספרטיזה!K163</f>
        <v>0</v>
      </c>
      <c r="K96" s="341"/>
      <c r="U96" s="186"/>
      <c r="V96" s="187" t="s">
        <v>160</v>
      </c>
      <c r="W96" s="184"/>
      <c r="X96" s="185" t="s">
        <v>167</v>
      </c>
    </row>
    <row r="97" spans="1:24" x14ac:dyDescent="0.2">
      <c r="A97" s="298" t="s">
        <v>172</v>
      </c>
      <c r="B97" s="351" t="str">
        <f>_xlfn.XLOOKUP(Levi_Report[[#This Row],[field]],'Levi Extraction'!$A$1:$A$37,'Levi Extraction'!$B$1:$B$37,"")</f>
        <v>פיג'ו 2008 אקטיב (1600) אוטו'120 כ"ס</v>
      </c>
      <c r="C97" s="298"/>
      <c r="D97" s="318"/>
      <c r="E97" s="336" t="str">
        <f t="shared" si="22"/>
        <v>חליפי/מקורי</v>
      </c>
      <c r="F97" s="337" t="str">
        <f t="shared" si="23"/>
        <v>תיאןר החלק</v>
      </c>
      <c r="G97" s="328" t="str">
        <f t="shared" si="24"/>
        <v>עלות</v>
      </c>
      <c r="I97" s="336" t="str">
        <f t="shared" ref="I97:I127" si="32">E126</f>
        <v>העברת חיישנים</v>
      </c>
      <c r="J97" s="337">
        <f t="shared" ref="J97:J127" si="33">F126</f>
        <v>0</v>
      </c>
      <c r="K97" s="328">
        <f t="shared" ref="K97:K127" si="34">G126</f>
        <v>0</v>
      </c>
      <c r="U97" s="186"/>
      <c r="V97" s="187" t="s">
        <v>160</v>
      </c>
      <c r="W97" s="184"/>
      <c r="X97" s="185" t="s">
        <v>167</v>
      </c>
    </row>
    <row r="98" spans="1:24" x14ac:dyDescent="0.2">
      <c r="A98" s="298" t="s">
        <v>173</v>
      </c>
      <c r="B98" s="351" t="str">
        <f>_xlfn.XLOOKUP(Levi_Report[[#This Row],[field]],'Levi Extraction'!$A$1:$A$37,'Levi Extraction'!$B$1:$B$37,"")</f>
        <v>16/04/2025</v>
      </c>
      <c r="C98" s="298"/>
      <c r="D98" s="318"/>
      <c r="E98" s="338" t="str">
        <f>אקספרטיזה!I125</f>
        <v>חליפי</v>
      </c>
      <c r="F98" s="342">
        <f>אקספרטיזה!J125</f>
        <v>0</v>
      </c>
      <c r="G98" s="340"/>
      <c r="I98" s="338">
        <f>אקספרטיזה!M150</f>
        <v>0</v>
      </c>
      <c r="J98" s="342">
        <f>אקספרטיזה!N150</f>
        <v>0</v>
      </c>
      <c r="K98" s="340"/>
      <c r="U98" s="186"/>
      <c r="V98" s="187" t="s">
        <v>160</v>
      </c>
      <c r="W98" s="184"/>
      <c r="X98" s="185" t="s">
        <v>167</v>
      </c>
    </row>
    <row r="99" spans="1:24" x14ac:dyDescent="0.2">
      <c r="A99" s="298" t="s">
        <v>174</v>
      </c>
      <c r="B99" s="350">
        <f>B7</f>
        <v>39934</v>
      </c>
      <c r="C99" s="307"/>
      <c r="D99" s="318"/>
      <c r="E99" s="338" t="str">
        <f>אקספרטיזה!I126</f>
        <v>חליפי/מקורי</v>
      </c>
      <c r="F99" s="342">
        <f>אקספרטיזה!J126</f>
        <v>0</v>
      </c>
      <c r="G99" s="340"/>
      <c r="I99" s="338">
        <f>אקספרטיזה!M151</f>
        <v>0</v>
      </c>
      <c r="J99" s="342">
        <f>אקספרטיזה!N151</f>
        <v>0</v>
      </c>
      <c r="K99" s="340"/>
      <c r="U99" s="186"/>
      <c r="V99" s="187" t="s">
        <v>160</v>
      </c>
      <c r="W99" s="184"/>
      <c r="X99" s="185" t="s">
        <v>167</v>
      </c>
    </row>
    <row r="100" spans="1:24" x14ac:dyDescent="0.2">
      <c r="A100" s="298" t="s">
        <v>175</v>
      </c>
      <c r="B100" s="351">
        <f>_xlfn.XLOOKUP(Levi_Report[[#This Row],[field]],'Levi Extraction'!$A$1:$A$37,'Levi Extraction'!$B$1:$B$37,"")</f>
        <v>2</v>
      </c>
      <c r="C100" s="298"/>
      <c r="D100" s="318"/>
      <c r="E100" s="338" t="str">
        <f>אקספרטיזה!I127</f>
        <v>חליפי/מקורי</v>
      </c>
      <c r="F100" s="342">
        <f>אקספרטיזה!J127</f>
        <v>0</v>
      </c>
      <c r="G100" s="340"/>
      <c r="I100" s="338">
        <f>אקספרטיזה!M152</f>
        <v>0</v>
      </c>
      <c r="J100" s="342">
        <f>אקספרטיזה!N152</f>
        <v>0</v>
      </c>
      <c r="K100" s="340"/>
      <c r="U100" s="186"/>
      <c r="V100" s="187" t="s">
        <v>160</v>
      </c>
      <c r="W100" s="184"/>
      <c r="X100" s="185" t="s">
        <v>167</v>
      </c>
    </row>
    <row r="101" spans="1:24" x14ac:dyDescent="0.2">
      <c r="A101" s="298" t="s">
        <v>176</v>
      </c>
      <c r="B101" s="351">
        <f>_xlfn.XLOOKUP(Levi_Report[[#This Row],[field]],'Levi Extraction'!$A$1:$A$37,'Levi Extraction'!$B$1:$B$37,"")</f>
        <v>60703</v>
      </c>
      <c r="C101" s="298"/>
      <c r="D101" s="318"/>
      <c r="E101" s="338" t="str">
        <f>אקספרטיזה!I128</f>
        <v>חליפי/מקורי</v>
      </c>
      <c r="F101" s="342">
        <f>אקספרטיזה!J128</f>
        <v>0</v>
      </c>
      <c r="G101" s="340"/>
      <c r="I101" s="338">
        <f>אקספרטיזה!M153</f>
        <v>0</v>
      </c>
      <c r="J101" s="342">
        <f>אקספרטיזה!N153</f>
        <v>0</v>
      </c>
      <c r="K101" s="340"/>
      <c r="U101" s="186"/>
      <c r="V101" s="187" t="s">
        <v>160</v>
      </c>
      <c r="W101" s="184"/>
      <c r="X101" s="185" t="s">
        <v>167</v>
      </c>
    </row>
    <row r="102" spans="1:24" x14ac:dyDescent="0.2">
      <c r="A102" s="298" t="s">
        <v>177</v>
      </c>
      <c r="B102" s="351">
        <f>_xlfn.XLOOKUP(Levi_Report[[#This Row],[field]],'Levi Extraction'!$A$1:$A$37,'Levi Extraction'!$B$1:$B$37,"")</f>
        <v>60703</v>
      </c>
      <c r="C102" s="298"/>
      <c r="D102" s="318"/>
      <c r="E102" s="338" t="str">
        <f>אקספרטיזה!I129</f>
        <v>חליפי/מקורי</v>
      </c>
      <c r="F102" s="342">
        <f>אקספרטיזה!J129</f>
        <v>0</v>
      </c>
      <c r="G102" s="340"/>
      <c r="I102" s="338">
        <f>אקספרטיזה!M154</f>
        <v>0</v>
      </c>
      <c r="J102" s="342">
        <f>אקספרטיזה!N154</f>
        <v>0</v>
      </c>
      <c r="K102" s="340"/>
      <c r="U102" s="186"/>
      <c r="V102" s="187" t="s">
        <v>160</v>
      </c>
      <c r="W102" s="184"/>
      <c r="X102" s="185" t="s">
        <v>167</v>
      </c>
    </row>
    <row r="103" spans="1:24" x14ac:dyDescent="0.2">
      <c r="A103" s="299" t="s">
        <v>33</v>
      </c>
      <c r="B103" s="308">
        <f>_xlfn.XLOOKUP(Levi_Report[[#This Row],[field]],'Levi Extraction'!$A$1:$A$37,'Levi Extraction'!$B$1:$B$37,"")</f>
        <v>27000</v>
      </c>
      <c r="C103" s="308"/>
      <c r="D103" s="318"/>
      <c r="E103" s="338" t="str">
        <f>אקספרטיזה!I130</f>
        <v>חליפי/מקורי</v>
      </c>
      <c r="F103" s="342">
        <f>אקספרטיזה!J130</f>
        <v>0</v>
      </c>
      <c r="G103" s="340"/>
      <c r="I103" s="338">
        <f>אקספרטיזה!M155</f>
        <v>0</v>
      </c>
      <c r="J103" s="342">
        <f>אקספרטיזה!N155</f>
        <v>0</v>
      </c>
      <c r="K103" s="340"/>
      <c r="U103" s="186"/>
      <c r="V103" s="187" t="s">
        <v>160</v>
      </c>
      <c r="W103" s="184"/>
      <c r="X103" s="185" t="s">
        <v>167</v>
      </c>
    </row>
    <row r="104" spans="1:24" x14ac:dyDescent="0.2">
      <c r="A104" s="300" t="s">
        <v>178</v>
      </c>
      <c r="B104" s="308">
        <f>_xlfn.XLOOKUP(Levi_Report[[#This Row],[field]],'Levi Extraction'!$A$1:$A$37,'Levi Extraction'!$B$1:$B$37,"")</f>
        <v>29997</v>
      </c>
      <c r="C104" s="309" t="s">
        <v>179</v>
      </c>
      <c r="D104" s="318"/>
      <c r="E104" s="338" t="str">
        <f>אקספרטיזה!I131</f>
        <v>חליפי/מקורי</v>
      </c>
      <c r="F104" s="342">
        <f>אקספרטיזה!J131</f>
        <v>0</v>
      </c>
      <c r="G104" s="340"/>
      <c r="I104" s="338">
        <f>אקספרטיזה!M156</f>
        <v>0</v>
      </c>
      <c r="J104" s="342">
        <f>אקספרטיזה!N156</f>
        <v>0</v>
      </c>
      <c r="K104" s="340"/>
      <c r="U104" s="186"/>
      <c r="V104" s="187" t="s">
        <v>160</v>
      </c>
      <c r="W104" s="184"/>
      <c r="X104" s="185" t="s">
        <v>167</v>
      </c>
    </row>
    <row r="105" spans="1:24" x14ac:dyDescent="0.2">
      <c r="A105" s="301" t="s">
        <v>180</v>
      </c>
      <c r="B105" s="429" t="str">
        <f>_xlfn.XLOOKUP(Levi_Report[[#This Row],[field]],'Levi Extraction'!$A$1:$A$37,'Levi Extraction'!$B$1:$B$37,"")</f>
        <v/>
      </c>
      <c r="C105" s="310"/>
      <c r="D105" s="318"/>
      <c r="E105" s="338" t="str">
        <f>אקספרטיזה!I132</f>
        <v>חליפי/מקורי</v>
      </c>
      <c r="F105" s="342">
        <f>אקספרטיזה!J132</f>
        <v>0</v>
      </c>
      <c r="G105" s="340"/>
      <c r="I105" s="338">
        <f>אקספרטיזה!M157</f>
        <v>0</v>
      </c>
      <c r="J105" s="342">
        <f>אקספרטיזה!N157</f>
        <v>0</v>
      </c>
      <c r="K105" s="340"/>
      <c r="U105" s="186"/>
      <c r="V105" s="187" t="s">
        <v>160</v>
      </c>
      <c r="W105" s="184"/>
      <c r="X105" s="185"/>
    </row>
    <row r="106" spans="1:24" x14ac:dyDescent="0.2">
      <c r="A106" s="302" t="s">
        <v>174</v>
      </c>
      <c r="B106" s="352">
        <f>B99</f>
        <v>39934</v>
      </c>
      <c r="C106" s="311"/>
      <c r="D106" s="317" t="s">
        <v>181</v>
      </c>
      <c r="E106" s="338" t="str">
        <f>אקספרטיזה!I133</f>
        <v>חליפי/מקורי</v>
      </c>
      <c r="F106" s="342">
        <f>אקספרטיזה!J133</f>
        <v>0</v>
      </c>
      <c r="G106" s="340"/>
      <c r="I106" s="338">
        <f>אקספרטיזה!M158</f>
        <v>0</v>
      </c>
      <c r="J106" s="342">
        <f>אקספרטיזה!N158</f>
        <v>0</v>
      </c>
      <c r="K106" s="340"/>
      <c r="U106" s="186"/>
      <c r="V106" s="187"/>
      <c r="W106" s="184"/>
      <c r="X106" s="185"/>
    </row>
    <row r="107" spans="1:24" x14ac:dyDescent="0.2">
      <c r="A107" s="302" t="s">
        <v>182</v>
      </c>
      <c r="B107" s="311">
        <f>_xlfn.XLOOKUP(Levi_Report[[#This Row],[field]],'Levi Extraction'!$A$1:$A$37,'Levi Extraction'!$B$1:$B$37,"")</f>
        <v>0</v>
      </c>
      <c r="C107" s="311"/>
      <c r="D107" s="318"/>
      <c r="E107" s="338" t="str">
        <f>אקספרטיזה!I134</f>
        <v>חליפי/מקורי</v>
      </c>
      <c r="F107" s="342">
        <f>אקספרטיזה!J134</f>
        <v>0</v>
      </c>
      <c r="G107" s="340"/>
      <c r="I107" s="338">
        <f>אקספרטיזה!M159</f>
        <v>0</v>
      </c>
      <c r="J107" s="342">
        <f>אקספרטיזה!N159</f>
        <v>0</v>
      </c>
      <c r="K107" s="340"/>
      <c r="U107" s="186"/>
      <c r="V107" s="187" t="s">
        <v>159</v>
      </c>
      <c r="W107" s="184"/>
      <c r="X107" s="185" t="s">
        <v>167</v>
      </c>
    </row>
    <row r="108" spans="1:24" x14ac:dyDescent="0.2">
      <c r="A108" s="303" t="s">
        <v>183</v>
      </c>
      <c r="B108" s="311">
        <f>_xlfn.XLOOKUP(Levi_Report[[#This Row],[field]],'Levi Extraction'!$A$1:$A$37,'Levi Extraction'!$B$1:$B$37,"")</f>
        <v>2700</v>
      </c>
      <c r="C108" s="312"/>
      <c r="D108" s="318"/>
      <c r="E108" s="338" t="str">
        <f>אקספרטיזה!I135</f>
        <v>חליפי/מקורי</v>
      </c>
      <c r="F108" s="342">
        <f>אקספרטיזה!J135</f>
        <v>0</v>
      </c>
      <c r="G108" s="340"/>
      <c r="I108" s="338">
        <f>אקספרטיזה!M160</f>
        <v>0</v>
      </c>
      <c r="J108" s="342">
        <f>אקספרטיזה!N160</f>
        <v>0</v>
      </c>
      <c r="K108" s="340"/>
      <c r="U108" s="186"/>
      <c r="V108" s="187"/>
      <c r="W108" s="184"/>
      <c r="X108" s="185"/>
    </row>
    <row r="109" spans="1:24" x14ac:dyDescent="0.2">
      <c r="A109" s="304" t="s">
        <v>184</v>
      </c>
      <c r="B109" s="311">
        <f>_xlfn.XLOOKUP(Levi_Report[[#This Row],[field]],'Levi Extraction'!$A$1:$A$37,'Levi Extraction'!$B$1:$B$37,"")</f>
        <v>29700</v>
      </c>
      <c r="C109" s="313">
        <f>$B$103+B108</f>
        <v>29700</v>
      </c>
      <c r="D109" s="318"/>
      <c r="E109" s="338" t="str">
        <f>אקספרטיזה!I136</f>
        <v>חליפי/מקורי</v>
      </c>
      <c r="F109" s="342">
        <f>אקספרטיזה!J136</f>
        <v>0</v>
      </c>
      <c r="G109" s="340"/>
      <c r="I109" s="338">
        <f>אקספרטיזה!M161</f>
        <v>0</v>
      </c>
      <c r="J109" s="342">
        <f>אקספרטיזה!N161</f>
        <v>0</v>
      </c>
      <c r="K109" s="340"/>
      <c r="U109" s="186"/>
      <c r="V109" s="187"/>
      <c r="W109" s="184"/>
      <c r="X109" s="185"/>
    </row>
    <row r="110" spans="1:24" x14ac:dyDescent="0.2">
      <c r="A110" s="301" t="s">
        <v>185</v>
      </c>
      <c r="B110" s="314"/>
      <c r="C110" s="314"/>
      <c r="D110" s="318"/>
      <c r="E110" s="338" t="str">
        <f>אקספרטיזה!I137</f>
        <v>חליפי/מקורי</v>
      </c>
      <c r="F110" s="342">
        <f>אקספרטיזה!J137</f>
        <v>0</v>
      </c>
      <c r="G110" s="340"/>
      <c r="I110" s="338">
        <f>אקספרטיזה!M162</f>
        <v>0</v>
      </c>
      <c r="J110" s="342">
        <f>אקספרטיזה!N162</f>
        <v>0</v>
      </c>
      <c r="K110" s="340"/>
      <c r="U110" s="186"/>
      <c r="V110" s="187"/>
      <c r="W110" s="184"/>
      <c r="X110" s="185"/>
    </row>
    <row r="111" spans="1:24" x14ac:dyDescent="0.2">
      <c r="A111" s="305" t="s">
        <v>176</v>
      </c>
      <c r="B111" s="312">
        <f>_xlfn.XLOOKUP(Levi_Report[[#This Row],[field]],'Levi Extraction'!$A$1:$A$37,'Levi Extraction'!$B$1:$B$37,"")</f>
        <v>60703</v>
      </c>
      <c r="C111" s="312"/>
      <c r="D111" s="318"/>
      <c r="E111" s="338" t="str">
        <f>אקספרטיזה!I138</f>
        <v>חליפי/מקורי</v>
      </c>
      <c r="F111" s="342">
        <f>אקספרטיזה!J138</f>
        <v>0</v>
      </c>
      <c r="G111" s="340"/>
      <c r="I111" s="338">
        <f>אקספרטיזה!M163</f>
        <v>0</v>
      </c>
      <c r="J111" s="342">
        <f>אקספרטיזה!N163</f>
        <v>0</v>
      </c>
      <c r="K111" s="340"/>
      <c r="U111" s="186"/>
      <c r="V111" s="187"/>
      <c r="W111" s="184"/>
      <c r="X111" s="185"/>
    </row>
    <row r="112" spans="1:24" x14ac:dyDescent="0.2">
      <c r="A112" s="305" t="s">
        <v>186</v>
      </c>
      <c r="B112" s="312">
        <f>_xlfn.XLOOKUP(Levi_Report[[#This Row],[field]],'Levi Extraction'!$A$1:$A$37,'Levi Extraction'!$B$1:$B$37,"")</f>
        <v>0</v>
      </c>
      <c r="C112" s="312"/>
      <c r="D112" s="318"/>
      <c r="E112" s="326" t="str">
        <f t="shared" ref="E98:E129" si="35">A77</f>
        <v>סוג עבודה</v>
      </c>
      <c r="F112" s="327" t="str">
        <f t="shared" ref="F98:F129" si="36">B77</f>
        <v>תיאור/עלות</v>
      </c>
      <c r="G112" s="328">
        <f t="shared" ref="G98:G129" si="37">C77</f>
        <v>0</v>
      </c>
      <c r="I112" s="326">
        <f t="shared" ref="I112:I127" si="38">E141</f>
        <v>0</v>
      </c>
      <c r="J112" s="327">
        <f t="shared" ref="J112:J127" si="39">F141</f>
        <v>0</v>
      </c>
      <c r="K112" s="328">
        <f t="shared" ref="K112:K127" si="40">G141</f>
        <v>0</v>
      </c>
      <c r="U112" s="186"/>
      <c r="V112" s="187" t="e">
        <f>IF(B105=0, "", B134/B105)</f>
        <v>#VALUE!</v>
      </c>
      <c r="W112" s="184"/>
      <c r="X112" s="185"/>
    </row>
    <row r="113" spans="1:24" ht="27" x14ac:dyDescent="0.2">
      <c r="A113" s="302" t="s">
        <v>187</v>
      </c>
      <c r="B113" s="312">
        <f>_xlfn.XLOOKUP(Levi_Report[[#This Row],[field]],'Levi Extraction'!$A$1:$A$37,'Levi Extraction'!$B$1:$B$37,"")</f>
        <v>29997</v>
      </c>
      <c r="C113" s="312"/>
      <c r="D113" s="318"/>
      <c r="E113" s="343" t="str">
        <f>אקספרטיזה!F140</f>
        <v>כל עבודות הפחחות כולל פירוקים והרכבות</v>
      </c>
      <c r="F113" s="344" t="str">
        <f>אקספרטיזה!G140</f>
        <v>hhh</v>
      </c>
      <c r="G113" s="345"/>
      <c r="I113" s="343">
        <f>אקספרטיזה!J165</f>
        <v>0</v>
      </c>
      <c r="J113" s="344">
        <f>אקספרטיזה!K165</f>
        <v>0</v>
      </c>
      <c r="K113" s="345"/>
      <c r="U113" s="186"/>
      <c r="V113" s="187"/>
      <c r="W113" s="184"/>
      <c r="X113" s="185"/>
    </row>
    <row r="114" spans="1:24" x14ac:dyDescent="0.2">
      <c r="A114" s="303" t="s">
        <v>188</v>
      </c>
      <c r="B114" s="312">
        <f>_xlfn.XLOOKUP(Levi_Report[[#This Row],[field]],'Levi Extraction'!$A$1:$A$37,'Levi Extraction'!$B$1:$B$37,"")</f>
        <v>29997</v>
      </c>
      <c r="C114" s="313">
        <f>$B$103+B113</f>
        <v>56997</v>
      </c>
      <c r="D114" s="316"/>
      <c r="E114" s="343" t="str">
        <f>אקספרטיזה!F141</f>
        <v>עבודות צבע</v>
      </c>
      <c r="F114" s="344">
        <f>אקספרטיזה!G141</f>
        <v>0</v>
      </c>
      <c r="G114" s="345"/>
      <c r="I114" s="343">
        <f>אקספרטיזה!J166</f>
        <v>0</v>
      </c>
      <c r="J114" s="344">
        <f>אקספרטיזה!K166</f>
        <v>0</v>
      </c>
      <c r="K114" s="345"/>
      <c r="U114" s="186"/>
      <c r="V114" s="187"/>
      <c r="W114" s="184"/>
      <c r="X114" s="185"/>
    </row>
    <row r="115" spans="1:24" x14ac:dyDescent="0.2">
      <c r="A115" s="301" t="s">
        <v>189</v>
      </c>
      <c r="B115" s="429" t="str">
        <f>_xlfn.XLOOKUP(Levi_Report[[#This Row],[field]],'Levi Extraction'!$A$1:$A$37,'Levi Extraction'!$B$1:$B$37,"")</f>
        <v/>
      </c>
      <c r="C115" s="314"/>
      <c r="D115" s="316"/>
      <c r="E115" s="343" t="str">
        <f>אקספרטיזה!F142</f>
        <v>עבודות חשמל</v>
      </c>
      <c r="F115" s="344">
        <f>אקספרטיזה!G142</f>
        <v>0</v>
      </c>
      <c r="G115" s="345"/>
      <c r="I115" s="343">
        <f>אקספרטיזה!J167</f>
        <v>0</v>
      </c>
      <c r="J115" s="344">
        <f>אקספרטיזה!K167</f>
        <v>0</v>
      </c>
      <c r="K115" s="345"/>
      <c r="U115" s="186"/>
      <c r="V115" s="187"/>
      <c r="W115" s="184"/>
      <c r="X115" s="185"/>
    </row>
    <row r="116" spans="1:24" x14ac:dyDescent="0.2">
      <c r="A116" s="304" t="s">
        <v>19</v>
      </c>
      <c r="B116" s="312" t="str">
        <f>_xlfn.XLOOKUP(Levi_Report[[#This Row],[field]],'Levi Extraction'!$A$1:$A$37,'Levi Extraction'!$B$1:$B$37,"")</f>
        <v>פרטית</v>
      </c>
      <c r="C116" s="315"/>
      <c r="D116" s="316"/>
      <c r="E116" s="343" t="str">
        <f>אקספרטיזה!F143</f>
        <v>עבודות מכונאות</v>
      </c>
      <c r="F116" s="344">
        <f>אקספרטיזה!G143</f>
        <v>0</v>
      </c>
      <c r="G116" s="345"/>
      <c r="I116" s="343">
        <f>אקספרטיזה!J168</f>
        <v>0</v>
      </c>
      <c r="J116" s="344">
        <f>אקספרטיזה!K168</f>
        <v>0</v>
      </c>
      <c r="K116" s="345"/>
      <c r="U116" s="186"/>
      <c r="V116" s="187"/>
      <c r="W116" s="184"/>
      <c r="X116" s="185"/>
    </row>
    <row r="117" spans="1:24" ht="23.25" customHeight="1" x14ac:dyDescent="0.2">
      <c r="A117" s="304" t="s">
        <v>190</v>
      </c>
      <c r="B117" s="312">
        <f>_xlfn.XLOOKUP(Levi_Report[[#This Row],[field]],'Levi Extraction'!$A$1:$A$37,'Levi Extraction'!$B$1:$B$37,"")</f>
        <v>0.1</v>
      </c>
      <c r="C117" s="315"/>
      <c r="D117" s="316"/>
      <c r="E117" s="343" t="str">
        <f>אקספרטיזה!F144</f>
        <v>עבודות מזגן</v>
      </c>
      <c r="F117" s="344">
        <f>אקספרטיזה!G144</f>
        <v>0</v>
      </c>
      <c r="G117" s="345"/>
      <c r="I117" s="343">
        <f>אקספרטיזה!J169</f>
        <v>0</v>
      </c>
      <c r="J117" s="344">
        <f>אקספרטיזה!K169</f>
        <v>0</v>
      </c>
      <c r="K117" s="345"/>
      <c r="U117" s="186"/>
      <c r="V117" s="187"/>
      <c r="W117" s="184"/>
      <c r="X117" s="185"/>
    </row>
    <row r="118" spans="1:24" ht="14.25" customHeight="1" x14ac:dyDescent="0.2">
      <c r="A118" s="303" t="s">
        <v>191</v>
      </c>
      <c r="B118" s="312">
        <f>_xlfn.XLOOKUP(Levi_Report[[#This Row],[field]],'Levi Extraction'!$A$1:$A$37,'Levi Extraction'!$B$1:$B$37,"")</f>
        <v>297</v>
      </c>
      <c r="C118" s="315"/>
      <c r="D118" s="316"/>
      <c r="E118" s="343" t="str">
        <f>אקספרטיזה!F145</f>
        <v>עבודות ריפוד</v>
      </c>
      <c r="F118" s="344">
        <f>אקספרטיזה!G145</f>
        <v>0</v>
      </c>
      <c r="G118" s="345"/>
      <c r="I118" s="343">
        <f>אקספרטיזה!J170</f>
        <v>0</v>
      </c>
      <c r="J118" s="344">
        <f>אקספרטיזה!K170</f>
        <v>0</v>
      </c>
      <c r="K118" s="345"/>
      <c r="U118" s="186"/>
      <c r="V118" s="187"/>
      <c r="W118" s="184"/>
      <c r="X118" s="185"/>
    </row>
    <row r="119" spans="1:24" x14ac:dyDescent="0.2">
      <c r="A119" s="303" t="s">
        <v>192</v>
      </c>
      <c r="B119" s="312">
        <f>_xlfn.XLOOKUP(Levi_Report[[#This Row],[field]],'Levi Extraction'!$A$1:$A$37,'Levi Extraction'!$B$1:$B$37,"")</f>
        <v>29997</v>
      </c>
      <c r="C119" s="313">
        <f>$B$103+B118</f>
        <v>27297</v>
      </c>
      <c r="D119" s="316"/>
      <c r="E119" s="343" t="str">
        <f>אקספרטיזה!F146</f>
        <v>אחר:</v>
      </c>
      <c r="F119" s="344">
        <f>אקספרטיזה!G146</f>
        <v>0</v>
      </c>
      <c r="G119" s="346"/>
      <c r="I119" s="343">
        <f>אקספרטיזה!J171</f>
        <v>0</v>
      </c>
      <c r="J119" s="344">
        <f>אקספרטיזה!K171</f>
        <v>0</v>
      </c>
      <c r="K119" s="346"/>
      <c r="U119" s="186"/>
      <c r="V119" s="187"/>
      <c r="W119" s="184"/>
      <c r="X119" s="185"/>
    </row>
    <row r="120" spans="1:24" x14ac:dyDescent="0.2">
      <c r="A120" s="301" t="s">
        <v>193</v>
      </c>
      <c r="B120" s="429" t="str">
        <f>_xlfn.XLOOKUP(Levi_Report[[#This Row],[field]],'Levi Extraction'!$A$1:$A$37,'Levi Extraction'!$B$1:$B$37,"")</f>
        <v/>
      </c>
      <c r="C120" s="314"/>
      <c r="D120" s="316"/>
      <c r="E120" s="333" t="str">
        <f t="shared" si="35"/>
        <v>סוג עבודה,</v>
      </c>
      <c r="F120" s="334" t="str">
        <f t="shared" si="36"/>
        <v>תיאור/עלות,</v>
      </c>
      <c r="G120" s="335">
        <f t="shared" si="37"/>
        <v>0</v>
      </c>
      <c r="I120" s="333">
        <f t="shared" ref="I120:I127" si="41">E149</f>
        <v>0</v>
      </c>
      <c r="J120" s="334">
        <f t="shared" ref="J120:J127" si="42">F149</f>
        <v>0</v>
      </c>
      <c r="K120" s="335">
        <f t="shared" ref="K120:K127" si="43">G149</f>
        <v>0</v>
      </c>
      <c r="U120" s="186"/>
      <c r="V120" s="187"/>
      <c r="W120" s="184"/>
      <c r="X120" s="185"/>
    </row>
    <row r="121" spans="1:24" x14ac:dyDescent="0.2">
      <c r="A121" s="303" t="s">
        <v>194</v>
      </c>
      <c r="B121" s="312">
        <f>_xlfn.XLOOKUP(Levi_Report[[#This Row],[field]],'Levi Extraction'!$A$1:$A$37,'Levi Extraction'!$B$1:$B$37,"")</f>
        <v>2</v>
      </c>
      <c r="C121" s="315"/>
      <c r="D121" s="316"/>
      <c r="E121" s="347" t="str">
        <f>אקספרטיזה!I140</f>
        <v>עבודות זגגות</v>
      </c>
      <c r="F121" s="347" t="str">
        <f>אקספרטיזה!J140</f>
        <v>gg</v>
      </c>
      <c r="G121" s="349"/>
      <c r="I121" s="347">
        <f>אקספרטיזה!M165</f>
        <v>0</v>
      </c>
      <c r="J121" s="348">
        <f>אקספרטיזה!N165</f>
        <v>0</v>
      </c>
      <c r="K121" s="349"/>
      <c r="U121" s="186"/>
      <c r="V121" s="187"/>
      <c r="W121" s="184"/>
      <c r="X121" s="185"/>
    </row>
    <row r="122" spans="1:24" x14ac:dyDescent="0.2">
      <c r="A122" s="303" t="s">
        <v>195</v>
      </c>
      <c r="B122" s="312">
        <f>_xlfn.XLOOKUP(Levi_Report[[#This Row],[field]],'Levi Extraction'!$A$1:$A$37,'Levi Extraction'!$B$1:$B$37,"")</f>
        <v>0</v>
      </c>
      <c r="C122" s="315"/>
      <c r="D122" s="316"/>
      <c r="E122" s="347" t="str">
        <f>אקספרטיזה!I141</f>
        <v>איטום וזיפות</v>
      </c>
      <c r="F122" s="347">
        <f>אקספרטיזה!J141</f>
        <v>0</v>
      </c>
      <c r="G122" s="349"/>
      <c r="I122" s="347">
        <f>אקספרטיזה!M166</f>
        <v>0</v>
      </c>
      <c r="J122" s="348">
        <f>אקספרטיזה!N166</f>
        <v>0</v>
      </c>
      <c r="K122" s="349"/>
      <c r="U122" s="186"/>
      <c r="V122" s="187"/>
      <c r="W122" s="184"/>
      <c r="X122" s="185"/>
    </row>
    <row r="123" spans="1:24" x14ac:dyDescent="0.2">
      <c r="A123" s="303" t="s">
        <v>196</v>
      </c>
      <c r="B123" s="312">
        <f>_xlfn.XLOOKUP(Levi_Report[[#This Row],[field]],'Levi Extraction'!$A$1:$A$37,'Levi Extraction'!$B$1:$B$37,"")</f>
        <v>0</v>
      </c>
      <c r="C123" s="315"/>
      <c r="D123" s="316"/>
      <c r="E123" s="347" t="str">
        <f>אקספרטיזה!I142</f>
        <v>בדיקת מתלה</v>
      </c>
      <c r="F123" s="347">
        <f>אקספרטיזה!J142</f>
        <v>0</v>
      </c>
      <c r="G123" s="349"/>
      <c r="I123" s="347">
        <f>אקספרטיזה!M167</f>
        <v>0</v>
      </c>
      <c r="J123" s="348">
        <f>אקספרטיזה!N167</f>
        <v>0</v>
      </c>
      <c r="K123" s="349"/>
      <c r="U123" s="186"/>
      <c r="V123" s="187"/>
      <c r="W123" s="184"/>
      <c r="X123" s="185"/>
    </row>
    <row r="124" spans="1:24" x14ac:dyDescent="0.2">
      <c r="A124" s="303" t="s">
        <v>197</v>
      </c>
      <c r="B124" s="312">
        <f>_xlfn.XLOOKUP(Levi_Report[[#This Row],[field]],'Levi Extraction'!$A$1:$A$37,'Levi Extraction'!$B$1:$B$37,"")</f>
        <v>29997</v>
      </c>
      <c r="C124" s="313">
        <f>$B$103+B123</f>
        <v>27000</v>
      </c>
      <c r="D124" s="316" t="s">
        <v>181</v>
      </c>
      <c r="E124" s="347" t="str">
        <f>אקספרטיזה!I143</f>
        <v>הנזק מחייב תקנה 309</v>
      </c>
      <c r="F124" s="347">
        <f>אקספרטיזה!J143</f>
        <v>0</v>
      </c>
      <c r="G124" s="345"/>
      <c r="I124" s="347">
        <f>אקספרטיזה!M168</f>
        <v>0</v>
      </c>
      <c r="J124" s="348">
        <f>אקספרטיזה!N168</f>
        <v>0</v>
      </c>
      <c r="K124" s="345"/>
      <c r="U124" s="186"/>
      <c r="V124" s="187"/>
      <c r="W124" s="184"/>
      <c r="X124" s="185"/>
    </row>
    <row r="125" spans="1:24" x14ac:dyDescent="0.2">
      <c r="A125" s="306" t="s">
        <v>198</v>
      </c>
      <c r="B125" s="429" t="str">
        <f>_xlfn.XLOOKUP(Levi_Report[[#This Row],[field]],'Levi Extraction'!$A$1:$A$37,'Levi Extraction'!$B$1:$B$37,"")</f>
        <v/>
      </c>
      <c r="C125" s="277"/>
      <c r="D125" s="316"/>
      <c r="E125" s="347" t="str">
        <f>אקספרטיזה!I144</f>
        <v>כיול רדאר</v>
      </c>
      <c r="F125" s="347">
        <f>אקספרטיזה!J144</f>
        <v>0</v>
      </c>
      <c r="G125" s="345"/>
      <c r="I125" s="347">
        <f>אקספרטיזה!M169</f>
        <v>0</v>
      </c>
      <c r="J125" s="348">
        <f>אקספרטיזה!N169</f>
        <v>0</v>
      </c>
      <c r="K125" s="345"/>
      <c r="U125" s="186"/>
      <c r="V125" s="187"/>
      <c r="W125" s="184"/>
      <c r="X125" s="185"/>
    </row>
    <row r="126" spans="1:24" x14ac:dyDescent="0.2">
      <c r="A126" s="303" t="s">
        <v>199</v>
      </c>
      <c r="B126" s="312">
        <f>_xlfn.XLOOKUP(Levi_Report[[#This Row],[field]],'Levi Extraction'!$A$1:$A$37,'Levi Extraction'!$B$1:$B$37,"")</f>
        <v>0</v>
      </c>
      <c r="C126" s="315"/>
      <c r="D126" s="316"/>
      <c r="E126" s="347" t="str">
        <f>אקספרטיזה!I145</f>
        <v>העברת חיישנים</v>
      </c>
      <c r="F126" s="347">
        <f>אקספרטיזה!J145</f>
        <v>0</v>
      </c>
      <c r="G126" s="345"/>
      <c r="I126" s="347">
        <f>אקספרטיזה!M170</f>
        <v>0</v>
      </c>
      <c r="J126" s="348">
        <f>אקספרטיזה!N170</f>
        <v>0</v>
      </c>
      <c r="K126" s="345"/>
      <c r="U126" s="186"/>
      <c r="V126" s="187"/>
      <c r="W126" s="184"/>
      <c r="X126" s="185"/>
    </row>
    <row r="127" spans="1:24" x14ac:dyDescent="0.2">
      <c r="A127" s="303" t="s">
        <v>200</v>
      </c>
      <c r="B127" s="312">
        <f>_xlfn.XLOOKUP(Levi_Report[[#This Row],[field]],'Levi Extraction'!$A$1:$A$37,'Levi Extraction'!$B$1:$B$37,"")</f>
        <v>0</v>
      </c>
      <c r="C127" s="315"/>
      <c r="D127" s="316"/>
      <c r="E127" s="347" t="str">
        <f>אקספרטיזה!I146</f>
        <v>אחר:</v>
      </c>
      <c r="F127" s="347">
        <f>אקספרטיזה!J146</f>
        <v>0</v>
      </c>
      <c r="G127" s="345"/>
      <c r="I127" s="347">
        <f>אקספרטיזה!M171</f>
        <v>0</v>
      </c>
      <c r="J127" s="348">
        <f>אקספרטיזה!N171</f>
        <v>0</v>
      </c>
      <c r="K127" s="345"/>
      <c r="U127" s="186"/>
      <c r="V127" s="187"/>
      <c r="W127" s="184"/>
      <c r="X127" s="185"/>
    </row>
    <row r="128" spans="1:24" x14ac:dyDescent="0.2">
      <c r="A128" s="303" t="s">
        <v>201</v>
      </c>
      <c r="B128" s="312">
        <f>_xlfn.XLOOKUP(Levi_Report[[#This Row],[field]],'Levi Extraction'!$A$1:$A$37,'Levi Extraction'!$B$1:$B$37,"")</f>
        <v>0</v>
      </c>
      <c r="C128" s="315"/>
      <c r="D128" s="316"/>
      <c r="U128" s="186"/>
      <c r="V128" s="187"/>
      <c r="W128" s="184"/>
      <c r="X128" s="185"/>
    </row>
    <row r="129" spans="1:24" x14ac:dyDescent="0.2">
      <c r="A129" s="303" t="s">
        <v>202</v>
      </c>
      <c r="B129" s="312">
        <f>_xlfn.XLOOKUP(Levi_Report[[#This Row],[field]],'Levi Extraction'!$A$1:$A$37,'Levi Extraction'!$B$1:$B$37,"")</f>
        <v>0</v>
      </c>
      <c r="C129" s="315"/>
      <c r="D129" s="316"/>
      <c r="U129" s="186"/>
      <c r="V129" s="187"/>
      <c r="W129" s="184"/>
      <c r="X129" s="185"/>
    </row>
    <row r="130" spans="1:24" x14ac:dyDescent="0.2">
      <c r="A130" s="306" t="s">
        <v>203</v>
      </c>
      <c r="B130" s="429" t="str">
        <f>_xlfn.XLOOKUP(Levi_Report[[#This Row],[field]],'Levi Extraction'!$A$1:$A$37,'Levi Extraction'!$B$1:$B$37,"")</f>
        <v/>
      </c>
      <c r="C130" s="314"/>
      <c r="D130" s="319"/>
      <c r="U130" s="186"/>
      <c r="V130" s="187"/>
      <c r="W130" s="184"/>
      <c r="X130" s="185"/>
    </row>
    <row r="131" spans="1:24" x14ac:dyDescent="0.2">
      <c r="A131" s="86" t="s">
        <v>204</v>
      </c>
      <c r="B131" s="87"/>
      <c r="C131" s="193" t="s">
        <v>179</v>
      </c>
      <c r="D131" s="316"/>
      <c r="U131" s="186"/>
      <c r="V131" s="187"/>
      <c r="W131" s="184"/>
      <c r="X131" s="185"/>
    </row>
    <row r="132" spans="1:24" x14ac:dyDescent="0.2">
      <c r="A132" s="89" t="s">
        <v>205</v>
      </c>
      <c r="B132" s="59"/>
      <c r="C132" s="192"/>
      <c r="D132" s="316"/>
      <c r="U132" s="186"/>
      <c r="V132" s="187"/>
      <c r="W132" s="184"/>
      <c r="X132" s="185"/>
    </row>
    <row r="133" spans="1:24" x14ac:dyDescent="0.2">
      <c r="A133" s="89" t="s">
        <v>206</v>
      </c>
      <c r="B133" s="59"/>
      <c r="C133" s="192"/>
      <c r="D133" s="316"/>
      <c r="U133" s="186"/>
      <c r="V133" s="187"/>
      <c r="W133" s="184"/>
      <c r="X133" s="185"/>
    </row>
    <row r="134" spans="1:24" x14ac:dyDescent="0.2">
      <c r="A134" s="89" t="s">
        <v>207</v>
      </c>
      <c r="B134" s="59"/>
      <c r="C134" s="192"/>
      <c r="D134" s="62"/>
      <c r="U134" s="186"/>
      <c r="V134" s="187"/>
      <c r="W134" s="184"/>
      <c r="X134" s="185"/>
    </row>
    <row r="135" spans="1:24" x14ac:dyDescent="0.2">
      <c r="A135" s="89" t="s">
        <v>208</v>
      </c>
      <c r="B135" s="59"/>
      <c r="C135" s="192"/>
      <c r="D135" s="62"/>
      <c r="U135" s="186"/>
      <c r="V135" s="187"/>
      <c r="W135" s="184"/>
      <c r="X135" s="185"/>
    </row>
    <row r="136" spans="1:24" x14ac:dyDescent="0.2">
      <c r="A136" s="92" t="s">
        <v>209</v>
      </c>
      <c r="B136" s="93"/>
      <c r="C136" s="194"/>
      <c r="D136" s="62"/>
      <c r="U136" s="186"/>
      <c r="V136" s="187"/>
      <c r="W136" s="184"/>
      <c r="X136" s="185"/>
    </row>
    <row r="137" spans="1:24" x14ac:dyDescent="0.2">
      <c r="A137" s="90" t="s">
        <v>210</v>
      </c>
      <c r="B137" s="91"/>
      <c r="C137" s="195"/>
      <c r="D137" s="62"/>
      <c r="U137" s="186"/>
      <c r="V137" s="187"/>
      <c r="W137" s="184"/>
      <c r="X137" s="185"/>
    </row>
    <row r="138" spans="1:24" x14ac:dyDescent="0.2">
      <c r="A138" s="94"/>
      <c r="B138" s="95" t="s">
        <v>211</v>
      </c>
      <c r="C138" s="96"/>
      <c r="D138" s="589" t="s">
        <v>181</v>
      </c>
      <c r="U138" s="186"/>
      <c r="V138" s="187"/>
      <c r="W138" s="184"/>
      <c r="X138" s="185"/>
    </row>
    <row r="139" spans="1:24" x14ac:dyDescent="0.2">
      <c r="A139" s="94" t="s">
        <v>212</v>
      </c>
      <c r="B139" s="99"/>
      <c r="C139" s="96"/>
      <c r="D139" s="590"/>
      <c r="U139" s="186"/>
      <c r="V139" s="187"/>
      <c r="W139" s="184"/>
      <c r="X139" s="185"/>
    </row>
    <row r="140" spans="1:24" x14ac:dyDescent="0.2">
      <c r="A140" s="118" t="s">
        <v>33</v>
      </c>
      <c r="B140" s="158">
        <f>$B$103</f>
        <v>27000</v>
      </c>
      <c r="C140" s="119"/>
      <c r="D140" s="591"/>
      <c r="U140" s="186"/>
      <c r="V140" s="187"/>
      <c r="W140" s="184"/>
      <c r="X140" s="185"/>
    </row>
    <row r="141" spans="1:24" x14ac:dyDescent="0.2">
      <c r="A141" s="151" t="s">
        <v>213</v>
      </c>
      <c r="B141" s="159">
        <f>SUMPRODUCT($B$111:$B$130)</f>
        <v>180990.1</v>
      </c>
      <c r="C141" s="120"/>
      <c r="D141" s="592" t="s">
        <v>181</v>
      </c>
      <c r="U141" s="186"/>
      <c r="V141" s="187"/>
      <c r="W141" s="184"/>
      <c r="X141" s="185"/>
    </row>
    <row r="142" spans="1:24" x14ac:dyDescent="0.2">
      <c r="A142" s="102" t="s">
        <v>214</v>
      </c>
      <c r="B142" s="160">
        <f>SUM(B140:B141)</f>
        <v>207990.1</v>
      </c>
      <c r="C142" s="121"/>
      <c r="D142" s="592"/>
      <c r="U142" s="186"/>
      <c r="V142" s="187"/>
      <c r="W142" s="184"/>
      <c r="X142" s="185"/>
    </row>
    <row r="143" spans="1:24" x14ac:dyDescent="0.2">
      <c r="A143" s="152" t="s">
        <v>212</v>
      </c>
      <c r="B143" s="139"/>
      <c r="C143" s="140"/>
      <c r="D143" s="592"/>
      <c r="U143" s="186"/>
      <c r="V143" s="187"/>
      <c r="W143" s="184"/>
      <c r="X143" s="185"/>
    </row>
    <row r="144" spans="1:24" x14ac:dyDescent="0.2">
      <c r="A144" s="150" t="s">
        <v>215</v>
      </c>
      <c r="B144" s="161">
        <f>$B$170</f>
        <v>0</v>
      </c>
      <c r="C144" s="141"/>
      <c r="D144" s="592"/>
      <c r="U144" s="186"/>
      <c r="V144" s="187"/>
      <c r="W144" s="184"/>
      <c r="X144" s="185"/>
    </row>
    <row r="145" spans="1:24" x14ac:dyDescent="0.2">
      <c r="A145" s="101" t="s">
        <v>216</v>
      </c>
      <c r="B145" s="149">
        <f>$B$144/$B$142</f>
        <v>0</v>
      </c>
      <c r="C145" s="122"/>
      <c r="D145" s="593"/>
      <c r="U145" s="186"/>
      <c r="V145" s="187"/>
      <c r="W145" s="184"/>
      <c r="X145" s="185"/>
    </row>
    <row r="146" spans="1:24" x14ac:dyDescent="0.2">
      <c r="A146" s="144" t="s">
        <v>217</v>
      </c>
      <c r="B146" s="129"/>
      <c r="C146" s="130"/>
      <c r="U146" s="200"/>
      <c r="V146" s="201"/>
      <c r="W146" s="202"/>
      <c r="X146" s="203"/>
    </row>
    <row r="147" spans="1:24" x14ac:dyDescent="0.2">
      <c r="A147" s="137" t="s">
        <v>33</v>
      </c>
      <c r="B147" s="162">
        <f>$B$140</f>
        <v>27000</v>
      </c>
      <c r="C147" s="138"/>
    </row>
    <row r="148" spans="1:24" x14ac:dyDescent="0.2">
      <c r="A148" s="145" t="s">
        <v>213</v>
      </c>
      <c r="B148" s="163">
        <f>$B$141</f>
        <v>180990.1</v>
      </c>
      <c r="C148" s="123"/>
    </row>
    <row r="149" spans="1:24" x14ac:dyDescent="0.2">
      <c r="A149" s="88" t="s">
        <v>218</v>
      </c>
      <c r="B149" s="164">
        <f>$B$147+$B$148</f>
        <v>207990.1</v>
      </c>
      <c r="C149" s="60"/>
    </row>
    <row r="150" spans="1:24" x14ac:dyDescent="0.2">
      <c r="A150" s="144" t="s">
        <v>219</v>
      </c>
      <c r="B150" s="129"/>
      <c r="C150" s="130"/>
    </row>
    <row r="151" spans="1:24" x14ac:dyDescent="0.2">
      <c r="A151" s="131" t="s">
        <v>220</v>
      </c>
      <c r="B151" s="165">
        <f>$B$147+$B$148</f>
        <v>207990.1</v>
      </c>
      <c r="C151" s="132"/>
    </row>
    <row r="152" spans="1:24" x14ac:dyDescent="0.2">
      <c r="A152" s="143" t="s">
        <v>210</v>
      </c>
      <c r="B152" s="124">
        <f>$B$137</f>
        <v>0</v>
      </c>
      <c r="C152" s="97"/>
    </row>
    <row r="153" spans="1:24" x14ac:dyDescent="0.2">
      <c r="A153" s="100" t="s">
        <v>221</v>
      </c>
      <c r="B153" s="166">
        <f>$B$151*$B$152</f>
        <v>0</v>
      </c>
      <c r="C153" s="98"/>
    </row>
    <row r="154" spans="1:24" x14ac:dyDescent="0.2">
      <c r="A154" s="144" t="s">
        <v>222</v>
      </c>
      <c r="B154" s="129"/>
      <c r="C154" s="130"/>
    </row>
    <row r="155" spans="1:24" x14ac:dyDescent="0.2">
      <c r="A155" s="103" t="s">
        <v>215</v>
      </c>
      <c r="B155" s="167">
        <f>$B$144</f>
        <v>0</v>
      </c>
      <c r="C155" s="142"/>
    </row>
    <row r="156" spans="1:24" x14ac:dyDescent="0.2">
      <c r="A156" s="147" t="s">
        <v>221</v>
      </c>
      <c r="B156" s="168">
        <f>$B$153</f>
        <v>0</v>
      </c>
      <c r="C156" s="125"/>
    </row>
    <row r="157" spans="1:24" ht="18" x14ac:dyDescent="0.25">
      <c r="A157" s="146" t="s">
        <v>222</v>
      </c>
      <c r="B157" s="169">
        <f>$B$155+$B$156</f>
        <v>0</v>
      </c>
      <c r="C157" s="125"/>
    </row>
    <row r="158" spans="1:24" ht="18.75" x14ac:dyDescent="0.2">
      <c r="A158" s="148"/>
      <c r="B158" s="133"/>
      <c r="C158" s="134"/>
    </row>
    <row r="159" spans="1:24" x14ac:dyDescent="0.2">
      <c r="A159" s="135" t="s">
        <v>223</v>
      </c>
      <c r="B159" s="170"/>
      <c r="C159" s="136"/>
    </row>
    <row r="160" spans="1:24" x14ac:dyDescent="0.2">
      <c r="A160" s="116" t="s">
        <v>224</v>
      </c>
      <c r="B160" s="171"/>
      <c r="C160" s="126"/>
    </row>
    <row r="161" spans="1:3" x14ac:dyDescent="0.2">
      <c r="A161" s="116" t="s">
        <v>225</v>
      </c>
      <c r="B161" s="171"/>
      <c r="C161" s="126"/>
    </row>
    <row r="162" spans="1:3" x14ac:dyDescent="0.2">
      <c r="A162" s="116" t="s">
        <v>226</v>
      </c>
      <c r="B162" s="171"/>
      <c r="C162" s="126"/>
    </row>
    <row r="163" spans="1:3" x14ac:dyDescent="0.2">
      <c r="A163" s="117" t="s">
        <v>227</v>
      </c>
      <c r="B163" s="172">
        <f>SUM(B159:B162)</f>
        <v>0</v>
      </c>
      <c r="C163" s="127"/>
    </row>
    <row r="164" spans="1:3" x14ac:dyDescent="0.2">
      <c r="A164" s="154" t="s">
        <v>228</v>
      </c>
      <c r="B164" s="172">
        <f>B163*0.18</f>
        <v>0</v>
      </c>
      <c r="C164" s="127"/>
    </row>
    <row r="165" spans="1:3" x14ac:dyDescent="0.2">
      <c r="A165" s="153" t="s">
        <v>229</v>
      </c>
      <c r="B165" s="173">
        <f>B163*1.18</f>
        <v>0</v>
      </c>
      <c r="C165" s="127"/>
    </row>
    <row r="166" spans="1:3" x14ac:dyDescent="0.2">
      <c r="A166" s="115" t="s">
        <v>230</v>
      </c>
      <c r="B166" s="174">
        <f>SUM(C33:C46)+SUM(B77:B92)</f>
        <v>0</v>
      </c>
      <c r="C166" s="61"/>
    </row>
    <row r="167" spans="1:3" x14ac:dyDescent="0.2">
      <c r="A167" s="73" t="s">
        <v>231</v>
      </c>
      <c r="B167" s="174">
        <f>SUM(C47:C76)</f>
        <v>0</v>
      </c>
      <c r="C167" s="61"/>
    </row>
    <row r="168" spans="1:3" x14ac:dyDescent="0.2">
      <c r="A168" s="73" t="s">
        <v>232</v>
      </c>
      <c r="B168" s="174">
        <f>SUM(B166:B167)</f>
        <v>0</v>
      </c>
      <c r="C168" s="61"/>
    </row>
    <row r="169" spans="1:3" x14ac:dyDescent="0.2">
      <c r="A169" s="156" t="s">
        <v>228</v>
      </c>
      <c r="B169" s="174">
        <f>B168*0.18</f>
        <v>0</v>
      </c>
      <c r="C169" s="61"/>
    </row>
    <row r="170" spans="1:3" x14ac:dyDescent="0.2">
      <c r="A170" s="155" t="s">
        <v>215</v>
      </c>
      <c r="B170" s="175">
        <f>B168+B169</f>
        <v>0</v>
      </c>
      <c r="C170" s="61"/>
    </row>
    <row r="171" spans="1:3" x14ac:dyDescent="0.2">
      <c r="A171" s="157" t="s">
        <v>233</v>
      </c>
      <c r="B171" s="128"/>
      <c r="C171" s="63"/>
    </row>
  </sheetData>
  <sheetProtection formatCells="0" formatColumns="0" formatRows="0"/>
  <mergeCells count="2">
    <mergeCell ref="D138:D140"/>
    <mergeCell ref="D141:D145"/>
  </mergeCells>
  <pageMargins left="0.7" right="0.7" top="0.75" bottom="0.75" header="0.3" footer="0.3"/>
  <pageSetup fitToWidth="0" orientation="portrait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F553A-B1B4-473B-83BF-80FFB52AE66D}">
  <sheetPr>
    <tabColor theme="9" tint="-0.249977111117893"/>
  </sheetPr>
  <dimension ref="A2:M18"/>
  <sheetViews>
    <sheetView rightToLeft="1" workbookViewId="0">
      <selection activeCell="C18" sqref="C18"/>
    </sheetView>
  </sheetViews>
  <sheetFormatPr defaultRowHeight="15" x14ac:dyDescent="0.2"/>
  <cols>
    <col min="1" max="1" width="35.109375" customWidth="1"/>
    <col min="2" max="2" width="25.828125" customWidth="1"/>
    <col min="3" max="3" width="25.55859375" customWidth="1"/>
    <col min="4" max="4" width="34.70703125" customWidth="1"/>
    <col min="5" max="5" width="41.96875" customWidth="1"/>
    <col min="6" max="6" width="41.69921875" customWidth="1"/>
    <col min="7" max="7" width="47.62109375" customWidth="1"/>
    <col min="8" max="8" width="57.9765625" customWidth="1"/>
    <col min="9" max="9" width="36.18359375" customWidth="1"/>
    <col min="10" max="10" width="38.875" customWidth="1"/>
    <col min="11" max="12" width="19.7734375" customWidth="1"/>
    <col min="13" max="13" width="23" customWidth="1"/>
  </cols>
  <sheetData>
    <row r="2" spans="1:13" x14ac:dyDescent="0.2">
      <c r="A2" s="400" t="s">
        <v>234</v>
      </c>
      <c r="B2" s="401" t="s">
        <v>235</v>
      </c>
      <c r="C2" s="401" t="s">
        <v>236</v>
      </c>
      <c r="D2" s="402" t="s">
        <v>12</v>
      </c>
      <c r="E2" s="402" t="s">
        <v>14</v>
      </c>
      <c r="F2" s="403" t="s">
        <v>22</v>
      </c>
      <c r="G2" s="403" t="s">
        <v>237</v>
      </c>
      <c r="H2" s="402" t="s">
        <v>13</v>
      </c>
      <c r="I2" s="402" t="s">
        <v>17</v>
      </c>
      <c r="J2" s="402" t="s">
        <v>21</v>
      </c>
      <c r="K2" s="402" t="s">
        <v>136</v>
      </c>
      <c r="L2" s="402" t="s">
        <v>238</v>
      </c>
      <c r="M2" s="402" t="s">
        <v>239</v>
      </c>
    </row>
    <row r="3" spans="1:13" ht="44.25" customHeight="1" x14ac:dyDescent="0.2">
      <c r="A3" s="416" t="str">
        <f>Aggregation!B2</f>
        <v>YC-5785269-2025</v>
      </c>
      <c r="B3" s="407" t="str">
        <f>'Levi&amp;Helper'!B11</f>
        <v>13/05/2025</v>
      </c>
      <c r="C3" s="404"/>
      <c r="D3" s="405">
        <f>Aggregation!B3</f>
        <v>5785269</v>
      </c>
      <c r="E3" s="405" t="str">
        <f>Levi_Report[[#This Row],[value]]</f>
        <v>ביואיק</v>
      </c>
      <c r="F3" s="430">
        <f>'Levi&amp;Helper'!B7</f>
        <v>39934</v>
      </c>
      <c r="G3" s="416">
        <f>'Levi&amp;Helper'!B103</f>
        <v>27000</v>
      </c>
      <c r="H3" s="405" t="str">
        <f>'Levi&amp;Helper'!B14</f>
        <v>כרמל כיוף</v>
      </c>
      <c r="I3" s="405">
        <f>'Levi&amp;Helper'!B16</f>
        <v>0</v>
      </c>
      <c r="J3" s="405">
        <f>'Levi&amp;Helper'!B18</f>
        <v>0</v>
      </c>
      <c r="K3" s="405">
        <f>'Levi&amp;Helper'!B20</f>
        <v>0</v>
      </c>
      <c r="L3" s="405" t="str">
        <f>'Levi&amp;Helper'!B93</f>
        <v>ללא סטטוס</v>
      </c>
      <c r="M3" s="405">
        <f>'Levi&amp;Helper'!B19</f>
        <v>0</v>
      </c>
    </row>
    <row r="9" spans="1:13" s="408" customFormat="1" x14ac:dyDescent="0.2">
      <c r="A9" s="397" t="s">
        <v>106</v>
      </c>
      <c r="B9" s="397" t="s">
        <v>12</v>
      </c>
      <c r="C9" s="397" t="s">
        <v>240</v>
      </c>
      <c r="D9" s="397" t="s">
        <v>241</v>
      </c>
      <c r="E9" s="397" t="s">
        <v>50</v>
      </c>
      <c r="F9" s="397" t="s">
        <v>242</v>
      </c>
      <c r="G9" s="397" t="s">
        <v>243</v>
      </c>
      <c r="H9" s="397" t="s">
        <v>244</v>
      </c>
      <c r="I9" s="397" t="s">
        <v>245</v>
      </c>
      <c r="J9" s="397" t="s">
        <v>246</v>
      </c>
    </row>
    <row r="10" spans="1:13" ht="41.25" x14ac:dyDescent="0.2">
      <c r="A10" s="417" t="str">
        <f>Aggregation!B2</f>
        <v>YC-5785269-2025</v>
      </c>
      <c r="B10" s="396">
        <f>'Levi&amp;Helper'!B2</f>
        <v>5785269</v>
      </c>
      <c r="C10" s="62">
        <f>SUM(
  IF(AND('Levi&amp;Helper'!$C$31&lt;&gt;"", 'Levi&amp;Helper'!$C$31&lt;&gt;"ללא"), 1, 0),
  IF(AND('Levi&amp;Helper'!$G$2&lt;&gt;"", 'Levi&amp;Helper'!$G$2&lt;&gt;"ללא"), 1, 0),
  IF(AND('Levi&amp;Helper'!$G$66&lt;&gt;"", 'Levi&amp;Helper'!$G$66&lt;&gt;"ללא"), 1, 0)
)</f>
        <v>3</v>
      </c>
      <c r="D10" s="62" t="str">
        <f>_xlfn.TEXTJOIN(",  ",TRUE,'Levi&amp;Helper'!$B$31,'Levi&amp;Helper'!$F$2,'Levi&amp;Helper'!$F$66,)</f>
        <v>חזית,  אחורי ימין,  אחורי</v>
      </c>
      <c r="E10" s="62" t="str">
        <f>"בבדיקת הרכב הנדון נוכחנו בנזקים תאונתיים לחלקי הרכב הבאים:  " &amp;
_xlfn.TEXTJOIN("  ,",TRUE,'Levi&amp;Helper'!$C$31,'Levi&amp;Helper'!$G$2,'Levi&amp;Helper'!$G$66)</f>
        <v>בבדיקת הרכב הנדון נוכחנו בנזקים תאונתיים לחלקי הרכב הבאים:  הקדמי  ,אחורי ימין  ,ימין אחורי</v>
      </c>
      <c r="F10" s="62" t="str">
        <f>"החלקים הבאים :   "   &amp; _xlfn.TEXTJOIN(" ,  ",TRUE,'Levi&amp;Helper'!$C$31,'Levi&amp;Helper'!$G$2,'Levi&amp;Helper'!$G$66)&amp; "   נמצאו ניזוקים וטעונים תיקון"</f>
        <v>החלקים הבאים :   הקדמי ,  אחורי ימין ,  ימין אחורי   נמצאו ניזוקים וטעונים תיקון</v>
      </c>
      <c r="G10" s="62" t="str">
        <f>_xlfn.TEXTJOIN("  , ",TRUE,'Levi&amp;Helper'!$B$34:$B$39,'Levi&amp;Helper'!$B$41:$B$46,'Levi&amp;Helper'!$F$5:$F$10,'Levi&amp;Helper'!$F$12:$F$17,'Levi&amp;Helper'!$F$69:$F$74,'Levi&amp;Helper'!$F$76:$F$81)</f>
        <v>0  , 0  , 0  , 0  , 0  , 0  , 0  , 0  , 0  , 0  , 0  , 0  , 0  , 0  , 0  , 0  , 0  , 0  , 0  , 0  , 0  , 0  , 0  , 0  , 0  , 0  , 0  , 0  , 0  , 0  , 0  , 0  , 0  , 0  , 0  , 0</v>
      </c>
      <c r="H10" s="62" t="str">
        <f>_xlfn.TEXTJOIN("   ,  ",TRUE,'Levi&amp;Helper'!$B$78:$B$84,'Levi&amp;Helper'!$B$86:$B$92,'Levi&amp;Helper'!$F$49:F55,'Levi&amp;Helper'!$F$57:$F$63,'Levi&amp;Helper'!$F$113:$F$119,'Levi&amp;Helper'!$F$121:$F$127)</f>
        <v>hhh   ,  0   ,  0   ,  0   ,  0   ,  0   ,  0   ,  gg   ,  0   ,  0   ,  0   ,  0   ,  0   ,  0   ,  hhh   ,  0   ,  0   ,  0   ,  0   ,  0   ,  0   ,  gg   ,  0   ,  0   ,  0   ,  0   ,  0   ,  0   ,  hhh   ,  0   ,  0   ,  0   ,  0   ,  0   ,  0   ,  gg   ,  0   ,  0   ,  0   ,  0   ,  0   ,  0</v>
      </c>
      <c r="I10" s="62" t="str">
        <f>'Levi&amp;Helper'!B93</f>
        <v>ללא סטטוס</v>
      </c>
      <c r="J10" s="322"/>
    </row>
    <row r="13" spans="1:13" x14ac:dyDescent="0.2">
      <c r="A13" s="397" t="s">
        <v>12</v>
      </c>
      <c r="B13" s="397" t="s">
        <v>240</v>
      </c>
      <c r="C13" s="397" t="s">
        <v>241</v>
      </c>
      <c r="D13" s="397" t="s">
        <v>247</v>
      </c>
      <c r="E13" s="397" t="s">
        <v>248</v>
      </c>
      <c r="F13" s="397" t="s">
        <v>249</v>
      </c>
      <c r="G13" s="397" t="s">
        <v>250</v>
      </c>
      <c r="H13" s="397" t="s">
        <v>251</v>
      </c>
      <c r="I13" s="397" t="s">
        <v>252</v>
      </c>
      <c r="J13" s="397" t="s">
        <v>246</v>
      </c>
    </row>
    <row r="14" spans="1:13" ht="48.75" customHeight="1" x14ac:dyDescent="0.2">
      <c r="A14" s="398">
        <f>'Levi&amp;Helper'!B2</f>
        <v>5785269</v>
      </c>
      <c r="B14" s="322" cm="1">
        <f t="array" ref="B14">Slim_Helper_Exp.[מס מוקדי נזק]</f>
        <v>3</v>
      </c>
      <c r="C14" s="322" t="str" cm="1">
        <f t="array" ref="C14">Slim_Helper_Exp.[מוקד נזק]</f>
        <v>חזית,  אחורי ימין,  אחורי</v>
      </c>
      <c r="D14" s="322"/>
      <c r="E14" s="322"/>
      <c r="F14" s="322"/>
      <c r="G14" s="399">
        <f>'Levi&amp;Helper'!B170</f>
        <v>0</v>
      </c>
      <c r="H14" s="399">
        <f>'Levi&amp;Helper'!B156</f>
        <v>0</v>
      </c>
      <c r="I14" s="399">
        <f>'Levi&amp;Helper'!B157</f>
        <v>0</v>
      </c>
      <c r="J14" s="322"/>
    </row>
    <row r="17" spans="1:4" x14ac:dyDescent="0.2">
      <c r="A17" s="397" t="s">
        <v>16</v>
      </c>
      <c r="B17" s="397" t="s">
        <v>18</v>
      </c>
      <c r="C17" s="397" t="s">
        <v>178</v>
      </c>
      <c r="D17" s="397" t="s">
        <v>246</v>
      </c>
    </row>
    <row r="18" spans="1:4" ht="28.5" customHeight="1" x14ac:dyDescent="0.2">
      <c r="A18" s="398" t="str">
        <f>'Levi&amp;Helper'!B4</f>
        <v>LUCERNE</v>
      </c>
      <c r="B18" s="398" t="str">
        <f>'Levi&amp;Helper'!B5</f>
        <v>CXL</v>
      </c>
      <c r="C18" s="399">
        <f>'Levi&amp;Helper'!B104</f>
        <v>29997</v>
      </c>
      <c r="D18" s="322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1F1A-4207-446D-B161-3292E69A99DC}">
  <sheetPr>
    <tabColor theme="7" tint="-0.499984740745262"/>
  </sheetPr>
  <dimension ref="A1:B37"/>
  <sheetViews>
    <sheetView rightToLeft="1" topLeftCell="A11" workbookViewId="0">
      <selection activeCell="A33" sqref="A33"/>
    </sheetView>
  </sheetViews>
  <sheetFormatPr defaultRowHeight="15" x14ac:dyDescent="0.2"/>
  <cols>
    <col min="1" max="1" width="26.90234375" style="322" customWidth="1"/>
    <col min="2" max="2" width="20.04296875" style="322" customWidth="1"/>
  </cols>
  <sheetData>
    <row r="1" spans="1:2" x14ac:dyDescent="0.2">
      <c r="A1" s="320" t="s">
        <v>253</v>
      </c>
      <c r="B1" s="321" t="s">
        <v>254</v>
      </c>
    </row>
    <row r="2" spans="1:2" ht="16.5" x14ac:dyDescent="0.2">
      <c r="A2" s="294" t="s">
        <v>32</v>
      </c>
      <c r="B2" s="295">
        <v>739355</v>
      </c>
    </row>
    <row r="3" spans="1:2" ht="16.5" x14ac:dyDescent="0.2">
      <c r="A3" s="296" t="s">
        <v>172</v>
      </c>
      <c r="B3" s="297" t="s">
        <v>255</v>
      </c>
    </row>
    <row r="4" spans="1:2" ht="16.5" x14ac:dyDescent="0.2">
      <c r="A4" s="296" t="s">
        <v>170</v>
      </c>
      <c r="B4" s="297" t="s">
        <v>170</v>
      </c>
    </row>
    <row r="5" spans="1:2" ht="16.5" x14ac:dyDescent="0.2">
      <c r="A5" s="296" t="s">
        <v>171</v>
      </c>
      <c r="B5" s="297" t="s">
        <v>256</v>
      </c>
    </row>
    <row r="6" spans="1:2" ht="16.5" x14ac:dyDescent="0.2">
      <c r="A6" s="296" t="s">
        <v>173</v>
      </c>
      <c r="B6" s="297" t="s">
        <v>256</v>
      </c>
    </row>
    <row r="7" spans="1:2" ht="16.5" x14ac:dyDescent="0.2">
      <c r="A7" s="296" t="s">
        <v>174</v>
      </c>
      <c r="B7" s="297" t="s">
        <v>257</v>
      </c>
    </row>
    <row r="8" spans="1:2" ht="16.5" x14ac:dyDescent="0.2">
      <c r="A8" s="296" t="s">
        <v>175</v>
      </c>
      <c r="B8" s="297">
        <v>2</v>
      </c>
    </row>
    <row r="9" spans="1:2" ht="16.5" x14ac:dyDescent="0.2">
      <c r="A9" s="296" t="s">
        <v>177</v>
      </c>
      <c r="B9" s="297">
        <v>60703</v>
      </c>
    </row>
    <row r="10" spans="1:2" ht="16.5" x14ac:dyDescent="0.2">
      <c r="A10" s="296" t="s">
        <v>176</v>
      </c>
      <c r="B10" s="422">
        <v>60703</v>
      </c>
    </row>
    <row r="11" spans="1:2" ht="16.5" x14ac:dyDescent="0.2">
      <c r="A11" s="296" t="s">
        <v>33</v>
      </c>
      <c r="B11" s="422">
        <v>27000</v>
      </c>
    </row>
    <row r="12" spans="1:2" ht="16.5" x14ac:dyDescent="0.2">
      <c r="A12" s="296" t="s">
        <v>178</v>
      </c>
      <c r="B12" s="422">
        <v>29997</v>
      </c>
    </row>
    <row r="13" spans="1:2" ht="16.5" x14ac:dyDescent="0.2">
      <c r="A13" s="296" t="s">
        <v>258</v>
      </c>
      <c r="B13" s="297" t="s">
        <v>174</v>
      </c>
    </row>
    <row r="14" spans="1:2" ht="16.5" x14ac:dyDescent="0.2">
      <c r="A14" s="296" t="s">
        <v>174</v>
      </c>
      <c r="B14" s="423" t="s">
        <v>257</v>
      </c>
    </row>
    <row r="15" spans="1:2" ht="16.5" x14ac:dyDescent="0.2">
      <c r="A15" s="296" t="s">
        <v>182</v>
      </c>
      <c r="B15" s="422">
        <v>0</v>
      </c>
    </row>
    <row r="16" spans="1:2" ht="16.5" x14ac:dyDescent="0.2">
      <c r="A16" s="296" t="s">
        <v>183</v>
      </c>
      <c r="B16" s="422">
        <v>2700</v>
      </c>
    </row>
    <row r="17" spans="1:2" ht="16.5" x14ac:dyDescent="0.2">
      <c r="A17" s="296" t="s">
        <v>184</v>
      </c>
      <c r="B17" s="422">
        <v>29700</v>
      </c>
    </row>
    <row r="18" spans="1:2" ht="16.5" x14ac:dyDescent="0.2">
      <c r="A18" s="296" t="s">
        <v>259</v>
      </c>
      <c r="B18" s="297" t="s">
        <v>260</v>
      </c>
    </row>
    <row r="19" spans="1:2" ht="16.5" x14ac:dyDescent="0.2">
      <c r="A19" s="296" t="s">
        <v>176</v>
      </c>
      <c r="B19" s="424">
        <v>60703</v>
      </c>
    </row>
    <row r="20" spans="1:2" ht="16.5" x14ac:dyDescent="0.2">
      <c r="A20" s="296" t="s">
        <v>186</v>
      </c>
      <c r="B20" s="424">
        <v>0</v>
      </c>
    </row>
    <row r="21" spans="1:2" ht="16.5" x14ac:dyDescent="0.2">
      <c r="A21" s="296" t="s">
        <v>187</v>
      </c>
      <c r="B21" s="422">
        <v>29997</v>
      </c>
    </row>
    <row r="22" spans="1:2" ht="16.5" x14ac:dyDescent="0.2">
      <c r="A22" s="296" t="s">
        <v>188</v>
      </c>
      <c r="B22" s="422">
        <v>29997</v>
      </c>
    </row>
    <row r="23" spans="1:2" ht="16.5" x14ac:dyDescent="0.2">
      <c r="A23" s="296" t="s">
        <v>261</v>
      </c>
      <c r="B23" s="297" t="s">
        <v>262</v>
      </c>
    </row>
    <row r="24" spans="1:2" ht="16.5" x14ac:dyDescent="0.2">
      <c r="A24" s="296" t="s">
        <v>19</v>
      </c>
      <c r="B24" s="423" t="s">
        <v>263</v>
      </c>
    </row>
    <row r="25" spans="1:2" ht="16.5" x14ac:dyDescent="0.2">
      <c r="A25" s="296" t="s">
        <v>190</v>
      </c>
      <c r="B25" s="422">
        <v>0.1</v>
      </c>
    </row>
    <row r="26" spans="1:2" ht="16.5" x14ac:dyDescent="0.2">
      <c r="A26" s="296" t="s">
        <v>191</v>
      </c>
      <c r="B26" s="422">
        <v>297</v>
      </c>
    </row>
    <row r="27" spans="1:2" ht="16.5" x14ac:dyDescent="0.2">
      <c r="A27" s="296" t="s">
        <v>192</v>
      </c>
      <c r="B27" s="422">
        <v>29997</v>
      </c>
    </row>
    <row r="28" spans="1:2" ht="16.5" x14ac:dyDescent="0.2">
      <c r="A28" s="296" t="s">
        <v>264</v>
      </c>
      <c r="B28" s="297" t="s">
        <v>175</v>
      </c>
    </row>
    <row r="29" spans="1:2" ht="16.5" x14ac:dyDescent="0.2">
      <c r="A29" s="296" t="s">
        <v>194</v>
      </c>
      <c r="B29" s="297">
        <v>2</v>
      </c>
    </row>
    <row r="30" spans="1:2" ht="16.5" x14ac:dyDescent="0.2">
      <c r="A30" s="296" t="s">
        <v>195</v>
      </c>
      <c r="B30" s="297"/>
    </row>
    <row r="31" spans="1:2" ht="16.5" x14ac:dyDescent="0.2">
      <c r="A31" s="296" t="s">
        <v>196</v>
      </c>
      <c r="B31" s="297"/>
    </row>
    <row r="32" spans="1:2" ht="16.5" x14ac:dyDescent="0.2">
      <c r="A32" s="296" t="s">
        <v>197</v>
      </c>
      <c r="B32" s="422">
        <v>29997</v>
      </c>
    </row>
    <row r="33" spans="1:2" ht="16.5" x14ac:dyDescent="0.2">
      <c r="A33" s="296" t="s">
        <v>265</v>
      </c>
      <c r="B33" s="297" t="s">
        <v>199</v>
      </c>
    </row>
    <row r="34" spans="1:2" ht="16.5" x14ac:dyDescent="0.2">
      <c r="A34" s="296" t="s">
        <v>199</v>
      </c>
      <c r="B34" s="297"/>
    </row>
    <row r="35" spans="1:2" ht="16.5" x14ac:dyDescent="0.2">
      <c r="A35" s="296" t="s">
        <v>200</v>
      </c>
      <c r="B35" s="297"/>
    </row>
    <row r="36" spans="1:2" ht="16.5" x14ac:dyDescent="0.2">
      <c r="A36" s="296" t="s">
        <v>201</v>
      </c>
      <c r="B36" s="297"/>
    </row>
    <row r="37" spans="1:2" ht="16.5" x14ac:dyDescent="0.2">
      <c r="A37" s="427" t="s">
        <v>202</v>
      </c>
      <c r="B37" s="42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אקספרטיזה</vt:lpstr>
      <vt:lpstr>Aggregation</vt:lpstr>
      <vt:lpstr>Levi&amp;Helper</vt:lpstr>
      <vt:lpstr>Slim_Tracking_From_Helper</vt:lpstr>
      <vt:lpstr>Levi Extraction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ירון - שמאות וייעוץ</cp:lastModifiedBy>
  <cp:revision/>
  <dcterms:created xsi:type="dcterms:W3CDTF">2025-04-06T14:09:37Z</dcterms:created>
  <dcterms:modified xsi:type="dcterms:W3CDTF">2025-05-14T04:35:03Z</dcterms:modified>
  <cp:category/>
  <cp:contentStatus/>
</cp:coreProperties>
</file>