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Dioha\Desktop\MEM\"/>
    </mc:Choice>
  </mc:AlternateContent>
  <xr:revisionPtr revIDLastSave="0" documentId="13_ncr:1_{D7512AC2-ADA3-445B-B755-01C1E1A4EF0E}" xr6:coauthVersionLast="47" xr6:coauthVersionMax="47" xr10:uidLastSave="{00000000-0000-0000-0000-000000000000}"/>
  <bookViews>
    <workbookView xWindow="-108" yWindow="-108" windowWidth="23256" windowHeight="12576" xr2:uid="{9402D557-0539-F249-9981-FEF30EBBF85E}"/>
  </bookViews>
  <sheets>
    <sheet name="Tyler's costs" sheetId="1" r:id="rId1"/>
    <sheet name="2020 EIA storage" sheetId="2" r:id="rId2"/>
  </sheets>
  <externalReferences>
    <externalReference r:id="rId3"/>
  </externalReferences>
  <definedNames>
    <definedName name="BTU_PER_KWH">'Tyler''s costs'!$E$11</definedName>
    <definedName name="DISCOUNT_RATE">'Tyler''s costs'!$B$11</definedName>
    <definedName name="HOURS_PER_YEAR">'Tyler''s costs'!$B$12</definedName>
    <definedName name="MWh_per_MMBtu">'Tyler''s costs'!#REF!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F19" i="1"/>
  <c r="E19" i="1"/>
  <c r="D19" i="1"/>
  <c r="C19" i="1"/>
  <c r="B19" i="1"/>
  <c r="B15" i="2"/>
  <c r="G15" i="1"/>
  <c r="G14" i="1"/>
  <c r="G17" i="1" l="1"/>
  <c r="G18" i="1" s="1"/>
  <c r="F22" i="1" l="1"/>
  <c r="F17" i="1"/>
  <c r="F18" i="1" s="1"/>
  <c r="M10" i="1" l="1"/>
  <c r="B10" i="2" l="1"/>
  <c r="B11" i="2"/>
  <c r="B13" i="2"/>
  <c r="B4" i="2"/>
  <c r="F1" i="2"/>
  <c r="B14" i="2" l="1"/>
  <c r="M13" i="1"/>
  <c r="M12" i="1"/>
  <c r="M11" i="1"/>
  <c r="M8" i="1"/>
  <c r="M9" i="1"/>
  <c r="B8" i="1" l="1"/>
  <c r="F23" i="1" s="1"/>
  <c r="F24" i="1" s="1"/>
  <c r="D24" i="1" l="1"/>
  <c r="F5" i="1" l="1"/>
  <c r="H14" i="1"/>
  <c r="H15" i="1" s="1"/>
  <c r="E22" i="1" l="1"/>
  <c r="E23" i="1" s="1"/>
  <c r="E24" i="1" s="1"/>
  <c r="D22" i="1"/>
  <c r="H17" i="1"/>
  <c r="H18" i="1" s="1"/>
  <c r="I17" i="1"/>
  <c r="I18" i="1" s="1"/>
  <c r="C17" i="1"/>
  <c r="C18" i="1" s="1"/>
  <c r="D17" i="1"/>
  <c r="D18" i="1" s="1"/>
  <c r="E17" i="1"/>
  <c r="E18" i="1" s="1"/>
  <c r="B17" i="1"/>
  <c r="B18" i="1" s="1"/>
</calcChain>
</file>

<file path=xl/sharedStrings.xml><?xml version="1.0" encoding="utf-8"?>
<sst xmlns="http://schemas.openxmlformats.org/spreadsheetml/2006/main" count="88" uniqueCount="63">
  <si>
    <t>Combined-cycle with 90% CCS</t>
  </si>
  <si>
    <t>All costs in 2019 $</t>
  </si>
  <si>
    <t>Total overnight cost ($/kW)</t>
  </si>
  <si>
    <t>Variable O&amp;M ($/MWh)</t>
  </si>
  <si>
    <t>Fixed O&amp;M ($/kW-yr)</t>
  </si>
  <si>
    <t>Advanced nuclear</t>
  </si>
  <si>
    <t>Wind</t>
  </si>
  <si>
    <t>Solar</t>
  </si>
  <si>
    <t>Assumed Lifetime</t>
  </si>
  <si>
    <t>ACC</t>
  </si>
  <si>
    <t>Discount Rate</t>
  </si>
  <si>
    <t>Old Wind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</si>
  <si>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</si>
  <si>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</si>
  <si>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</si>
  <si>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</si>
  <si>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</si>
  <si>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</si>
  <si>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</si>
  <si>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</si>
  <si>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</si>
  <si>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</si>
  <si>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</si>
  <si>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</si>
  <si>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</si>
  <si>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</si>
  <si>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</si>
  <si>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</si>
  <si>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</si>
  <si>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</si>
  <si>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</si>
  <si>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</si>
  <si>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</si>
  <si>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</si>
  <si>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</si>
  <si>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</si>
  <si>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</si>
  <si>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</si>
  <si>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</si>
  <si>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</si>
  <si>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</si>
  <si>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</si>
  <si>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AEO2018</t>
  </si>
  <si>
    <t>EIA 2014, NRC 2018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</si>
  <si>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2019?</t>
    </r>
    <r>
      <rPr>
        <sz val="12"/>
        <color theme="1"/>
        <rFont val="Calibri"/>
        <family val="2"/>
        <scheme val="minor"/>
      </rPr>
      <t xml:space="preserve">, nuclear EIA 2014, NRC 2018 </t>
    </r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</si>
  <si>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</si>
  <si>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</si>
  <si>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</si>
  <si>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</si>
  <si>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</si>
  <si>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</si>
  <si>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</si>
  <si>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</si>
  <si>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</si>
  <si>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</si>
  <si>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</si>
  <si>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</si>
  <si>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</si>
  <si>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</si>
  <si>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</si>
  <si>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Combined-cycle  Multi shaft</t>
  </si>
  <si>
    <t>Fuel Cell</t>
  </si>
  <si>
    <t>Fuel cell from Table 6-4 in https://www.epa.gov/sites/production/files/2015-07/documents/catalog_of_chp_technologies.pdf with 8% inflation adjustment to bring from 2014 to 2019 cost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</si>
</sst>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right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/>
    <xf numFmtId="9" fontId="0" fillId="0" borderId="0" xfId="0" applyNumberFormat="1" applyAlignment="1">
      <alignment wrapText="1"/>
    </xf>
    <xf numFmtId="0" fontId="9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dnav/ng/hist/rngwhhdd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N24"/>
  <sheetViews>
    <sheetView tabSelected="1" workbookViewId="0">
      <selection activeCell="J19" sqref="J19"/>
    </sheetView>
  </sheetViews>
  <sheetFormatPr defaultColWidth="10.796875" defaultRowHeight="15.6"/>
  <cols>
    <col min="1" max="1" width="10.796875" style="1"/>
    <col min="2" max="2" width="15.796875" style="1" customWidth="1"/>
    <col min="3" max="3" width="15.69921875" style="1" customWidth="1"/>
    <col min="4" max="4" width="14.19921875" style="1" bestFit="1" customWidth="1"/>
    <col min="5" max="5" width="13.69921875" style="1" customWidth="1"/>
    <col min="6" max="7" width="15" style="1" customWidth="1"/>
    <col min="8" max="9" width="10.796875" style="1" customWidth="1"/>
    <col min="10" max="10" width="17.796875" style="1" bestFit="1" customWidth="1"/>
    <col min="11" max="16384" width="10.796875" style="1"/>
  </cols>
  <sheetData>
    <row r="1" spans="1:14" ht="23.4">
      <c r="A1" s="20" t="s">
        <v>58</v>
      </c>
    </row>
    <row r="2" spans="1:14" ht="23.4">
      <c r="A2" s="20" t="s">
        <v>59</v>
      </c>
    </row>
    <row r="3" spans="1:14" ht="23.4">
      <c r="A3" s="20"/>
    </row>
    <row r="5" spans="1:14" ht="31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4">
      <c r="A6" s="4" t="s">
        <v>20</v>
      </c>
    </row>
    <row r="7" spans="1:14">
      <c r="A7" s="11" t="s">
        <v>57</v>
      </c>
      <c r="B7" s="9"/>
      <c r="C7" s="9"/>
      <c r="D7" s="9"/>
      <c r="E7" s="9"/>
      <c r="F7" s="9"/>
      <c r="G7" s="9"/>
      <c r="L7" s="2" t="s">
        <v>38</v>
      </c>
    </row>
    <row r="8" spans="1:14" s="8" customFormat="1" ht="93.6">
      <c r="A8" s="13" t="s">
        <v>36</v>
      </c>
      <c r="B8" s="14">
        <f>1055.05585262/3600</f>
        <v>0.29307107017222223</v>
      </c>
      <c r="C8" s="15" t="s">
        <v>37</v>
      </c>
      <c r="L8" s="8" t="s">
        <v>39</v>
      </c>
      <c r="M8" s="18" t="str">
        <f>HYPERLINK("https://www.eia.gov/outlooks/aeo/assumptions/pdf/electricity.pdf","EIA, AEO2020, Electricity Market Module, Table 2")</f>
        <v>EIA, AEO2020, Electricity Market Module, Table 2</v>
      </c>
    </row>
    <row r="9" spans="1:14" s="8" customFormat="1">
      <c r="A9" s="12"/>
      <c r="L9" s="8" t="s">
        <v>40</v>
      </c>
      <c r="M9" s="17" t="str">
        <f>HYPERLINK("https://www.lazard.com/media/451087/lazards-levelized-cost-of-storage-version-50-vf.pdf","Lazard 2019")</f>
        <v>Lazard 2019</v>
      </c>
    </row>
    <row r="10" spans="1:14" ht="96">
      <c r="A10" s="5" t="s">
        <v>27</v>
      </c>
      <c r="L10" s="1" t="s">
        <v>42</v>
      </c>
      <c r="M10" s="17" t="str">
        <f>HYPERLINK("https://www.eia.gov/outlooks/aeo/assumptions/pdf/commercial.pdf","EIA, AEO2020, Commercial Demand Module, Table 3")</f>
        <v>EIA, AEO2020, Commercial Demand Module, Table 3</v>
      </c>
    </row>
    <row r="11" spans="1:14" ht="31.2">
      <c r="A11" s="2" t="s">
        <v>10</v>
      </c>
      <c r="B11" s="1">
        <v>7.0000000000000007E-2</v>
      </c>
      <c r="D11" s="2" t="s">
        <v>22</v>
      </c>
      <c r="E11" s="1">
        <v>3412.141633127942</v>
      </c>
      <c r="L11" s="1" t="s">
        <v>43</v>
      </c>
      <c r="M11" s="17" t="str">
        <f>HYPERLINK("https://www.eia.gov/todayinenergy/detail.php?id=19091","EIA, 2014; NRC, 2018")</f>
        <v>EIA, 2014; NRC, 2018</v>
      </c>
    </row>
    <row r="12" spans="1:14" ht="46.8">
      <c r="A12" s="2" t="s">
        <v>13</v>
      </c>
      <c r="B12" s="22">
        <v>8784</v>
      </c>
      <c r="G12" s="8"/>
      <c r="L12" s="1" t="s">
        <v>49</v>
      </c>
      <c r="M12" s="17" t="str">
        <f>HYPERLINK("https://www.eia.gov/electricity/annual/html/epa_08_04.html","EIA, EPA2018, Table 8.4")</f>
        <v>EIA, EPA2018, Table 8.4</v>
      </c>
    </row>
    <row r="13" spans="1:14" ht="46.8">
      <c r="A13" s="1" t="s">
        <v>1</v>
      </c>
      <c r="B13" s="16" t="s">
        <v>6</v>
      </c>
      <c r="C13" s="16" t="s">
        <v>7</v>
      </c>
      <c r="D13" s="16" t="s">
        <v>5</v>
      </c>
      <c r="E13" s="16" t="s">
        <v>0</v>
      </c>
      <c r="F13" s="16" t="s">
        <v>60</v>
      </c>
      <c r="G13" s="16" t="s">
        <v>61</v>
      </c>
      <c r="H13" s="16" t="s">
        <v>14</v>
      </c>
      <c r="I13" s="2" t="s">
        <v>11</v>
      </c>
      <c r="K13" s="1" t="s">
        <v>25</v>
      </c>
      <c r="L13" s="1" t="s">
        <v>50</v>
      </c>
      <c r="M13" s="17" t="str">
        <f>HYPERLINK("https://www.eia.gov/dnav/ng/hist/rngwhhdd.htm","Henry Hub")</f>
        <v>Henry Hub</v>
      </c>
    </row>
    <row r="14" spans="1:14" ht="46.8">
      <c r="A14" s="2" t="s">
        <v>2</v>
      </c>
      <c r="B14" s="1">
        <v>1319</v>
      </c>
      <c r="C14" s="1">
        <v>1331</v>
      </c>
      <c r="D14" s="1">
        <v>6317</v>
      </c>
      <c r="E14" s="1">
        <v>2569</v>
      </c>
      <c r="F14" s="1">
        <v>954</v>
      </c>
      <c r="G14" s="1">
        <f>4600*1.08</f>
        <v>4968</v>
      </c>
      <c r="H14" s="8">
        <f>347/SQRT(0.9)</f>
        <v>365.77011602614255</v>
      </c>
      <c r="I14" s="3">
        <v>1657</v>
      </c>
      <c r="K14" s="4" t="s">
        <v>46</v>
      </c>
    </row>
    <row r="15" spans="1:14" ht="31.2">
      <c r="A15" s="1" t="s">
        <v>4</v>
      </c>
      <c r="B15" s="1">
        <v>26.22</v>
      </c>
      <c r="C15" s="1">
        <v>15.19</v>
      </c>
      <c r="D15" s="1">
        <v>121.13</v>
      </c>
      <c r="E15" s="1">
        <v>27.48</v>
      </c>
      <c r="F15" s="1">
        <v>12.15</v>
      </c>
      <c r="G15" s="1">
        <f>40*1.08</f>
        <v>43.2</v>
      </c>
      <c r="H15" s="8">
        <f>(0.025+0.008)*H14+0.25</f>
        <v>12.320413828862705</v>
      </c>
      <c r="I15" s="3">
        <v>47.47</v>
      </c>
      <c r="K15" s="4" t="s">
        <v>41</v>
      </c>
      <c r="N15" s="4"/>
    </row>
    <row r="16" spans="1:14" ht="31.2">
      <c r="A16" s="1" t="s">
        <v>8</v>
      </c>
      <c r="B16" s="1">
        <v>25</v>
      </c>
      <c r="C16" s="1">
        <v>25</v>
      </c>
      <c r="D16" s="1">
        <v>40</v>
      </c>
      <c r="E16" s="1">
        <v>30</v>
      </c>
      <c r="F16" s="1">
        <v>30</v>
      </c>
      <c r="G16" s="1">
        <v>20</v>
      </c>
      <c r="H16" s="1">
        <v>10</v>
      </c>
      <c r="I16" s="1">
        <v>30</v>
      </c>
      <c r="K16" s="4" t="s">
        <v>44</v>
      </c>
    </row>
    <row r="17" spans="1:11" ht="62.4">
      <c r="A17" s="1" t="s">
        <v>33</v>
      </c>
      <c r="B17" s="7">
        <f t="shared" ref="B17:I17" si="0">DISCOUNT_RATE*(1+DISCOUNT_RATE)^B16/((1+DISCOUNT_RATE)^B16-1)</f>
        <v>8.5810517220665614E-2</v>
      </c>
      <c r="C17" s="7">
        <f t="shared" si="0"/>
        <v>8.5810517220665614E-2</v>
      </c>
      <c r="D17" s="7">
        <f t="shared" si="0"/>
        <v>7.5009138873610326E-2</v>
      </c>
      <c r="E17" s="7">
        <f t="shared" si="0"/>
        <v>8.0586403511111196E-2</v>
      </c>
      <c r="F17" s="7">
        <f t="shared" ref="F17:G17" si="1">DISCOUNT_RATE*(1+DISCOUNT_RATE)^F16/((1+DISCOUNT_RATE)^F16-1)</f>
        <v>8.0586403511111196E-2</v>
      </c>
      <c r="G17" s="7">
        <f t="shared" si="1"/>
        <v>9.4392925743255696E-2</v>
      </c>
      <c r="H17" s="7">
        <f t="shared" si="0"/>
        <v>0.14237750272736471</v>
      </c>
      <c r="I17" s="1">
        <f t="shared" si="0"/>
        <v>8.0586403511111196E-2</v>
      </c>
      <c r="K17" s="4" t="s">
        <v>62</v>
      </c>
    </row>
    <row r="18" spans="1:11">
      <c r="A18" s="1" t="s">
        <v>9</v>
      </c>
      <c r="B18" s="1">
        <f>B14*B17+B15</f>
        <v>139.40407221405795</v>
      </c>
      <c r="C18" s="1">
        <f t="shared" ref="C18:I18" si="2">C14*C17+C15</f>
        <v>129.40379842070593</v>
      </c>
      <c r="D18" s="1">
        <f t="shared" si="2"/>
        <v>594.96273026459642</v>
      </c>
      <c r="E18" s="1">
        <f t="shared" si="2"/>
        <v>234.50647062004464</v>
      </c>
      <c r="F18" s="1">
        <f t="shared" si="2"/>
        <v>89.029428949600089</v>
      </c>
      <c r="G18" s="1">
        <f t="shared" ref="G18" si="3">G14*G17+G15</f>
        <v>512.14405509249434</v>
      </c>
      <c r="H18" s="1">
        <f t="shared" si="2"/>
        <v>64.397849520963319</v>
      </c>
      <c r="I18" s="1">
        <f t="shared" si="2"/>
        <v>181.00167061791126</v>
      </c>
      <c r="K18" s="4"/>
    </row>
    <row r="19" spans="1:11">
      <c r="A19" s="1" t="s">
        <v>12</v>
      </c>
      <c r="B19" s="9">
        <f>B18/HOURS_PER_YEAR</f>
        <v>1.5870226800325359E-2</v>
      </c>
      <c r="C19" s="9">
        <f>C18/HOURS_PER_YEAR</f>
        <v>1.4731762115289837E-2</v>
      </c>
      <c r="D19" s="9">
        <f>D18/HOURS_PER_YEAR</f>
        <v>6.7732551259630736E-2</v>
      </c>
      <c r="E19" s="9">
        <f>E18/HOURS_PER_YEAR</f>
        <v>2.6697002575141692E-2</v>
      </c>
      <c r="F19" s="9">
        <f>F18/HOURS_PER_YEAR</f>
        <v>1.0135408578051012E-2</v>
      </c>
      <c r="G19" s="9">
        <f>G18/HOURS_PER_YEAR</f>
        <v>5.8304195707251177E-2</v>
      </c>
      <c r="H19" s="9">
        <f>H18/HOURS_PER_YEAR</f>
        <v>7.3312670219675908E-3</v>
      </c>
      <c r="I19" s="1">
        <f>I18/HOURS_PER_YEAR</f>
        <v>2.0605836818978967E-2</v>
      </c>
      <c r="K19" s="4"/>
    </row>
    <row r="20" spans="1:11" ht="46.8">
      <c r="A20" s="1" t="s">
        <v>3</v>
      </c>
      <c r="B20" s="1">
        <v>0</v>
      </c>
      <c r="C20" s="1">
        <v>0</v>
      </c>
      <c r="D20" s="1">
        <v>2.36</v>
      </c>
      <c r="E20" s="1">
        <v>5.82</v>
      </c>
      <c r="F20" s="1">
        <v>1.86</v>
      </c>
      <c r="G20" s="1">
        <v>0</v>
      </c>
      <c r="K20" s="4" t="s">
        <v>47</v>
      </c>
    </row>
    <row r="21" spans="1:11" ht="31.2">
      <c r="A21" s="1" t="s">
        <v>21</v>
      </c>
      <c r="D21" s="1">
        <v>10461</v>
      </c>
      <c r="E21" s="1">
        <v>7124</v>
      </c>
      <c r="F21" s="1">
        <v>6370</v>
      </c>
      <c r="K21" s="4" t="s">
        <v>45</v>
      </c>
    </row>
    <row r="22" spans="1:11">
      <c r="A22" s="1" t="s">
        <v>23</v>
      </c>
      <c r="D22" s="1">
        <f>BTU_PER_KWH/D21</f>
        <v>0.32617738582620609</v>
      </c>
      <c r="E22" s="1">
        <f>BTU_PER_KWH/E21</f>
        <v>0.47896429437506205</v>
      </c>
      <c r="F22" s="1">
        <f>BTU_PER_KWH/F21</f>
        <v>0.53565802717864086</v>
      </c>
      <c r="G22" s="21">
        <v>0.7</v>
      </c>
      <c r="K22" s="4" t="s">
        <v>48</v>
      </c>
    </row>
    <row r="23" spans="1:11" ht="171.6">
      <c r="A23" s="1" t="s">
        <v>24</v>
      </c>
      <c r="D23" s="8">
        <v>7.15</v>
      </c>
      <c r="E23" s="8">
        <f>3/B8/E22</f>
        <v>21.372</v>
      </c>
      <c r="F23" s="1">
        <f>3/B8/F22</f>
        <v>19.11</v>
      </c>
      <c r="K23" s="1" t="s">
        <v>51</v>
      </c>
    </row>
    <row r="24" spans="1:11" ht="46.8">
      <c r="A24" s="1" t="s">
        <v>26</v>
      </c>
      <c r="D24" s="10">
        <f>D20+D23</f>
        <v>9.51</v>
      </c>
      <c r="E24" s="9">
        <f>E20+E23</f>
        <v>27.192</v>
      </c>
      <c r="F24" s="9">
        <f>F20+F23</f>
        <v>20.97</v>
      </c>
      <c r="G24" s="9"/>
    </row>
  </sheetData>
  <hyperlinks>
    <hyperlink ref="M13" r:id="rId1" display="https://www.eia.gov/dnav/ng/hist/rngwhhdd.htm" xr:uid="{4DB904BA-9B67-3F41-A5AF-FED0E0C680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10" workbookViewId="0">
      <selection activeCell="B16" sqref="B16"/>
    </sheetView>
  </sheetViews>
  <sheetFormatPr defaultColWidth="11.19921875" defaultRowHeight="15.6"/>
  <cols>
    <col min="1" max="1" width="12.796875" customWidth="1"/>
    <col min="2" max="2" width="20" customWidth="1"/>
    <col min="3" max="3" width="26.796875" customWidth="1"/>
    <col min="4" max="4" width="11.69921875" bestFit="1" customWidth="1"/>
    <col min="6" max="6" width="11.69921875" bestFit="1" customWidth="1"/>
    <col min="7" max="7" width="25.796875" customWidth="1"/>
  </cols>
  <sheetData>
    <row r="1" spans="1:11" ht="46.8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>
      <c r="A2" s="4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s="11" t="s">
        <v>35</v>
      </c>
      <c r="B3" s="9"/>
      <c r="C3" s="9"/>
      <c r="D3" s="9"/>
      <c r="E3" s="9"/>
      <c r="F3" s="9"/>
      <c r="G3" s="1"/>
      <c r="H3" s="1"/>
      <c r="I3" s="1"/>
      <c r="J3" s="2"/>
      <c r="K3" s="1"/>
    </row>
    <row r="4" spans="1:11">
      <c r="A4" s="13" t="s">
        <v>36</v>
      </c>
      <c r="B4" s="14">
        <f>1055.05585262/3600</f>
        <v>0.29307107017222223</v>
      </c>
      <c r="C4" s="15" t="s">
        <v>37</v>
      </c>
      <c r="D4" s="8"/>
      <c r="E4" s="8"/>
      <c r="F4" s="8"/>
      <c r="G4" s="8"/>
      <c r="H4" s="8"/>
      <c r="I4" s="8"/>
      <c r="J4" s="8"/>
      <c r="K4" s="18"/>
    </row>
    <row r="5" spans="1:11">
      <c r="A5" s="12"/>
      <c r="B5" s="8"/>
      <c r="C5" s="8"/>
      <c r="D5" s="8"/>
      <c r="E5" s="8"/>
      <c r="F5" s="8"/>
      <c r="G5" s="8"/>
      <c r="H5" s="8"/>
      <c r="I5" s="8"/>
      <c r="J5" s="8"/>
      <c r="K5" s="17"/>
    </row>
    <row r="6" spans="1:11" ht="25.8">
      <c r="A6" s="5" t="s">
        <v>55</v>
      </c>
      <c r="B6" s="1"/>
      <c r="C6" s="1"/>
      <c r="D6" s="1"/>
      <c r="E6" s="1"/>
      <c r="F6" s="1"/>
      <c r="G6" s="1"/>
      <c r="H6" s="1"/>
      <c r="I6" s="1"/>
      <c r="J6" s="1"/>
      <c r="K6" s="17"/>
    </row>
    <row r="7" spans="1:11">
      <c r="A7" s="2" t="s">
        <v>10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7"/>
    </row>
    <row r="8" spans="1:11" ht="31.2">
      <c r="A8" s="2" t="s">
        <v>13</v>
      </c>
      <c r="B8" s="22">
        <v>8784</v>
      </c>
      <c r="C8" s="1"/>
      <c r="D8" s="1"/>
      <c r="E8" s="1"/>
      <c r="F8" s="1"/>
      <c r="G8" s="1"/>
      <c r="H8" s="1"/>
      <c r="I8" s="1"/>
      <c r="J8" s="1"/>
      <c r="K8" s="17"/>
    </row>
    <row r="9" spans="1:11" ht="31.2">
      <c r="A9" s="1" t="s">
        <v>1</v>
      </c>
      <c r="B9" s="16" t="s">
        <v>14</v>
      </c>
      <c r="C9" s="2" t="s">
        <v>52</v>
      </c>
      <c r="D9" s="1" t="s">
        <v>25</v>
      </c>
      <c r="E9" s="1"/>
      <c r="F9" s="1"/>
      <c r="G9" s="17"/>
    </row>
    <row r="10" spans="1:11" ht="62.4">
      <c r="A10" s="2" t="s">
        <v>56</v>
      </c>
      <c r="B10" s="8">
        <f>1383/4/SQRT(0.9)</f>
        <v>364.45250033440573</v>
      </c>
      <c r="C10" s="19" t="s">
        <v>54</v>
      </c>
      <c r="D10" s="1" t="s">
        <v>53</v>
      </c>
      <c r="E10" s="4"/>
      <c r="F10" s="1"/>
      <c r="G10" s="1"/>
    </row>
    <row r="11" spans="1:11" ht="62.4">
      <c r="A11" s="1" t="s">
        <v>4</v>
      </c>
      <c r="B11" s="8">
        <f>24.7/SQRT(0.9)</f>
        <v>26.036086068719655</v>
      </c>
      <c r="C11" s="19" t="s">
        <v>54</v>
      </c>
      <c r="D11" s="1" t="s">
        <v>53</v>
      </c>
      <c r="E11" s="4"/>
      <c r="F11" s="1"/>
      <c r="G11" s="1"/>
    </row>
    <row r="12" spans="1:11" ht="62.4">
      <c r="A12" s="1" t="s">
        <v>8</v>
      </c>
      <c r="B12" s="1">
        <v>10</v>
      </c>
      <c r="C12" s="19" t="s">
        <v>54</v>
      </c>
      <c r="D12" s="1"/>
      <c r="E12" s="4"/>
      <c r="F12" s="1"/>
      <c r="G12" s="1"/>
    </row>
    <row r="13" spans="1:11" ht="62.4">
      <c r="A13" s="1" t="s">
        <v>33</v>
      </c>
      <c r="B13" s="7">
        <f t="shared" ref="B13" si="0">DISCOUNT_RATE*(1+DISCOUNT_RATE)^B12/((1+DISCOUNT_RATE)^B12-1)</f>
        <v>0.14237750272736471</v>
      </c>
      <c r="C13" s="1"/>
      <c r="D13" s="1"/>
      <c r="E13" s="4"/>
      <c r="F13" s="1"/>
      <c r="G13" s="1"/>
    </row>
    <row r="14" spans="1:11">
      <c r="A14" s="1" t="s">
        <v>9</v>
      </c>
      <c r="B14" s="1">
        <f>B10*B13+B11</f>
        <v>77.925922929076393</v>
      </c>
      <c r="C14" s="1"/>
      <c r="D14" s="1"/>
      <c r="E14" s="4"/>
      <c r="F14" s="1"/>
      <c r="G14" s="1"/>
    </row>
    <row r="15" spans="1:11">
      <c r="A15" s="1" t="s">
        <v>12</v>
      </c>
      <c r="B15" s="9">
        <f>B14/HOURS_PER_YEAR</f>
        <v>8.8713482387382057E-3</v>
      </c>
      <c r="C15" s="1"/>
      <c r="D15" s="1"/>
      <c r="E15" s="4"/>
      <c r="F15" s="1"/>
      <c r="G15" s="1"/>
    </row>
    <row r="16" spans="1:11" ht="31.2">
      <c r="A16" s="1" t="s">
        <v>3</v>
      </c>
      <c r="B16" s="1"/>
      <c r="C16" s="1"/>
      <c r="D16" s="1"/>
      <c r="E16" s="4"/>
      <c r="F16" s="1"/>
      <c r="G16" s="1"/>
    </row>
    <row r="17" spans="1:11" ht="31.2">
      <c r="A17" s="1" t="s">
        <v>21</v>
      </c>
      <c r="B17" s="1"/>
      <c r="C17" s="1"/>
      <c r="D17" s="1"/>
      <c r="E17" s="4"/>
      <c r="F17" s="1"/>
      <c r="G17" s="1"/>
    </row>
    <row r="18" spans="1:11">
      <c r="A18" s="1" t="s">
        <v>23</v>
      </c>
      <c r="B18" s="1"/>
      <c r="C18" s="1"/>
      <c r="D18" s="1"/>
      <c r="E18" s="4"/>
      <c r="F18" s="1"/>
      <c r="G18" s="1"/>
    </row>
    <row r="19" spans="1:11">
      <c r="A19" s="1"/>
      <c r="B19" s="1"/>
      <c r="C19" s="1"/>
      <c r="D19" s="1"/>
      <c r="E19" s="1"/>
      <c r="F19" s="1"/>
      <c r="G19" s="1"/>
    </row>
    <row r="20" spans="1:11">
      <c r="A20" s="1"/>
      <c r="B20" s="1"/>
      <c r="C20" s="1"/>
      <c r="D20" s="1"/>
      <c r="E20" s="1"/>
      <c r="F20" s="1"/>
      <c r="G20" s="1"/>
    </row>
    <row r="21" spans="1:1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>
      <c r="A25" s="6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>
      <c r="A26" s="4" t="s">
        <v>28</v>
      </c>
      <c r="B26" s="4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>
      <c r="A27" s="4" t="s">
        <v>29</v>
      </c>
      <c r="B27" s="4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>
      <c r="A28" s="4" t="s">
        <v>34</v>
      </c>
      <c r="B28" s="4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>
      <c r="A29" s="4" t="s">
        <v>30</v>
      </c>
      <c r="B29" s="4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>
      <c r="A30" s="4" t="s">
        <v>31</v>
      </c>
      <c r="B30" s="4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Tyler's costs</vt:lpstr>
      <vt:lpstr>2020 EIA storage</vt:lpstr>
      <vt:lpstr>BTU_PER_KWH</vt:lpstr>
      <vt:lpstr>DISCOUNT_RATE</vt:lpstr>
      <vt:lpstr>HOURS_PER_YEAR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Michael Dioha</cp:lastModifiedBy>
  <dcterms:created xsi:type="dcterms:W3CDTF">2020-05-05T04:59:04Z</dcterms:created>
  <dcterms:modified xsi:type="dcterms:W3CDTF">2021-09-24T01:29:42Z</dcterms:modified>
</cp:coreProperties>
</file>