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katherinerinaldi/SEMProject/CA_Paper/Rinaldi_et_al_2021/SEM-1.2/"/>
    </mc:Choice>
  </mc:AlternateContent>
  <xr:revisionPtr revIDLastSave="0" documentId="8_{8278091B-3077-5344-A570-7CE0D0E348BA}" xr6:coauthVersionLast="46" xr6:coauthVersionMax="46" xr10:uidLastSave="{00000000-0000-0000-0000-000000000000}"/>
  <bookViews>
    <workbookView xWindow="0" yWindow="500" windowWidth="28320" windowHeight="15980" xr2:uid="{00000000-000D-0000-FFFF-FFFF00000000}"/>
  </bookViews>
  <sheets>
    <sheet name="case_input_test_200325" sheetId="1" r:id="rId1"/>
    <sheet name="case_input_pgp_default" sheetId="5" r:id="rId2"/>
  </sheets>
  <definedNames>
    <definedName name="Btu_per_kWh" localSheetId="1">case_input_pgp_default!$B$47</definedName>
    <definedName name="Btu_per_kWh">case_input_test_200325!$B$47</definedName>
    <definedName name="DISCOUNT_RATE" localSheetId="1">case_input_pgp_default!$B$45</definedName>
    <definedName name="DISCOUNT_RATE">case_input_test_200325!$B$45</definedName>
    <definedName name="HOURS_PER_YEAR" localSheetId="1">case_input_pgp_default!$B$46</definedName>
    <definedName name="HOURS_PER_YEAR">case_input_test_200325!$B$46</definedName>
    <definedName name="MWh_per_MMBtu" localSheetId="1">case_input_pgp_default!$B$48</definedName>
    <definedName name="MWh_per_MMBtu">case_input_test_200325!$B$48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4" i="5" l="1"/>
  <c r="B143" i="5"/>
  <c r="B142" i="5"/>
  <c r="D141" i="5"/>
  <c r="E137" i="5"/>
  <c r="Z136" i="5"/>
  <c r="B136" i="5" s="1"/>
  <c r="Q136" i="5"/>
  <c r="Z135" i="5"/>
  <c r="B135" i="5" s="1"/>
  <c r="Q135" i="5"/>
  <c r="J134" i="5"/>
  <c r="M134" i="5" s="1"/>
  <c r="J133" i="5"/>
  <c r="M133" i="5" s="1"/>
  <c r="J132" i="5"/>
  <c r="M132" i="5" s="1"/>
  <c r="B130" i="5"/>
  <c r="E129" i="5"/>
  <c r="Z127" i="5"/>
  <c r="B127" i="5" s="1"/>
  <c r="Q127" i="5"/>
  <c r="Z126" i="5"/>
  <c r="B126" i="5" s="1"/>
  <c r="Q126" i="5"/>
  <c r="J125" i="5"/>
  <c r="M125" i="5" s="1"/>
  <c r="I125" i="5"/>
  <c r="G125" i="5"/>
  <c r="B123" i="5"/>
  <c r="E122" i="5"/>
  <c r="Z120" i="5"/>
  <c r="B120" i="5" s="1"/>
  <c r="Q120" i="5"/>
  <c r="Z119" i="5"/>
  <c r="B119" i="5" s="1"/>
  <c r="Q119" i="5"/>
  <c r="J118" i="5"/>
  <c r="M118" i="5" s="1"/>
  <c r="I118" i="5"/>
  <c r="G118" i="5"/>
  <c r="X114" i="5"/>
  <c r="T114" i="5"/>
  <c r="R114" i="5"/>
  <c r="Q114" i="5"/>
  <c r="L113" i="5"/>
  <c r="J113" i="5"/>
  <c r="M113" i="5" s="1"/>
  <c r="I113" i="5"/>
  <c r="G113" i="5"/>
  <c r="X109" i="5"/>
  <c r="T109" i="5"/>
  <c r="R109" i="5"/>
  <c r="Q109" i="5"/>
  <c r="L108" i="5"/>
  <c r="J108" i="5"/>
  <c r="M108" i="5" s="1"/>
  <c r="I108" i="5"/>
  <c r="G108" i="5"/>
  <c r="X104" i="5"/>
  <c r="T104" i="5"/>
  <c r="R104" i="5"/>
  <c r="Q104" i="5"/>
  <c r="L103" i="5"/>
  <c r="J103" i="5"/>
  <c r="M103" i="5" s="1"/>
  <c r="N103" i="5" s="1"/>
  <c r="B103" i="5" s="1"/>
  <c r="I103" i="5"/>
  <c r="G103" i="5"/>
  <c r="X99" i="5"/>
  <c r="T99" i="5"/>
  <c r="Q99" i="5"/>
  <c r="L98" i="5"/>
  <c r="J98" i="5"/>
  <c r="M98" i="5" s="1"/>
  <c r="N98" i="5" s="1"/>
  <c r="B98" i="5" s="1"/>
  <c r="I98" i="5"/>
  <c r="G98" i="5"/>
  <c r="X93" i="5"/>
  <c r="T93" i="5"/>
  <c r="Q93" i="5"/>
  <c r="L92" i="5"/>
  <c r="J92" i="5"/>
  <c r="M92" i="5" s="1"/>
  <c r="I92" i="5"/>
  <c r="G92" i="5"/>
  <c r="X87" i="5"/>
  <c r="T87" i="5"/>
  <c r="Q87" i="5"/>
  <c r="L86" i="5"/>
  <c r="J86" i="5"/>
  <c r="M86" i="5" s="1"/>
  <c r="I86" i="5"/>
  <c r="G86" i="5"/>
  <c r="X81" i="5"/>
  <c r="T81" i="5"/>
  <c r="Q81" i="5"/>
  <c r="L80" i="5"/>
  <c r="J80" i="5"/>
  <c r="M80" i="5" s="1"/>
  <c r="I80" i="5"/>
  <c r="G80" i="5"/>
  <c r="B48" i="5"/>
  <c r="C46" i="5"/>
  <c r="B46" i="5"/>
  <c r="B137" i="5" s="1"/>
  <c r="B123" i="1"/>
  <c r="E122" i="1"/>
  <c r="Z120" i="1"/>
  <c r="B120" i="1" s="1"/>
  <c r="Q120" i="1"/>
  <c r="Z119" i="1"/>
  <c r="B119" i="1" s="1"/>
  <c r="Q119" i="1"/>
  <c r="J118" i="1"/>
  <c r="M118" i="1" s="1"/>
  <c r="I118" i="1"/>
  <c r="G118" i="1"/>
  <c r="B130" i="1"/>
  <c r="E129" i="1"/>
  <c r="Z127" i="1"/>
  <c r="B127" i="1" s="1"/>
  <c r="Q127" i="1"/>
  <c r="Z126" i="1"/>
  <c r="B126" i="1" s="1"/>
  <c r="Q126" i="1"/>
  <c r="J125" i="1"/>
  <c r="M125" i="1" s="1"/>
  <c r="I125" i="1"/>
  <c r="G125" i="1"/>
  <c r="E137" i="1"/>
  <c r="Z136" i="1"/>
  <c r="B136" i="1" s="1"/>
  <c r="Q136" i="1"/>
  <c r="Z135" i="1"/>
  <c r="B135" i="1" s="1"/>
  <c r="Q135" i="1"/>
  <c r="J134" i="1"/>
  <c r="M134" i="1" s="1"/>
  <c r="J133" i="1"/>
  <c r="M133" i="1" s="1"/>
  <c r="J132" i="1"/>
  <c r="M132" i="1" s="1"/>
  <c r="N125" i="5" l="1"/>
  <c r="B125" i="5" s="1"/>
  <c r="N86" i="5"/>
  <c r="B86" i="5" s="1"/>
  <c r="N108" i="5"/>
  <c r="B108" i="5" s="1"/>
  <c r="N113" i="5"/>
  <c r="B113" i="5" s="1"/>
  <c r="N92" i="5"/>
  <c r="B92" i="5" s="1"/>
  <c r="N133" i="5"/>
  <c r="B133" i="5" s="1"/>
  <c r="N118" i="5"/>
  <c r="B118" i="5" s="1"/>
  <c r="N134" i="5"/>
  <c r="B134" i="5" s="1"/>
  <c r="N80" i="5"/>
  <c r="B80" i="5" s="1"/>
  <c r="N132" i="5"/>
  <c r="B132" i="5" s="1"/>
  <c r="B129" i="5"/>
  <c r="B122" i="5"/>
  <c r="B47" i="5"/>
  <c r="U109" i="5" l="1"/>
  <c r="V109" i="5" s="1"/>
  <c r="Z109" i="5" s="1"/>
  <c r="B109" i="5" s="1"/>
  <c r="U93" i="5"/>
  <c r="V93" i="5" s="1"/>
  <c r="Z93" i="5" s="1"/>
  <c r="B93" i="5" s="1"/>
  <c r="U81" i="5"/>
  <c r="V81" i="5" s="1"/>
  <c r="Z81" i="5" s="1"/>
  <c r="B81" i="5" s="1"/>
  <c r="U114" i="5"/>
  <c r="V114" i="5" s="1"/>
  <c r="Z114" i="5" s="1"/>
  <c r="B114" i="5" s="1"/>
  <c r="U87" i="5"/>
  <c r="V87" i="5" s="1"/>
  <c r="Z87" i="5" s="1"/>
  <c r="B87" i="5" s="1"/>
  <c r="U99" i="5"/>
  <c r="V99" i="5" s="1"/>
  <c r="Z99" i="5" s="1"/>
  <c r="B99" i="5" s="1"/>
  <c r="U104" i="5"/>
  <c r="V104" i="5" s="1"/>
  <c r="Z104" i="5" s="1"/>
  <c r="B104" i="5" s="1"/>
  <c r="I108" i="1"/>
  <c r="I103" i="1"/>
  <c r="I98" i="1"/>
  <c r="G113" i="1"/>
  <c r="L113" i="1"/>
  <c r="L108" i="1"/>
  <c r="G108" i="1"/>
  <c r="G103" i="1"/>
  <c r="G98" i="1"/>
  <c r="L103" i="1"/>
  <c r="L98" i="1"/>
  <c r="I92" i="1"/>
  <c r="L92" i="1"/>
  <c r="G92" i="1"/>
  <c r="X81" i="1"/>
  <c r="X87" i="1"/>
  <c r="X93" i="1"/>
  <c r="X99" i="1"/>
  <c r="X104" i="1"/>
  <c r="X109" i="1"/>
  <c r="X114" i="1"/>
  <c r="T114" i="1"/>
  <c r="T109" i="1"/>
  <c r="T104" i="1"/>
  <c r="T99" i="1"/>
  <c r="T93" i="1"/>
  <c r="T87" i="1"/>
  <c r="T81" i="1"/>
  <c r="L86" i="1"/>
  <c r="I86" i="1"/>
  <c r="G86" i="1"/>
  <c r="L80" i="1"/>
  <c r="I80" i="1"/>
  <c r="G80" i="1"/>
  <c r="J80" i="1"/>
  <c r="M80" i="1" s="1"/>
  <c r="Q87" i="1" l="1"/>
  <c r="J86" i="1"/>
  <c r="M86" i="1" s="1"/>
  <c r="Q99" i="1" l="1"/>
  <c r="J98" i="1"/>
  <c r="M98" i="1" s="1"/>
  <c r="Q93" i="1" l="1"/>
  <c r="J92" i="1"/>
  <c r="M92" i="1" s="1"/>
  <c r="Q81" i="1"/>
  <c r="B144" i="1" l="1"/>
  <c r="B143" i="1"/>
  <c r="B142" i="1"/>
  <c r="D141" i="1"/>
  <c r="R114" i="1" l="1"/>
  <c r="Q114" i="1"/>
  <c r="J113" i="1"/>
  <c r="M113" i="1" s="1"/>
  <c r="I113" i="1"/>
  <c r="R109" i="1"/>
  <c r="Q109" i="1"/>
  <c r="J108" i="1"/>
  <c r="M108" i="1" s="1"/>
  <c r="R104" i="1"/>
  <c r="Q104" i="1"/>
  <c r="J103" i="1"/>
  <c r="M103" i="1" s="1"/>
  <c r="B48" i="1"/>
  <c r="B47" i="1" s="1"/>
  <c r="C46" i="1"/>
  <c r="B46" i="1"/>
  <c r="B129" i="1" l="1"/>
  <c r="B122" i="1"/>
  <c r="N125" i="1"/>
  <c r="B125" i="1" s="1"/>
  <c r="N118" i="1"/>
  <c r="B118" i="1" s="1"/>
  <c r="N134" i="1"/>
  <c r="B134" i="1" s="1"/>
  <c r="B137" i="1"/>
  <c r="N132" i="1"/>
  <c r="B132" i="1" s="1"/>
  <c r="N133" i="1"/>
  <c r="B133" i="1" s="1"/>
  <c r="N80" i="1"/>
  <c r="B80" i="1" s="1"/>
  <c r="N98" i="1"/>
  <c r="B98" i="1" s="1"/>
  <c r="N86" i="1"/>
  <c r="B86" i="1" s="1"/>
  <c r="U99" i="1"/>
  <c r="V99" i="1" s="1"/>
  <c r="Z99" i="1" s="1"/>
  <c r="B99" i="1" s="1"/>
  <c r="U87" i="1"/>
  <c r="V87" i="1" s="1"/>
  <c r="Z87" i="1" s="1"/>
  <c r="B87" i="1" s="1"/>
  <c r="N92" i="1"/>
  <c r="B92" i="1" s="1"/>
  <c r="U81" i="1"/>
  <c r="V81" i="1" s="1"/>
  <c r="Z81" i="1" s="1"/>
  <c r="B81" i="1" s="1"/>
  <c r="U93" i="1"/>
  <c r="V93" i="1" s="1"/>
  <c r="Z93" i="1" s="1"/>
  <c r="B93" i="1" s="1"/>
  <c r="N113" i="1"/>
  <c r="B113" i="1" s="1"/>
  <c r="U104" i="1"/>
  <c r="V104" i="1" s="1"/>
  <c r="Z104" i="1" s="1"/>
  <c r="B104" i="1" s="1"/>
  <c r="N108" i="1"/>
  <c r="B108" i="1" s="1"/>
  <c r="N103" i="1"/>
  <c r="B103" i="1" s="1"/>
  <c r="U114" i="1"/>
  <c r="V114" i="1" s="1"/>
  <c r="Z114" i="1" s="1"/>
  <c r="B114" i="1" s="1"/>
  <c r="U109" i="1"/>
  <c r="V109" i="1" s="1"/>
  <c r="Z109" i="1" s="1"/>
  <c r="B109" i="1" s="1"/>
</calcChain>
</file>

<file path=xl/sharedStrings.xml><?xml version="1.0" encoding="utf-8"?>
<sst xmlns="http://schemas.openxmlformats.org/spreadsheetml/2006/main" count="628" uniqueCount="208">
  <si>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</si>
  <si>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</si>
  <si>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</si>
  <si>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</si>
  <si>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</si>
  <si>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</si>
  <si>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</si>
  <si>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</si>
  <si>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</si>
  <si>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</si>
  <si>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</si>
  <si>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</si>
  <si>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</si>
  <si>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</si>
  <si>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</si>
  <si>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</si>
  <si>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</si>
  <si>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</si>
  <si>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</si>
  <si>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</si>
  <si>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</si>
  <si>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</si>
  <si>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</si>
  <si>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</si>
  <si>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</si>
  <si>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</si>
  <si>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</si>
  <si>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</si>
  <si>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</si>
  <si>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</si>
  <si>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</si>
  <si>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</si>
  <si>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</si>
  <si>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</si>
  <si>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</si>
  <si>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</si>
  <si>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</si>
  <si>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</si>
  <si>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</si>
  <si>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</si>
  <si>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</si>
  <si>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</si>
  <si>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</si>
  <si>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</si>
  <si>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</si>
  <si>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</si>
  <si>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</si>
  <si>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</si>
  <si>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</si>
  <si>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</si>
  <si>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</si>
  <si>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</si>
  <si>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</si>
  <si>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</si>
  <si>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</si>
  <si>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</si>
  <si>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</si>
  <si>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</si>
  <si>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</si>
  <si>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</si>
  <si>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</si>
  <si>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</si>
  <si>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</si>
  <si>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</si>
  <si>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</si>
  <si>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</si>
  <si>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</si>
  <si>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</si>
  <si>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</si>
  <si>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</si>
  <si>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</si>
  <si>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</si>
  <si>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</si>
  <si>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</si>
  <si>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</si>
  <si>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</si>
  <si>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</si>
  <si>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</si>
  <si>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</si>
  <si>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</si>
  <si>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</si>
  <si>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</si>
  <si>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</si>
  <si>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</si>
  <si>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</si>
  <si>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</si>
  <si>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</si>
  <si>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</si>
  <si>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</si>
  <si>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</si>
  <si>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</si>
  <si>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</si>
  <si>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</si>
  <si>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</si>
  <si>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</si>
  <si>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</si>
  <si>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</si>
  <si>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</si>
  <si>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</si>
  <si>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</si>
  <si>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</si>
  <si>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</si>
  <si>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</si>
  <si>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</si>
  <si>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</si>
  <si>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</si>
  <si>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</si>
  <si>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</si>
  <si>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</si>
  <si>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</si>
  <si>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</si>
  <si>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</si>
  <si>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</si>
  <si>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</si>
  <si>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</si>
  <si>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</si>
  <si>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</si>
  <si>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</si>
  <si>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</si>
  <si>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</si>
  <si>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</si>
  <si>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</si>
  <si>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</si>
  <si>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</si>
  <si>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</si>
  <si>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</si>
  <si>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</si>
  <si>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</si>
  <si>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</si>
  <si>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</si>
  <si>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</si>
  <si>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</si>
  <si>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</si>
  <si>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</si>
  <si>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</si>
  <si>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</si>
  <si>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</si>
  <si>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</si>
  <si>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</si>
  <si>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</si>
  <si>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</si>
  <si>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</si>
  <si>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</si>
  <si>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</si>
  <si>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</si>
  <si>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</si>
  <si>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</si>
  <si>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</si>
  <si>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</si>
  <si>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</si>
  <si>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</si>
  <si>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</si>
  <si>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</si>
  <si>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</si>
  <si>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</si>
  <si>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</si>
  <si>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</si>
  <si>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</si>
  <si>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</si>
  <si>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</si>
  <si>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</si>
  <si>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</si>
  <si>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</si>
  <si>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</si>
  <si>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</si>
  <si>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</si>
  <si>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</si>
  <si>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</si>
  <si>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</si>
  <si>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</si>
  <si>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</si>
  <si>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</si>
  <si>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</si>
  <si>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</si>
  <si>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</si>
  <si>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</si>
  <si>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</si>
  <si>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</si>
  <si>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</si>
  <si>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</si>
  <si>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</si>
  <si>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</si>
  <si>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</si>
  <si>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</si>
  <si>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</si>
  <si>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</si>
  <si>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</si>
  <si>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</si>
  <si>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Input_Data/Lei_Solar_Wind</t>
  </si>
  <si>
    <t>US_capacity_solar_CONUS_unnormalized.csv</t>
  </si>
  <si>
    <t>US_capacity_wind_CONUS_unnormalized.csv</t>
  </si>
  <si>
    <t>US_demand_unnormalized.csv</t>
  </si>
  <si>
    <t>https://docs.google.com/spreadsheets/d/1nkxfnNio1n9z3v9XUoycq2MGktgC8YW2voSn7xSytG0/edit?usp=sharing</t>
  </si>
  <si>
    <t xml:space="preserve">More detailed calculations of PGP costs are in the following google spreadsheet: </t>
  </si>
  <si>
    <t>Members with the link can view, not edit. Ask jdowling@caltech.edu if you have questions.</t>
  </si>
  <si>
    <t>Salt cavern</t>
  </si>
  <si>
    <t>Steward, 2009, NREL Report</t>
  </si>
  <si>
    <t>Electrolyzer + Compressor</t>
  </si>
  <si>
    <t>*See calc below</t>
  </si>
  <si>
    <t>NREL</t>
  </si>
  <si>
    <t>Fuel cell (CHP, MCFC)</t>
  </si>
  <si>
    <t>Electrolyzer(70%) * Compressor(100%)*Fuel cell(70%)= 49%</t>
  </si>
  <si>
    <t>SolarWind_PGPbatt</t>
  </si>
  <si>
    <t>test_200325</t>
  </si>
  <si>
    <t>pgp_default</t>
  </si>
  <si>
    <t>US_demand_unnormalized_FOURTY_YEARS_FROM_FOUR_YEAR_LOOP.csv</t>
  </si>
  <si>
    <t>US_capacity_solar_threshold26_unnormalized.csv</t>
  </si>
  <si>
    <t>US_capacity_wind_threshold26_unnormalized.csv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</si>
</sst>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10"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
      <u/>
      <sz val="11"/>
      <color theme="10"/>
      <name val="Calibri"/>
    </font>
    <font>
      <sz val="11"/>
      <name val="Calibri"/>
      <family val="2"/>
    </font>
    <font>
      <u/>
      <sz val="11"/>
      <color rgb="FF0563C1"/>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59999389629810485"/>
        <bgColor rgb="FFF7CAAC"/>
      </patternFill>
    </fill>
  </fills>
  <borders count="2">
    <border>
      <left/>
      <right/>
      <top/>
      <bottom/>
      <diagonal/>
    </border>
    <border>
      <left/>
      <right/>
      <top/>
      <bottom/>
      <diagonal/>
    </border>
  </borders>
  <cellStyleXfs count="3">
    <xf numFmtId="0" fontId="0" fillId="0" borderId="0"/>
    <xf numFmtId="0" fontId="6" fillId="0" borderId="1"/>
    <xf numFmtId="0" fontId="7" fillId="0" borderId="0" applyNumberFormat="0" applyFill="0" applyBorder="0" applyAlignment="0" applyProtection="0"/>
  </cellStyleXfs>
  <cellXfs count="9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2" borderId="1" xfId="0" applyFill="1" applyBorder="1" applyAlignment="1">
      <alignment horizontal="right"/>
    </xf>
    <xf numFmtId="0" fontId="7" fillId="0" borderId="0" xfId="2" applyAlignment="1">
      <alignment horizontal="left"/>
    </xf>
    <xf numFmtId="0" fontId="0" fillId="0" borderId="0" xfId="0"/>
    <xf numFmtId="3" fontId="0" fillId="0" borderId="0" xfId="0" applyNumberFormat="1"/>
    <xf numFmtId="9" fontId="0" fillId="0" borderId="0" xfId="0" applyNumberFormat="1"/>
    <xf numFmtId="11" fontId="0" fillId="0" borderId="0" xfId="0" applyNumberFormat="1"/>
    <xf numFmtId="0" fontId="0" fillId="11" borderId="0" xfId="0" applyFill="1"/>
    <xf numFmtId="166" fontId="8" fillId="7" borderId="1" xfId="0" applyNumberFormat="1" applyFont="1" applyFill="1" applyBorder="1" applyAlignment="1">
      <alignment horizontal="right"/>
    </xf>
    <xf numFmtId="0" fontId="0" fillId="0" borderId="0" xfId="0" applyAlignment="1">
      <alignment horizontal="right"/>
    </xf>
    <xf numFmtId="0" fontId="0" fillId="13" borderId="0" xfId="0" applyFill="1"/>
    <xf numFmtId="10" fontId="0" fillId="3" borderId="1" xfId="0" applyNumberFormat="1" applyFill="1" applyBorder="1" applyAlignment="1">
      <alignment horizontal="right"/>
    </xf>
    <xf numFmtId="166" fontId="0" fillId="0" borderId="0" xfId="0" applyNumberFormat="1" applyAlignment="1">
      <alignment horizontal="right"/>
    </xf>
    <xf numFmtId="2" fontId="0" fillId="3" borderId="1" xfId="0" applyNumberFormat="1" applyFill="1" applyBorder="1" applyAlignment="1">
      <alignment horizontal="right"/>
    </xf>
    <xf numFmtId="168" fontId="0" fillId="4" borderId="1" xfId="0" applyNumberFormat="1" applyFill="1" applyBorder="1" applyAlignment="1">
      <alignment horizontal="right"/>
    </xf>
    <xf numFmtId="0" fontId="0" fillId="8" borderId="1" xfId="0" applyFill="1" applyBorder="1" applyAlignment="1">
      <alignment horizontal="center"/>
    </xf>
    <xf numFmtId="165" fontId="0" fillId="3" borderId="1" xfId="0" applyNumberFormat="1" applyFill="1" applyBorder="1" applyAlignment="1">
      <alignment horizontal="right"/>
    </xf>
    <xf numFmtId="165" fontId="0" fillId="2" borderId="1" xfId="0" applyNumberFormat="1" applyFill="1" applyBorder="1" applyAlignment="1">
      <alignment horizontal="right"/>
    </xf>
    <xf numFmtId="165" fontId="0" fillId="0" borderId="0" xfId="0" applyNumberFormat="1" applyAlignment="1">
      <alignment horizontal="right"/>
    </xf>
    <xf numFmtId="11" fontId="0" fillId="2" borderId="1" xfId="0" applyNumberFormat="1" applyFill="1" applyBorder="1" applyAlignment="1">
      <alignment horizontal="right"/>
    </xf>
    <xf numFmtId="0" fontId="0" fillId="4" borderId="1" xfId="0" applyFill="1" applyBorder="1" applyAlignment="1">
      <alignment horizontal="right"/>
    </xf>
    <xf numFmtId="167" fontId="0" fillId="4" borderId="1" xfId="0" applyNumberFormat="1" applyFill="1" applyBorder="1" applyAlignment="1">
      <alignment horizontal="right"/>
    </xf>
    <xf numFmtId="11" fontId="0" fillId="7" borderId="1" xfId="0" applyNumberFormat="1" applyFill="1" applyBorder="1" applyAlignment="1">
      <alignment horizontal="right"/>
    </xf>
    <xf numFmtId="0" fontId="0" fillId="3" borderId="1" xfId="0" applyFill="1" applyBorder="1" applyAlignment="1">
      <alignment horizontal="right"/>
    </xf>
    <xf numFmtId="11" fontId="0" fillId="4" borderId="1" xfId="0" applyNumberFormat="1" applyFill="1" applyBorder="1" applyAlignment="1">
      <alignment horizontal="right"/>
    </xf>
    <xf numFmtId="0" fontId="0" fillId="14" borderId="1" xfId="0" applyFill="1" applyBorder="1" applyAlignment="1">
      <alignment horizontal="right"/>
    </xf>
    <xf numFmtId="0" fontId="8" fillId="7" borderId="1" xfId="0" applyFont="1" applyFill="1" applyBorder="1" applyAlignment="1">
      <alignment horizontal="right"/>
    </xf>
    <xf numFmtId="0" fontId="9" fillId="0" borderId="0" xfId="0" applyFont="1" applyAlignment="1">
      <alignment horizontal="left"/>
    </xf>
    <xf numFmtId="0" fontId="0" fillId="12" borderId="0" xfId="0" applyFill="1"/>
    <xf numFmtId="0" fontId="0" fillId="6" borderId="1" xfId="0" applyFill="1" applyBorder="1" applyAlignment="1">
      <alignment horizontal="left"/>
    </xf>
    <xf numFmtId="166" fontId="0" fillId="7" borderId="1" xfId="0" applyNumberFormat="1" applyFill="1" applyBorder="1" applyAlignment="1">
      <alignment horizontal="right"/>
    </xf>
    <xf numFmtId="9" fontId="0" fillId="0" borderId="0" xfId="0" applyNumberFormat="1" applyAlignment="1">
      <alignment horizontal="right"/>
    </xf>
    <xf numFmtId="0" fontId="0" fillId="7" borderId="1" xfId="0" applyFill="1" applyBorder="1" applyAlignment="1">
      <alignment horizontal="right"/>
    </xf>
    <xf numFmtId="164" fontId="0" fillId="7" borderId="1" xfId="0" applyNumberFormat="1" applyFill="1" applyBorder="1" applyAlignment="1">
      <alignment horizontal="right"/>
    </xf>
    <xf numFmtId="0" fontId="0" fillId="0" borderId="0" xfId="0" applyAlignment="1">
      <alignment wrapText="1"/>
    </xf>
    <xf numFmtId="0" fontId="6" fillId="12" borderId="1" xfId="1" applyFill="1"/>
    <xf numFmtId="0" fontId="0" fillId="10" borderId="0" xfId="0" applyFill="1"/>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22"/>
  <sheetViews>
    <sheetView tabSelected="1" topLeftCell="A111" workbookViewId="0">
      <selection activeCell="F168" sqref="F16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203</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188</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191</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2016</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2016</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46" t="s">
        <v>189</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94</v>
      </c>
      <c r="E80" s="4"/>
      <c r="F80" s="56">
        <v>2105</v>
      </c>
      <c r="G80" s="57" t="str">
        <f>HYPERLINK("https://www.eia.gov/outlooks/archive/aeo18/assumptions/pdf/electricity.pdf","EIA, AEO2018, Electricity Market Module, Table 2")</f>
        <v>EIA, AEO2018, Electricity Market Module, Table 2</v>
      </c>
      <c r="H80" s="8">
        <v>30</v>
      </c>
      <c r="I80" s="57"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7"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57"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7"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166</v>
      </c>
      <c r="B85" s="46" t="s">
        <v>189</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167</v>
      </c>
      <c r="B86" s="26">
        <f>N86</f>
        <v>2.1863827843931212E-2</v>
      </c>
      <c r="C86" s="3" t="s">
        <v>93</v>
      </c>
      <c r="D86" s="3" t="s">
        <v>94</v>
      </c>
      <c r="E86" s="4"/>
      <c r="F86" s="56">
        <v>2105</v>
      </c>
      <c r="G86" s="57" t="str">
        <f>HYPERLINK("https://www.eia.gov/outlooks/archive/aeo18/assumptions/pdf/electricity.pdf","EIA, AEO2018, Electricity Market Module, Table 2")</f>
        <v>EIA, AEO2018, Electricity Market Module, Table 2</v>
      </c>
      <c r="H86" s="8">
        <v>30</v>
      </c>
      <c r="I86" s="57"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7"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168</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57"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7"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169</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170</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46" t="s">
        <v>190</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57" t="str">
        <f>HYPERLINK("https://www.eia.gov/outlooks/archive/aeo18/assumptions/pdf/electricity.pdf","EIA, AEO2018, Electricity Market Module, Table 2")</f>
        <v>EIA, AEO2018, Electricity Market Module, Table 2</v>
      </c>
      <c r="H92" s="8">
        <v>30</v>
      </c>
      <c r="I92" s="57"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7"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57"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7"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171</v>
      </c>
      <c r="B97" s="46" t="s">
        <v>190</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26">
        <f>N98</f>
        <v>2.0648572594225215E-2</v>
      </c>
      <c r="C98" s="3" t="s">
        <v>93</v>
      </c>
      <c r="D98" s="3" t="s">
        <v>106</v>
      </c>
      <c r="E98" s="4"/>
      <c r="F98" s="8">
        <v>1657</v>
      </c>
      <c r="G98" s="57" t="str">
        <f>HYPERLINK("https://www.eia.gov/outlooks/archive/aeo18/assumptions/pdf/electricity.pdf","EIA, AEO2018, Electricity Market Module, Table 2")</f>
        <v>EIA, AEO2018, Electricity Market Module, Table 2</v>
      </c>
      <c r="H98" s="8">
        <v>30</v>
      </c>
      <c r="I98" s="57"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7"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173</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57"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7"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174</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175</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57" t="str">
        <f>HYPERLINK("https://www.eia.gov/outlooks/archive/aeo18/assumptions/pdf/electricity.pdf","EIA, AEO2018, Electricity Market Module, Table 2")</f>
        <v>EIA, AEO2018, Electricity Market Module, Table 2</v>
      </c>
      <c r="H103" s="8">
        <v>20</v>
      </c>
      <c r="I103" s="57"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7"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7"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7"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57" t="str">
        <f>HYPERLINK("https://www.eia.gov/outlooks/archive/aeo18/assumptions/pdf/electricity.pdf","EIA, AEO2018, Electricity Market Module, Table 2")</f>
        <v>EIA, AEO2018, Electricity Market Module, Table 2</v>
      </c>
      <c r="H108" s="8">
        <v>20</v>
      </c>
      <c r="I108" s="57"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7"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7"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7"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57"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7"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7"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7" t="str">
        <f>HYPERLINK("https://www.eia.gov/outlooks/archive/aeo18/assumptions/pdf/electricity.pdf","EIA,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s="58" customFormat="1" ht="14.25" customHeight="1" x14ac:dyDescent="0.2">
      <c r="A118" s="84" t="s">
        <v>127</v>
      </c>
      <c r="B118" s="85">
        <f>N118</f>
        <v>4.2392529406082022E-3</v>
      </c>
      <c r="C118" s="41" t="s">
        <v>128</v>
      </c>
      <c r="D118" s="41" t="s">
        <v>129</v>
      </c>
      <c r="E118" s="64"/>
      <c r="F118" s="56">
        <v>261</v>
      </c>
      <c r="G118" s="82" t="str">
        <f>HYPERLINK("http://science.sciencemag.org/content/360/6396/eaas9793/tab-pdf","Davis et al., 2018, Science")</f>
        <v>Davis et al., 2018, Science</v>
      </c>
      <c r="H118" s="56">
        <v>10</v>
      </c>
      <c r="I118" s="82" t="str">
        <f>HYPERLINK("https://www.lazard.com/media/450338/lazard-levelized-cost-of-storage-version-30.pdf","LAZARD, 2017, Appendix A")</f>
        <v>LAZARD, 2017, Appendix A</v>
      </c>
      <c r="J118" s="66">
        <f>DISCOUNT_RATE*(1+DISCOUNT_RATE)^H118/((1+DISCOUNT_RATE)^H118-1)</f>
        <v>0.14237750272736471</v>
      </c>
      <c r="K118" s="56">
        <v>0</v>
      </c>
      <c r="L118" s="67"/>
      <c r="M118" s="68">
        <f>F118*J118+K118</f>
        <v>37.160528211842191</v>
      </c>
      <c r="N118" s="76">
        <f>M118/HOURS_PER_YEAR</f>
        <v>4.2392529406082022E-3</v>
      </c>
      <c r="O118" s="56"/>
      <c r="P118" s="56"/>
      <c r="Q118" s="70"/>
      <c r="R118" s="64"/>
      <c r="S118" s="56"/>
      <c r="T118" s="64"/>
      <c r="U118" s="71"/>
      <c r="V118" s="71"/>
      <c r="W118" s="72"/>
      <c r="X118" s="73"/>
      <c r="Y118" s="74"/>
      <c r="Z118" s="75"/>
      <c r="AA118" s="64"/>
      <c r="AB118" s="64"/>
      <c r="AC118" s="64"/>
    </row>
    <row r="119" spans="1:29" s="58" customFormat="1" ht="14.25" customHeight="1" x14ac:dyDescent="0.2">
      <c r="A119" s="84" t="s">
        <v>130</v>
      </c>
      <c r="B119" s="77">
        <f t="shared" ref="B119:B120" si="0">Z119</f>
        <v>0</v>
      </c>
      <c r="C119" s="41" t="s">
        <v>93</v>
      </c>
      <c r="D119" s="41"/>
      <c r="E119" s="64"/>
      <c r="F119" s="56"/>
      <c r="G119" s="41"/>
      <c r="H119" s="56"/>
      <c r="I119" s="41"/>
      <c r="J119" s="78"/>
      <c r="K119" s="56"/>
      <c r="L119" s="64"/>
      <c r="M119" s="78"/>
      <c r="N119" s="75"/>
      <c r="O119" s="56">
        <v>0</v>
      </c>
      <c r="P119" s="56">
        <v>0</v>
      </c>
      <c r="Q119" s="70" t="str">
        <f t="shared" ref="Q119:Q120" si="1">IF(AND(O119&lt;&gt;0,P119&lt;&gt;0),"bad fuel cost","OK")</f>
        <v>OK</v>
      </c>
      <c r="R119" s="64"/>
      <c r="S119" s="56">
        <v>0</v>
      </c>
      <c r="T119" s="64"/>
      <c r="U119" s="71">
        <v>1</v>
      </c>
      <c r="V119" s="71"/>
      <c r="W119" s="72">
        <v>0</v>
      </c>
      <c r="X119" s="73"/>
      <c r="Y119" s="74"/>
      <c r="Z119" s="79">
        <f t="shared" ref="Z119:Z120" si="2">V119/U119+W119/1000+Y119</f>
        <v>0</v>
      </c>
      <c r="AA119" s="64"/>
      <c r="AB119" s="64"/>
      <c r="AC119" s="86"/>
    </row>
    <row r="120" spans="1:29" s="58" customFormat="1" ht="14.25" customHeight="1" x14ac:dyDescent="0.2">
      <c r="A120" s="84" t="s">
        <v>131</v>
      </c>
      <c r="B120" s="77">
        <f t="shared" si="0"/>
        <v>0</v>
      </c>
      <c r="C120" s="41" t="s">
        <v>93</v>
      </c>
      <c r="D120" s="41"/>
      <c r="E120" s="64"/>
      <c r="F120" s="56"/>
      <c r="G120" s="41"/>
      <c r="H120" s="56"/>
      <c r="I120" s="41"/>
      <c r="J120" s="78"/>
      <c r="K120" s="56"/>
      <c r="L120" s="64"/>
      <c r="M120" s="78"/>
      <c r="N120" s="75"/>
      <c r="O120" s="56">
        <v>0</v>
      </c>
      <c r="P120" s="56">
        <v>0</v>
      </c>
      <c r="Q120" s="70" t="str">
        <f t="shared" si="1"/>
        <v>OK</v>
      </c>
      <c r="R120" s="64"/>
      <c r="S120" s="56">
        <v>0</v>
      </c>
      <c r="T120" s="64"/>
      <c r="U120" s="71">
        <v>1</v>
      </c>
      <c r="V120" s="71"/>
      <c r="W120" s="72">
        <v>0</v>
      </c>
      <c r="X120" s="73"/>
      <c r="Y120" s="74"/>
      <c r="Z120" s="79">
        <f t="shared" si="2"/>
        <v>0</v>
      </c>
      <c r="AA120" s="64"/>
      <c r="AB120" s="64"/>
      <c r="AC120" s="64"/>
    </row>
    <row r="121" spans="1:29" s="58" customFormat="1" ht="14.25" customHeight="1" x14ac:dyDescent="0.2">
      <c r="A121" s="62" t="s">
        <v>161</v>
      </c>
      <c r="B121" s="87">
        <v>0.9</v>
      </c>
      <c r="C121" s="41"/>
      <c r="D121" s="41" t="s">
        <v>132</v>
      </c>
      <c r="E121" s="64"/>
      <c r="F121" s="56"/>
      <c r="G121" s="41"/>
      <c r="H121" s="56"/>
      <c r="I121" s="41"/>
      <c r="J121" s="78"/>
      <c r="K121" s="56"/>
      <c r="L121" s="64"/>
      <c r="M121" s="78"/>
      <c r="N121" s="75"/>
      <c r="O121" s="56"/>
      <c r="P121" s="56"/>
      <c r="Q121" s="70"/>
      <c r="R121" s="64"/>
      <c r="S121" s="56"/>
      <c r="T121" s="64"/>
      <c r="U121" s="71"/>
      <c r="V121" s="71"/>
      <c r="W121" s="72"/>
      <c r="X121" s="73"/>
      <c r="Y121" s="74"/>
      <c r="Z121" s="75"/>
      <c r="AA121" s="64"/>
      <c r="AB121" s="64"/>
      <c r="AC121" s="64"/>
    </row>
    <row r="122" spans="1:29" s="58" customFormat="1" ht="14.25" customHeight="1" x14ac:dyDescent="0.2">
      <c r="A122" s="62" t="s">
        <v>162</v>
      </c>
      <c r="B122" s="85">
        <f>1.01^(1/HOURS_PER_YEAR)-1</f>
        <v>1.1351290010175319E-6</v>
      </c>
      <c r="C122" s="41" t="s">
        <v>133</v>
      </c>
      <c r="D122" s="41" t="s">
        <v>134</v>
      </c>
      <c r="E122" s="82" t="str">
        <f>HYPERLINK("https://batteryuniversity.com/learn/article/elevating_self_discharge","Buchmann, 2018, Battery University")</f>
        <v>Buchmann, 2018, Battery University</v>
      </c>
      <c r="F122" s="56"/>
      <c r="G122" s="41"/>
      <c r="H122" s="56"/>
      <c r="I122" s="41"/>
      <c r="J122" s="78"/>
      <c r="K122" s="56"/>
      <c r="L122" s="67"/>
      <c r="M122" s="78"/>
      <c r="N122" s="75"/>
      <c r="O122" s="56"/>
      <c r="P122" s="56"/>
      <c r="Q122" s="70"/>
      <c r="R122" s="64"/>
      <c r="S122" s="56"/>
      <c r="T122" s="64"/>
      <c r="U122" s="71"/>
      <c r="V122" s="71"/>
      <c r="W122" s="72"/>
      <c r="X122" s="73"/>
      <c r="Y122" s="74"/>
      <c r="Z122" s="75"/>
      <c r="AA122" s="64"/>
      <c r="AB122" s="64"/>
      <c r="AC122" s="64"/>
    </row>
    <row r="123" spans="1:29" s="58" customFormat="1" ht="14.25" customHeight="1" x14ac:dyDescent="0.2">
      <c r="A123" s="62" t="s">
        <v>163</v>
      </c>
      <c r="B123" s="88">
        <f>1568/261</f>
        <v>6.0076628352490422</v>
      </c>
      <c r="C123" s="41" t="s">
        <v>135</v>
      </c>
      <c r="D123" s="41" t="s">
        <v>136</v>
      </c>
      <c r="E123" s="64"/>
      <c r="F123" s="56"/>
      <c r="G123" s="82"/>
      <c r="H123" s="56"/>
      <c r="I123" s="41"/>
      <c r="J123" s="78"/>
      <c r="K123" s="56"/>
      <c r="L123" s="64"/>
      <c r="M123" s="78"/>
      <c r="N123" s="75"/>
      <c r="O123" s="56"/>
      <c r="P123" s="56"/>
      <c r="Q123" s="70"/>
      <c r="R123" s="64"/>
      <c r="S123" s="56"/>
      <c r="T123" s="64"/>
      <c r="U123" s="71"/>
      <c r="V123" s="71"/>
      <c r="W123" s="72"/>
      <c r="X123" s="73"/>
      <c r="Y123" s="74"/>
      <c r="Z123" s="75"/>
      <c r="AA123" s="64"/>
      <c r="AB123" s="64"/>
      <c r="AC123" s="6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s="58" customFormat="1" ht="14.25" customHeight="1" x14ac:dyDescent="0.2">
      <c r="A125" s="84" t="s">
        <v>176</v>
      </c>
      <c r="B125" s="85">
        <f>N125</f>
        <v>4.2392529406082022E-3</v>
      </c>
      <c r="C125" s="41" t="s">
        <v>128</v>
      </c>
      <c r="D125" s="41" t="s">
        <v>129</v>
      </c>
      <c r="E125" s="64"/>
      <c r="F125" s="56">
        <v>261</v>
      </c>
      <c r="G125" s="82" t="str">
        <f>HYPERLINK("http://science.sciencemag.org/content/360/6396/eaas9793/tab-pdf","Davis et al., 2018, Science")</f>
        <v>Davis et al., 2018, Science</v>
      </c>
      <c r="H125" s="56">
        <v>10</v>
      </c>
      <c r="I125" s="82" t="str">
        <f>HYPERLINK("https://www.lazard.com/media/450338/lazard-levelized-cost-of-storage-version-30.pdf","LAZARD, 2017, Appendix A")</f>
        <v>LAZARD, 2017, Appendix A</v>
      </c>
      <c r="J125" s="66">
        <f>DISCOUNT_RATE*(1+DISCOUNT_RATE)^H125/((1+DISCOUNT_RATE)^H125-1)</f>
        <v>0.14237750272736471</v>
      </c>
      <c r="K125" s="56">
        <v>0</v>
      </c>
      <c r="L125" s="67"/>
      <c r="M125" s="68">
        <f>F125*J125+K125</f>
        <v>37.160528211842191</v>
      </c>
      <c r="N125" s="76">
        <f>M125/HOURS_PER_YEAR</f>
        <v>4.2392529406082022E-3</v>
      </c>
      <c r="O125" s="56"/>
      <c r="P125" s="56"/>
      <c r="Q125" s="70"/>
      <c r="R125" s="64"/>
      <c r="S125" s="56"/>
      <c r="T125" s="64"/>
      <c r="U125" s="71"/>
      <c r="V125" s="71"/>
      <c r="W125" s="72"/>
      <c r="X125" s="73"/>
      <c r="Y125" s="74"/>
      <c r="Z125" s="75"/>
      <c r="AA125" s="64"/>
      <c r="AB125" s="64"/>
      <c r="AC125" s="64"/>
    </row>
    <row r="126" spans="1:29" s="58" customFormat="1" ht="14.25" customHeight="1" x14ac:dyDescent="0.2">
      <c r="A126" s="84" t="s">
        <v>177</v>
      </c>
      <c r="B126" s="77">
        <f t="shared" ref="B126:B127" si="3">Z126</f>
        <v>0</v>
      </c>
      <c r="C126" s="41" t="s">
        <v>93</v>
      </c>
      <c r="D126" s="41"/>
      <c r="E126" s="64"/>
      <c r="F126" s="56"/>
      <c r="G126" s="41"/>
      <c r="H126" s="56"/>
      <c r="I126" s="41"/>
      <c r="J126" s="78"/>
      <c r="K126" s="56"/>
      <c r="L126" s="64"/>
      <c r="M126" s="78"/>
      <c r="N126" s="75"/>
      <c r="O126" s="56">
        <v>0</v>
      </c>
      <c r="P126" s="56">
        <v>0</v>
      </c>
      <c r="Q126" s="70" t="str">
        <f t="shared" ref="Q126:Q127" si="4">IF(AND(O126&lt;&gt;0,P126&lt;&gt;0),"bad fuel cost","OK")</f>
        <v>OK</v>
      </c>
      <c r="R126" s="64"/>
      <c r="S126" s="56">
        <v>0</v>
      </c>
      <c r="T126" s="64"/>
      <c r="U126" s="71">
        <v>1</v>
      </c>
      <c r="V126" s="71"/>
      <c r="W126" s="72">
        <v>0</v>
      </c>
      <c r="X126" s="73"/>
      <c r="Y126" s="74"/>
      <c r="Z126" s="79">
        <f t="shared" ref="Z126:Z127" si="5">V126/U126+W126/1000+Y126</f>
        <v>0</v>
      </c>
      <c r="AA126" s="64"/>
      <c r="AB126" s="64"/>
      <c r="AC126" s="86"/>
    </row>
    <row r="127" spans="1:29" s="58" customFormat="1" ht="14.25" customHeight="1" x14ac:dyDescent="0.2">
      <c r="A127" s="84" t="s">
        <v>178</v>
      </c>
      <c r="B127" s="77">
        <f t="shared" si="3"/>
        <v>0</v>
      </c>
      <c r="C127" s="41" t="s">
        <v>93</v>
      </c>
      <c r="D127" s="41"/>
      <c r="E127" s="64"/>
      <c r="F127" s="56"/>
      <c r="G127" s="41"/>
      <c r="H127" s="56"/>
      <c r="I127" s="41"/>
      <c r="J127" s="78"/>
      <c r="K127" s="56"/>
      <c r="L127" s="64"/>
      <c r="M127" s="78"/>
      <c r="N127" s="75"/>
      <c r="O127" s="56">
        <v>0</v>
      </c>
      <c r="P127" s="56">
        <v>0</v>
      </c>
      <c r="Q127" s="70" t="str">
        <f t="shared" si="4"/>
        <v>OK</v>
      </c>
      <c r="R127" s="64"/>
      <c r="S127" s="56">
        <v>0</v>
      </c>
      <c r="T127" s="64"/>
      <c r="U127" s="71">
        <v>1</v>
      </c>
      <c r="V127" s="71"/>
      <c r="W127" s="72">
        <v>0</v>
      </c>
      <c r="X127" s="73"/>
      <c r="Y127" s="74"/>
      <c r="Z127" s="79">
        <f t="shared" si="5"/>
        <v>0</v>
      </c>
      <c r="AA127" s="64"/>
      <c r="AB127" s="64"/>
      <c r="AC127" s="64"/>
    </row>
    <row r="128" spans="1:29" s="58" customFormat="1" ht="14.25" customHeight="1" x14ac:dyDescent="0.2">
      <c r="A128" s="62" t="s">
        <v>179</v>
      </c>
      <c r="B128" s="87">
        <v>0.9</v>
      </c>
      <c r="C128" s="41"/>
      <c r="D128" s="41" t="s">
        <v>132</v>
      </c>
      <c r="E128" s="64"/>
      <c r="F128" s="56"/>
      <c r="G128" s="41"/>
      <c r="H128" s="56"/>
      <c r="I128" s="41"/>
      <c r="J128" s="78"/>
      <c r="K128" s="56"/>
      <c r="L128" s="64"/>
      <c r="M128" s="78"/>
      <c r="N128" s="75"/>
      <c r="O128" s="56"/>
      <c r="P128" s="56"/>
      <c r="Q128" s="70"/>
      <c r="R128" s="64"/>
      <c r="S128" s="56"/>
      <c r="T128" s="64"/>
      <c r="U128" s="71"/>
      <c r="V128" s="71"/>
      <c r="W128" s="72"/>
      <c r="X128" s="73"/>
      <c r="Y128" s="74"/>
      <c r="Z128" s="75"/>
      <c r="AA128" s="64"/>
      <c r="AB128" s="64"/>
      <c r="AC128" s="64"/>
    </row>
    <row r="129" spans="1:29" s="58" customFormat="1" ht="14.25" customHeight="1" x14ac:dyDescent="0.2">
      <c r="A129" s="62" t="s">
        <v>183</v>
      </c>
      <c r="B129" s="85">
        <f>1.01^(1/HOURS_PER_YEAR)-1</f>
        <v>1.1351290010175319E-6</v>
      </c>
      <c r="C129" s="41" t="s">
        <v>133</v>
      </c>
      <c r="D129" s="41" t="s">
        <v>134</v>
      </c>
      <c r="E129" s="82" t="str">
        <f>HYPERLINK("https://batteryuniversity.com/learn/article/elevating_self_discharge","Buchmann, 2018, Battery University")</f>
        <v>Buchmann, 2018, Battery University</v>
      </c>
      <c r="F129" s="56"/>
      <c r="G129" s="41"/>
      <c r="H129" s="56"/>
      <c r="I129" s="41"/>
      <c r="J129" s="78"/>
      <c r="K129" s="56"/>
      <c r="L129" s="67"/>
      <c r="M129" s="78"/>
      <c r="N129" s="75"/>
      <c r="O129" s="56"/>
      <c r="P129" s="56"/>
      <c r="Q129" s="70"/>
      <c r="R129" s="64"/>
      <c r="S129" s="56"/>
      <c r="T129" s="64"/>
      <c r="U129" s="71"/>
      <c r="V129" s="71"/>
      <c r="W129" s="72"/>
      <c r="X129" s="73"/>
      <c r="Y129" s="74"/>
      <c r="Z129" s="75"/>
      <c r="AA129" s="64"/>
      <c r="AB129" s="64"/>
      <c r="AC129" s="64"/>
    </row>
    <row r="130" spans="1:29" s="58" customFormat="1" ht="14.25" customHeight="1" x14ac:dyDescent="0.2">
      <c r="A130" s="62" t="s">
        <v>184</v>
      </c>
      <c r="B130" s="88">
        <f>1568/261</f>
        <v>6.0076628352490422</v>
      </c>
      <c r="C130" s="41" t="s">
        <v>135</v>
      </c>
      <c r="D130" s="41" t="s">
        <v>136</v>
      </c>
      <c r="E130" s="64"/>
      <c r="F130" s="56"/>
      <c r="G130" s="82"/>
      <c r="H130" s="56"/>
      <c r="I130" s="41"/>
      <c r="J130" s="78"/>
      <c r="K130" s="56"/>
      <c r="L130" s="64"/>
      <c r="M130" s="78"/>
      <c r="N130" s="75"/>
      <c r="O130" s="56"/>
      <c r="P130" s="56"/>
      <c r="Q130" s="70"/>
      <c r="R130" s="64"/>
      <c r="S130" s="56"/>
      <c r="T130" s="64"/>
      <c r="U130" s="71"/>
      <c r="V130" s="71"/>
      <c r="W130" s="72"/>
      <c r="X130" s="73"/>
      <c r="Y130" s="74"/>
      <c r="Z130" s="75"/>
      <c r="AA130" s="64"/>
      <c r="AB130" s="64"/>
      <c r="AC130" s="6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s="58" customFormat="1" x14ac:dyDescent="0.2">
      <c r="A132" s="62" t="s">
        <v>137</v>
      </c>
      <c r="B132" s="63">
        <f t="shared" ref="B132:B134" si="6">N132</f>
        <v>1.470920525607164E-6</v>
      </c>
      <c r="C132" s="41" t="s">
        <v>128</v>
      </c>
      <c r="D132" s="58" t="s">
        <v>195</v>
      </c>
      <c r="E132" s="64"/>
      <c r="F132" s="65">
        <v>0.16</v>
      </c>
      <c r="G132" s="58" t="s">
        <v>196</v>
      </c>
      <c r="H132" s="65">
        <v>30</v>
      </c>
      <c r="I132" s="58" t="s">
        <v>196</v>
      </c>
      <c r="J132" s="66">
        <f>DISCOUNT_RATE*(1+DISCOUNT_RATE)^H132/((1+DISCOUNT_RATE)^H132-1)</f>
        <v>8.0586403511111196E-2</v>
      </c>
      <c r="K132" s="56">
        <v>0</v>
      </c>
      <c r="L132" s="67"/>
      <c r="M132" s="68">
        <f t="shared" ref="M132:M134" si="7">F132*J132+K132</f>
        <v>1.2893824561777791E-2</v>
      </c>
      <c r="N132" s="69">
        <f>M132/HOURS_PER_YEAR</f>
        <v>1.470920525607164E-6</v>
      </c>
      <c r="O132" s="56"/>
      <c r="P132" s="56"/>
      <c r="Q132" s="70"/>
      <c r="R132" s="64"/>
      <c r="S132" s="56"/>
      <c r="T132" s="64"/>
      <c r="U132" s="71"/>
      <c r="V132" s="71"/>
      <c r="W132" s="72"/>
      <c r="X132" s="73"/>
      <c r="Y132" s="74"/>
      <c r="Z132" s="75"/>
      <c r="AA132" s="64"/>
      <c r="AB132" s="64"/>
      <c r="AC132" s="64"/>
    </row>
    <row r="133" spans="1:29" s="58" customFormat="1" x14ac:dyDescent="0.2">
      <c r="A133" s="62" t="s">
        <v>138</v>
      </c>
      <c r="B133" s="63">
        <f t="shared" si="6"/>
        <v>1.4802653722367321E-2</v>
      </c>
      <c r="C133" s="41" t="s">
        <v>93</v>
      </c>
      <c r="D133" s="58" t="s">
        <v>197</v>
      </c>
      <c r="E133" s="64"/>
      <c r="F133" s="65">
        <v>1058</v>
      </c>
      <c r="G133" s="58" t="s">
        <v>198</v>
      </c>
      <c r="H133" s="65">
        <v>12.5</v>
      </c>
      <c r="I133" s="58" t="s">
        <v>199</v>
      </c>
      <c r="J133" s="66">
        <f>DISCOUNT_RATE*(1+DISCOUNT_RATE)^H133/((1+DISCOUNT_RATE)^H133-1)</f>
        <v>0.1226440435279791</v>
      </c>
      <c r="K133" s="56">
        <v>0</v>
      </c>
      <c r="L133" s="67"/>
      <c r="M133" s="68">
        <f t="shared" si="7"/>
        <v>129.7573980526019</v>
      </c>
      <c r="N133" s="76">
        <f>M133/HOURS_PER_YEAR</f>
        <v>1.4802653722367321E-2</v>
      </c>
      <c r="O133" s="56"/>
      <c r="P133" s="56"/>
      <c r="Q133" s="70"/>
      <c r="R133" s="64"/>
      <c r="S133" s="56"/>
      <c r="T133" s="64"/>
      <c r="U133" s="71"/>
      <c r="V133" s="71"/>
      <c r="W133" s="72"/>
      <c r="X133" s="73"/>
      <c r="Y133" s="74"/>
      <c r="Z133" s="75"/>
      <c r="AA133" s="64"/>
      <c r="AB133" s="64"/>
      <c r="AC133" s="64"/>
    </row>
    <row r="134" spans="1:29" s="58" customFormat="1" x14ac:dyDescent="0.2">
      <c r="A134" s="62" t="s">
        <v>139</v>
      </c>
      <c r="B134" s="63">
        <f t="shared" si="6"/>
        <v>6.3037592296102229E-2</v>
      </c>
      <c r="C134" s="41" t="s">
        <v>93</v>
      </c>
      <c r="D134" s="58" t="s">
        <v>200</v>
      </c>
      <c r="E134" s="64"/>
      <c r="F134" s="65">
        <v>5854</v>
      </c>
      <c r="G134" s="58" t="s">
        <v>199</v>
      </c>
      <c r="H134" s="65">
        <v>20</v>
      </c>
      <c r="I134" s="58" t="s">
        <v>199</v>
      </c>
      <c r="J134" s="66">
        <f>DISCOUNT_RATE*(1+DISCOUNT_RATE)^H134/((1+DISCOUNT_RATE)^H134-1)</f>
        <v>9.4392925743255696E-2</v>
      </c>
      <c r="K134" s="56">
        <v>0</v>
      </c>
      <c r="L134" s="67"/>
      <c r="M134" s="68">
        <f t="shared" si="7"/>
        <v>552.57618730101888</v>
      </c>
      <c r="N134" s="76">
        <f>M134/HOURS_PER_YEAR</f>
        <v>6.3037592296102229E-2</v>
      </c>
      <c r="O134" s="56"/>
      <c r="P134" s="56"/>
      <c r="Q134" s="70"/>
      <c r="R134" s="64"/>
      <c r="S134" s="56"/>
      <c r="T134" s="64"/>
      <c r="U134" s="71"/>
      <c r="V134" s="71"/>
      <c r="W134" s="72"/>
      <c r="X134" s="73"/>
      <c r="Y134" s="74"/>
      <c r="Z134" s="75"/>
      <c r="AA134" s="64"/>
      <c r="AB134" s="64"/>
      <c r="AC134" s="64"/>
    </row>
    <row r="135" spans="1:29" s="58" customFormat="1" ht="14.25" customHeight="1" x14ac:dyDescent="0.2">
      <c r="A135" s="62" t="s">
        <v>140</v>
      </c>
      <c r="B135" s="77">
        <f t="shared" ref="B135:B136" si="8">Z135</f>
        <v>0</v>
      </c>
      <c r="C135" s="41" t="s">
        <v>93</v>
      </c>
      <c r="D135" s="41"/>
      <c r="E135" s="64"/>
      <c r="F135" s="56"/>
      <c r="G135" s="41"/>
      <c r="H135" s="56"/>
      <c r="I135" s="41"/>
      <c r="J135" s="78"/>
      <c r="K135" s="56"/>
      <c r="L135" s="64"/>
      <c r="M135" s="78"/>
      <c r="N135" s="75"/>
      <c r="O135" s="56">
        <v>0</v>
      </c>
      <c r="P135" s="56">
        <v>0</v>
      </c>
      <c r="Q135" s="70" t="str">
        <f t="shared" ref="Q135:Q136" si="9">IF(AND(O135&lt;&gt;0,P135&lt;&gt;0),"bad fuel cost","OK")</f>
        <v>OK</v>
      </c>
      <c r="R135" s="64"/>
      <c r="S135" s="56">
        <v>0</v>
      </c>
      <c r="T135" s="64"/>
      <c r="U135" s="71">
        <v>1</v>
      </c>
      <c r="V135" s="71"/>
      <c r="W135" s="72">
        <v>0</v>
      </c>
      <c r="X135" s="73"/>
      <c r="Y135" s="74"/>
      <c r="Z135" s="79">
        <f t="shared" ref="Z135:Z136" si="10">V135/U135+W135/1000+Y135</f>
        <v>0</v>
      </c>
      <c r="AA135" s="64"/>
      <c r="AB135" s="64"/>
      <c r="AC135" s="64"/>
    </row>
    <row r="136" spans="1:29" s="58" customFormat="1" ht="14.25" customHeight="1" x14ac:dyDescent="0.2">
      <c r="A136" s="62" t="s">
        <v>141</v>
      </c>
      <c r="B136" s="77">
        <f t="shared" si="8"/>
        <v>0</v>
      </c>
      <c r="C136" s="41" t="s">
        <v>93</v>
      </c>
      <c r="D136" s="41"/>
      <c r="E136" s="64"/>
      <c r="F136" s="80"/>
      <c r="G136" s="41"/>
      <c r="H136" s="56"/>
      <c r="I136" s="41"/>
      <c r="J136" s="78"/>
      <c r="K136" s="56"/>
      <c r="L136" s="64"/>
      <c r="M136" s="78"/>
      <c r="N136" s="75"/>
      <c r="O136" s="56">
        <v>0</v>
      </c>
      <c r="P136" s="56">
        <v>0</v>
      </c>
      <c r="Q136" s="70" t="str">
        <f t="shared" si="9"/>
        <v>OK</v>
      </c>
      <c r="R136" s="64"/>
      <c r="S136" s="56">
        <v>0</v>
      </c>
      <c r="T136" s="64"/>
      <c r="U136" s="71">
        <v>1</v>
      </c>
      <c r="V136" s="71"/>
      <c r="W136" s="72">
        <v>0</v>
      </c>
      <c r="X136" s="73"/>
      <c r="Y136" s="74"/>
      <c r="Z136" s="79">
        <f t="shared" si="10"/>
        <v>0</v>
      </c>
      <c r="AA136" s="64"/>
      <c r="AB136" s="64"/>
      <c r="AC136" s="64"/>
    </row>
    <row r="137" spans="1:29" s="58" customFormat="1" x14ac:dyDescent="0.2">
      <c r="A137" s="62" t="s">
        <v>154</v>
      </c>
      <c r="B137" s="81">
        <f>1.0001^(1/HOURS_PER_YEAR)-1</f>
        <v>1.1407375488659E-8</v>
      </c>
      <c r="C137" s="41" t="s">
        <v>133</v>
      </c>
      <c r="D137" s="41" t="s">
        <v>142</v>
      </c>
      <c r="E137" s="82" t="str">
        <f>HYPERLINK("http://juser.fz-juelich.de/record/135790/files/Energie%26Umwelt_78-04.pdf","Crotogino et al., 2010, p43")</f>
        <v>Crotogino et al., 2010, p43</v>
      </c>
      <c r="F137" s="80"/>
      <c r="G137" s="41"/>
      <c r="H137" s="80"/>
      <c r="I137" s="41"/>
      <c r="J137" s="78"/>
      <c r="K137" s="56"/>
      <c r="L137" s="64"/>
      <c r="M137" s="78"/>
      <c r="N137" s="75"/>
      <c r="O137" s="56"/>
      <c r="P137" s="56"/>
      <c r="Q137" s="70"/>
      <c r="R137" s="64"/>
      <c r="S137" s="56"/>
      <c r="T137" s="64"/>
      <c r="U137" s="71"/>
      <c r="V137" s="71"/>
      <c r="W137" s="72"/>
      <c r="X137" s="73"/>
      <c r="Y137" s="74"/>
      <c r="Z137" s="75"/>
      <c r="AA137" s="64"/>
      <c r="AB137" s="64"/>
      <c r="AC137" s="64"/>
    </row>
    <row r="138" spans="1:29" s="58" customFormat="1" x14ac:dyDescent="0.2">
      <c r="A138" s="62" t="s">
        <v>155</v>
      </c>
      <c r="B138" s="83">
        <v>0.49</v>
      </c>
      <c r="D138" s="58" t="s">
        <v>201</v>
      </c>
      <c r="F138" s="65"/>
      <c r="H138" s="65"/>
      <c r="I138" s="41"/>
      <c r="J138" s="78"/>
      <c r="K138" s="80"/>
      <c r="L138" s="64"/>
      <c r="M138" s="78"/>
      <c r="N138" s="75"/>
      <c r="O138" s="80"/>
      <c r="P138" s="80"/>
      <c r="Q138" s="70"/>
      <c r="R138" s="64"/>
      <c r="S138" s="56"/>
      <c r="T138" s="64"/>
      <c r="U138" s="71"/>
      <c r="V138" s="71"/>
      <c r="W138" s="72"/>
      <c r="X138" s="73"/>
      <c r="Y138" s="74"/>
      <c r="Z138" s="75"/>
      <c r="AA138" s="64"/>
      <c r="AB138" s="64"/>
      <c r="AC138" s="64"/>
    </row>
    <row r="139" spans="1:29" ht="14.25" customHeight="1" x14ac:dyDescent="0.2">
      <c r="A139" s="48"/>
      <c r="B139" s="38"/>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49" customFormat="1" x14ac:dyDescent="0.2">
      <c r="A140" s="48" t="s">
        <v>156</v>
      </c>
      <c r="B140" s="43" t="s">
        <v>189</v>
      </c>
      <c r="F140" s="8"/>
      <c r="H140" s="8"/>
      <c r="J140" s="18"/>
      <c r="K140" s="8"/>
      <c r="M140" s="18"/>
      <c r="N140" s="20"/>
      <c r="O140" s="8"/>
      <c r="P140" s="8"/>
      <c r="Q140" s="21"/>
      <c r="S140" s="8"/>
      <c r="U140" s="22"/>
      <c r="V140" s="22"/>
      <c r="W140" s="23"/>
      <c r="Y140" s="25"/>
      <c r="Z140" s="20"/>
    </row>
    <row r="141" spans="1:29" s="49" customFormat="1" x14ac:dyDescent="0.2">
      <c r="A141" s="48" t="s">
        <v>150</v>
      </c>
      <c r="B141" s="44">
        <v>1.9528741509529837E-2</v>
      </c>
      <c r="C141" s="49" t="s">
        <v>93</v>
      </c>
      <c r="D141" s="42">
        <f>0.3*0.08/8760</f>
        <v>2.7397260273972604E-6</v>
      </c>
      <c r="E141" s="49" t="s">
        <v>157</v>
      </c>
      <c r="F141" s="8"/>
      <c r="H141" s="8"/>
      <c r="J141" s="18"/>
      <c r="K141" s="8"/>
      <c r="M141" s="18"/>
      <c r="N141" s="20"/>
      <c r="O141" s="8"/>
      <c r="P141" s="8"/>
      <c r="Q141" s="21"/>
      <c r="S141" s="8"/>
      <c r="U141" s="22"/>
      <c r="V141" s="22"/>
      <c r="W141" s="23"/>
      <c r="Y141" s="25"/>
      <c r="Z141" s="20"/>
    </row>
    <row r="142" spans="1:29" s="49" customFormat="1" x14ac:dyDescent="0.2">
      <c r="A142" s="48" t="s">
        <v>151</v>
      </c>
      <c r="B142" s="44">
        <f>1100*0.08/8760</f>
        <v>1.0045662100456621E-2</v>
      </c>
      <c r="C142" s="49" t="s">
        <v>128</v>
      </c>
      <c r="E142" s="49" t="s">
        <v>158</v>
      </c>
      <c r="F142" s="8"/>
      <c r="H142" s="8"/>
      <c r="J142" s="18"/>
      <c r="K142" s="8"/>
      <c r="M142" s="18"/>
      <c r="N142" s="20"/>
      <c r="O142" s="8"/>
      <c r="P142" s="8"/>
      <c r="Q142" s="21"/>
      <c r="S142" s="8"/>
      <c r="U142" s="22"/>
      <c r="V142" s="22"/>
      <c r="W142" s="23"/>
      <c r="Y142" s="25"/>
      <c r="Z142" s="20"/>
    </row>
    <row r="143" spans="1:29" s="49" customFormat="1" x14ac:dyDescent="0.2">
      <c r="A143" s="48" t="s">
        <v>152</v>
      </c>
      <c r="B143" s="45">
        <f>0.00000001</f>
        <v>1E-8</v>
      </c>
      <c r="C143" s="49" t="s">
        <v>93</v>
      </c>
      <c r="F143" s="8"/>
      <c r="H143" s="8"/>
      <c r="J143" s="18"/>
      <c r="K143" s="8"/>
      <c r="M143" s="18"/>
      <c r="N143" s="20"/>
      <c r="O143" s="8"/>
      <c r="P143" s="8"/>
      <c r="Q143" s="21"/>
      <c r="S143" s="8"/>
      <c r="U143" s="22"/>
      <c r="V143" s="22"/>
      <c r="W143" s="23"/>
      <c r="Y143" s="25"/>
      <c r="Z143" s="20"/>
    </row>
    <row r="144" spans="1:29" s="49" customFormat="1" x14ac:dyDescent="0.2">
      <c r="A144" s="48" t="s">
        <v>153</v>
      </c>
      <c r="B144" s="45">
        <f>0.00000001</f>
        <v>1E-8</v>
      </c>
      <c r="C144" s="49" t="s">
        <v>93</v>
      </c>
      <c r="F144" s="8"/>
      <c r="H144" s="8"/>
      <c r="J144" s="18"/>
      <c r="K144" s="8"/>
      <c r="M144" s="18"/>
      <c r="N144" s="20"/>
      <c r="O144" s="8"/>
      <c r="P144" s="8"/>
      <c r="Q144" s="21"/>
      <c r="S144" s="8"/>
      <c r="U144" s="22"/>
      <c r="V144" s="22"/>
      <c r="W144" s="23"/>
      <c r="Y144" s="25"/>
      <c r="Z144" s="20"/>
    </row>
    <row r="145" spans="1:39" s="49" customFormat="1" x14ac:dyDescent="0.2">
      <c r="A145" s="48" t="s">
        <v>159</v>
      </c>
      <c r="B145" s="43">
        <v>0.1</v>
      </c>
      <c r="C145" s="49" t="s">
        <v>133</v>
      </c>
      <c r="E145" s="49" t="s">
        <v>164</v>
      </c>
      <c r="F145" s="8"/>
      <c r="H145" s="8"/>
      <c r="J145" s="18"/>
      <c r="K145" s="8"/>
      <c r="M145" s="18"/>
      <c r="N145" s="20"/>
      <c r="O145" s="8"/>
      <c r="P145" s="8"/>
      <c r="Q145" s="21"/>
      <c r="S145" s="8"/>
      <c r="U145" s="22"/>
      <c r="V145" s="22"/>
      <c r="W145" s="23"/>
      <c r="Y145" s="25"/>
      <c r="Z145" s="20"/>
    </row>
    <row r="146" spans="1:39" s="49" customFormat="1" x14ac:dyDescent="0.2">
      <c r="A146" s="48" t="s">
        <v>160</v>
      </c>
      <c r="B146" s="43">
        <v>1</v>
      </c>
      <c r="D146" s="49" t="s">
        <v>165</v>
      </c>
      <c r="F146" s="8"/>
      <c r="H146" s="8"/>
      <c r="J146" s="18"/>
      <c r="K146" s="8"/>
      <c r="M146" s="18"/>
      <c r="N146" s="20"/>
      <c r="O146" s="8"/>
      <c r="P146" s="8"/>
      <c r="Q146" s="21"/>
      <c r="S146" s="8"/>
      <c r="U146" s="22"/>
      <c r="V146" s="22"/>
      <c r="W146" s="23"/>
      <c r="Y146" s="25"/>
      <c r="Z146" s="20"/>
    </row>
    <row r="147" spans="1:39" s="49" customFormat="1" x14ac:dyDescent="0.2">
      <c r="A147" s="48"/>
      <c r="B147" s="43"/>
      <c r="F147" s="8"/>
      <c r="H147" s="8"/>
      <c r="J147" s="18"/>
      <c r="K147" s="8"/>
      <c r="M147" s="18"/>
      <c r="N147" s="20"/>
      <c r="O147" s="8"/>
      <c r="P147" s="8"/>
      <c r="Q147" s="21"/>
      <c r="S147" s="8"/>
      <c r="U147" s="22"/>
      <c r="V147" s="22"/>
      <c r="W147" s="23"/>
      <c r="Y147" s="25"/>
      <c r="Z147" s="20"/>
    </row>
    <row r="148" spans="1:39" ht="14.25" customHeight="1" x14ac:dyDescent="0.2">
      <c r="A148" s="14" t="s">
        <v>143</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x14ac:dyDescent="0.2">
      <c r="A150" s="3"/>
      <c r="B150" s="4"/>
      <c r="C150" s="3" t="s">
        <v>144</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0" customFormat="1" x14ac:dyDescent="0.2">
      <c r="A152" s="50" t="s">
        <v>145</v>
      </c>
      <c r="B152" s="39" t="s">
        <v>146</v>
      </c>
    </row>
    <row r="153" spans="1:39" s="40" customFormat="1" ht="48" x14ac:dyDescent="0.2">
      <c r="A153" s="40" t="s">
        <v>147</v>
      </c>
      <c r="B153" s="47" t="s">
        <v>79</v>
      </c>
      <c r="C153" s="47" t="s">
        <v>81</v>
      </c>
      <c r="D153" s="47" t="s">
        <v>84</v>
      </c>
      <c r="E153" s="47" t="s">
        <v>85</v>
      </c>
      <c r="F153" s="47" t="s">
        <v>92</v>
      </c>
      <c r="G153" s="47" t="s">
        <v>95</v>
      </c>
      <c r="H153" s="47" t="s">
        <v>167</v>
      </c>
      <c r="I153" s="47" t="s">
        <v>168</v>
      </c>
      <c r="J153" s="47" t="s">
        <v>105</v>
      </c>
      <c r="K153" s="47" t="s">
        <v>107</v>
      </c>
      <c r="L153" s="47" t="s">
        <v>172</v>
      </c>
      <c r="M153" s="47" t="s">
        <v>173</v>
      </c>
      <c r="N153" s="47" t="s">
        <v>110</v>
      </c>
      <c r="O153" s="47" t="s">
        <v>111</v>
      </c>
      <c r="P153" s="47" t="s">
        <v>115</v>
      </c>
      <c r="Q153" s="47" t="s">
        <v>116</v>
      </c>
      <c r="R153" s="47" t="s">
        <v>120</v>
      </c>
      <c r="S153" s="47" t="s">
        <v>123</v>
      </c>
      <c r="T153" s="47" t="s">
        <v>127</v>
      </c>
      <c r="U153" s="47" t="s">
        <v>130</v>
      </c>
      <c r="V153" s="47" t="s">
        <v>131</v>
      </c>
      <c r="W153" s="47" t="s">
        <v>161</v>
      </c>
      <c r="X153" s="47" t="s">
        <v>176</v>
      </c>
      <c r="Y153" s="47" t="s">
        <v>177</v>
      </c>
      <c r="Z153" s="47" t="s">
        <v>178</v>
      </c>
      <c r="AA153" s="47" t="s">
        <v>179</v>
      </c>
      <c r="AB153" s="47" t="s">
        <v>137</v>
      </c>
      <c r="AC153" s="47" t="s">
        <v>138</v>
      </c>
      <c r="AD153" s="47" t="s">
        <v>138</v>
      </c>
      <c r="AE153" s="47" t="s">
        <v>139</v>
      </c>
      <c r="AF153" s="47" t="s">
        <v>140</v>
      </c>
      <c r="AG153" s="47" t="s">
        <v>141</v>
      </c>
      <c r="AH153" s="47" t="s">
        <v>150</v>
      </c>
      <c r="AI153" s="47" t="s">
        <v>151</v>
      </c>
      <c r="AJ153" s="47" t="s">
        <v>152</v>
      </c>
      <c r="AK153" s="47" t="s">
        <v>153</v>
      </c>
      <c r="AL153" s="47" t="s">
        <v>143</v>
      </c>
    </row>
    <row r="154" spans="1:39" s="49" customFormat="1" x14ac:dyDescent="0.2">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row>
    <row r="155" spans="1:39" s="55" customFormat="1" x14ac:dyDescent="0.2">
      <c r="A155" s="52" t="s">
        <v>180</v>
      </c>
      <c r="B155" s="53">
        <v>2016</v>
      </c>
      <c r="C155" s="53">
        <v>1</v>
      </c>
      <c r="D155" s="53">
        <v>2016</v>
      </c>
      <c r="E155" s="53">
        <v>1</v>
      </c>
      <c r="F155" s="53">
        <v>-1</v>
      </c>
      <c r="G155" s="53">
        <v>-1</v>
      </c>
      <c r="H155" s="53">
        <v>-1</v>
      </c>
      <c r="I155" s="53">
        <v>-1</v>
      </c>
      <c r="J155" s="53">
        <v>1</v>
      </c>
      <c r="K155" s="53">
        <v>1</v>
      </c>
      <c r="L155" s="53">
        <v>1</v>
      </c>
      <c r="M155" s="53">
        <v>1</v>
      </c>
      <c r="N155" s="53">
        <v>-1</v>
      </c>
      <c r="O155" s="53">
        <v>-1</v>
      </c>
      <c r="P155" s="53">
        <v>-1</v>
      </c>
      <c r="Q155" s="53">
        <v>-1</v>
      </c>
      <c r="R155" s="53">
        <v>-1</v>
      </c>
      <c r="S155" s="53">
        <v>-1</v>
      </c>
      <c r="T155" s="53">
        <v>-1</v>
      </c>
      <c r="U155" s="53">
        <v>-1</v>
      </c>
      <c r="V155" s="53">
        <v>-1</v>
      </c>
      <c r="W155" s="54">
        <v>0.9</v>
      </c>
      <c r="X155" s="53">
        <v>-1</v>
      </c>
      <c r="Y155" s="53">
        <v>-1</v>
      </c>
      <c r="Z155" s="53">
        <v>-1</v>
      </c>
      <c r="AA155" s="54">
        <v>0.9</v>
      </c>
      <c r="AB155" s="53">
        <v>-1</v>
      </c>
      <c r="AC155" s="53">
        <v>-1</v>
      </c>
      <c r="AD155" s="53">
        <v>-1</v>
      </c>
      <c r="AE155" s="53">
        <v>-1</v>
      </c>
      <c r="AF155" s="53">
        <v>-1</v>
      </c>
      <c r="AG155" s="53">
        <v>-1</v>
      </c>
      <c r="AH155" s="53">
        <v>-1</v>
      </c>
      <c r="AI155" s="53">
        <v>-1</v>
      </c>
      <c r="AJ155" s="53">
        <v>-1</v>
      </c>
      <c r="AK155" s="53">
        <v>-1</v>
      </c>
      <c r="AL155" s="53">
        <v>1</v>
      </c>
      <c r="AM155" s="52"/>
    </row>
    <row r="156" spans="1:39" s="55" customFormat="1" x14ac:dyDescent="0.2">
      <c r="A156" s="52" t="s">
        <v>181</v>
      </c>
      <c r="B156" s="53">
        <v>2016</v>
      </c>
      <c r="C156" s="53">
        <v>1</v>
      </c>
      <c r="D156" s="53">
        <v>2016</v>
      </c>
      <c r="E156" s="53">
        <v>1</v>
      </c>
      <c r="F156" s="53">
        <v>1</v>
      </c>
      <c r="G156" s="53">
        <v>1</v>
      </c>
      <c r="H156" s="53">
        <v>1</v>
      </c>
      <c r="I156" s="53">
        <v>1</v>
      </c>
      <c r="J156" s="53">
        <v>-1</v>
      </c>
      <c r="K156" s="53">
        <v>-1</v>
      </c>
      <c r="L156" s="53">
        <v>-1</v>
      </c>
      <c r="M156" s="53">
        <v>-1</v>
      </c>
      <c r="N156" s="53">
        <v>-1</v>
      </c>
      <c r="O156" s="53">
        <v>-1</v>
      </c>
      <c r="P156" s="53">
        <v>-1</v>
      </c>
      <c r="Q156" s="53">
        <v>-1</v>
      </c>
      <c r="R156" s="53">
        <v>-1</v>
      </c>
      <c r="S156" s="53">
        <v>-1</v>
      </c>
      <c r="T156" s="53">
        <v>-1</v>
      </c>
      <c r="U156" s="53">
        <v>-1</v>
      </c>
      <c r="V156" s="53">
        <v>-1</v>
      </c>
      <c r="W156" s="54">
        <v>0.9</v>
      </c>
      <c r="X156" s="53">
        <v>-1</v>
      </c>
      <c r="Y156" s="53">
        <v>-1</v>
      </c>
      <c r="Z156" s="53">
        <v>-1</v>
      </c>
      <c r="AA156" s="54">
        <v>0.9</v>
      </c>
      <c r="AB156" s="53">
        <v>1</v>
      </c>
      <c r="AC156" s="53">
        <v>1</v>
      </c>
      <c r="AD156" s="53">
        <v>1</v>
      </c>
      <c r="AE156" s="53">
        <v>1</v>
      </c>
      <c r="AF156" s="53">
        <v>1</v>
      </c>
      <c r="AG156" s="53">
        <v>1</v>
      </c>
      <c r="AH156" s="53">
        <v>-1</v>
      </c>
      <c r="AI156" s="53">
        <v>-1</v>
      </c>
      <c r="AJ156" s="53">
        <v>-1</v>
      </c>
      <c r="AK156" s="53">
        <v>-1</v>
      </c>
      <c r="AL156" s="53">
        <v>-1</v>
      </c>
      <c r="AM156" s="52"/>
    </row>
    <row r="157" spans="1:39" s="55" customFormat="1" x14ac:dyDescent="0.2">
      <c r="A157" s="52" t="s">
        <v>185</v>
      </c>
      <c r="B157" s="53">
        <v>2016</v>
      </c>
      <c r="C157" s="53">
        <v>1</v>
      </c>
      <c r="D157" s="53">
        <v>2016</v>
      </c>
      <c r="E157" s="53">
        <v>1</v>
      </c>
      <c r="F157" s="53">
        <v>1</v>
      </c>
      <c r="G157" s="53">
        <v>1</v>
      </c>
      <c r="H157" s="53">
        <v>1</v>
      </c>
      <c r="I157" s="53">
        <v>1</v>
      </c>
      <c r="J157" s="53">
        <v>-1</v>
      </c>
      <c r="K157" s="53">
        <v>-1</v>
      </c>
      <c r="L157" s="53">
        <v>-1</v>
      </c>
      <c r="M157" s="53">
        <v>-1</v>
      </c>
      <c r="N157" s="53">
        <v>-1</v>
      </c>
      <c r="O157" s="53">
        <v>-1</v>
      </c>
      <c r="P157" s="53">
        <v>-1</v>
      </c>
      <c r="Q157" s="53">
        <v>-1</v>
      </c>
      <c r="R157" s="53">
        <v>-1</v>
      </c>
      <c r="S157" s="53">
        <v>-1</v>
      </c>
      <c r="T157" s="53">
        <v>1</v>
      </c>
      <c r="U157" s="53">
        <v>1</v>
      </c>
      <c r="V157" s="53">
        <v>1</v>
      </c>
      <c r="W157" s="54">
        <v>0.9</v>
      </c>
      <c r="X157" s="53">
        <v>0.3</v>
      </c>
      <c r="Y157" s="53">
        <v>0.3</v>
      </c>
      <c r="Z157" s="53">
        <v>0.3</v>
      </c>
      <c r="AA157" s="54">
        <v>0.3</v>
      </c>
      <c r="AB157" s="53">
        <v>-1</v>
      </c>
      <c r="AC157" s="53">
        <v>-1</v>
      </c>
      <c r="AD157" s="53">
        <v>-1</v>
      </c>
      <c r="AE157" s="53">
        <v>-1</v>
      </c>
      <c r="AF157" s="53">
        <v>-1</v>
      </c>
      <c r="AG157" s="53">
        <v>-1</v>
      </c>
      <c r="AH157" s="53">
        <v>-1</v>
      </c>
      <c r="AI157" s="53">
        <v>-1</v>
      </c>
      <c r="AJ157" s="53">
        <v>-1</v>
      </c>
      <c r="AK157" s="53">
        <v>-1</v>
      </c>
      <c r="AL157" s="53">
        <v>-1</v>
      </c>
      <c r="AM157" s="52"/>
    </row>
    <row r="158" spans="1:39" s="55" customFormat="1" x14ac:dyDescent="0.2">
      <c r="A158" s="52" t="s">
        <v>186</v>
      </c>
      <c r="B158" s="53">
        <v>2016</v>
      </c>
      <c r="C158" s="53">
        <v>1</v>
      </c>
      <c r="D158" s="53">
        <v>2016</v>
      </c>
      <c r="E158" s="53">
        <v>1</v>
      </c>
      <c r="F158" s="53">
        <v>-1</v>
      </c>
      <c r="G158" s="53">
        <v>-1</v>
      </c>
      <c r="H158" s="53">
        <v>-1</v>
      </c>
      <c r="I158" s="53">
        <v>-1</v>
      </c>
      <c r="J158" s="53">
        <v>-1</v>
      </c>
      <c r="K158" s="53">
        <v>-1</v>
      </c>
      <c r="L158" s="53">
        <v>-1</v>
      </c>
      <c r="M158" s="53">
        <v>-1</v>
      </c>
      <c r="N158" s="53">
        <v>-1</v>
      </c>
      <c r="O158" s="53">
        <v>-1</v>
      </c>
      <c r="P158" s="53">
        <v>-1</v>
      </c>
      <c r="Q158" s="53">
        <v>-1</v>
      </c>
      <c r="R158" s="53">
        <v>2</v>
      </c>
      <c r="S158" s="53">
        <v>2</v>
      </c>
      <c r="T158" s="53">
        <v>-1</v>
      </c>
      <c r="U158" s="53">
        <v>-1</v>
      </c>
      <c r="V158" s="53">
        <v>-1</v>
      </c>
      <c r="W158" s="54">
        <v>0.9</v>
      </c>
      <c r="X158" s="53">
        <v>-1</v>
      </c>
      <c r="Y158" s="53">
        <v>-1</v>
      </c>
      <c r="Z158" s="53">
        <v>-1</v>
      </c>
      <c r="AA158" s="54">
        <v>0.9</v>
      </c>
      <c r="AB158" s="53">
        <v>-1</v>
      </c>
      <c r="AC158" s="53">
        <v>1</v>
      </c>
      <c r="AD158" s="53">
        <v>1</v>
      </c>
      <c r="AE158" s="53">
        <v>1</v>
      </c>
      <c r="AF158" s="53">
        <v>1</v>
      </c>
      <c r="AG158" s="53">
        <v>1</v>
      </c>
      <c r="AH158" s="53">
        <v>0.25</v>
      </c>
      <c r="AI158" s="53">
        <v>0.25</v>
      </c>
      <c r="AJ158" s="53">
        <v>0.25</v>
      </c>
      <c r="AK158" s="53">
        <v>0.25</v>
      </c>
      <c r="AL158" s="53">
        <v>-1</v>
      </c>
      <c r="AM158" s="52"/>
    </row>
    <row r="159" spans="1:39" s="55" customFormat="1" x14ac:dyDescent="0.2">
      <c r="A159" s="52" t="s">
        <v>182</v>
      </c>
      <c r="B159" s="53">
        <v>2016</v>
      </c>
      <c r="C159" s="53">
        <v>1</v>
      </c>
      <c r="D159" s="53">
        <v>2016</v>
      </c>
      <c r="E159" s="53">
        <v>1</v>
      </c>
      <c r="F159" s="53">
        <v>-1</v>
      </c>
      <c r="G159" s="53">
        <v>-1</v>
      </c>
      <c r="H159" s="53">
        <v>-1</v>
      </c>
      <c r="I159" s="53">
        <v>-1</v>
      </c>
      <c r="J159" s="53">
        <v>-1</v>
      </c>
      <c r="K159" s="53">
        <v>-1</v>
      </c>
      <c r="L159" s="53">
        <v>-1</v>
      </c>
      <c r="M159" s="53">
        <v>-1</v>
      </c>
      <c r="N159" s="53">
        <v>2</v>
      </c>
      <c r="O159" s="53">
        <v>2</v>
      </c>
      <c r="P159" s="53">
        <v>-1</v>
      </c>
      <c r="Q159" s="53">
        <v>-1</v>
      </c>
      <c r="R159" s="53">
        <v>-1</v>
      </c>
      <c r="S159" s="53">
        <v>-1</v>
      </c>
      <c r="T159" s="53">
        <v>-1</v>
      </c>
      <c r="U159" s="53">
        <v>-1</v>
      </c>
      <c r="V159" s="53">
        <v>-1</v>
      </c>
      <c r="W159" s="54">
        <v>0.9</v>
      </c>
      <c r="X159" s="53">
        <v>-1</v>
      </c>
      <c r="Y159" s="53">
        <v>-1</v>
      </c>
      <c r="Z159" s="53">
        <v>-1</v>
      </c>
      <c r="AA159" s="54">
        <v>0.9</v>
      </c>
      <c r="AB159" s="53">
        <v>-1</v>
      </c>
      <c r="AC159" s="53">
        <v>1</v>
      </c>
      <c r="AD159" s="53">
        <v>1</v>
      </c>
      <c r="AE159" s="53">
        <v>1</v>
      </c>
      <c r="AF159" s="53">
        <v>1</v>
      </c>
      <c r="AG159" s="53">
        <v>1</v>
      </c>
      <c r="AH159" s="53">
        <v>1</v>
      </c>
      <c r="AI159" s="53">
        <v>1</v>
      </c>
      <c r="AJ159" s="53">
        <v>1</v>
      </c>
      <c r="AK159" s="53">
        <v>1</v>
      </c>
      <c r="AL159" s="53">
        <v>1</v>
      </c>
      <c r="AM159" s="52"/>
    </row>
    <row r="160" spans="1:39" s="55" customFormat="1" x14ac:dyDescent="0.2">
      <c r="A160" s="52" t="s">
        <v>187</v>
      </c>
      <c r="B160" s="53">
        <v>2016</v>
      </c>
      <c r="C160" s="53">
        <v>1</v>
      </c>
      <c r="D160" s="53">
        <v>2016</v>
      </c>
      <c r="E160" s="53">
        <v>1</v>
      </c>
      <c r="F160" s="53">
        <v>-1</v>
      </c>
      <c r="G160" s="53">
        <v>-1</v>
      </c>
      <c r="H160" s="53">
        <v>-1</v>
      </c>
      <c r="I160" s="53">
        <v>-1</v>
      </c>
      <c r="J160" s="53">
        <v>-1</v>
      </c>
      <c r="K160" s="53">
        <v>-1</v>
      </c>
      <c r="L160" s="53">
        <v>-1</v>
      </c>
      <c r="M160" s="53">
        <v>-1</v>
      </c>
      <c r="N160" s="53">
        <v>-1</v>
      </c>
      <c r="O160" s="53">
        <v>-1</v>
      </c>
      <c r="P160" s="53">
        <v>1</v>
      </c>
      <c r="Q160" s="53">
        <v>1</v>
      </c>
      <c r="R160" s="53">
        <v>0.5</v>
      </c>
      <c r="S160" s="53">
        <v>0.5</v>
      </c>
      <c r="T160" s="53">
        <v>-1</v>
      </c>
      <c r="U160" s="53">
        <v>-1</v>
      </c>
      <c r="V160" s="53">
        <v>-1</v>
      </c>
      <c r="W160" s="54">
        <v>0.9</v>
      </c>
      <c r="X160" s="53">
        <v>-1</v>
      </c>
      <c r="Y160" s="53">
        <v>-1</v>
      </c>
      <c r="Z160" s="53">
        <v>-1</v>
      </c>
      <c r="AA160" s="54">
        <v>0.9</v>
      </c>
      <c r="AB160" s="53">
        <v>-1</v>
      </c>
      <c r="AC160" s="53">
        <v>-1</v>
      </c>
      <c r="AD160" s="53">
        <v>-1</v>
      </c>
      <c r="AE160" s="53">
        <v>-1</v>
      </c>
      <c r="AF160" s="53">
        <v>-1</v>
      </c>
      <c r="AG160" s="53">
        <v>-1</v>
      </c>
      <c r="AH160" s="53">
        <v>-1</v>
      </c>
      <c r="AI160" s="53">
        <v>-1</v>
      </c>
      <c r="AJ160" s="53">
        <v>-1</v>
      </c>
      <c r="AK160" s="53">
        <v>-1</v>
      </c>
      <c r="AL160" s="53">
        <v>-1</v>
      </c>
      <c r="AM160" s="52"/>
    </row>
    <row r="161" spans="1:39" s="55" customFormat="1" x14ac:dyDescent="0.2">
      <c r="A161" s="52" t="s">
        <v>148</v>
      </c>
      <c r="B161" s="53">
        <v>2016</v>
      </c>
      <c r="C161" s="53">
        <v>1</v>
      </c>
      <c r="D161" s="53">
        <v>2016</v>
      </c>
      <c r="E161" s="53">
        <v>1</v>
      </c>
      <c r="F161" s="53">
        <v>1</v>
      </c>
      <c r="G161" s="53">
        <v>1</v>
      </c>
      <c r="H161" s="53">
        <v>1</v>
      </c>
      <c r="I161" s="53">
        <v>1</v>
      </c>
      <c r="J161" s="53">
        <v>1</v>
      </c>
      <c r="K161" s="53">
        <v>1</v>
      </c>
      <c r="L161" s="53">
        <v>1</v>
      </c>
      <c r="M161" s="53">
        <v>1</v>
      </c>
      <c r="N161" s="53">
        <v>1</v>
      </c>
      <c r="O161" s="53">
        <v>1</v>
      </c>
      <c r="P161" s="53">
        <v>1</v>
      </c>
      <c r="Q161" s="53">
        <v>1</v>
      </c>
      <c r="R161" s="53">
        <v>1</v>
      </c>
      <c r="S161" s="53">
        <v>1</v>
      </c>
      <c r="T161" s="53">
        <v>1</v>
      </c>
      <c r="U161" s="53">
        <v>1</v>
      </c>
      <c r="V161" s="53">
        <v>1</v>
      </c>
      <c r="W161" s="54">
        <v>0.9</v>
      </c>
      <c r="X161" s="53">
        <v>0.3</v>
      </c>
      <c r="Y161" s="53">
        <v>0.3</v>
      </c>
      <c r="Z161" s="53">
        <v>0.3</v>
      </c>
      <c r="AA161" s="54">
        <v>0.1</v>
      </c>
      <c r="AB161" s="53">
        <v>1</v>
      </c>
      <c r="AC161" s="53">
        <v>1</v>
      </c>
      <c r="AD161" s="53">
        <v>1</v>
      </c>
      <c r="AE161" s="53">
        <v>1</v>
      </c>
      <c r="AF161" s="53">
        <v>1</v>
      </c>
      <c r="AG161" s="53">
        <v>1</v>
      </c>
      <c r="AH161" s="53">
        <v>1</v>
      </c>
      <c r="AI161" s="53">
        <v>1</v>
      </c>
      <c r="AJ161" s="53">
        <v>1</v>
      </c>
      <c r="AK161" s="53">
        <v>1</v>
      </c>
      <c r="AL161" s="53">
        <v>1</v>
      </c>
      <c r="AM161" s="52"/>
    </row>
    <row r="162" spans="1:39" s="49" customFormat="1" x14ac:dyDescent="0.2">
      <c r="B162" s="41"/>
    </row>
    <row r="163" spans="1:39" s="50" customFormat="1" x14ac:dyDescent="0.2">
      <c r="A163" s="50" t="s">
        <v>149</v>
      </c>
      <c r="B163" s="39"/>
    </row>
    <row r="164" spans="1:39"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row>
    <row r="165" spans="1:39"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39" s="58" customFormat="1" x14ac:dyDescent="0.2">
      <c r="A166" s="58" t="s">
        <v>193</v>
      </c>
    </row>
    <row r="167" spans="1:39" s="58" customFormat="1" x14ac:dyDescent="0.2">
      <c r="A167" s="58" t="s">
        <v>192</v>
      </c>
    </row>
    <row r="168" spans="1:39" s="58" customFormat="1" x14ac:dyDescent="0.2">
      <c r="A168" s="58" t="s">
        <v>194</v>
      </c>
    </row>
    <row r="169" spans="1:39" s="58" customFormat="1" x14ac:dyDescent="0.2"/>
    <row r="170" spans="1:39" s="58" customFormat="1" x14ac:dyDescent="0.2">
      <c r="G170" s="59"/>
      <c r="I170" s="59"/>
      <c r="M170" s="60"/>
    </row>
    <row r="171" spans="1:39" s="58" customFormat="1" x14ac:dyDescent="0.2">
      <c r="B171" s="61"/>
      <c r="C171" s="59"/>
      <c r="G171" s="59"/>
      <c r="M171" s="60"/>
    </row>
    <row r="172" spans="1:39" s="58" customFormat="1" x14ac:dyDescent="0.2">
      <c r="B172" s="61"/>
      <c r="C172" s="59"/>
      <c r="I172" s="59"/>
    </row>
    <row r="173" spans="1:39" s="58" customFormat="1" x14ac:dyDescent="0.2">
      <c r="B173" s="61"/>
    </row>
    <row r="174" spans="1:39" s="58" customFormat="1" x14ac:dyDescent="0.2"/>
    <row r="175" spans="1:39" s="58" customFormat="1" x14ac:dyDescent="0.2"/>
    <row r="176" spans="1:39" s="58" customFormat="1" x14ac:dyDescent="0.2"/>
    <row r="177" spans="1:29" s="58" customFormat="1" x14ac:dyDescent="0.2"/>
    <row r="178" spans="1:29" s="58" customFormat="1" x14ac:dyDescent="0.2"/>
    <row r="179" spans="1:29" s="58" customFormat="1" x14ac:dyDescent="0.2"/>
    <row r="180" spans="1:29" s="58" customFormat="1" x14ac:dyDescent="0.2"/>
    <row r="181" spans="1:29" s="58" customFormat="1" x14ac:dyDescent="0.2">
      <c r="B181" s="59"/>
    </row>
    <row r="182" spans="1:29" s="58" customFormat="1" x14ac:dyDescent="0.2">
      <c r="B182" s="59"/>
    </row>
    <row r="183" spans="1:29" s="58" customFormat="1" x14ac:dyDescent="0.2">
      <c r="B183" s="59"/>
    </row>
    <row r="184" spans="1:29" s="58" customFormat="1" x14ac:dyDescent="0.2"/>
    <row r="185" spans="1:29" s="58" customFormat="1" x14ac:dyDescent="0.2"/>
    <row r="186" spans="1:29" s="58" customFormat="1" x14ac:dyDescent="0.2"/>
    <row r="187" spans="1:29" s="58" customFormat="1" x14ac:dyDescent="0.2"/>
    <row r="188" spans="1:29" s="58" customFormat="1" x14ac:dyDescent="0.2"/>
    <row r="189" spans="1:29" s="58" customFormat="1" x14ac:dyDescent="0.2"/>
    <row r="190" spans="1:29" s="58" customFormat="1" x14ac:dyDescent="0.2"/>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66262-EE83-CE41-A7C0-B20CEB59E200}">
  <dimension ref="A1:AM1014"/>
  <sheetViews>
    <sheetView topLeftCell="A148" workbookViewId="0">
      <selection activeCell="E171" sqref="E171"/>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204</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188</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205</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2018</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2018</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46" t="s">
        <v>206</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94</v>
      </c>
      <c r="E80" s="4"/>
      <c r="F80" s="56">
        <v>2105</v>
      </c>
      <c r="G80" s="57" t="str">
        <f>HYPERLINK("https://www.eia.gov/outlooks/archive/aeo18/assumptions/pdf/electricity.pdf","EIA, AEO2018, Electricity Market Module, Table 2")</f>
        <v>EIA, AEO2018, Electricity Market Module, Table 2</v>
      </c>
      <c r="H80" s="8">
        <v>30</v>
      </c>
      <c r="I80" s="57"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7"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57"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7"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166</v>
      </c>
      <c r="B85" s="46" t="s">
        <v>189</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167</v>
      </c>
      <c r="B86" s="26">
        <f>N86</f>
        <v>2.1863827843931212E-2</v>
      </c>
      <c r="C86" s="3" t="s">
        <v>93</v>
      </c>
      <c r="D86" s="3" t="s">
        <v>94</v>
      </c>
      <c r="E86" s="4"/>
      <c r="F86" s="56">
        <v>2105</v>
      </c>
      <c r="G86" s="57" t="str">
        <f>HYPERLINK("https://www.eia.gov/outlooks/archive/aeo18/assumptions/pdf/electricity.pdf","EIA, AEO2018, Electricity Market Module, Table 2")</f>
        <v>EIA, AEO2018, Electricity Market Module, Table 2</v>
      </c>
      <c r="H86" s="8">
        <v>30</v>
      </c>
      <c r="I86" s="57"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7"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168</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57"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7"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169</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170</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46" t="s">
        <v>207</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57" t="str">
        <f>HYPERLINK("https://www.eia.gov/outlooks/archive/aeo18/assumptions/pdf/electricity.pdf","EIA, AEO2018, Electricity Market Module, Table 2")</f>
        <v>EIA, AEO2018, Electricity Market Module, Table 2</v>
      </c>
      <c r="H92" s="8">
        <v>30</v>
      </c>
      <c r="I92" s="57"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7"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57"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7"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171</v>
      </c>
      <c r="B97" s="46" t="s">
        <v>190</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26">
        <f>N98</f>
        <v>2.0648572594225215E-2</v>
      </c>
      <c r="C98" s="3" t="s">
        <v>93</v>
      </c>
      <c r="D98" s="3" t="s">
        <v>106</v>
      </c>
      <c r="E98" s="4"/>
      <c r="F98" s="8">
        <v>1657</v>
      </c>
      <c r="G98" s="57" t="str">
        <f>HYPERLINK("https://www.eia.gov/outlooks/archive/aeo18/assumptions/pdf/electricity.pdf","EIA, AEO2018, Electricity Market Module, Table 2")</f>
        <v>EIA, AEO2018, Electricity Market Module, Table 2</v>
      </c>
      <c r="H98" s="8">
        <v>30</v>
      </c>
      <c r="I98" s="57"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7"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173</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57"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7"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174</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175</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57" t="str">
        <f>HYPERLINK("https://www.eia.gov/outlooks/archive/aeo18/assumptions/pdf/electricity.pdf","EIA, AEO2018, Electricity Market Module, Table 2")</f>
        <v>EIA, AEO2018, Electricity Market Module, Table 2</v>
      </c>
      <c r="H103" s="8">
        <v>20</v>
      </c>
      <c r="I103" s="57"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7"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7"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7"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57" t="str">
        <f>HYPERLINK("https://www.eia.gov/outlooks/archive/aeo18/assumptions/pdf/electricity.pdf","EIA, AEO2018, Electricity Market Module, Table 2")</f>
        <v>EIA, AEO2018, Electricity Market Module, Table 2</v>
      </c>
      <c r="H108" s="8">
        <v>20</v>
      </c>
      <c r="I108" s="57"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7"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7"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7"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57"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7"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7"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7" t="str">
        <f>HYPERLINK("https://www.eia.gov/outlooks/archive/aeo18/assumptions/pdf/electricity.pdf","EIA,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s="58" customFormat="1" ht="14.25" customHeight="1" x14ac:dyDescent="0.2">
      <c r="A118" s="84" t="s">
        <v>127</v>
      </c>
      <c r="B118" s="85">
        <f>N118</f>
        <v>4.2392529406082022E-3</v>
      </c>
      <c r="C118" s="41" t="s">
        <v>128</v>
      </c>
      <c r="D118" s="41" t="s">
        <v>129</v>
      </c>
      <c r="E118" s="64"/>
      <c r="F118" s="56">
        <v>261</v>
      </c>
      <c r="G118" s="82" t="str">
        <f>HYPERLINK("http://science.sciencemag.org/content/360/6396/eaas9793/tab-pdf","Davis et al., 2018, Science")</f>
        <v>Davis et al., 2018, Science</v>
      </c>
      <c r="H118" s="56">
        <v>10</v>
      </c>
      <c r="I118" s="82" t="str">
        <f>HYPERLINK("https://www.lazard.com/media/450338/lazard-levelized-cost-of-storage-version-30.pdf","LAZARD, 2017, Appendix A")</f>
        <v>LAZARD, 2017, Appendix A</v>
      </c>
      <c r="J118" s="66">
        <f>DISCOUNT_RATE*(1+DISCOUNT_RATE)^H118/((1+DISCOUNT_RATE)^H118-1)</f>
        <v>0.14237750272736471</v>
      </c>
      <c r="K118" s="56">
        <v>0</v>
      </c>
      <c r="L118" s="67"/>
      <c r="M118" s="68">
        <f>F118*J118+K118</f>
        <v>37.160528211842191</v>
      </c>
      <c r="N118" s="76">
        <f>M118/HOURS_PER_YEAR</f>
        <v>4.2392529406082022E-3</v>
      </c>
      <c r="O118" s="56"/>
      <c r="P118" s="56"/>
      <c r="Q118" s="70"/>
      <c r="R118" s="64"/>
      <c r="S118" s="56"/>
      <c r="T118" s="64"/>
      <c r="U118" s="71"/>
      <c r="V118" s="71"/>
      <c r="W118" s="72"/>
      <c r="X118" s="73"/>
      <c r="Y118" s="74"/>
      <c r="Z118" s="75"/>
      <c r="AA118" s="64"/>
      <c r="AB118" s="64"/>
      <c r="AC118" s="64"/>
    </row>
    <row r="119" spans="1:29" s="58" customFormat="1" ht="14.25" customHeight="1" x14ac:dyDescent="0.2">
      <c r="A119" s="84" t="s">
        <v>130</v>
      </c>
      <c r="B119" s="77">
        <f t="shared" ref="B119:B120" si="0">Z119</f>
        <v>0</v>
      </c>
      <c r="C119" s="41" t="s">
        <v>93</v>
      </c>
      <c r="D119" s="41"/>
      <c r="E119" s="64"/>
      <c r="F119" s="56"/>
      <c r="G119" s="41"/>
      <c r="H119" s="56"/>
      <c r="I119" s="41"/>
      <c r="J119" s="78"/>
      <c r="K119" s="56"/>
      <c r="L119" s="64"/>
      <c r="M119" s="78"/>
      <c r="N119" s="75"/>
      <c r="O119" s="56">
        <v>0</v>
      </c>
      <c r="P119" s="56">
        <v>0</v>
      </c>
      <c r="Q119" s="70" t="str">
        <f t="shared" ref="Q119:Q120" si="1">IF(AND(O119&lt;&gt;0,P119&lt;&gt;0),"bad fuel cost","OK")</f>
        <v>OK</v>
      </c>
      <c r="R119" s="64"/>
      <c r="S119" s="56">
        <v>0</v>
      </c>
      <c r="T119" s="64"/>
      <c r="U119" s="71">
        <v>1</v>
      </c>
      <c r="V119" s="71"/>
      <c r="W119" s="72">
        <v>0</v>
      </c>
      <c r="X119" s="73"/>
      <c r="Y119" s="74"/>
      <c r="Z119" s="79">
        <f t="shared" ref="Z119:Z120" si="2">V119/U119+W119/1000+Y119</f>
        <v>0</v>
      </c>
      <c r="AA119" s="64"/>
      <c r="AB119" s="64"/>
      <c r="AC119" s="86"/>
    </row>
    <row r="120" spans="1:29" s="58" customFormat="1" ht="14.25" customHeight="1" x14ac:dyDescent="0.2">
      <c r="A120" s="84" t="s">
        <v>131</v>
      </c>
      <c r="B120" s="77">
        <f t="shared" si="0"/>
        <v>0</v>
      </c>
      <c r="C120" s="41" t="s">
        <v>93</v>
      </c>
      <c r="D120" s="41"/>
      <c r="E120" s="64"/>
      <c r="F120" s="56"/>
      <c r="G120" s="41"/>
      <c r="H120" s="56"/>
      <c r="I120" s="41"/>
      <c r="J120" s="78"/>
      <c r="K120" s="56"/>
      <c r="L120" s="64"/>
      <c r="M120" s="78"/>
      <c r="N120" s="75"/>
      <c r="O120" s="56">
        <v>0</v>
      </c>
      <c r="P120" s="56">
        <v>0</v>
      </c>
      <c r="Q120" s="70" t="str">
        <f t="shared" si="1"/>
        <v>OK</v>
      </c>
      <c r="R120" s="64"/>
      <c r="S120" s="56">
        <v>0</v>
      </c>
      <c r="T120" s="64"/>
      <c r="U120" s="71">
        <v>1</v>
      </c>
      <c r="V120" s="71"/>
      <c r="W120" s="72">
        <v>0</v>
      </c>
      <c r="X120" s="73"/>
      <c r="Y120" s="74"/>
      <c r="Z120" s="79">
        <f t="shared" si="2"/>
        <v>0</v>
      </c>
      <c r="AA120" s="64"/>
      <c r="AB120" s="64"/>
      <c r="AC120" s="64"/>
    </row>
    <row r="121" spans="1:29" s="58" customFormat="1" ht="14.25" customHeight="1" x14ac:dyDescent="0.2">
      <c r="A121" s="62" t="s">
        <v>161</v>
      </c>
      <c r="B121" s="87">
        <v>0.9</v>
      </c>
      <c r="C121" s="41"/>
      <c r="D121" s="41" t="s">
        <v>132</v>
      </c>
      <c r="E121" s="64"/>
      <c r="F121" s="56"/>
      <c r="G121" s="41"/>
      <c r="H121" s="56"/>
      <c r="I121" s="41"/>
      <c r="J121" s="78"/>
      <c r="K121" s="56"/>
      <c r="L121" s="64"/>
      <c r="M121" s="78"/>
      <c r="N121" s="75"/>
      <c r="O121" s="56"/>
      <c r="P121" s="56"/>
      <c r="Q121" s="70"/>
      <c r="R121" s="64"/>
      <c r="S121" s="56"/>
      <c r="T121" s="64"/>
      <c r="U121" s="71"/>
      <c r="V121" s="71"/>
      <c r="W121" s="72"/>
      <c r="X121" s="73"/>
      <c r="Y121" s="74"/>
      <c r="Z121" s="75"/>
      <c r="AA121" s="64"/>
      <c r="AB121" s="64"/>
      <c r="AC121" s="64"/>
    </row>
    <row r="122" spans="1:29" s="58" customFormat="1" ht="14.25" customHeight="1" x14ac:dyDescent="0.2">
      <c r="A122" s="62" t="s">
        <v>162</v>
      </c>
      <c r="B122" s="85">
        <f>1.01^(1/HOURS_PER_YEAR)-1</f>
        <v>1.1351290010175319E-6</v>
      </c>
      <c r="C122" s="41" t="s">
        <v>133</v>
      </c>
      <c r="D122" s="41" t="s">
        <v>134</v>
      </c>
      <c r="E122" s="82" t="str">
        <f>HYPERLINK("https://batteryuniversity.com/learn/article/elevating_self_discharge","Buchmann, 2018, Battery University")</f>
        <v>Buchmann, 2018, Battery University</v>
      </c>
      <c r="F122" s="56"/>
      <c r="G122" s="41"/>
      <c r="H122" s="56"/>
      <c r="I122" s="41"/>
      <c r="J122" s="78"/>
      <c r="K122" s="56"/>
      <c r="L122" s="67"/>
      <c r="M122" s="78"/>
      <c r="N122" s="75"/>
      <c r="O122" s="56"/>
      <c r="P122" s="56"/>
      <c r="Q122" s="70"/>
      <c r="R122" s="64"/>
      <c r="S122" s="56"/>
      <c r="T122" s="64"/>
      <c r="U122" s="71"/>
      <c r="V122" s="71"/>
      <c r="W122" s="72"/>
      <c r="X122" s="73"/>
      <c r="Y122" s="74"/>
      <c r="Z122" s="75"/>
      <c r="AA122" s="64"/>
      <c r="AB122" s="64"/>
      <c r="AC122" s="64"/>
    </row>
    <row r="123" spans="1:29" s="58" customFormat="1" ht="14.25" customHeight="1" x14ac:dyDescent="0.2">
      <c r="A123" s="62" t="s">
        <v>163</v>
      </c>
      <c r="B123" s="88">
        <f>1568/261</f>
        <v>6.0076628352490422</v>
      </c>
      <c r="C123" s="41" t="s">
        <v>135</v>
      </c>
      <c r="D123" s="41" t="s">
        <v>136</v>
      </c>
      <c r="E123" s="64"/>
      <c r="F123" s="56"/>
      <c r="G123" s="82"/>
      <c r="H123" s="56"/>
      <c r="I123" s="41"/>
      <c r="J123" s="78"/>
      <c r="K123" s="56"/>
      <c r="L123" s="64"/>
      <c r="M123" s="78"/>
      <c r="N123" s="75"/>
      <c r="O123" s="56"/>
      <c r="P123" s="56"/>
      <c r="Q123" s="70"/>
      <c r="R123" s="64"/>
      <c r="S123" s="56"/>
      <c r="T123" s="64"/>
      <c r="U123" s="71"/>
      <c r="V123" s="71"/>
      <c r="W123" s="72"/>
      <c r="X123" s="73"/>
      <c r="Y123" s="74"/>
      <c r="Z123" s="75"/>
      <c r="AA123" s="64"/>
      <c r="AB123" s="64"/>
      <c r="AC123" s="6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s="58" customFormat="1" ht="14.25" customHeight="1" x14ac:dyDescent="0.2">
      <c r="A125" s="84" t="s">
        <v>176</v>
      </c>
      <c r="B125" s="85">
        <f>N125</f>
        <v>4.2392529406082022E-3</v>
      </c>
      <c r="C125" s="41" t="s">
        <v>128</v>
      </c>
      <c r="D125" s="41" t="s">
        <v>129</v>
      </c>
      <c r="E125" s="64"/>
      <c r="F125" s="56">
        <v>261</v>
      </c>
      <c r="G125" s="82" t="str">
        <f>HYPERLINK("http://science.sciencemag.org/content/360/6396/eaas9793/tab-pdf","Davis et al., 2018, Science")</f>
        <v>Davis et al., 2018, Science</v>
      </c>
      <c r="H125" s="56">
        <v>10</v>
      </c>
      <c r="I125" s="82" t="str">
        <f>HYPERLINK("https://www.lazard.com/media/450338/lazard-levelized-cost-of-storage-version-30.pdf","LAZARD, 2017, Appendix A")</f>
        <v>LAZARD, 2017, Appendix A</v>
      </c>
      <c r="J125" s="66">
        <f>DISCOUNT_RATE*(1+DISCOUNT_RATE)^H125/((1+DISCOUNT_RATE)^H125-1)</f>
        <v>0.14237750272736471</v>
      </c>
      <c r="K125" s="56">
        <v>0</v>
      </c>
      <c r="L125" s="67"/>
      <c r="M125" s="68">
        <f>F125*J125+K125</f>
        <v>37.160528211842191</v>
      </c>
      <c r="N125" s="76">
        <f>M125/HOURS_PER_YEAR</f>
        <v>4.2392529406082022E-3</v>
      </c>
      <c r="O125" s="56"/>
      <c r="P125" s="56"/>
      <c r="Q125" s="70"/>
      <c r="R125" s="64"/>
      <c r="S125" s="56"/>
      <c r="T125" s="64"/>
      <c r="U125" s="71"/>
      <c r="V125" s="71"/>
      <c r="W125" s="72"/>
      <c r="X125" s="73"/>
      <c r="Y125" s="74"/>
      <c r="Z125" s="75"/>
      <c r="AA125" s="64"/>
      <c r="AB125" s="64"/>
      <c r="AC125" s="64"/>
    </row>
    <row r="126" spans="1:29" s="58" customFormat="1" ht="14.25" customHeight="1" x14ac:dyDescent="0.2">
      <c r="A126" s="84" t="s">
        <v>177</v>
      </c>
      <c r="B126" s="77">
        <f t="shared" ref="B126:B127" si="3">Z126</f>
        <v>0</v>
      </c>
      <c r="C126" s="41" t="s">
        <v>93</v>
      </c>
      <c r="D126" s="41"/>
      <c r="E126" s="64"/>
      <c r="F126" s="56"/>
      <c r="G126" s="41"/>
      <c r="H126" s="56"/>
      <c r="I126" s="41"/>
      <c r="J126" s="78"/>
      <c r="K126" s="56"/>
      <c r="L126" s="64"/>
      <c r="M126" s="78"/>
      <c r="N126" s="75"/>
      <c r="O126" s="56">
        <v>0</v>
      </c>
      <c r="P126" s="56">
        <v>0</v>
      </c>
      <c r="Q126" s="70" t="str">
        <f t="shared" ref="Q126:Q127" si="4">IF(AND(O126&lt;&gt;0,P126&lt;&gt;0),"bad fuel cost","OK")</f>
        <v>OK</v>
      </c>
      <c r="R126" s="64"/>
      <c r="S126" s="56">
        <v>0</v>
      </c>
      <c r="T126" s="64"/>
      <c r="U126" s="71">
        <v>1</v>
      </c>
      <c r="V126" s="71"/>
      <c r="W126" s="72">
        <v>0</v>
      </c>
      <c r="X126" s="73"/>
      <c r="Y126" s="74"/>
      <c r="Z126" s="79">
        <f t="shared" ref="Z126:Z127" si="5">V126/U126+W126/1000+Y126</f>
        <v>0</v>
      </c>
      <c r="AA126" s="64"/>
      <c r="AB126" s="64"/>
      <c r="AC126" s="86"/>
    </row>
    <row r="127" spans="1:29" s="58" customFormat="1" ht="14.25" customHeight="1" x14ac:dyDescent="0.2">
      <c r="A127" s="84" t="s">
        <v>178</v>
      </c>
      <c r="B127" s="77">
        <f t="shared" si="3"/>
        <v>0</v>
      </c>
      <c r="C127" s="41" t="s">
        <v>93</v>
      </c>
      <c r="D127" s="41"/>
      <c r="E127" s="64"/>
      <c r="F127" s="56"/>
      <c r="G127" s="41"/>
      <c r="H127" s="56"/>
      <c r="I127" s="41"/>
      <c r="J127" s="78"/>
      <c r="K127" s="56"/>
      <c r="L127" s="64"/>
      <c r="M127" s="78"/>
      <c r="N127" s="75"/>
      <c r="O127" s="56">
        <v>0</v>
      </c>
      <c r="P127" s="56">
        <v>0</v>
      </c>
      <c r="Q127" s="70" t="str">
        <f t="shared" si="4"/>
        <v>OK</v>
      </c>
      <c r="R127" s="64"/>
      <c r="S127" s="56">
        <v>0</v>
      </c>
      <c r="T127" s="64"/>
      <c r="U127" s="71">
        <v>1</v>
      </c>
      <c r="V127" s="71"/>
      <c r="W127" s="72">
        <v>0</v>
      </c>
      <c r="X127" s="73"/>
      <c r="Y127" s="74"/>
      <c r="Z127" s="79">
        <f t="shared" si="5"/>
        <v>0</v>
      </c>
      <c r="AA127" s="64"/>
      <c r="AB127" s="64"/>
      <c r="AC127" s="64"/>
    </row>
    <row r="128" spans="1:29" s="58" customFormat="1" ht="14.25" customHeight="1" x14ac:dyDescent="0.2">
      <c r="A128" s="62" t="s">
        <v>179</v>
      </c>
      <c r="B128" s="87">
        <v>0.9</v>
      </c>
      <c r="C128" s="41"/>
      <c r="D128" s="41" t="s">
        <v>132</v>
      </c>
      <c r="E128" s="64"/>
      <c r="F128" s="56"/>
      <c r="G128" s="41"/>
      <c r="H128" s="56"/>
      <c r="I128" s="41"/>
      <c r="J128" s="78"/>
      <c r="K128" s="56"/>
      <c r="L128" s="64"/>
      <c r="M128" s="78"/>
      <c r="N128" s="75"/>
      <c r="O128" s="56"/>
      <c r="P128" s="56"/>
      <c r="Q128" s="70"/>
      <c r="R128" s="64"/>
      <c r="S128" s="56"/>
      <c r="T128" s="64"/>
      <c r="U128" s="71"/>
      <c r="V128" s="71"/>
      <c r="W128" s="72"/>
      <c r="X128" s="73"/>
      <c r="Y128" s="74"/>
      <c r="Z128" s="75"/>
      <c r="AA128" s="64"/>
      <c r="AB128" s="64"/>
      <c r="AC128" s="64"/>
    </row>
    <row r="129" spans="1:29" s="58" customFormat="1" ht="14.25" customHeight="1" x14ac:dyDescent="0.2">
      <c r="A129" s="62" t="s">
        <v>183</v>
      </c>
      <c r="B129" s="85">
        <f>1.01^(1/HOURS_PER_YEAR)-1</f>
        <v>1.1351290010175319E-6</v>
      </c>
      <c r="C129" s="41" t="s">
        <v>133</v>
      </c>
      <c r="D129" s="41" t="s">
        <v>134</v>
      </c>
      <c r="E129" s="82" t="str">
        <f>HYPERLINK("https://batteryuniversity.com/learn/article/elevating_self_discharge","Buchmann, 2018, Battery University")</f>
        <v>Buchmann, 2018, Battery University</v>
      </c>
      <c r="F129" s="56"/>
      <c r="G129" s="41"/>
      <c r="H129" s="56"/>
      <c r="I129" s="41"/>
      <c r="J129" s="78"/>
      <c r="K129" s="56"/>
      <c r="L129" s="67"/>
      <c r="M129" s="78"/>
      <c r="N129" s="75"/>
      <c r="O129" s="56"/>
      <c r="P129" s="56"/>
      <c r="Q129" s="70"/>
      <c r="R129" s="64"/>
      <c r="S129" s="56"/>
      <c r="T129" s="64"/>
      <c r="U129" s="71"/>
      <c r="V129" s="71"/>
      <c r="W129" s="72"/>
      <c r="X129" s="73"/>
      <c r="Y129" s="74"/>
      <c r="Z129" s="75"/>
      <c r="AA129" s="64"/>
      <c r="AB129" s="64"/>
      <c r="AC129" s="64"/>
    </row>
    <row r="130" spans="1:29" s="58" customFormat="1" ht="14.25" customHeight="1" x14ac:dyDescent="0.2">
      <c r="A130" s="62" t="s">
        <v>184</v>
      </c>
      <c r="B130" s="88">
        <f>1568/261</f>
        <v>6.0076628352490422</v>
      </c>
      <c r="C130" s="41" t="s">
        <v>135</v>
      </c>
      <c r="D130" s="41" t="s">
        <v>136</v>
      </c>
      <c r="E130" s="64"/>
      <c r="F130" s="56"/>
      <c r="G130" s="82"/>
      <c r="H130" s="56"/>
      <c r="I130" s="41"/>
      <c r="J130" s="78"/>
      <c r="K130" s="56"/>
      <c r="L130" s="64"/>
      <c r="M130" s="78"/>
      <c r="N130" s="75"/>
      <c r="O130" s="56"/>
      <c r="P130" s="56"/>
      <c r="Q130" s="70"/>
      <c r="R130" s="64"/>
      <c r="S130" s="56"/>
      <c r="T130" s="64"/>
      <c r="U130" s="71"/>
      <c r="V130" s="71"/>
      <c r="W130" s="72"/>
      <c r="X130" s="73"/>
      <c r="Y130" s="74"/>
      <c r="Z130" s="75"/>
      <c r="AA130" s="64"/>
      <c r="AB130" s="64"/>
      <c r="AC130" s="6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s="58" customFormat="1" x14ac:dyDescent="0.2">
      <c r="A132" s="62" t="s">
        <v>137</v>
      </c>
      <c r="B132" s="63">
        <f t="shared" ref="B132:B134" si="6">N132</f>
        <v>1.470920525607164E-6</v>
      </c>
      <c r="C132" s="41" t="s">
        <v>128</v>
      </c>
      <c r="D132" s="58" t="s">
        <v>195</v>
      </c>
      <c r="E132" s="64"/>
      <c r="F132" s="65">
        <v>0.16</v>
      </c>
      <c r="G132" s="58" t="s">
        <v>196</v>
      </c>
      <c r="H132" s="65">
        <v>30</v>
      </c>
      <c r="I132" s="58" t="s">
        <v>196</v>
      </c>
      <c r="J132" s="66">
        <f>DISCOUNT_RATE*(1+DISCOUNT_RATE)^H132/((1+DISCOUNT_RATE)^H132-1)</f>
        <v>8.0586403511111196E-2</v>
      </c>
      <c r="K132" s="56">
        <v>0</v>
      </c>
      <c r="L132" s="67"/>
      <c r="M132" s="68">
        <f t="shared" ref="M132:M134" si="7">F132*J132+K132</f>
        <v>1.2893824561777791E-2</v>
      </c>
      <c r="N132" s="69">
        <f>M132/HOURS_PER_YEAR</f>
        <v>1.470920525607164E-6</v>
      </c>
      <c r="O132" s="56"/>
      <c r="P132" s="56"/>
      <c r="Q132" s="70"/>
      <c r="R132" s="64"/>
      <c r="S132" s="56"/>
      <c r="T132" s="64"/>
      <c r="U132" s="71"/>
      <c r="V132" s="71"/>
      <c r="W132" s="72"/>
      <c r="X132" s="73"/>
      <c r="Y132" s="74"/>
      <c r="Z132" s="75"/>
      <c r="AA132" s="64"/>
      <c r="AB132" s="64"/>
      <c r="AC132" s="64"/>
    </row>
    <row r="133" spans="1:29" s="58" customFormat="1" x14ac:dyDescent="0.2">
      <c r="A133" s="62" t="s">
        <v>138</v>
      </c>
      <c r="B133" s="63">
        <f t="shared" si="6"/>
        <v>1.4802653722367321E-2</v>
      </c>
      <c r="C133" s="41" t="s">
        <v>93</v>
      </c>
      <c r="D133" s="58" t="s">
        <v>197</v>
      </c>
      <c r="E133" s="64"/>
      <c r="F133" s="65">
        <v>1058</v>
      </c>
      <c r="G133" s="58" t="s">
        <v>198</v>
      </c>
      <c r="H133" s="65">
        <v>12.5</v>
      </c>
      <c r="I133" s="58" t="s">
        <v>199</v>
      </c>
      <c r="J133" s="66">
        <f>DISCOUNT_RATE*(1+DISCOUNT_RATE)^H133/((1+DISCOUNT_RATE)^H133-1)</f>
        <v>0.1226440435279791</v>
      </c>
      <c r="K133" s="56">
        <v>0</v>
      </c>
      <c r="L133" s="67"/>
      <c r="M133" s="68">
        <f t="shared" si="7"/>
        <v>129.7573980526019</v>
      </c>
      <c r="N133" s="76">
        <f>M133/HOURS_PER_YEAR</f>
        <v>1.4802653722367321E-2</v>
      </c>
      <c r="O133" s="56"/>
      <c r="P133" s="56"/>
      <c r="Q133" s="70"/>
      <c r="R133" s="64"/>
      <c r="S133" s="56"/>
      <c r="T133" s="64"/>
      <c r="U133" s="71"/>
      <c r="V133" s="71"/>
      <c r="W133" s="72"/>
      <c r="X133" s="73"/>
      <c r="Y133" s="74"/>
      <c r="Z133" s="75"/>
      <c r="AA133" s="64"/>
      <c r="AB133" s="64"/>
      <c r="AC133" s="64"/>
    </row>
    <row r="134" spans="1:29" s="58" customFormat="1" x14ac:dyDescent="0.2">
      <c r="A134" s="62" t="s">
        <v>139</v>
      </c>
      <c r="B134" s="63">
        <f t="shared" si="6"/>
        <v>6.3037592296102229E-2</v>
      </c>
      <c r="C134" s="41" t="s">
        <v>93</v>
      </c>
      <c r="D134" s="58" t="s">
        <v>200</v>
      </c>
      <c r="E134" s="64"/>
      <c r="F134" s="65">
        <v>5854</v>
      </c>
      <c r="G134" s="58" t="s">
        <v>199</v>
      </c>
      <c r="H134" s="65">
        <v>20</v>
      </c>
      <c r="I134" s="58" t="s">
        <v>199</v>
      </c>
      <c r="J134" s="66">
        <f>DISCOUNT_RATE*(1+DISCOUNT_RATE)^H134/((1+DISCOUNT_RATE)^H134-1)</f>
        <v>9.4392925743255696E-2</v>
      </c>
      <c r="K134" s="56">
        <v>0</v>
      </c>
      <c r="L134" s="67"/>
      <c r="M134" s="68">
        <f t="shared" si="7"/>
        <v>552.57618730101888</v>
      </c>
      <c r="N134" s="76">
        <f>M134/HOURS_PER_YEAR</f>
        <v>6.3037592296102229E-2</v>
      </c>
      <c r="O134" s="56"/>
      <c r="P134" s="56"/>
      <c r="Q134" s="70"/>
      <c r="R134" s="64"/>
      <c r="S134" s="56"/>
      <c r="T134" s="64"/>
      <c r="U134" s="71"/>
      <c r="V134" s="71"/>
      <c r="W134" s="72"/>
      <c r="X134" s="73"/>
      <c r="Y134" s="74"/>
      <c r="Z134" s="75"/>
      <c r="AA134" s="64"/>
      <c r="AB134" s="64"/>
      <c r="AC134" s="64"/>
    </row>
    <row r="135" spans="1:29" s="58" customFormat="1" ht="14.25" customHeight="1" x14ac:dyDescent="0.2">
      <c r="A135" s="62" t="s">
        <v>140</v>
      </c>
      <c r="B135" s="77">
        <f t="shared" ref="B135:B136" si="8">Z135</f>
        <v>0</v>
      </c>
      <c r="C135" s="41" t="s">
        <v>93</v>
      </c>
      <c r="D135" s="41"/>
      <c r="E135" s="64"/>
      <c r="F135" s="56"/>
      <c r="G135" s="41"/>
      <c r="H135" s="56"/>
      <c r="I135" s="41"/>
      <c r="J135" s="78"/>
      <c r="K135" s="56"/>
      <c r="L135" s="64"/>
      <c r="M135" s="78"/>
      <c r="N135" s="75"/>
      <c r="O135" s="56">
        <v>0</v>
      </c>
      <c r="P135" s="56">
        <v>0</v>
      </c>
      <c r="Q135" s="70" t="str">
        <f t="shared" ref="Q135:Q136" si="9">IF(AND(O135&lt;&gt;0,P135&lt;&gt;0),"bad fuel cost","OK")</f>
        <v>OK</v>
      </c>
      <c r="R135" s="64"/>
      <c r="S135" s="56">
        <v>0</v>
      </c>
      <c r="T135" s="64"/>
      <c r="U135" s="71">
        <v>1</v>
      </c>
      <c r="V135" s="71"/>
      <c r="W135" s="72">
        <v>0</v>
      </c>
      <c r="X135" s="73"/>
      <c r="Y135" s="74"/>
      <c r="Z135" s="79">
        <f t="shared" ref="Z135:Z136" si="10">V135/U135+W135/1000+Y135</f>
        <v>0</v>
      </c>
      <c r="AA135" s="64"/>
      <c r="AB135" s="64"/>
      <c r="AC135" s="64"/>
    </row>
    <row r="136" spans="1:29" s="58" customFormat="1" ht="14.25" customHeight="1" x14ac:dyDescent="0.2">
      <c r="A136" s="62" t="s">
        <v>141</v>
      </c>
      <c r="B136" s="77">
        <f t="shared" si="8"/>
        <v>0</v>
      </c>
      <c r="C136" s="41" t="s">
        <v>93</v>
      </c>
      <c r="D136" s="41"/>
      <c r="E136" s="64"/>
      <c r="F136" s="80"/>
      <c r="G136" s="41"/>
      <c r="H136" s="56"/>
      <c r="I136" s="41"/>
      <c r="J136" s="78"/>
      <c r="K136" s="56"/>
      <c r="L136" s="64"/>
      <c r="M136" s="78"/>
      <c r="N136" s="75"/>
      <c r="O136" s="56">
        <v>0</v>
      </c>
      <c r="P136" s="56">
        <v>0</v>
      </c>
      <c r="Q136" s="70" t="str">
        <f t="shared" si="9"/>
        <v>OK</v>
      </c>
      <c r="R136" s="64"/>
      <c r="S136" s="56">
        <v>0</v>
      </c>
      <c r="T136" s="64"/>
      <c r="U136" s="71">
        <v>1</v>
      </c>
      <c r="V136" s="71"/>
      <c r="W136" s="72">
        <v>0</v>
      </c>
      <c r="X136" s="73"/>
      <c r="Y136" s="74"/>
      <c r="Z136" s="79">
        <f t="shared" si="10"/>
        <v>0</v>
      </c>
      <c r="AA136" s="64"/>
      <c r="AB136" s="64"/>
      <c r="AC136" s="64"/>
    </row>
    <row r="137" spans="1:29" s="58" customFormat="1" x14ac:dyDescent="0.2">
      <c r="A137" s="62" t="s">
        <v>154</v>
      </c>
      <c r="B137" s="81">
        <f>1.0001^(1/HOURS_PER_YEAR)-1</f>
        <v>1.1407375488659E-8</v>
      </c>
      <c r="C137" s="41" t="s">
        <v>133</v>
      </c>
      <c r="D137" s="41" t="s">
        <v>142</v>
      </c>
      <c r="E137" s="82" t="str">
        <f>HYPERLINK("http://juser.fz-juelich.de/record/135790/files/Energie%26Umwelt_78-04.pdf","Crotogino et al., 2010, p43")</f>
        <v>Crotogino et al., 2010, p43</v>
      </c>
      <c r="F137" s="80"/>
      <c r="G137" s="41"/>
      <c r="H137" s="80"/>
      <c r="I137" s="41"/>
      <c r="J137" s="78"/>
      <c r="K137" s="56"/>
      <c r="L137" s="64"/>
      <c r="M137" s="78"/>
      <c r="N137" s="75"/>
      <c r="O137" s="56"/>
      <c r="P137" s="56"/>
      <c r="Q137" s="70"/>
      <c r="R137" s="64"/>
      <c r="S137" s="56"/>
      <c r="T137" s="64"/>
      <c r="U137" s="71"/>
      <c r="V137" s="71"/>
      <c r="W137" s="72"/>
      <c r="X137" s="73"/>
      <c r="Y137" s="74"/>
      <c r="Z137" s="75"/>
      <c r="AA137" s="64"/>
      <c r="AB137" s="64"/>
      <c r="AC137" s="64"/>
    </row>
    <row r="138" spans="1:29" s="58" customFormat="1" x14ac:dyDescent="0.2">
      <c r="A138" s="62" t="s">
        <v>155</v>
      </c>
      <c r="B138" s="83">
        <v>0.49</v>
      </c>
      <c r="D138" s="58" t="s">
        <v>201</v>
      </c>
      <c r="F138" s="65"/>
      <c r="H138" s="65"/>
      <c r="I138" s="41"/>
      <c r="J138" s="78"/>
      <c r="K138" s="80"/>
      <c r="L138" s="64"/>
      <c r="M138" s="78"/>
      <c r="N138" s="75"/>
      <c r="O138" s="80"/>
      <c r="P138" s="80"/>
      <c r="Q138" s="70"/>
      <c r="R138" s="64"/>
      <c r="S138" s="56"/>
      <c r="T138" s="64"/>
      <c r="U138" s="71"/>
      <c r="V138" s="71"/>
      <c r="W138" s="72"/>
      <c r="X138" s="73"/>
      <c r="Y138" s="74"/>
      <c r="Z138" s="75"/>
      <c r="AA138" s="64"/>
      <c r="AB138" s="64"/>
      <c r="AC138" s="64"/>
    </row>
    <row r="139" spans="1:29" ht="14.25" customHeight="1" x14ac:dyDescent="0.2">
      <c r="A139" s="48"/>
      <c r="B139" s="38"/>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49" customFormat="1" x14ac:dyDescent="0.2">
      <c r="A140" s="48" t="s">
        <v>156</v>
      </c>
      <c r="B140" s="43" t="s">
        <v>189</v>
      </c>
      <c r="F140" s="8"/>
      <c r="H140" s="8"/>
      <c r="J140" s="18"/>
      <c r="K140" s="8"/>
      <c r="M140" s="18"/>
      <c r="N140" s="20"/>
      <c r="O140" s="8"/>
      <c r="P140" s="8"/>
      <c r="Q140" s="21"/>
      <c r="S140" s="8"/>
      <c r="U140" s="22"/>
      <c r="V140" s="22"/>
      <c r="W140" s="23"/>
      <c r="Y140" s="25"/>
      <c r="Z140" s="20"/>
    </row>
    <row r="141" spans="1:29" s="49" customFormat="1" x14ac:dyDescent="0.2">
      <c r="A141" s="48" t="s">
        <v>150</v>
      </c>
      <c r="B141" s="44">
        <v>1.9528741509529837E-2</v>
      </c>
      <c r="C141" s="49" t="s">
        <v>93</v>
      </c>
      <c r="D141" s="42">
        <f>0.3*0.08/8760</f>
        <v>2.7397260273972604E-6</v>
      </c>
      <c r="E141" s="49" t="s">
        <v>157</v>
      </c>
      <c r="F141" s="8"/>
      <c r="H141" s="8"/>
      <c r="J141" s="18"/>
      <c r="K141" s="8"/>
      <c r="M141" s="18"/>
      <c r="N141" s="20"/>
      <c r="O141" s="8"/>
      <c r="P141" s="8"/>
      <c r="Q141" s="21"/>
      <c r="S141" s="8"/>
      <c r="U141" s="22"/>
      <c r="V141" s="22"/>
      <c r="W141" s="23"/>
      <c r="Y141" s="25"/>
      <c r="Z141" s="20"/>
    </row>
    <row r="142" spans="1:29" s="49" customFormat="1" x14ac:dyDescent="0.2">
      <c r="A142" s="48" t="s">
        <v>151</v>
      </c>
      <c r="B142" s="44">
        <f>1100*0.08/8760</f>
        <v>1.0045662100456621E-2</v>
      </c>
      <c r="C142" s="49" t="s">
        <v>128</v>
      </c>
      <c r="E142" s="49" t="s">
        <v>158</v>
      </c>
      <c r="F142" s="8"/>
      <c r="H142" s="8"/>
      <c r="J142" s="18"/>
      <c r="K142" s="8"/>
      <c r="M142" s="18"/>
      <c r="N142" s="20"/>
      <c r="O142" s="8"/>
      <c r="P142" s="8"/>
      <c r="Q142" s="21"/>
      <c r="S142" s="8"/>
      <c r="U142" s="22"/>
      <c r="V142" s="22"/>
      <c r="W142" s="23"/>
      <c r="Y142" s="25"/>
      <c r="Z142" s="20"/>
    </row>
    <row r="143" spans="1:29" s="49" customFormat="1" x14ac:dyDescent="0.2">
      <c r="A143" s="48" t="s">
        <v>152</v>
      </c>
      <c r="B143" s="45">
        <f>0.00000001</f>
        <v>1E-8</v>
      </c>
      <c r="C143" s="49" t="s">
        <v>93</v>
      </c>
      <c r="F143" s="8"/>
      <c r="H143" s="8"/>
      <c r="J143" s="18"/>
      <c r="K143" s="8"/>
      <c r="M143" s="18"/>
      <c r="N143" s="20"/>
      <c r="O143" s="8"/>
      <c r="P143" s="8"/>
      <c r="Q143" s="21"/>
      <c r="S143" s="8"/>
      <c r="U143" s="22"/>
      <c r="V143" s="22"/>
      <c r="W143" s="23"/>
      <c r="Y143" s="25"/>
      <c r="Z143" s="20"/>
    </row>
    <row r="144" spans="1:29" s="49" customFormat="1" x14ac:dyDescent="0.2">
      <c r="A144" s="48" t="s">
        <v>153</v>
      </c>
      <c r="B144" s="45">
        <f>0.00000001</f>
        <v>1E-8</v>
      </c>
      <c r="C144" s="49" t="s">
        <v>93</v>
      </c>
      <c r="F144" s="8"/>
      <c r="H144" s="8"/>
      <c r="J144" s="18"/>
      <c r="K144" s="8"/>
      <c r="M144" s="18"/>
      <c r="N144" s="20"/>
      <c r="O144" s="8"/>
      <c r="P144" s="8"/>
      <c r="Q144" s="21"/>
      <c r="S144" s="8"/>
      <c r="U144" s="22"/>
      <c r="V144" s="22"/>
      <c r="W144" s="23"/>
      <c r="Y144" s="25"/>
      <c r="Z144" s="20"/>
    </row>
    <row r="145" spans="1:39" s="49" customFormat="1" x14ac:dyDescent="0.2">
      <c r="A145" s="48" t="s">
        <v>159</v>
      </c>
      <c r="B145" s="43">
        <v>0.1</v>
      </c>
      <c r="C145" s="49" t="s">
        <v>133</v>
      </c>
      <c r="E145" s="49" t="s">
        <v>164</v>
      </c>
      <c r="F145" s="8"/>
      <c r="H145" s="8"/>
      <c r="J145" s="18"/>
      <c r="K145" s="8"/>
      <c r="M145" s="18"/>
      <c r="N145" s="20"/>
      <c r="O145" s="8"/>
      <c r="P145" s="8"/>
      <c r="Q145" s="21"/>
      <c r="S145" s="8"/>
      <c r="U145" s="22"/>
      <c r="V145" s="22"/>
      <c r="W145" s="23"/>
      <c r="Y145" s="25"/>
      <c r="Z145" s="20"/>
    </row>
    <row r="146" spans="1:39" s="49" customFormat="1" x14ac:dyDescent="0.2">
      <c r="A146" s="48" t="s">
        <v>160</v>
      </c>
      <c r="B146" s="43">
        <v>1</v>
      </c>
      <c r="D146" s="49" t="s">
        <v>165</v>
      </c>
      <c r="F146" s="8"/>
      <c r="H146" s="8"/>
      <c r="J146" s="18"/>
      <c r="K146" s="8"/>
      <c r="M146" s="18"/>
      <c r="N146" s="20"/>
      <c r="O146" s="8"/>
      <c r="P146" s="8"/>
      <c r="Q146" s="21"/>
      <c r="S146" s="8"/>
      <c r="U146" s="22"/>
      <c r="V146" s="22"/>
      <c r="W146" s="23"/>
      <c r="Y146" s="25"/>
      <c r="Z146" s="20"/>
    </row>
    <row r="147" spans="1:39" s="49" customFormat="1" x14ac:dyDescent="0.2">
      <c r="A147" s="48"/>
      <c r="B147" s="43"/>
      <c r="F147" s="8"/>
      <c r="H147" s="8"/>
      <c r="J147" s="18"/>
      <c r="K147" s="8"/>
      <c r="M147" s="18"/>
      <c r="N147" s="20"/>
      <c r="O147" s="8"/>
      <c r="P147" s="8"/>
      <c r="Q147" s="21"/>
      <c r="S147" s="8"/>
      <c r="U147" s="22"/>
      <c r="V147" s="22"/>
      <c r="W147" s="23"/>
      <c r="Y147" s="25"/>
      <c r="Z147" s="20"/>
    </row>
    <row r="148" spans="1:39" ht="14.25" customHeight="1" x14ac:dyDescent="0.2">
      <c r="A148" s="14" t="s">
        <v>143</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x14ac:dyDescent="0.2">
      <c r="A150" s="3"/>
      <c r="B150" s="4"/>
      <c r="C150" s="3" t="s">
        <v>144</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0" customFormat="1" x14ac:dyDescent="0.2">
      <c r="A152" s="50" t="s">
        <v>145</v>
      </c>
      <c r="B152" s="39" t="s">
        <v>146</v>
      </c>
    </row>
    <row r="153" spans="1:39" s="40" customFormat="1" ht="48" x14ac:dyDescent="0.2">
      <c r="A153" s="40" t="s">
        <v>147</v>
      </c>
      <c r="B153" s="47" t="s">
        <v>79</v>
      </c>
      <c r="C153" s="47" t="s">
        <v>81</v>
      </c>
      <c r="D153" s="47" t="s">
        <v>84</v>
      </c>
      <c r="E153" s="47" t="s">
        <v>85</v>
      </c>
      <c r="F153" s="40" t="s">
        <v>92</v>
      </c>
      <c r="G153" s="40" t="s">
        <v>95</v>
      </c>
      <c r="H153" s="40" t="s">
        <v>167</v>
      </c>
      <c r="I153" s="40" t="s">
        <v>168</v>
      </c>
      <c r="J153" s="40" t="s">
        <v>105</v>
      </c>
      <c r="K153" s="40" t="s">
        <v>107</v>
      </c>
      <c r="L153" s="40" t="s">
        <v>172</v>
      </c>
      <c r="M153" s="40" t="s">
        <v>173</v>
      </c>
      <c r="N153" s="40" t="s">
        <v>110</v>
      </c>
      <c r="O153" s="40" t="s">
        <v>111</v>
      </c>
      <c r="P153" s="40" t="s">
        <v>115</v>
      </c>
      <c r="Q153" s="40" t="s">
        <v>116</v>
      </c>
      <c r="R153" s="40" t="s">
        <v>120</v>
      </c>
      <c r="S153" s="40" t="s">
        <v>123</v>
      </c>
      <c r="T153" s="40" t="s">
        <v>127</v>
      </c>
      <c r="U153" s="40" t="s">
        <v>130</v>
      </c>
      <c r="V153" s="40" t="s">
        <v>131</v>
      </c>
      <c r="W153" s="40" t="s">
        <v>161</v>
      </c>
      <c r="X153" s="40" t="s">
        <v>176</v>
      </c>
      <c r="Y153" s="40" t="s">
        <v>177</v>
      </c>
      <c r="Z153" s="40" t="s">
        <v>178</v>
      </c>
      <c r="AA153" s="40" t="s">
        <v>179</v>
      </c>
      <c r="AB153" s="40" t="s">
        <v>137</v>
      </c>
      <c r="AC153" s="40" t="s">
        <v>138</v>
      </c>
      <c r="AD153" s="40" t="s">
        <v>138</v>
      </c>
      <c r="AE153" s="40" t="s">
        <v>139</v>
      </c>
      <c r="AF153" s="40" t="s">
        <v>140</v>
      </c>
      <c r="AG153" s="40" t="s">
        <v>141</v>
      </c>
      <c r="AH153" s="40" t="s">
        <v>150</v>
      </c>
      <c r="AI153" s="40" t="s">
        <v>151</v>
      </c>
      <c r="AJ153" s="40" t="s">
        <v>152</v>
      </c>
      <c r="AK153" s="40" t="s">
        <v>153</v>
      </c>
      <c r="AL153" s="40" t="s">
        <v>143</v>
      </c>
    </row>
    <row r="154" spans="1:39" s="58" customFormat="1" x14ac:dyDescent="0.2">
      <c r="B154" s="51"/>
      <c r="C154" s="51"/>
      <c r="D154" s="51"/>
      <c r="E154" s="51"/>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row>
    <row r="155" spans="1:39" s="83" customFormat="1" x14ac:dyDescent="0.2">
      <c r="A155" s="83" t="s">
        <v>202</v>
      </c>
      <c r="B155" s="53">
        <v>2018</v>
      </c>
      <c r="C155" s="53">
        <v>1</v>
      </c>
      <c r="D155" s="53">
        <v>2018</v>
      </c>
      <c r="E155" s="53">
        <v>12</v>
      </c>
      <c r="F155" s="83">
        <v>1</v>
      </c>
      <c r="G155" s="83">
        <v>1</v>
      </c>
      <c r="H155" s="83">
        <v>-1</v>
      </c>
      <c r="I155" s="83">
        <v>-1</v>
      </c>
      <c r="J155" s="83">
        <v>1</v>
      </c>
      <c r="K155" s="83">
        <v>1</v>
      </c>
      <c r="L155" s="83">
        <v>-1</v>
      </c>
      <c r="M155" s="83">
        <v>-1</v>
      </c>
      <c r="N155" s="83">
        <v>-1</v>
      </c>
      <c r="O155" s="83">
        <v>-1</v>
      </c>
      <c r="P155" s="83">
        <v>-1</v>
      </c>
      <c r="Q155" s="83">
        <v>-1</v>
      </c>
      <c r="R155" s="83">
        <v>-1</v>
      </c>
      <c r="S155" s="83">
        <v>-1</v>
      </c>
      <c r="T155" s="83">
        <v>1</v>
      </c>
      <c r="U155" s="83">
        <v>1</v>
      </c>
      <c r="V155" s="83">
        <v>1</v>
      </c>
      <c r="W155" s="83">
        <v>0.9</v>
      </c>
      <c r="X155" s="83">
        <v>-1</v>
      </c>
      <c r="Y155" s="83">
        <v>-1</v>
      </c>
      <c r="Z155" s="83">
        <v>-1</v>
      </c>
      <c r="AA155" s="83">
        <v>-1</v>
      </c>
      <c r="AB155" s="83">
        <v>1</v>
      </c>
      <c r="AC155" s="83">
        <v>1</v>
      </c>
      <c r="AD155" s="83">
        <v>1</v>
      </c>
      <c r="AE155" s="83">
        <v>1</v>
      </c>
      <c r="AF155" s="83">
        <v>1</v>
      </c>
      <c r="AG155" s="83">
        <v>1</v>
      </c>
      <c r="AH155" s="83">
        <v>-1</v>
      </c>
      <c r="AI155" s="83">
        <v>-1</v>
      </c>
      <c r="AJ155" s="83">
        <v>-1</v>
      </c>
      <c r="AK155" s="83">
        <v>-1</v>
      </c>
      <c r="AL155" s="83">
        <v>-1</v>
      </c>
      <c r="AM155" s="90"/>
    </row>
    <row r="156" spans="1:39" s="58" customFormat="1" x14ac:dyDescent="0.2">
      <c r="B156" s="41"/>
    </row>
    <row r="157" spans="1:39" s="91" customFormat="1" x14ac:dyDescent="0.2">
      <c r="A157" s="91" t="s">
        <v>149</v>
      </c>
      <c r="B157" s="39"/>
    </row>
    <row r="160" spans="1:39" s="58" customFormat="1" x14ac:dyDescent="0.2">
      <c r="A160" s="58" t="s">
        <v>193</v>
      </c>
    </row>
    <row r="161" spans="1:13" s="58" customFormat="1" x14ac:dyDescent="0.2">
      <c r="A161" s="58" t="s">
        <v>192</v>
      </c>
    </row>
    <row r="162" spans="1:13" s="58" customFormat="1" x14ac:dyDescent="0.2">
      <c r="A162" s="58" t="s">
        <v>194</v>
      </c>
    </row>
    <row r="163" spans="1:13" s="58" customFormat="1" x14ac:dyDescent="0.2">
      <c r="B163" s="61"/>
      <c r="C163" s="59"/>
      <c r="G163" s="59"/>
      <c r="M163" s="60"/>
    </row>
    <row r="164" spans="1:13" s="58" customFormat="1" x14ac:dyDescent="0.2">
      <c r="B164" s="61"/>
      <c r="C164" s="59"/>
      <c r="I164" s="59"/>
    </row>
    <row r="165" spans="1:13" s="58" customFormat="1" x14ac:dyDescent="0.2">
      <c r="B165" s="61"/>
    </row>
    <row r="166" spans="1:13" s="58" customFormat="1" x14ac:dyDescent="0.2"/>
    <row r="167" spans="1:13" s="58" customFormat="1" x14ac:dyDescent="0.2"/>
    <row r="168" spans="1:13" s="58" customFormat="1" x14ac:dyDescent="0.2"/>
    <row r="169" spans="1:13" s="58" customFormat="1" x14ac:dyDescent="0.2"/>
    <row r="170" spans="1:13" s="58" customFormat="1" x14ac:dyDescent="0.2"/>
    <row r="171" spans="1:13" s="58" customFormat="1" x14ac:dyDescent="0.2"/>
    <row r="172" spans="1:13" s="58" customFormat="1" x14ac:dyDescent="0.2"/>
    <row r="173" spans="1:13" s="58" customFormat="1" x14ac:dyDescent="0.2">
      <c r="B173" s="59"/>
    </row>
    <row r="174" spans="1:13" s="58" customFormat="1" x14ac:dyDescent="0.2">
      <c r="B174" s="59"/>
    </row>
    <row r="175" spans="1:13" s="58" customFormat="1" x14ac:dyDescent="0.2">
      <c r="B175" s="59"/>
    </row>
    <row r="176" spans="1:13" s="58" customFormat="1" x14ac:dyDescent="0.2"/>
    <row r="177" spans="1:29" s="58" customFormat="1" x14ac:dyDescent="0.2"/>
    <row r="178" spans="1:29" s="58" customFormat="1" x14ac:dyDescent="0.2"/>
    <row r="179" spans="1:29" s="58" customFormat="1" x14ac:dyDescent="0.2"/>
    <row r="180" spans="1:29" s="58" customFormat="1" x14ac:dyDescent="0.2"/>
    <row r="181" spans="1:29" s="58" customFormat="1" x14ac:dyDescent="0.2"/>
    <row r="182" spans="1:29" s="58" customFormat="1" x14ac:dyDescent="0.2"/>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sheetData>
  <hyperlinks>
    <hyperlink ref="C47" r:id="rId1" xr:uid="{71FCDB21-DE39-0F47-8F15-AE2D25BD5034}"/>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case_input_test_200325</vt:lpstr>
      <vt:lpstr>case_input_pgp_default</vt:lpstr>
      <vt:lpstr>case_input_pgp_default!Btu_per_kWh</vt:lpstr>
      <vt:lpstr>Btu_per_kWh</vt:lpstr>
      <vt:lpstr>case_input_pgp_default!DISCOUNT_RATE</vt:lpstr>
      <vt:lpstr>DISCOUNT_RATE</vt:lpstr>
      <vt:lpstr>case_input_pgp_default!HOURS_PER_YEAR</vt:lpstr>
      <vt:lpstr>HOURS_PER_YEAR</vt:lpstr>
      <vt:lpstr>case_input_pgp_default!MWh_per_MMBtu</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2019-07-02T23:26:35Z</dcterms:created>
  <dcterms:modified xsi:type="dcterms:W3CDTF">2021-04-06T17:41:43Z</dcterms:modified>
</cp:coreProperties>
</file>