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Library/Group Containers/G69SCX94XU.duck/Library/Application Support/duck/Volumes.noindex/DPB-DGE Data Transfer Node/nobackup/scratch/awongel/clab_all_firm/"/>
    </mc:Choice>
  </mc:AlternateContent>
  <xr:revisionPtr revIDLastSave="0" documentId="13_ncr:1_{626400AE-7EFB-4445-9FEF-B30DFB9F4317}" xr6:coauthVersionLast="47" xr6:coauthVersionMax="47" xr10:uidLastSave="{00000000-0000-0000-0000-000000000000}"/>
  <bookViews>
    <workbookView xWindow="540" yWindow="500" windowWidth="27920" windowHeight="1562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1" l="1"/>
  <c r="M49" i="1"/>
  <c r="M59" i="1"/>
  <c r="M58" i="1"/>
  <c r="M57" i="1"/>
  <c r="M52" i="1"/>
  <c r="K58" i="1"/>
  <c r="B32" i="1" l="1"/>
  <c r="B33" i="1" s="1"/>
  <c r="N80" i="1"/>
  <c r="N79" i="1"/>
  <c r="N78" i="1"/>
  <c r="N77" i="1"/>
  <c r="N76" i="1"/>
  <c r="N75" i="1"/>
  <c r="N74" i="1"/>
  <c r="N73" i="1"/>
  <c r="E73" i="1"/>
  <c r="E74" i="1"/>
  <c r="K59" i="1"/>
  <c r="K57" i="1"/>
  <c r="J57" i="1" l="1"/>
  <c r="J58" i="1"/>
  <c r="J59" i="1"/>
  <c r="L52" i="1"/>
  <c r="E77" i="1"/>
  <c r="H77" i="1" s="1"/>
  <c r="M77" i="1" s="1"/>
  <c r="J50" i="1" s="1"/>
  <c r="E76" i="1"/>
  <c r="H76" i="1" s="1"/>
  <c r="M76" i="1" s="1"/>
  <c r="J52" i="1" s="1"/>
  <c r="E75" i="1"/>
  <c r="H75" i="1" s="1"/>
  <c r="M75" i="1" s="1"/>
  <c r="J56" i="1" s="1"/>
  <c r="H73" i="1"/>
  <c r="M73" i="1" s="1"/>
  <c r="J49" i="1" s="1"/>
  <c r="L51" i="1"/>
  <c r="J72" i="1"/>
  <c r="I72" i="1"/>
  <c r="H72" i="1"/>
  <c r="H74" i="1"/>
  <c r="M74" i="1" s="1"/>
  <c r="J51" i="1" s="1"/>
  <c r="D72" i="1"/>
  <c r="C72" i="1"/>
  <c r="S56" i="1"/>
  <c r="M50" i="1"/>
  <c r="M56" i="1"/>
  <c r="M51" i="1"/>
  <c r="K50" i="1"/>
  <c r="K52" i="1"/>
  <c r="K56" i="1"/>
  <c r="K51" i="1"/>
</calcChain>
</file>

<file path=xl/sharedStrings.xml><?xml version="1.0" encoding="utf-8"?>
<sst xmlns="http://schemas.openxmlformats.org/spreadsheetml/2006/main" count="164" uniqueCount="114">
  <si>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</si>
  <si>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</si>
  <si>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</si>
  <si>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</si>
  <si>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</si>
  <si>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</si>
  <si>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</si>
  <si>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</si>
  <si>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</si>
  <si>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</si>
  <si>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</si>
  <si>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</si>
  <si>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</si>
  <si>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</si>
  <si>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</si>
  <si>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</si>
  <si>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</si>
  <si>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</si>
  <si>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</si>
  <si>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</si>
  <si>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</si>
  <si>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</si>
  <si>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</si>
  <si>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</si>
  <si>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</si>
  <si>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</si>
  <si>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</si>
  <si>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</si>
  <si>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solar</t>
  </si>
  <si>
    <t>natgas</t>
  </si>
  <si>
    <t>battery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</si>
  <si>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</si>
  <si>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</si>
  <si>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</si>
  <si>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wind</t>
  </si>
  <si>
    <t>cyclic_state_of_charge</t>
  </si>
  <si>
    <t>electrolysis</t>
  </si>
  <si>
    <t>bus1</t>
  </si>
  <si>
    <t>h2</t>
  </si>
  <si>
    <t>h2_storage</t>
  </si>
  <si>
    <t>fuel_cell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</si>
  <si>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</si>
  <si>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</si>
  <si>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</si>
  <si>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</si>
  <si>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</si>
  <si>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</si>
  <si>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</si>
  <si>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</si>
  <si>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warning</t>
  </si>
  <si>
    <t>solar.csv</t>
  </si>
  <si>
    <t>demand.csv</t>
  </si>
  <si>
    <t>wind.csv</t>
  </si>
  <si>
    <t>time_series_file</t>
  </si>
  <si>
    <t>Hourly fixed costs</t>
  </si>
  <si>
    <t>Generator</t>
  </si>
  <si>
    <t>Load</t>
  </si>
  <si>
    <t>StorageUnit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</si>
  <si>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</si>
  <si>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</si>
  <si>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</si>
  <si>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</si>
  <si>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</si>
  <si>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</si>
  <si>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</si>
  <si>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</si>
  <si>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</si>
  <si>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</si>
  <si>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</si>
  <si>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</si>
  <si>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</si>
  <si>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</si>
  <si>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</si>
  <si>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</si>
  <si>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</si>
  <si>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</si>
  <si>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</si>
  <si>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</si>
  <si>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power unit</t>
  </si>
  <si>
    <t>currency</t>
  </si>
  <si>
    <t>h</t>
  </si>
  <si>
    <t>kW</t>
  </si>
  <si>
    <t>$</t>
  </si>
  <si>
    <t>Note: p_nom is a factor multiplied to the given capacity</t>
  </si>
  <si>
    <t>Cost calculations</t>
  </si>
  <si>
    <t>Capital recovery factor [%/year]</t>
  </si>
  <si>
    <t>Discount rate</t>
  </si>
  <si>
    <t>Lifetime [years]</t>
  </si>
  <si>
    <t>Efficiency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</si>
  <si>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</si>
  <si>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</si>
  <si>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</si>
  <si>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</si>
  <si>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Note: This is a test case, the costs aren't meant to be very realistic but provide reproducibility in tests</t>
  </si>
  <si>
    <t>2017-01-01 0:00:00</t>
  </si>
  <si>
    <t>Link</t>
  </si>
  <si>
    <t>Store</t>
  </si>
  <si>
    <t>Note: this assumes time unit for dt is 'hour'</t>
  </si>
  <si>
    <t>2016-01-01 00:00:00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</si>
  <si>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</si>
  <si>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</si>
  <si>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</si>
  <si>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</si>
  <si>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</si>
  <si>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test_prefix</t>
  </si>
  <si>
    <t>test_case</t>
  </si>
  <si>
    <t>/carnegie/data/Shared/Labs/Caldeira Lab/Everyone/energy_demand_capacity_data/test_case_solar_wind_demand/</t>
  </si>
  <si>
    <t>bus2</t>
  </si>
  <si>
    <t>DAC</t>
  </si>
  <si>
    <t>co2_stored</t>
  </si>
  <si>
    <t>co2_atmosphere</t>
  </si>
  <si>
    <t>bioenergy</t>
  </si>
  <si>
    <t>hydropower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</si>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</sst>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 (Body)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18" fillId="0" borderId="0" xfId="0" applyFont="1"/>
    <xf numFmtId="0" fontId="16" fillId="34" borderId="0" xfId="0" applyFont="1" applyFill="1" applyAlignment="1">
      <alignment wrapText="1"/>
    </xf>
    <xf numFmtId="0" fontId="0" fillId="34" borderId="0" xfId="0" applyFill="1"/>
    <xf numFmtId="0" fontId="0" fillId="35" borderId="0" xfId="0" applyFill="1"/>
    <xf numFmtId="0" fontId="16" fillId="34" borderId="0" xfId="0" applyFont="1" applyFill="1"/>
    <xf numFmtId="0" fontId="16" fillId="34" borderId="10" xfId="0" applyFont="1" applyFill="1" applyBorder="1" applyAlignment="1">
      <alignment wrapText="1"/>
    </xf>
    <xf numFmtId="0" fontId="0" fillId="34" borderId="10" xfId="0" applyFill="1" applyBorder="1"/>
    <xf numFmtId="0" fontId="16" fillId="34" borderId="11" xfId="0" applyFont="1" applyFill="1" applyBorder="1" applyAlignment="1">
      <alignment wrapText="1"/>
    </xf>
    <xf numFmtId="0" fontId="0" fillId="34" borderId="11" xfId="0" applyFill="1" applyBorder="1"/>
    <xf numFmtId="49" fontId="0" fillId="35" borderId="0" xfId="0" applyNumberFormat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1"/>
  <sheetViews>
    <sheetView tabSelected="1" zoomScale="110" zoomScaleNormal="110" workbookViewId="0">
      <selection activeCell="A62" sqref="A62:XFD62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9.33203125" customWidth="1"/>
    <col min="6" max="6" width="13.33203125" customWidth="1"/>
    <col min="7" max="7" width="10.1640625" customWidth="1"/>
    <col min="8" max="9" width="11.33203125" customWidth="1"/>
    <col min="10" max="10" width="13.5" customWidth="1"/>
    <col min="11" max="11" width="14.83203125" customWidth="1"/>
    <col min="12" max="12" width="13.5" customWidth="1"/>
    <col min="13" max="13" width="11.1640625" customWidth="1"/>
    <col min="14" max="14" width="15.6640625" customWidth="1"/>
    <col min="15" max="15" width="22.33203125" customWidth="1"/>
    <col min="16" max="17" width="11.5" customWidth="1"/>
    <col min="18" max="18" width="14.1640625" customWidth="1"/>
    <col min="19" max="19" width="11.1640625" customWidth="1"/>
  </cols>
  <sheetData>
    <row r="1" spans="1:7" x14ac:dyDescent="0.2">
      <c r="A1" s="3" t="s">
        <v>62</v>
      </c>
      <c r="B1" s="3"/>
      <c r="C1" s="3"/>
      <c r="D1" s="3"/>
      <c r="E1" s="3"/>
      <c r="F1" s="3"/>
      <c r="G1" s="3"/>
    </row>
    <row r="2" spans="1:7" x14ac:dyDescent="0.2">
      <c r="A2" s="3"/>
      <c r="B2" s="3"/>
      <c r="C2" s="3"/>
      <c r="D2" s="3"/>
      <c r="E2" s="3"/>
      <c r="F2" s="3"/>
      <c r="G2" s="3"/>
    </row>
    <row r="3" spans="1:7" x14ac:dyDescent="0.2">
      <c r="A3" s="3" t="s">
        <v>101</v>
      </c>
      <c r="B3" s="3"/>
      <c r="C3" s="3"/>
      <c r="D3" s="3"/>
      <c r="E3" s="3"/>
      <c r="F3" s="3"/>
      <c r="G3" s="3"/>
    </row>
    <row r="4" spans="1:7" x14ac:dyDescent="0.2">
      <c r="A4" s="3"/>
      <c r="B4" s="3"/>
      <c r="C4" s="3"/>
      <c r="D4" s="3"/>
      <c r="E4" s="3"/>
      <c r="F4" s="3"/>
      <c r="G4" s="3"/>
    </row>
    <row r="5" spans="1:7" x14ac:dyDescent="0.2">
      <c r="A5" s="3" t="s">
        <v>0</v>
      </c>
      <c r="B5" s="3"/>
      <c r="C5" s="3"/>
      <c r="D5" s="3"/>
      <c r="E5" s="3"/>
      <c r="F5" s="3"/>
      <c r="G5" s="3"/>
    </row>
    <row r="6" spans="1:7" x14ac:dyDescent="0.2">
      <c r="A6" s="3" t="s">
        <v>1</v>
      </c>
      <c r="B6" s="3"/>
      <c r="C6" s="3"/>
      <c r="D6" s="3"/>
      <c r="E6" s="3"/>
      <c r="F6" s="3"/>
      <c r="G6" s="3"/>
    </row>
    <row r="7" spans="1:7" x14ac:dyDescent="0.2">
      <c r="A7" s="3" t="s">
        <v>73</v>
      </c>
      <c r="B7" s="3"/>
      <c r="C7" s="3"/>
      <c r="D7" s="3"/>
      <c r="E7" s="3"/>
      <c r="F7" s="3"/>
      <c r="G7" s="3"/>
    </row>
    <row r="8" spans="1:7" x14ac:dyDescent="0.2">
      <c r="A8" s="3"/>
      <c r="B8" s="3"/>
      <c r="C8" s="3"/>
      <c r="D8" s="3"/>
      <c r="E8" s="3"/>
      <c r="F8" s="3"/>
      <c r="G8" s="3"/>
    </row>
    <row r="9" spans="1:7" x14ac:dyDescent="0.2">
      <c r="A9" s="3" t="s">
        <v>2</v>
      </c>
      <c r="B9" s="3"/>
      <c r="C9" s="3"/>
      <c r="D9" s="3"/>
      <c r="E9" s="3"/>
      <c r="F9" s="3"/>
      <c r="G9" s="3"/>
    </row>
    <row r="10" spans="1:7" x14ac:dyDescent="0.2">
      <c r="A10" s="3" t="s">
        <v>20</v>
      </c>
      <c r="B10" s="3" t="s">
        <v>63</v>
      </c>
      <c r="C10" s="3"/>
      <c r="D10" s="3"/>
      <c r="E10" s="3"/>
      <c r="F10" s="3"/>
      <c r="G10" s="3"/>
    </row>
    <row r="11" spans="1:7" x14ac:dyDescent="0.2">
      <c r="A11" s="3" t="s">
        <v>21</v>
      </c>
      <c r="B11" s="3" t="s">
        <v>64</v>
      </c>
      <c r="C11" s="3"/>
      <c r="D11" s="3"/>
      <c r="E11" s="3"/>
      <c r="F11" s="3"/>
      <c r="G11" s="3"/>
    </row>
    <row r="12" spans="1:7" x14ac:dyDescent="0.2">
      <c r="A12" s="3" t="s">
        <v>22</v>
      </c>
      <c r="B12" s="3" t="s">
        <v>65</v>
      </c>
      <c r="C12" s="3"/>
      <c r="D12" s="3"/>
      <c r="E12" s="3"/>
      <c r="F12" s="3"/>
      <c r="G12" s="3"/>
    </row>
    <row r="13" spans="1:7" x14ac:dyDescent="0.2">
      <c r="A13" s="3"/>
      <c r="B13" s="3"/>
      <c r="C13" s="3"/>
      <c r="D13" s="3"/>
      <c r="E13" s="3"/>
      <c r="F13" s="3"/>
      <c r="G13" s="3"/>
    </row>
    <row r="14" spans="1:7" x14ac:dyDescent="0.2">
      <c r="A14" s="3" t="s">
        <v>5</v>
      </c>
      <c r="B14" s="3"/>
      <c r="C14" s="3"/>
      <c r="D14" s="3"/>
      <c r="E14" s="3"/>
      <c r="F14" s="3"/>
      <c r="G14" s="3"/>
    </row>
    <row r="15" spans="1:7" x14ac:dyDescent="0.2">
      <c r="A15" s="3" t="s">
        <v>53</v>
      </c>
      <c r="B15" s="3" t="s">
        <v>66</v>
      </c>
      <c r="C15" s="3"/>
      <c r="D15" s="3"/>
      <c r="E15" s="3"/>
      <c r="F15" s="3"/>
      <c r="G15" s="3"/>
    </row>
    <row r="16" spans="1:7" x14ac:dyDescent="0.2">
      <c r="A16" s="3" t="s">
        <v>24</v>
      </c>
      <c r="B16" s="3" t="s">
        <v>67</v>
      </c>
      <c r="C16" s="3"/>
      <c r="D16" s="3"/>
      <c r="E16" s="3"/>
      <c r="F16" s="3"/>
      <c r="G16" s="3"/>
    </row>
    <row r="17" spans="1:7" x14ac:dyDescent="0.2">
      <c r="A17" s="3" t="s">
        <v>25</v>
      </c>
      <c r="B17" s="3" t="s">
        <v>68</v>
      </c>
      <c r="C17" s="3"/>
      <c r="D17" s="3"/>
      <c r="E17" s="3"/>
      <c r="F17" s="3"/>
      <c r="G17" s="3"/>
    </row>
    <row r="18" spans="1:7" x14ac:dyDescent="0.2">
      <c r="A18" s="3" t="s">
        <v>26</v>
      </c>
      <c r="B18" s="3" t="s">
        <v>69</v>
      </c>
      <c r="C18" s="3"/>
      <c r="D18" s="3"/>
      <c r="E18" s="3"/>
      <c r="F18" s="3"/>
      <c r="G18" s="3"/>
    </row>
    <row r="19" spans="1:7" x14ac:dyDescent="0.2">
      <c r="A19" s="3" t="s">
        <v>35</v>
      </c>
      <c r="B19" s="3" t="s">
        <v>71</v>
      </c>
      <c r="C19" s="3"/>
      <c r="D19" s="3"/>
      <c r="E19" s="3"/>
      <c r="F19" s="3"/>
      <c r="G19" s="3"/>
    </row>
    <row r="20" spans="1:7" x14ac:dyDescent="0.2">
      <c r="A20" s="3" t="s">
        <v>17</v>
      </c>
      <c r="B20" s="3" t="s">
        <v>70</v>
      </c>
      <c r="C20" s="3"/>
      <c r="D20" s="3"/>
      <c r="E20" s="3"/>
      <c r="F20" s="3"/>
      <c r="G20" s="3"/>
    </row>
    <row r="21" spans="1:7" x14ac:dyDescent="0.2">
      <c r="A21" s="3" t="s">
        <v>27</v>
      </c>
      <c r="B21" s="3" t="s">
        <v>72</v>
      </c>
      <c r="C21" s="3"/>
      <c r="D21" s="3"/>
      <c r="E21" s="3"/>
      <c r="F21" s="3"/>
      <c r="G21" s="3"/>
    </row>
    <row r="23" spans="1:7" x14ac:dyDescent="0.2">
      <c r="A23" t="s">
        <v>11</v>
      </c>
    </row>
    <row r="25" spans="1:7" x14ac:dyDescent="0.2">
      <c r="A25" t="s">
        <v>45</v>
      </c>
      <c r="B25" s="22" t="s">
        <v>106</v>
      </c>
    </row>
    <row r="26" spans="1:7" x14ac:dyDescent="0.2">
      <c r="A26" t="s">
        <v>13</v>
      </c>
      <c r="B26" t="s">
        <v>44</v>
      </c>
    </row>
    <row r="27" spans="1:7" x14ac:dyDescent="0.2">
      <c r="A27" t="s">
        <v>12</v>
      </c>
      <c r="B27" t="s">
        <v>105</v>
      </c>
    </row>
    <row r="28" spans="1:7" x14ac:dyDescent="0.2">
      <c r="A28" t="s">
        <v>41</v>
      </c>
      <c r="B28" t="s">
        <v>104</v>
      </c>
    </row>
    <row r="29" spans="1:7" x14ac:dyDescent="0.2">
      <c r="A29" t="s">
        <v>42</v>
      </c>
      <c r="B29" s="8" t="s">
        <v>98</v>
      </c>
      <c r="C29" s="8"/>
      <c r="D29" t="s">
        <v>46</v>
      </c>
    </row>
    <row r="30" spans="1:7" x14ac:dyDescent="0.2">
      <c r="A30" t="s">
        <v>43</v>
      </c>
      <c r="B30" s="8" t="s">
        <v>94</v>
      </c>
      <c r="C30" s="8"/>
    </row>
    <row r="31" spans="1:7" x14ac:dyDescent="0.2">
      <c r="A31" t="s">
        <v>91</v>
      </c>
      <c r="B31">
        <v>1</v>
      </c>
      <c r="C31" s="10"/>
    </row>
    <row r="32" spans="1:7" x14ac:dyDescent="0.2">
      <c r="A32" t="s">
        <v>99</v>
      </c>
      <c r="B32" s="21">
        <f>(B30-B29)*24/B31</f>
        <v>8784</v>
      </c>
      <c r="C32" t="s">
        <v>97</v>
      </c>
    </row>
    <row r="33" spans="1:18" x14ac:dyDescent="0.2">
      <c r="A33" t="s">
        <v>100</v>
      </c>
      <c r="B33" s="21">
        <f>B32*B31</f>
        <v>8784</v>
      </c>
    </row>
    <row r="34" spans="1:18" x14ac:dyDescent="0.2">
      <c r="B34" s="6"/>
      <c r="C34" s="6"/>
    </row>
    <row r="35" spans="1:18" x14ac:dyDescent="0.2">
      <c r="A35" t="s">
        <v>48</v>
      </c>
      <c r="B35" s="7" t="s">
        <v>49</v>
      </c>
      <c r="C35" s="7"/>
      <c r="D35" t="s">
        <v>59</v>
      </c>
    </row>
    <row r="36" spans="1:18" x14ac:dyDescent="0.2">
      <c r="A36" t="s">
        <v>14</v>
      </c>
      <c r="B36" s="1">
        <v>10000000000</v>
      </c>
      <c r="C36" s="1"/>
      <c r="D36" t="s">
        <v>60</v>
      </c>
    </row>
    <row r="37" spans="1:18" x14ac:dyDescent="0.2">
      <c r="B37" s="1"/>
      <c r="C37" s="1"/>
    </row>
    <row r="38" spans="1:18" x14ac:dyDescent="0.2">
      <c r="A38" t="s">
        <v>77</v>
      </c>
      <c r="B38" s="1" t="s">
        <v>80</v>
      </c>
      <c r="C38" s="1"/>
    </row>
    <row r="39" spans="1:18" x14ac:dyDescent="0.2">
      <c r="A39" t="s">
        <v>78</v>
      </c>
      <c r="B39" s="1" t="s">
        <v>81</v>
      </c>
      <c r="C39" s="1"/>
    </row>
    <row r="40" spans="1:18" x14ac:dyDescent="0.2">
      <c r="A40" t="s">
        <v>79</v>
      </c>
      <c r="B40" s="1" t="s">
        <v>82</v>
      </c>
      <c r="C40" s="1"/>
    </row>
    <row r="41" spans="1:18" x14ac:dyDescent="0.2">
      <c r="B41" s="1"/>
      <c r="C41" s="1"/>
    </row>
    <row r="42" spans="1:18" x14ac:dyDescent="0.2">
      <c r="A42" t="s">
        <v>18</v>
      </c>
      <c r="J42" t="s">
        <v>92</v>
      </c>
    </row>
    <row r="43" spans="1:18" x14ac:dyDescent="0.2">
      <c r="D43" t="s">
        <v>76</v>
      </c>
      <c r="I43" t="s">
        <v>83</v>
      </c>
      <c r="P43" t="s">
        <v>75</v>
      </c>
    </row>
    <row r="44" spans="1:18" s="3" customFormat="1" x14ac:dyDescent="0.2">
      <c r="A44" s="3" t="s">
        <v>90</v>
      </c>
    </row>
    <row r="45" spans="1:18" s="4" customFormat="1" ht="16" x14ac:dyDescent="0.2">
      <c r="A45" s="4" t="s">
        <v>4</v>
      </c>
      <c r="B45" s="4" t="s">
        <v>3</v>
      </c>
      <c r="D45" s="4" t="s">
        <v>6</v>
      </c>
      <c r="H45" s="4" t="s">
        <v>15</v>
      </c>
      <c r="I45" s="4" t="s">
        <v>16</v>
      </c>
      <c r="J45" s="4" t="s">
        <v>7</v>
      </c>
      <c r="L45" s="4" t="s">
        <v>8</v>
      </c>
      <c r="N45" s="4" t="s">
        <v>9</v>
      </c>
      <c r="P45" s="5" t="s">
        <v>17</v>
      </c>
      <c r="Q45" s="5"/>
      <c r="R45" s="5" t="s">
        <v>10</v>
      </c>
    </row>
    <row r="46" spans="1:18" x14ac:dyDescent="0.2">
      <c r="A46" t="s">
        <v>102</v>
      </c>
    </row>
    <row r="47" spans="1:18" s="2" customFormat="1" ht="32" x14ac:dyDescent="0.2">
      <c r="A47" s="2" t="s">
        <v>20</v>
      </c>
      <c r="B47" s="2" t="s">
        <v>21</v>
      </c>
      <c r="C47" s="2" t="s">
        <v>61</v>
      </c>
      <c r="D47" s="2" t="s">
        <v>22</v>
      </c>
      <c r="E47" s="2" t="s">
        <v>37</v>
      </c>
      <c r="F47" s="2" t="s">
        <v>107</v>
      </c>
      <c r="G47" s="2" t="s">
        <v>53</v>
      </c>
      <c r="H47" s="2" t="s">
        <v>15</v>
      </c>
      <c r="I47" s="2" t="s">
        <v>23</v>
      </c>
      <c r="J47" s="2" t="s">
        <v>24</v>
      </c>
      <c r="L47" s="2" t="s">
        <v>25</v>
      </c>
      <c r="N47" s="2" t="s">
        <v>26</v>
      </c>
      <c r="O47" s="2" t="s">
        <v>35</v>
      </c>
      <c r="P47" s="2" t="s">
        <v>17</v>
      </c>
      <c r="Q47" s="2" t="s">
        <v>74</v>
      </c>
      <c r="R47" s="2" t="s">
        <v>27</v>
      </c>
    </row>
    <row r="48" spans="1:18" x14ac:dyDescent="0.2">
      <c r="A48" s="8" t="s">
        <v>56</v>
      </c>
      <c r="B48" t="s">
        <v>19</v>
      </c>
      <c r="C48" t="s">
        <v>19</v>
      </c>
      <c r="D48" t="s">
        <v>22</v>
      </c>
      <c r="G48" t="s">
        <v>51</v>
      </c>
      <c r="J48" s="15"/>
      <c r="L48" s="15"/>
    </row>
    <row r="49" spans="1:20" x14ac:dyDescent="0.2">
      <c r="A49" s="8" t="s">
        <v>55</v>
      </c>
      <c r="B49" t="s">
        <v>28</v>
      </c>
      <c r="C49" t="s">
        <v>28</v>
      </c>
      <c r="D49" t="s">
        <v>22</v>
      </c>
      <c r="G49" t="s">
        <v>50</v>
      </c>
      <c r="J49" s="21">
        <f>M73*B33</f>
        <v>171.65443408509168</v>
      </c>
      <c r="K49" t="str">
        <f>B40 &amp; "/time range/" &amp; B39</f>
        <v>$/time range/kW</v>
      </c>
      <c r="L49" s="15"/>
      <c r="M49" t="str">
        <f xml:space="preserve"> B40 &amp; "/" &amp; B39 &amp; B38</f>
        <v>$/kWh</v>
      </c>
    </row>
    <row r="50" spans="1:20" x14ac:dyDescent="0.2">
      <c r="A50" s="8" t="s">
        <v>55</v>
      </c>
      <c r="B50" t="s">
        <v>34</v>
      </c>
      <c r="C50" t="s">
        <v>34</v>
      </c>
      <c r="D50" t="s">
        <v>22</v>
      </c>
      <c r="G50" t="s">
        <v>52</v>
      </c>
      <c r="J50" s="21">
        <f>M77*B33</f>
        <v>181.49756560590552</v>
      </c>
      <c r="K50" t="str">
        <f>B40 &amp; "/time range/" &amp; B39</f>
        <v>$/time range/kW</v>
      </c>
      <c r="L50" s="15"/>
      <c r="M50" t="str">
        <f xml:space="preserve"> B40 &amp; "/" &amp; B39 &amp; B38</f>
        <v>$/kWh</v>
      </c>
    </row>
    <row r="51" spans="1:20" x14ac:dyDescent="0.2">
      <c r="A51" s="8" t="s">
        <v>55</v>
      </c>
      <c r="B51" t="s">
        <v>29</v>
      </c>
      <c r="C51" t="s">
        <v>29</v>
      </c>
      <c r="D51" t="s">
        <v>22</v>
      </c>
      <c r="J51" s="21">
        <f>M74*B33</f>
        <v>104.08824719790415</v>
      </c>
      <c r="K51" t="str">
        <f>B40 &amp; "/time range/" &amp; B39</f>
        <v>$/time range/kW</v>
      </c>
      <c r="L51" s="15">
        <f>I74 + J74/K74</f>
        <v>3.9088110924995347E-2</v>
      </c>
      <c r="M51" t="str">
        <f xml:space="preserve"> B40 &amp; "/" &amp; B39 &amp; B38</f>
        <v>$/kWh</v>
      </c>
    </row>
    <row r="52" spans="1:20" x14ac:dyDescent="0.2">
      <c r="A52" s="8" t="s">
        <v>55</v>
      </c>
      <c r="B52" t="s">
        <v>33</v>
      </c>
      <c r="C52" t="s">
        <v>33</v>
      </c>
      <c r="D52" t="s">
        <v>22</v>
      </c>
      <c r="J52" s="21">
        <f>M76*B33</f>
        <v>548.78374889246641</v>
      </c>
      <c r="K52" t="str">
        <f>B40 &amp; "/time range/" &amp; B39</f>
        <v>$/time range/kW</v>
      </c>
      <c r="L52" s="15">
        <f>I76 + J76/K76</f>
        <v>2.5047272727272724E-2</v>
      </c>
      <c r="M52" t="str">
        <f xml:space="preserve"> B40 &amp; "/" &amp; B39 &amp; B38</f>
        <v>$/kWh</v>
      </c>
    </row>
    <row r="53" spans="1:20" x14ac:dyDescent="0.2">
      <c r="A53" s="8" t="s">
        <v>55</v>
      </c>
      <c r="B53" t="s">
        <v>111</v>
      </c>
      <c r="J53" s="21"/>
      <c r="L53" s="15"/>
    </row>
    <row r="54" spans="1:20" x14ac:dyDescent="0.2">
      <c r="A54" s="8" t="s">
        <v>55</v>
      </c>
      <c r="B54" t="s">
        <v>112</v>
      </c>
      <c r="J54" s="21"/>
      <c r="L54" s="15"/>
    </row>
    <row r="55" spans="1:20" x14ac:dyDescent="0.2">
      <c r="A55" s="8" t="s">
        <v>55</v>
      </c>
      <c r="B55" t="s">
        <v>113</v>
      </c>
      <c r="J55" s="21"/>
      <c r="L55" s="15"/>
    </row>
    <row r="56" spans="1:20" x14ac:dyDescent="0.2">
      <c r="A56" s="8" t="s">
        <v>57</v>
      </c>
      <c r="B56" t="s">
        <v>30</v>
      </c>
      <c r="C56" t="s">
        <v>30</v>
      </c>
      <c r="D56" t="s">
        <v>22</v>
      </c>
      <c r="J56" s="21">
        <f>M75*N56*B33</f>
        <v>223.87212597208145</v>
      </c>
      <c r="K56" t="str">
        <f>B40 &amp; "/time range/" &amp; B39</f>
        <v>$/time range/kW</v>
      </c>
      <c r="L56" s="15"/>
      <c r="M56" t="str">
        <f xml:space="preserve"> B40 &amp; "/" &amp; B39 &amp; B38</f>
        <v>$/kWh</v>
      </c>
      <c r="N56">
        <v>6.008</v>
      </c>
      <c r="O56" t="b">
        <v>1</v>
      </c>
      <c r="P56">
        <v>0.9</v>
      </c>
      <c r="R56">
        <v>1.1400000000000001E-6</v>
      </c>
      <c r="S56" t="str">
        <f xml:space="preserve"> 1 &amp; "/" &amp; B38</f>
        <v>1/h</v>
      </c>
      <c r="T56" t="s">
        <v>32</v>
      </c>
    </row>
    <row r="57" spans="1:20" x14ac:dyDescent="0.2">
      <c r="A57" s="8" t="s">
        <v>95</v>
      </c>
      <c r="B57" t="s">
        <v>36</v>
      </c>
      <c r="C57" t="s">
        <v>36</v>
      </c>
      <c r="D57" t="s">
        <v>22</v>
      </c>
      <c r="E57" t="s">
        <v>38</v>
      </c>
      <c r="J57" s="21">
        <f>M78*B33</f>
        <v>43.92</v>
      </c>
      <c r="K57" t="str">
        <f>B40 &amp; "/time range/" &amp; B39</f>
        <v>$/time range/kW</v>
      </c>
      <c r="L57" s="15"/>
      <c r="M57" t="str">
        <f xml:space="preserve"> B40 &amp; "/" &amp; B39 &amp; B38</f>
        <v>$/kWh</v>
      </c>
      <c r="P57">
        <v>0.7</v>
      </c>
    </row>
    <row r="58" spans="1:20" x14ac:dyDescent="0.2">
      <c r="A58" s="8" t="s">
        <v>96</v>
      </c>
      <c r="B58" t="s">
        <v>39</v>
      </c>
      <c r="C58" t="s">
        <v>39</v>
      </c>
      <c r="D58" t="s">
        <v>38</v>
      </c>
      <c r="J58" s="21">
        <f>M79*B33</f>
        <v>0.140544</v>
      </c>
      <c r="K58" t="str">
        <f>B40 &amp; "/time range/" &amp; B39 &amp; B38</f>
        <v>$/time range/kWh</v>
      </c>
      <c r="L58" s="15"/>
      <c r="M58" t="str">
        <f xml:space="preserve"> B40 &amp; "/" &amp; B39 &amp; B38</f>
        <v>$/kWh</v>
      </c>
    </row>
    <row r="59" spans="1:20" x14ac:dyDescent="0.2">
      <c r="A59" s="8" t="s">
        <v>95</v>
      </c>
      <c r="B59" t="s">
        <v>40</v>
      </c>
      <c r="C59" t="s">
        <v>40</v>
      </c>
      <c r="D59" t="s">
        <v>38</v>
      </c>
      <c r="E59" t="s">
        <v>22</v>
      </c>
      <c r="J59" s="21">
        <f>M80*B33</f>
        <v>17.568000000000001</v>
      </c>
      <c r="K59" t="str">
        <f>B40 &amp; "/time range/" &amp; B39</f>
        <v>$/time range/kW</v>
      </c>
      <c r="L59" s="15"/>
      <c r="M59" t="str">
        <f xml:space="preserve"> B40 &amp; "/" &amp; B39 &amp; B38</f>
        <v>$/kWh</v>
      </c>
      <c r="P59">
        <v>0.5</v>
      </c>
    </row>
    <row r="60" spans="1:20" x14ac:dyDescent="0.2">
      <c r="A60" s="8" t="s">
        <v>95</v>
      </c>
      <c r="B60" t="s">
        <v>108</v>
      </c>
      <c r="C60" t="s">
        <v>108</v>
      </c>
      <c r="D60" t="s">
        <v>22</v>
      </c>
      <c r="E60" t="s">
        <v>109</v>
      </c>
      <c r="F60" t="s">
        <v>110</v>
      </c>
      <c r="J60" s="21"/>
      <c r="L60" s="15"/>
    </row>
    <row r="63" spans="1:20" x14ac:dyDescent="0.2">
      <c r="A63" t="s">
        <v>103</v>
      </c>
    </row>
    <row r="65" spans="1:14" x14ac:dyDescent="0.2">
      <c r="A65" t="s">
        <v>47</v>
      </c>
    </row>
    <row r="66" spans="1:14" x14ac:dyDescent="0.2">
      <c r="A66" t="s">
        <v>31</v>
      </c>
    </row>
    <row r="67" spans="1:14" x14ac:dyDescent="0.2">
      <c r="A67" s="15" t="s">
        <v>58</v>
      </c>
      <c r="B67" s="15"/>
      <c r="C67" s="15"/>
      <c r="M67" s="9"/>
      <c r="N67" s="9"/>
    </row>
    <row r="68" spans="1:14" x14ac:dyDescent="0.2">
      <c r="A68" t="s">
        <v>89</v>
      </c>
      <c r="M68" s="9"/>
      <c r="N68" s="9"/>
    </row>
    <row r="70" spans="1:14" x14ac:dyDescent="0.2">
      <c r="A70" s="12" t="s">
        <v>84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2"/>
      <c r="N70" s="2"/>
    </row>
    <row r="71" spans="1:14" x14ac:dyDescent="0.2">
      <c r="A71" s="12"/>
      <c r="B71" s="16" t="s">
        <v>86</v>
      </c>
      <c r="C71" s="14">
        <v>7.0000000000000007E-2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14" ht="64" x14ac:dyDescent="0.2">
      <c r="A72" s="2"/>
      <c r="B72" s="13" t="s">
        <v>21</v>
      </c>
      <c r="C72" s="19" t="str">
        <f xml:space="preserve"> "Overnight cost [" &amp; B40 &amp; "/" &amp; B39 &amp; "]"</f>
        <v>Overnight cost [$/kW]</v>
      </c>
      <c r="D72" s="13" t="str">
        <f xml:space="preserve"> "Fixed O&amp;M cost ["  &amp; B40 &amp; "/" &amp; B39 &amp; "year]"</f>
        <v>Fixed O&amp;M cost [$/kWyear]</v>
      </c>
      <c r="E72" s="13" t="s">
        <v>85</v>
      </c>
      <c r="F72" s="13"/>
      <c r="G72" s="13" t="s">
        <v>87</v>
      </c>
      <c r="H72" s="17" t="str">
        <f xml:space="preserve"> "Annual fixed costs [" &amp;B40 &amp; "/year]"</f>
        <v>Annual fixed costs [$/year]</v>
      </c>
      <c r="I72" s="13" t="str">
        <f xml:space="preserve"> "Variable O&amp;M [" &amp; B40 &amp; "/" &amp; B39 &amp; B38 &amp; "]"</f>
        <v>Variable O&amp;M [$/kWh]</v>
      </c>
      <c r="J72" s="13" t="str">
        <f xml:space="preserve"> "Fuel cost [" &amp; B40 &amp; "/" &amp; B39 &amp; B38 &amp; "]"</f>
        <v>Fuel cost [$/kWh]</v>
      </c>
      <c r="K72" s="13" t="s">
        <v>88</v>
      </c>
      <c r="L72" s="19"/>
      <c r="M72" s="13" t="s">
        <v>54</v>
      </c>
      <c r="N72" s="13"/>
    </row>
    <row r="73" spans="1:14" x14ac:dyDescent="0.2">
      <c r="B73" s="14" t="s">
        <v>28</v>
      </c>
      <c r="C73" s="20">
        <v>1851</v>
      </c>
      <c r="D73" s="14">
        <v>22.02</v>
      </c>
      <c r="E73" s="14">
        <f>C71*(1+C71)^G73/((1+C71)^G73-1)</f>
        <v>8.0586403511111196E-2</v>
      </c>
      <c r="F73" s="14"/>
      <c r="G73" s="14">
        <v>30</v>
      </c>
      <c r="H73" s="18">
        <f>C73*E73+D73</f>
        <v>171.18543289906683</v>
      </c>
      <c r="I73" s="14"/>
      <c r="J73" s="14"/>
      <c r="K73" s="14"/>
      <c r="L73" s="20"/>
      <c r="M73" s="14">
        <f>H73/8760</f>
        <v>1.954171608436836E-2</v>
      </c>
      <c r="N73" s="14" t="str">
        <f>B40&amp;"/"&amp;B38&amp;"/"&amp;B39</f>
        <v>$/h/kW</v>
      </c>
    </row>
    <row r="74" spans="1:14" x14ac:dyDescent="0.2">
      <c r="B74" s="14" t="s">
        <v>29</v>
      </c>
      <c r="C74" s="20">
        <v>982</v>
      </c>
      <c r="D74" s="14">
        <v>11.11</v>
      </c>
      <c r="E74" s="14">
        <f>C71*(1+C71)^G74/((1+C71)^G74-1)</f>
        <v>9.4392925743255696E-2</v>
      </c>
      <c r="F74" s="14"/>
      <c r="G74" s="14">
        <v>20</v>
      </c>
      <c r="H74" s="18">
        <f>C74*E74+D74</f>
        <v>103.80385307987709</v>
      </c>
      <c r="I74" s="14">
        <v>3.5400000000000002E-3</v>
      </c>
      <c r="J74" s="14">
        <v>1.9099999999999999E-2</v>
      </c>
      <c r="K74" s="14">
        <v>0.5373</v>
      </c>
      <c r="L74" s="20"/>
      <c r="M74" s="14">
        <f>H74/8760</f>
        <v>1.1849754917794188E-2</v>
      </c>
      <c r="N74" s="14" t="str">
        <f>B40&amp;"/"&amp;B38&amp;"/"&amp;B39</f>
        <v>$/h/kW</v>
      </c>
    </row>
    <row r="75" spans="1:14" x14ac:dyDescent="0.2">
      <c r="B75" s="14" t="s">
        <v>30</v>
      </c>
      <c r="C75" s="20">
        <v>261</v>
      </c>
      <c r="D75" s="14"/>
      <c r="E75" s="14">
        <f>C71*(1+C71)^G75/((1+C71)^G75-1)</f>
        <v>0.14237750272736471</v>
      </c>
      <c r="F75" s="14"/>
      <c r="G75" s="14">
        <v>10</v>
      </c>
      <c r="H75" s="18">
        <f>C75*E75+D75</f>
        <v>37.160528211842191</v>
      </c>
      <c r="I75" s="14"/>
      <c r="J75" s="14"/>
      <c r="K75" s="14"/>
      <c r="L75" s="20"/>
      <c r="M75" s="14">
        <f>H75/8760</f>
        <v>4.2420694305755928E-3</v>
      </c>
      <c r="N75" s="14" t="str">
        <f>B40&amp;"/"&amp;B38&amp;"/"&amp;B39</f>
        <v>$/h/kW</v>
      </c>
    </row>
    <row r="76" spans="1:14" x14ac:dyDescent="0.2">
      <c r="B76" s="14" t="s">
        <v>33</v>
      </c>
      <c r="C76" s="20">
        <v>5946</v>
      </c>
      <c r="D76" s="14">
        <v>101.28</v>
      </c>
      <c r="E76" s="14">
        <f>C71*(1+C71)^G76/((1+C71)^G76-1)</f>
        <v>7.5009138873610326E-2</v>
      </c>
      <c r="F76" s="14"/>
      <c r="G76" s="14">
        <v>40</v>
      </c>
      <c r="H76" s="18">
        <f>C76*E76+D76</f>
        <v>547.28433974248696</v>
      </c>
      <c r="I76" s="14">
        <v>2.32E-3</v>
      </c>
      <c r="J76" s="14">
        <v>7.4999999999999997E-3</v>
      </c>
      <c r="K76" s="14">
        <v>0.33</v>
      </c>
      <c r="L76" s="20"/>
      <c r="M76" s="14">
        <f>H76/8760</f>
        <v>6.2475381249142349E-2</v>
      </c>
      <c r="N76" s="14" t="str">
        <f>B40&amp;"/"&amp;B38&amp;"/"&amp;B39</f>
        <v>$/h/kW</v>
      </c>
    </row>
    <row r="77" spans="1:14" x14ac:dyDescent="0.2">
      <c r="B77" s="14" t="s">
        <v>34</v>
      </c>
      <c r="C77" s="20">
        <v>1657</v>
      </c>
      <c r="D77" s="14">
        <v>47.47</v>
      </c>
      <c r="E77" s="14">
        <f>C71*(1+C71)^G77/((1+C71)^G77-1)</f>
        <v>8.0586403511111196E-2</v>
      </c>
      <c r="F77" s="14"/>
      <c r="G77" s="14">
        <v>30</v>
      </c>
      <c r="H77" s="18">
        <f>C77*E77+D77</f>
        <v>181.00167061791126</v>
      </c>
      <c r="I77" s="14"/>
      <c r="J77" s="14"/>
      <c r="K77" s="14"/>
      <c r="L77" s="20"/>
      <c r="M77" s="14">
        <f>H77/8760</f>
        <v>2.0662291166428225E-2</v>
      </c>
      <c r="N77" s="14" t="str">
        <f>B40&amp;"/"&amp;B38&amp;"/"&amp;B39</f>
        <v>$/h/kW</v>
      </c>
    </row>
    <row r="78" spans="1:14" x14ac:dyDescent="0.2">
      <c r="B78" s="14" t="s">
        <v>36</v>
      </c>
      <c r="C78" s="20"/>
      <c r="D78" s="14"/>
      <c r="E78" s="14"/>
      <c r="F78" s="14"/>
      <c r="G78" s="14"/>
      <c r="H78" s="18"/>
      <c r="I78" s="14"/>
      <c r="J78" s="14"/>
      <c r="K78" s="18"/>
      <c r="L78" s="14"/>
      <c r="M78" s="14">
        <v>5.0000000000000001E-3</v>
      </c>
      <c r="N78" s="14" t="str">
        <f>B40&amp;"/"&amp;B38&amp;"/"&amp;B39</f>
        <v>$/h/kW</v>
      </c>
    </row>
    <row r="79" spans="1:14" x14ac:dyDescent="0.2">
      <c r="B79" s="14" t="s">
        <v>39</v>
      </c>
      <c r="C79" s="20"/>
      <c r="D79" s="14"/>
      <c r="E79" s="14"/>
      <c r="F79" s="14"/>
      <c r="G79" s="14"/>
      <c r="H79" s="18"/>
      <c r="I79" s="14"/>
      <c r="J79" s="14"/>
      <c r="K79" s="18"/>
      <c r="L79" s="14"/>
      <c r="M79" s="14">
        <v>1.5999999999999999E-5</v>
      </c>
      <c r="N79" s="14" t="str">
        <f>B40&amp;"/"&amp;B38&amp;"/"&amp;B39</f>
        <v>$/h/kW</v>
      </c>
    </row>
    <row r="80" spans="1:14" x14ac:dyDescent="0.2">
      <c r="B80" s="14" t="s">
        <v>40</v>
      </c>
      <c r="C80" s="20"/>
      <c r="D80" s="14"/>
      <c r="E80" s="14"/>
      <c r="F80" s="14"/>
      <c r="G80" s="14"/>
      <c r="H80" s="18"/>
      <c r="I80" s="14"/>
      <c r="J80" s="14"/>
      <c r="K80" s="18"/>
      <c r="L80" s="14"/>
      <c r="M80" s="14">
        <v>2E-3</v>
      </c>
      <c r="N80" s="14" t="str">
        <f>B40&amp;"/"&amp;B38&amp;"/"&amp;B39</f>
        <v>$/h/kW</v>
      </c>
    </row>
    <row r="81" spans="2:2" x14ac:dyDescent="0.2">
      <c r="B81" t="s">
        <v>93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2023-03-02T04:18:49Z</dcterms:modified>
</cp:coreProperties>
</file>