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all_firm/"/>
    </mc:Choice>
  </mc:AlternateContent>
  <xr:revisionPtr revIDLastSave="0" documentId="13_ncr:1_{576B084B-7F4D-CA4F-842A-5F81702B9AB5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1" i="1" l="1"/>
  <c r="H163" i="1"/>
  <c r="P162" i="1"/>
  <c r="P160" i="1"/>
  <c r="P158" i="1"/>
  <c r="P156" i="1"/>
  <c r="P154" i="1"/>
  <c r="G158" i="1" l="1"/>
  <c r="H158" i="1" s="1"/>
  <c r="M158" i="1" s="1"/>
  <c r="M70" i="1"/>
  <c r="N67" i="1" l="1"/>
  <c r="W60" i="1"/>
  <c r="W58" i="1"/>
  <c r="V60" i="1"/>
  <c r="N59" i="1"/>
  <c r="N160" i="1"/>
  <c r="N156" i="1"/>
  <c r="O60" i="1"/>
  <c r="M60" i="1"/>
  <c r="G160" i="1"/>
  <c r="H160" i="1" s="1"/>
  <c r="M160" i="1" s="1"/>
  <c r="N55" i="1" l="1"/>
  <c r="C154" i="1"/>
  <c r="C153" i="1"/>
  <c r="G156" i="1"/>
  <c r="H156" i="1" s="1"/>
  <c r="M156" i="1" s="1"/>
  <c r="W62" i="1" l="1"/>
  <c r="O62" i="1"/>
  <c r="O59" i="1"/>
  <c r="M62" i="1"/>
  <c r="M59" i="1"/>
  <c r="W56" i="1" l="1"/>
  <c r="M64" i="1"/>
  <c r="O64" i="1"/>
  <c r="O58" i="1"/>
  <c r="O57" i="1"/>
  <c r="O56" i="1"/>
  <c r="M58" i="1"/>
  <c r="M57" i="1"/>
  <c r="M56" i="1"/>
  <c r="O63" i="1" l="1"/>
  <c r="M67" i="1"/>
  <c r="O67" i="1"/>
  <c r="O66" i="1"/>
  <c r="M55" i="1"/>
  <c r="O55" i="1"/>
  <c r="N154" i="1" l="1"/>
  <c r="D154" i="1"/>
  <c r="G154" i="1"/>
  <c r="J152" i="1"/>
  <c r="H154" i="1" l="1"/>
  <c r="M154" i="1" s="1"/>
  <c r="I152" i="1"/>
  <c r="H152" i="1"/>
  <c r="D152" i="1"/>
  <c r="C152" i="1"/>
  <c r="O53" i="1" l="1"/>
  <c r="M66" i="1"/>
  <c r="O54" i="1" l="1"/>
  <c r="M54" i="1"/>
  <c r="M63" i="1"/>
  <c r="N153" i="1" l="1"/>
  <c r="G153" i="1" l="1"/>
  <c r="D153" i="1" l="1"/>
  <c r="H153" i="1" l="1"/>
  <c r="M153" i="1" s="1"/>
  <c r="O65" i="1"/>
  <c r="M65" i="1"/>
  <c r="M97" i="1"/>
  <c r="W68" i="1" l="1"/>
  <c r="O68" i="1"/>
  <c r="O69" i="1"/>
  <c r="O97" i="1"/>
  <c r="M68" i="1"/>
  <c r="M69" i="1"/>
  <c r="M96" i="1"/>
  <c r="B33" i="1" l="1"/>
  <c r="L55" i="1" s="1"/>
  <c r="O96" i="1"/>
  <c r="O100" i="1"/>
  <c r="M99" i="1"/>
  <c r="M100" i="1"/>
  <c r="L59" i="1" l="1"/>
  <c r="B34" i="1"/>
  <c r="O61" i="1"/>
  <c r="M61" i="1"/>
  <c r="L66" i="1" l="1"/>
  <c r="L65" i="1"/>
  <c r="M53" i="1"/>
  <c r="O99" i="1"/>
  <c r="O98" i="1"/>
  <c r="M98" i="1" l="1"/>
  <c r="Y52" i="1" l="1"/>
  <c r="O71" i="1"/>
  <c r="M71" i="1"/>
</calcChain>
</file>

<file path=xl/sharedStrings.xml><?xml version="1.0" encoding="utf-8"?>
<sst xmlns="http://schemas.openxmlformats.org/spreadsheetml/2006/main" count="635" uniqueCount="269">
  <si>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</si>
  <si>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</si>
  <si>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</si>
  <si>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</si>
  <si>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</si>
  <si>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</si>
  <si>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</si>
  <si>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</si>
  <si>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</si>
  <si>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</si>
  <si>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</si>
  <si>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</si>
  <si>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</si>
  <si>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</si>
  <si>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</si>
  <si>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</si>
  <si>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</si>
  <si>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</si>
  <si>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</si>
  <si>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</si>
  <si>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</si>
  <si>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</si>
  <si>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</si>
  <si>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</si>
  <si>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</si>
  <si>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</si>
  <si>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</si>
  <si>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</si>
  <si>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</si>
  <si>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</si>
  <si>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</si>
  <si>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</si>
  <si>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</si>
  <si>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</si>
  <si>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</si>
  <si>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</si>
  <si>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</si>
  <si>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</si>
  <si>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</si>
  <si>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</si>
  <si>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</si>
  <si>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</si>
  <si>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</si>
  <si>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</si>
  <si>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</si>
  <si>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</si>
  <si>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</si>
  <si>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</si>
  <si>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</si>
  <si>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</si>
  <si>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</si>
  <si>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</si>
  <si>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</si>
  <si>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</si>
  <si>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</si>
  <si>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</si>
  <si>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</si>
  <si>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</si>
  <si>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</si>
  <si>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</si>
  <si>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</si>
  <si>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</si>
  <si>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</si>
  <si>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</si>
  <si>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</si>
  <si>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</si>
  <si>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</si>
  <si>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</si>
  <si>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</si>
  <si>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</si>
  <si>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</si>
  <si>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</si>
  <si>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</si>
  <si>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</si>
  <si>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</si>
  <si>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</si>
  <si>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</si>
  <si>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</si>
  <si>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</si>
  <si>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</si>
  <si>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</si>
  <si>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</si>
  <si>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</si>
  <si>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</si>
  <si>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</si>
  <si>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</si>
  <si>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</si>
  <si>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</si>
  <si>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</si>
  <si>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</si>
  <si>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</si>
  <si>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</si>
  <si>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</si>
  <si>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</si>
  <si>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</si>
  <si>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</si>
  <si>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</si>
  <si>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</si>
  <si>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</si>
  <si>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direct air capture</t>
  </si>
  <si>
    <t>MW</t>
  </si>
  <si>
    <t>onwind</t>
  </si>
  <si>
    <t>Note: To use PyPSA default costs, use same technology names as in costs_path</t>
  </si>
  <si>
    <t>hydro</t>
  </si>
  <si>
    <t>fuel cell</t>
  </si>
  <si>
    <t>battery storage</t>
  </si>
  <si>
    <t>StorageUnit</t>
  </si>
  <si>
    <t>2017-01-01 00:00:00</t>
  </si>
  <si>
    <t>CO2 storage tank</t>
  </si>
  <si>
    <t>hydrogen storage underground</t>
  </si>
  <si>
    <t>solar-utility</t>
  </si>
  <si>
    <t>Note: costing for nuclear heat has to be for kWh thermal (or other energy unit)</t>
  </si>
  <si>
    <t>Note: % indicates addition to standard PyPSA name which stands before the %</t>
  </si>
  <si>
    <t>CCGT % link</t>
  </si>
  <si>
    <t>Cost calculations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</si>
  <si>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</si>
  <si>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</si>
  <si>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</si>
  <si>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</si>
  <si>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</si>
  <si>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</si>
  <si>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</si>
  <si>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pumped_hydro_storage energy</t>
  </si>
  <si>
    <t>pumped_hydro_storage power</t>
  </si>
  <si>
    <t>* includes property, tax, insurance, licensing, permiting costs</t>
  </si>
  <si>
    <t>carrier</t>
  </si>
  <si>
    <t>Note: carrier allows to group different technologies</t>
  </si>
  <si>
    <t>natgas</t>
  </si>
  <si>
    <t>load shifting forward</t>
  </si>
  <si>
    <t>load shifting backward</t>
  </si>
  <si>
    <t>Note: cost per energy stored for Store/StoragUnit</t>
  </si>
  <si>
    <t>p_max_pu</t>
  </si>
  <si>
    <t>sign</t>
  </si>
  <si>
    <t>Source load shifting costs</t>
  </si>
  <si>
    <t>https://doi.org/10.20357/B7MS40</t>
  </si>
  <si>
    <t>Gerke et al. The California Demand Response Potential Study, Phase 3: Final Report on the Shift Resource through 2030.</t>
  </si>
  <si>
    <t>https://github.com/PyPSA/technology-data/blob/master/outputs/costs_2020.csv</t>
  </si>
  <si>
    <t>PyPSA technology data</t>
  </si>
  <si>
    <t>Source all other costs</t>
  </si>
  <si>
    <t>Source natural gas CCS costs</t>
  </si>
  <si>
    <t>natural gas with CCS</t>
  </si>
  <si>
    <t>(NG combined cycle 95% CCS (H-frame basis -&gt; 2nd Gen Tech)), Moderate</t>
  </si>
  <si>
    <t>co2 atmosphere</t>
  </si>
  <si>
    <t>load shedding</t>
  </si>
  <si>
    <t>solver</t>
  </si>
  <si>
    <t>gurobi</t>
  </si>
  <si>
    <t>CCGT % wCCS</t>
  </si>
  <si>
    <t>CCGT % link wCCS</t>
  </si>
  <si>
    <t xml:space="preserve">CCGT </t>
  </si>
  <si>
    <t>load shifting</t>
  </si>
  <si>
    <t>geothermal % link</t>
  </si>
  <si>
    <t>geoth_out</t>
  </si>
  <si>
    <t>natgas_wCCS</t>
  </si>
  <si>
    <t>Note: Path to PyPSA database</t>
  </si>
  <si>
    <t>Data source</t>
  </si>
  <si>
    <t>PyPSA DB</t>
  </si>
  <si>
    <t>Gerke et al</t>
  </si>
  <si>
    <t>NREL</t>
  </si>
  <si>
    <t>-</t>
  </si>
  <si>
    <t>€</t>
  </si>
  <si>
    <t>Note: 2020 €</t>
  </si>
  <si>
    <t>2020 €/$</t>
  </si>
  <si>
    <t>BECCS</t>
  </si>
  <si>
    <t>Source lost load</t>
  </si>
  <si>
    <t>https://doi.org/10.1016/j.tej.2022.107187</t>
  </si>
  <si>
    <t>Gorman. The quest to quantify the value of lost load: A critical review of the economics of power outages</t>
  </si>
  <si>
    <t>https://atb-archive.nrel.gov/electricity/2020/data.php</t>
  </si>
  <si>
    <t>NREL (National Renewable Energy Laboratory). 2020. "2020 Annual Technology Baseline."</t>
  </si>
  <si>
    <t>Source BECCS</t>
  </si>
  <si>
    <t>https://www.nrel.gov/docs/fy22osti/81644.pdf</t>
  </si>
  <si>
    <t>CO2 emissions</t>
  </si>
  <si>
    <t>tCO2/MWh</t>
  </si>
  <si>
    <t>BECCS % link</t>
  </si>
  <si>
    <t>beccs</t>
  </si>
  <si>
    <t>beccs_out</t>
  </si>
  <si>
    <t>Gorman</t>
  </si>
  <si>
    <t>natgas_wCCS_out</t>
  </si>
  <si>
    <t>Variable cost [€/MWh]</t>
  </si>
  <si>
    <t>info</t>
  </si>
  <si>
    <t>db</t>
  </si>
  <si>
    <t>.05*db_co2_emissions</t>
  </si>
  <si>
    <t>db_co2_emissions</t>
  </si>
  <si>
    <t>-1*db_energy-input</t>
  </si>
  <si>
    <t>Compressed-Air-Adiabatic-bicharger</t>
  </si>
  <si>
    <t>Compressed-Air-Adiabatic-store</t>
  </si>
  <si>
    <t>comp_air</t>
  </si>
  <si>
    <t>compressed_air_store</t>
  </si>
  <si>
    <t>all_firm</t>
  </si>
  <si>
    <t>Pumped-Storage-Hydro-bicharger</t>
  </si>
  <si>
    <t>Pumped-Storage-Hydro-store</t>
  </si>
  <si>
    <t>Vanadium-Redox-Flow-bicharger</t>
  </si>
  <si>
    <t>Vanadium-Redox-Flow-store</t>
  </si>
  <si>
    <t>redox_store</t>
  </si>
  <si>
    <t>vanadium</t>
  </si>
  <si>
    <t>Zn-Air-bicharger</t>
  </si>
  <si>
    <t>Zn-Air-store</t>
  </si>
  <si>
    <t>zn_air_store</t>
  </si>
  <si>
    <t>zn_air</t>
  </si>
  <si>
    <t>Sand-charger</t>
  </si>
  <si>
    <t>Sand-store</t>
  </si>
  <si>
    <t>Sand-discharger</t>
  </si>
  <si>
    <t>sand_store</t>
  </si>
  <si>
    <t>sand</t>
  </si>
  <si>
    <t>Concrete-charger</t>
  </si>
  <si>
    <t>Concrete-store</t>
  </si>
  <si>
    <t>Concrete-discharger</t>
  </si>
  <si>
    <t>concrete_store</t>
  </si>
  <si>
    <t>concrete</t>
  </si>
  <si>
    <t>Lead-Acid-bicharger</t>
  </si>
  <si>
    <t>Gravity-Brick-bicharger</t>
  </si>
  <si>
    <t>Gravity-Brick-store</t>
  </si>
  <si>
    <t>gravity_brick_store</t>
  </si>
  <si>
    <t>grav_brick</t>
  </si>
  <si>
    <t>Gravity-Water-Aboveground-bicharger</t>
  </si>
  <si>
    <t>Gravity-Water-Aboveground-store</t>
  </si>
  <si>
    <t>gravity_aboveground_store</t>
  </si>
  <si>
    <t>grav_abo_ground</t>
  </si>
  <si>
    <t>Gravity-Water-Underground-bicharger</t>
  </si>
  <si>
    <t>Gravity-Water-Underground-store</t>
  </si>
  <si>
    <t>gravity_underground_store</t>
  </si>
  <si>
    <t>grav_und_ground</t>
  </si>
  <si>
    <t>HighT-Molten-Salt-charger</t>
  </si>
  <si>
    <t>HighT-Molten-Salt-discharger</t>
  </si>
  <si>
    <t>HighT-Molten-Salt-store</t>
  </si>
  <si>
    <t>highT_salt</t>
  </si>
  <si>
    <t>Liquid-Air-charger</t>
  </si>
  <si>
    <t>Liquid-Air-discharger</t>
  </si>
  <si>
    <t>Liquid-Air-store</t>
  </si>
  <si>
    <t>highT_molten_salt_store</t>
  </si>
  <si>
    <t>phs_store</t>
  </si>
  <si>
    <t>hydrogen_store</t>
  </si>
  <si>
    <t>liquid_air_store</t>
  </si>
  <si>
    <t>liquid_air</t>
  </si>
  <si>
    <t>LowT-Molten-Salt-charger</t>
  </si>
  <si>
    <t>lowT_molten_salt_store</t>
  </si>
  <si>
    <t>lowT_salt</t>
  </si>
  <si>
    <t>Pumped-Heat-charger</t>
  </si>
  <si>
    <t>Pumped-Heat-store</t>
  </si>
  <si>
    <t>Pumped-Heat-discharger</t>
  </si>
  <si>
    <t>pumped_heat_store</t>
  </si>
  <si>
    <t>pumped_heat</t>
  </si>
  <si>
    <t>Lead-Acid-store</t>
  </si>
  <si>
    <t>lead_acid_store</t>
  </si>
  <si>
    <t>lead_acid</t>
  </si>
  <si>
    <t>Lithium-Ion-LFP-bicharger</t>
  </si>
  <si>
    <t>lithium_ion_lfp_store</t>
  </si>
  <si>
    <t>lithium_ion_lfp</t>
  </si>
  <si>
    <t>Lithium-Ion-NMC-bicharger</t>
  </si>
  <si>
    <t>lithium_ion_nmc_store</t>
  </si>
  <si>
    <t>lithium_ion_nmc</t>
  </si>
  <si>
    <t>Ni-Zn-bicharger</t>
  </si>
  <si>
    <t>ni_zn_store</t>
  </si>
  <si>
    <t>ni_zn</t>
  </si>
  <si>
    <t>Zn-Br-Flow-bicharger</t>
  </si>
  <si>
    <t>Zn-Br-Flow-store</t>
  </si>
  <si>
    <t>zn_br_flow</t>
  </si>
  <si>
    <t>zn_br_flow_store</t>
  </si>
  <si>
    <t>Zn-Br-Nonflow-bicharger</t>
  </si>
  <si>
    <t>Zn-Br-Nonflow-store</t>
  </si>
  <si>
    <t>zn_br_nonflow_store</t>
  </si>
  <si>
    <t>zn_br_nonflow</t>
  </si>
  <si>
    <t>LowT-Molten-Salt-store</t>
  </si>
  <si>
    <t>LowT-Molten-Salt-discharger</t>
  </si>
  <si>
    <t>Lithium-Ion-LFP-store</t>
  </si>
  <si>
    <t>Lithium-Ion-NMC-store</t>
  </si>
  <si>
    <t>Ni-Zn-store</t>
  </si>
  <si>
    <t>all_firm_case</t>
  </si>
  <si>
    <t>input_data/</t>
  </si>
  <si>
    <t>input_data/costs_2020.csv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</si>
</sst>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 (Body)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  <fill>
      <patternFill patternType="solid">
        <fgColor rgb="FFCD6CBA"/>
        <bgColor indexed="64"/>
      </patternFill>
    </fill>
    <fill>
      <patternFill patternType="solid">
        <fgColor rgb="FFFFCFE9"/>
        <bgColor indexed="64"/>
      </patternFill>
    </fill>
    <fill>
      <patternFill patternType="solid">
        <fgColor rgb="FFEFFE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BC4C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3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3" borderId="0" xfId="0" applyNumberFormat="1" applyFill="1"/>
    <xf numFmtId="49" fontId="0" fillId="38" borderId="0" xfId="0" applyNumberFormat="1" applyFill="1"/>
    <xf numFmtId="0" fontId="0" fillId="38" borderId="0" xfId="0" applyFill="1"/>
    <xf numFmtId="0" fontId="0" fillId="34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2" borderId="0" xfId="0" applyNumberFormat="1" applyFill="1" applyAlignment="1">
      <alignment horizontal="right"/>
    </xf>
    <xf numFmtId="49" fontId="0" fillId="43" borderId="0" xfId="0" applyNumberFormat="1" applyFill="1"/>
    <xf numFmtId="0" fontId="0" fillId="43" borderId="0" xfId="0" applyFill="1"/>
    <xf numFmtId="49" fontId="0" fillId="44" borderId="0" xfId="0" applyNumberFormat="1" applyFill="1"/>
    <xf numFmtId="0" fontId="0" fillId="44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45" borderId="0" xfId="0" applyFont="1" applyFill="1" applyAlignment="1">
      <alignment vertical="center" wrapText="1"/>
    </xf>
    <xf numFmtId="0" fontId="19" fillId="45" borderId="0" xfId="0" applyFont="1" applyFill="1" applyAlignment="1">
      <alignment vertical="center" wrapText="1"/>
    </xf>
    <xf numFmtId="0" fontId="19" fillId="45" borderId="0" xfId="0" applyFont="1" applyFill="1" applyAlignment="1">
      <alignment horizontal="center" vertical="center" wrapText="1"/>
    </xf>
    <xf numFmtId="0" fontId="0" fillId="45" borderId="0" xfId="0" applyFill="1"/>
    <xf numFmtId="0" fontId="16" fillId="45" borderId="0" xfId="0" applyFont="1" applyFill="1"/>
    <xf numFmtId="0" fontId="16" fillId="45" borderId="0" xfId="0" applyFont="1" applyFill="1" applyAlignment="1">
      <alignment wrapText="1"/>
    </xf>
    <xf numFmtId="0" fontId="16" fillId="45" borderId="10" xfId="0" applyFont="1" applyFill="1" applyBorder="1" applyAlignment="1">
      <alignment wrapText="1"/>
    </xf>
    <xf numFmtId="0" fontId="16" fillId="45" borderId="11" xfId="0" applyFont="1" applyFill="1" applyBorder="1" applyAlignment="1">
      <alignment wrapText="1"/>
    </xf>
    <xf numFmtId="0" fontId="0" fillId="45" borderId="10" xfId="0" applyFill="1" applyBorder="1"/>
    <xf numFmtId="0" fontId="0" fillId="45" borderId="11" xfId="0" applyFill="1" applyBorder="1"/>
    <xf numFmtId="10" fontId="0" fillId="45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49" fontId="0" fillId="46" borderId="0" xfId="0" applyNumberFormat="1" applyFill="1"/>
    <xf numFmtId="0" fontId="0" fillId="46" borderId="0" xfId="0" applyFill="1"/>
    <xf numFmtId="49" fontId="0" fillId="47" borderId="0" xfId="0" applyNumberFormat="1" applyFill="1"/>
    <xf numFmtId="0" fontId="0" fillId="47" borderId="0" xfId="0" applyFill="1"/>
    <xf numFmtId="0" fontId="18" fillId="0" borderId="0" xfId="43"/>
    <xf numFmtId="49" fontId="0" fillId="48" borderId="0" xfId="0" applyNumberFormat="1" applyFill="1"/>
    <xf numFmtId="0" fontId="0" fillId="48" borderId="0" xfId="0" applyFill="1"/>
    <xf numFmtId="0" fontId="1" fillId="0" borderId="0" xfId="42" applyFont="1"/>
    <xf numFmtId="49" fontId="0" fillId="49" borderId="0" xfId="0" applyNumberFormat="1" applyFill="1"/>
    <xf numFmtId="0" fontId="0" fillId="49" borderId="0" xfId="0" applyFill="1"/>
    <xf numFmtId="49" fontId="0" fillId="50" borderId="0" xfId="0" applyNumberFormat="1" applyFill="1"/>
    <xf numFmtId="0" fontId="0" fillId="50" borderId="0" xfId="0" applyFill="1"/>
    <xf numFmtId="164" fontId="0" fillId="0" borderId="0" xfId="0" applyNumberFormat="1" applyAlignment="1">
      <alignment horizontal="right"/>
    </xf>
    <xf numFmtId="11" fontId="0" fillId="41" borderId="0" xfId="0" applyNumberFormat="1" applyFill="1"/>
    <xf numFmtId="49" fontId="0" fillId="51" borderId="0" xfId="0" applyNumberFormat="1" applyFill="1"/>
    <xf numFmtId="0" fontId="0" fillId="51" borderId="0" xfId="0" applyFill="1"/>
    <xf numFmtId="0" fontId="0" fillId="51" borderId="0" xfId="0" applyFill="1" applyAlignment="1">
      <alignment horizontal="right"/>
    </xf>
    <xf numFmtId="49" fontId="0" fillId="44" borderId="0" xfId="0" applyNumberFormat="1" applyFill="1" applyAlignment="1">
      <alignment horizontal="right"/>
    </xf>
    <xf numFmtId="0" fontId="22" fillId="0" borderId="0" xfId="43" applyFont="1"/>
    <xf numFmtId="49" fontId="0" fillId="46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50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3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24" fillId="0" borderId="0" xfId="43" applyFont="1"/>
    <xf numFmtId="0" fontId="0" fillId="52" borderId="0" xfId="0" applyFill="1"/>
    <xf numFmtId="0" fontId="16" fillId="52" borderId="0" xfId="0" applyFont="1" applyFill="1"/>
    <xf numFmtId="49" fontId="0" fillId="35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4" borderId="0" xfId="0" applyNumberFormat="1" applyFill="1" applyAlignment="1">
      <alignment horizontal="right"/>
    </xf>
    <xf numFmtId="0" fontId="0" fillId="48" borderId="0" xfId="0" applyFill="1" applyAlignment="1">
      <alignment horizontal="right"/>
    </xf>
    <xf numFmtId="0" fontId="0" fillId="37" borderId="0" xfId="0" applyFill="1" applyAlignment="1">
      <alignment horizontal="right"/>
    </xf>
    <xf numFmtId="11" fontId="0" fillId="39" borderId="0" xfId="0" applyNumberFormat="1" applyFill="1" applyAlignment="1">
      <alignment horizontal="right"/>
    </xf>
    <xf numFmtId="0" fontId="0" fillId="44" borderId="0" xfId="0" applyFill="1" applyAlignment="1">
      <alignment horizontal="right"/>
    </xf>
    <xf numFmtId="11" fontId="0" fillId="36" borderId="0" xfId="0" applyNumberFormat="1" applyFill="1" applyAlignment="1">
      <alignment horizontal="right"/>
    </xf>
    <xf numFmtId="11" fontId="0" fillId="41" borderId="0" xfId="0" applyNumberFormat="1" applyFill="1" applyAlignment="1">
      <alignment horizontal="right"/>
    </xf>
    <xf numFmtId="0" fontId="0" fillId="42" borderId="0" xfId="0" applyFill="1" applyAlignment="1">
      <alignment horizontal="right"/>
    </xf>
    <xf numFmtId="11" fontId="0" fillId="42" borderId="0" xfId="0" applyNumberFormat="1" applyFill="1" applyAlignment="1">
      <alignment horizontal="right"/>
    </xf>
    <xf numFmtId="11" fontId="0" fillId="46" borderId="0" xfId="0" applyNumberFormat="1" applyFill="1" applyAlignment="1">
      <alignment horizontal="right"/>
    </xf>
    <xf numFmtId="11" fontId="0" fillId="47" borderId="0" xfId="0" applyNumberFormat="1" applyFill="1" applyAlignment="1">
      <alignment horizontal="right"/>
    </xf>
    <xf numFmtId="0" fontId="0" fillId="50" borderId="0" xfId="0" applyFill="1" applyAlignment="1">
      <alignment horizontal="right"/>
    </xf>
    <xf numFmtId="11" fontId="0" fillId="49" borderId="0" xfId="0" applyNumberFormat="1" applyFill="1" applyAlignment="1">
      <alignment horizontal="right"/>
    </xf>
    <xf numFmtId="11" fontId="0" fillId="48" borderId="0" xfId="0" applyNumberFormat="1" applyFill="1" applyAlignment="1">
      <alignment horizontal="right"/>
    </xf>
    <xf numFmtId="0" fontId="0" fillId="46" borderId="0" xfId="0" applyFill="1" applyAlignment="1">
      <alignment horizontal="right"/>
    </xf>
    <xf numFmtId="0" fontId="0" fillId="47" borderId="0" xfId="0" applyFill="1" applyAlignment="1">
      <alignment horizontal="right"/>
    </xf>
    <xf numFmtId="0" fontId="0" fillId="45" borderId="0" xfId="0" applyFill="1" applyAlignment="1">
      <alignment horizontal="right"/>
    </xf>
    <xf numFmtId="0" fontId="0" fillId="53" borderId="0" xfId="0" applyFill="1"/>
    <xf numFmtId="0" fontId="0" fillId="53" borderId="0" xfId="0" applyFill="1" applyAlignment="1">
      <alignment horizontal="right"/>
    </xf>
    <xf numFmtId="0" fontId="0" fillId="54" borderId="0" xfId="0" applyFill="1"/>
    <xf numFmtId="0" fontId="0" fillId="54" borderId="0" xfId="0" applyFill="1" applyAlignment="1">
      <alignment horizontal="right"/>
    </xf>
    <xf numFmtId="0" fontId="0" fillId="55" borderId="0" xfId="0" applyFill="1"/>
    <xf numFmtId="0" fontId="0" fillId="55" borderId="0" xfId="0" applyFill="1" applyAlignment="1">
      <alignment horizontal="right"/>
    </xf>
    <xf numFmtId="0" fontId="0" fillId="56" borderId="0" xfId="0" applyFill="1"/>
    <xf numFmtId="0" fontId="0" fillId="56" borderId="0" xfId="0" applyFill="1" applyAlignment="1">
      <alignment horizontal="right"/>
    </xf>
    <xf numFmtId="0" fontId="0" fillId="57" borderId="0" xfId="0" applyFill="1"/>
    <xf numFmtId="0" fontId="0" fillId="57" borderId="0" xfId="0" applyFill="1" applyAlignment="1">
      <alignment horizontal="right"/>
    </xf>
    <xf numFmtId="0" fontId="0" fillId="58" borderId="0" xfId="0" applyFill="1"/>
    <xf numFmtId="0" fontId="0" fillId="58" borderId="0" xfId="0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385"/>
      <color rgb="FFEFFEB1"/>
      <color rgb="FFFFCFE9"/>
      <color rgb="FFFBC4C3"/>
      <color rgb="FFC6E0B4"/>
      <color rgb="FFFD5646"/>
      <color rgb="FFFF6654"/>
      <color rgb="FFFFA58D"/>
      <color rgb="FFFF8B87"/>
      <color rgb="FFCD6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ciawongel/CLab/MEM/2022_08_24_MEM_Costs.xlsx" TargetMode="External"/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age Techs"/>
      <sheetName val="Gravitational"/>
      <sheetName val="Generation Techs"/>
      <sheetName val="Sheet1"/>
    </sheetNames>
    <sheetDataSet>
      <sheetData sheetId="0">
        <row r="24">
          <cell r="B24">
            <v>3.1299847437582448E-3</v>
          </cell>
        </row>
      </sheetData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tej.2022.107187" TargetMode="External"/><Relationship Id="rId1" Type="http://schemas.openxmlformats.org/officeDocument/2006/relationships/hyperlink" Target="https://doi.org/10.20357/B7MS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7"/>
  <sheetViews>
    <sheetView tabSelected="1" topLeftCell="A15" zoomScale="120" zoomScaleNormal="120" workbookViewId="0">
      <selection activeCell="B26" sqref="B26"/>
    </sheetView>
  </sheetViews>
  <sheetFormatPr baseColWidth="10" defaultColWidth="8.83203125" defaultRowHeight="15" x14ac:dyDescent="0.2"/>
  <cols>
    <col min="1" max="1" width="20.5" customWidth="1"/>
    <col min="2" max="2" width="31.83203125" customWidth="1"/>
    <col min="3" max="3" width="24" customWidth="1"/>
    <col min="4" max="4" width="17.33203125" customWidth="1"/>
    <col min="5" max="5" width="15.33203125" customWidth="1"/>
    <col min="6" max="6" width="18.1640625" customWidth="1"/>
    <col min="7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0.6640625" customWidth="1"/>
    <col min="17" max="17" width="11.5" customWidth="1"/>
    <col min="18" max="18" width="18.6640625" customWidth="1"/>
    <col min="19" max="19" width="11.5" customWidth="1"/>
    <col min="20" max="20" width="8.5" customWidth="1"/>
    <col min="21" max="21" width="12.6640625" customWidth="1"/>
    <col min="22" max="22" width="17.83203125" customWidth="1"/>
    <col min="23" max="23" width="14.1640625" customWidth="1"/>
    <col min="24" max="24" width="12.33203125" customWidth="1"/>
  </cols>
  <sheetData>
    <row r="1" spans="1:9" x14ac:dyDescent="0.2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75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59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49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51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43</v>
      </c>
      <c r="B15" s="3" t="s">
        <v>52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53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55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31</v>
      </c>
      <c r="B19" s="3" t="s">
        <v>57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56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58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39</v>
      </c>
      <c r="B25" s="16" t="s">
        <v>267</v>
      </c>
    </row>
    <row r="26" spans="1:9" x14ac:dyDescent="0.2">
      <c r="A26" t="s">
        <v>98</v>
      </c>
      <c r="B26" s="86" t="s">
        <v>268</v>
      </c>
      <c r="G26" t="s">
        <v>153</v>
      </c>
    </row>
    <row r="27" spans="1:9" x14ac:dyDescent="0.2">
      <c r="A27" t="s">
        <v>13</v>
      </c>
      <c r="B27" t="s">
        <v>38</v>
      </c>
    </row>
    <row r="28" spans="1:9" x14ac:dyDescent="0.2">
      <c r="A28" t="s">
        <v>12</v>
      </c>
      <c r="B28" t="s">
        <v>266</v>
      </c>
    </row>
    <row r="29" spans="1:9" x14ac:dyDescent="0.2">
      <c r="A29" t="s">
        <v>35</v>
      </c>
      <c r="B29" t="s">
        <v>187</v>
      </c>
    </row>
    <row r="30" spans="1:9" x14ac:dyDescent="0.2">
      <c r="A30" t="s">
        <v>36</v>
      </c>
      <c r="B30" s="8" t="s">
        <v>96</v>
      </c>
      <c r="D30" t="s">
        <v>40</v>
      </c>
    </row>
    <row r="31" spans="1:9" x14ac:dyDescent="0.2">
      <c r="A31" t="s">
        <v>37</v>
      </c>
      <c r="B31" s="8" t="s">
        <v>107</v>
      </c>
    </row>
    <row r="32" spans="1:9" x14ac:dyDescent="0.2">
      <c r="A32" t="s">
        <v>68</v>
      </c>
      <c r="B32">
        <v>1</v>
      </c>
    </row>
    <row r="33" spans="1:25" x14ac:dyDescent="0.2">
      <c r="A33" t="s">
        <v>73</v>
      </c>
      <c r="B33" s="10">
        <f>(B31-B30)*24/B32</f>
        <v>8784</v>
      </c>
      <c r="D33" t="s">
        <v>72</v>
      </c>
    </row>
    <row r="34" spans="1:25" x14ac:dyDescent="0.2">
      <c r="A34" t="s">
        <v>74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144</v>
      </c>
      <c r="B36" s="73" t="s">
        <v>145</v>
      </c>
    </row>
    <row r="37" spans="1:25" x14ac:dyDescent="0.2">
      <c r="A37" t="s">
        <v>42</v>
      </c>
      <c r="B37" s="7" t="s">
        <v>178</v>
      </c>
      <c r="D37" t="s">
        <v>46</v>
      </c>
    </row>
    <row r="38" spans="1:25" x14ac:dyDescent="0.2">
      <c r="A38" t="s">
        <v>14</v>
      </c>
      <c r="B38" s="1">
        <v>1</v>
      </c>
      <c r="D38" t="s">
        <v>47</v>
      </c>
    </row>
    <row r="39" spans="1:25" x14ac:dyDescent="0.2">
      <c r="B39" s="1"/>
      <c r="C39" s="1"/>
    </row>
    <row r="40" spans="1:25" x14ac:dyDescent="0.2">
      <c r="A40" t="s">
        <v>63</v>
      </c>
      <c r="B40" s="1" t="s">
        <v>65</v>
      </c>
      <c r="C40" s="1"/>
    </row>
    <row r="41" spans="1:25" x14ac:dyDescent="0.2">
      <c r="A41" t="s">
        <v>92</v>
      </c>
      <c r="B41" s="1" t="s">
        <v>100</v>
      </c>
      <c r="C41" s="1"/>
    </row>
    <row r="42" spans="1:25" x14ac:dyDescent="0.2">
      <c r="A42" t="s">
        <v>93</v>
      </c>
      <c r="B42" s="1" t="s">
        <v>94</v>
      </c>
      <c r="C42" s="1"/>
    </row>
    <row r="43" spans="1:25" x14ac:dyDescent="0.2">
      <c r="A43" t="s">
        <v>64</v>
      </c>
      <c r="B43" s="1" t="s">
        <v>159</v>
      </c>
      <c r="C43" s="1"/>
      <c r="D43" t="s">
        <v>160</v>
      </c>
    </row>
    <row r="44" spans="1:25" x14ac:dyDescent="0.2">
      <c r="B44" s="1"/>
      <c r="C44" s="1"/>
    </row>
    <row r="45" spans="1:25" x14ac:dyDescent="0.2">
      <c r="B45" s="1"/>
      <c r="C45" s="1"/>
    </row>
    <row r="46" spans="1:25" x14ac:dyDescent="0.2">
      <c r="A46" t="s">
        <v>18</v>
      </c>
      <c r="B46" s="1" t="s">
        <v>102</v>
      </c>
      <c r="G46" t="s">
        <v>84</v>
      </c>
      <c r="K46" t="s">
        <v>69</v>
      </c>
      <c r="P46" t="s">
        <v>130</v>
      </c>
    </row>
    <row r="47" spans="1:25" x14ac:dyDescent="0.2">
      <c r="C47" t="s">
        <v>62</v>
      </c>
      <c r="J47" t="s">
        <v>97</v>
      </c>
      <c r="R47" t="s">
        <v>61</v>
      </c>
    </row>
    <row r="48" spans="1:25" x14ac:dyDescent="0.2">
      <c r="A48" s="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s="36" customFormat="1" ht="32" x14ac:dyDescent="0.2">
      <c r="A49" s="4" t="s">
        <v>4</v>
      </c>
      <c r="B49" s="4" t="s">
        <v>3</v>
      </c>
      <c r="C49" s="4"/>
      <c r="D49" s="4" t="s">
        <v>6</v>
      </c>
      <c r="E49" s="4"/>
      <c r="F49" s="4"/>
      <c r="G49" s="4"/>
      <c r="H49" s="4"/>
      <c r="I49" s="4"/>
      <c r="J49" s="4" t="s">
        <v>15</v>
      </c>
      <c r="K49" s="4" t="s">
        <v>16</v>
      </c>
      <c r="L49" s="4" t="s">
        <v>7</v>
      </c>
      <c r="M49" s="4"/>
      <c r="N49" s="4" t="s">
        <v>8</v>
      </c>
      <c r="O49" s="4"/>
      <c r="P49" s="4"/>
      <c r="Q49" s="4"/>
      <c r="R49" s="4" t="s">
        <v>9</v>
      </c>
      <c r="S49" s="4"/>
      <c r="T49" s="5" t="s">
        <v>17</v>
      </c>
      <c r="U49" s="4"/>
      <c r="V49" s="5"/>
      <c r="W49" s="5"/>
      <c r="X49" s="5" t="s">
        <v>10</v>
      </c>
      <c r="Y49" s="5"/>
    </row>
    <row r="50" spans="1:26" x14ac:dyDescent="0.2">
      <c r="A50" t="s">
        <v>76</v>
      </c>
      <c r="P50" t="s">
        <v>154</v>
      </c>
    </row>
    <row r="51" spans="1:26" s="2" customFormat="1" ht="32" x14ac:dyDescent="0.2">
      <c r="A51" s="2" t="s">
        <v>20</v>
      </c>
      <c r="B51" s="2" t="s">
        <v>21</v>
      </c>
      <c r="C51" s="2" t="s">
        <v>125</v>
      </c>
      <c r="D51" s="2" t="s">
        <v>22</v>
      </c>
      <c r="E51" s="2" t="s">
        <v>33</v>
      </c>
      <c r="F51" s="2" t="s">
        <v>90</v>
      </c>
      <c r="G51" s="2" t="s">
        <v>83</v>
      </c>
      <c r="H51" s="2" t="s">
        <v>131</v>
      </c>
      <c r="I51" s="2" t="s">
        <v>43</v>
      </c>
      <c r="J51" s="2" t="s">
        <v>15</v>
      </c>
      <c r="K51" s="2" t="s">
        <v>23</v>
      </c>
      <c r="L51" s="2" t="s">
        <v>24</v>
      </c>
      <c r="N51" s="2" t="s">
        <v>25</v>
      </c>
      <c r="Q51" s="2" t="s">
        <v>132</v>
      </c>
      <c r="R51" s="2" t="s">
        <v>26</v>
      </c>
      <c r="S51" s="2" t="s">
        <v>31</v>
      </c>
      <c r="T51" s="2" t="s">
        <v>17</v>
      </c>
      <c r="U51" s="2" t="s">
        <v>60</v>
      </c>
      <c r="V51" s="2" t="s">
        <v>91</v>
      </c>
      <c r="X51" s="2" t="s">
        <v>27</v>
      </c>
    </row>
    <row r="52" spans="1:26" x14ac:dyDescent="0.2">
      <c r="A52" s="20" t="s">
        <v>45</v>
      </c>
      <c r="B52" s="21" t="s">
        <v>19</v>
      </c>
      <c r="C52" s="21"/>
      <c r="D52" s="21" t="s">
        <v>88</v>
      </c>
      <c r="E52" s="21"/>
      <c r="F52" s="21"/>
      <c r="G52" s="21"/>
      <c r="H52" s="21"/>
      <c r="I52" s="21" t="s">
        <v>82</v>
      </c>
      <c r="J52" s="21"/>
      <c r="K52" s="21"/>
      <c r="L52" s="53"/>
      <c r="M52" s="21"/>
      <c r="N52" s="21"/>
      <c r="O52" s="21"/>
      <c r="P52" s="21"/>
      <c r="Q52" s="21"/>
      <c r="R52" s="21"/>
      <c r="S52" s="21"/>
      <c r="T52" s="53"/>
      <c r="U52" s="21"/>
      <c r="V52" s="20"/>
      <c r="W52" s="21"/>
      <c r="X52" s="21"/>
      <c r="Y52" s="21" t="str">
        <f xml:space="preserve"> 1 &amp; "/" &amp; B40</f>
        <v>1/h</v>
      </c>
      <c r="Z52" t="s">
        <v>29</v>
      </c>
    </row>
    <row r="53" spans="1:26" x14ac:dyDescent="0.2">
      <c r="A53" s="19" t="s">
        <v>44</v>
      </c>
      <c r="B53" s="3" t="s">
        <v>110</v>
      </c>
      <c r="C53" s="3"/>
      <c r="D53" s="3" t="s">
        <v>88</v>
      </c>
      <c r="E53" s="3"/>
      <c r="F53" s="3"/>
      <c r="G53" s="3"/>
      <c r="H53" s="3"/>
      <c r="I53" s="3" t="s">
        <v>80</v>
      </c>
      <c r="J53" s="3"/>
      <c r="K53" s="3"/>
      <c r="L53" s="54" t="s">
        <v>179</v>
      </c>
      <c r="M53" s="3" t="str">
        <f>B43 &amp; "/time range/" &amp; B41</f>
        <v>€/time range/MW</v>
      </c>
      <c r="N53" s="90" t="s">
        <v>179</v>
      </c>
      <c r="O53" s="3" t="str">
        <f xml:space="preserve"> B43 &amp; "/" &amp; B41 &amp; B40</f>
        <v>€/MWh</v>
      </c>
      <c r="P53" s="3" t="s">
        <v>155</v>
      </c>
      <c r="Q53" s="3"/>
      <c r="R53" s="3"/>
      <c r="S53" s="3"/>
      <c r="T53" s="54"/>
      <c r="U53" s="3"/>
      <c r="V53" s="19"/>
      <c r="W53" s="3"/>
      <c r="X53" s="3"/>
      <c r="Y53" s="3"/>
    </row>
    <row r="54" spans="1:26" x14ac:dyDescent="0.2">
      <c r="A54" s="10" t="s">
        <v>44</v>
      </c>
      <c r="B54" s="22" t="s">
        <v>101</v>
      </c>
      <c r="C54" s="22"/>
      <c r="D54" s="22" t="s">
        <v>88</v>
      </c>
      <c r="E54" s="22"/>
      <c r="F54" s="22"/>
      <c r="G54" s="22"/>
      <c r="H54" s="22"/>
      <c r="I54" s="22" t="s">
        <v>81</v>
      </c>
      <c r="J54" s="22"/>
      <c r="K54" s="22"/>
      <c r="L54" s="55" t="s">
        <v>179</v>
      </c>
      <c r="M54" s="22" t="str">
        <f>B43 &amp; "/time range/" &amp; B41</f>
        <v>€/time range/MW</v>
      </c>
      <c r="N54" s="91" t="s">
        <v>179</v>
      </c>
      <c r="O54" s="22" t="str">
        <f xml:space="preserve"> B43 &amp; "/" &amp; B41 &amp; B40</f>
        <v>€/MWh</v>
      </c>
      <c r="P54" s="22" t="s">
        <v>155</v>
      </c>
      <c r="Q54" s="22"/>
      <c r="R54" s="22"/>
      <c r="S54" s="22"/>
      <c r="T54" s="55"/>
      <c r="U54" s="22"/>
      <c r="V54" s="10"/>
      <c r="W54" s="22"/>
      <c r="X54" s="22"/>
      <c r="Y54" s="22"/>
    </row>
    <row r="55" spans="1:26" x14ac:dyDescent="0.2">
      <c r="A55" s="17" t="s">
        <v>44</v>
      </c>
      <c r="B55" s="18" t="s">
        <v>146</v>
      </c>
      <c r="C55" s="18" t="s">
        <v>152</v>
      </c>
      <c r="D55" s="18" t="s">
        <v>176</v>
      </c>
      <c r="E55" s="18"/>
      <c r="F55" s="18"/>
      <c r="G55" s="18"/>
      <c r="H55" s="18"/>
      <c r="I55" s="18"/>
      <c r="J55" s="18"/>
      <c r="K55" s="18"/>
      <c r="L55" s="85">
        <f>M156*B33</f>
        <v>143326.43376881725</v>
      </c>
      <c r="M55" s="18" t="str">
        <f>B43 &amp; "/time range/" &amp; B41</f>
        <v>€/time range/MW</v>
      </c>
      <c r="N55" s="93">
        <f>P156</f>
        <v>39.223057644110277</v>
      </c>
      <c r="O55" s="18" t="str">
        <f xml:space="preserve"> B43 &amp; "/" &amp; B41 &amp; B40</f>
        <v>€/MWh</v>
      </c>
      <c r="P55" s="18" t="s">
        <v>157</v>
      </c>
      <c r="Q55" s="18"/>
      <c r="R55" s="18"/>
      <c r="S55" s="18"/>
      <c r="T55" s="93" t="s">
        <v>179</v>
      </c>
      <c r="U55" s="18"/>
      <c r="V55" s="17"/>
      <c r="W55" s="18"/>
      <c r="X55" s="18"/>
      <c r="Y55" s="18"/>
    </row>
    <row r="56" spans="1:26" x14ac:dyDescent="0.2">
      <c r="A56" s="17" t="s">
        <v>70</v>
      </c>
      <c r="B56" s="18" t="s">
        <v>147</v>
      </c>
      <c r="C56" s="18" t="s">
        <v>152</v>
      </c>
      <c r="D56" s="18" t="s">
        <v>176</v>
      </c>
      <c r="E56" s="18" t="s">
        <v>88</v>
      </c>
      <c r="F56" s="18" t="s">
        <v>95</v>
      </c>
      <c r="G56" s="18"/>
      <c r="H56" s="18"/>
      <c r="I56" s="18"/>
      <c r="J56" s="18"/>
      <c r="K56" s="18"/>
      <c r="L56" s="18">
        <v>0</v>
      </c>
      <c r="M56" s="18" t="str">
        <f>B43 &amp; "/time range/" &amp; B41</f>
        <v>€/time range/MW</v>
      </c>
      <c r="N56" s="93">
        <v>0</v>
      </c>
      <c r="O56" s="18" t="str">
        <f xml:space="preserve"> B43 &amp; "/" &amp; B41 &amp; B40</f>
        <v>€/MWh</v>
      </c>
      <c r="P56" s="18" t="s">
        <v>155</v>
      </c>
      <c r="Q56" s="18"/>
      <c r="R56" s="18"/>
      <c r="S56" s="18"/>
      <c r="T56" s="93">
        <v>1</v>
      </c>
      <c r="U56" s="18"/>
      <c r="V56" s="17" t="s">
        <v>180</v>
      </c>
      <c r="W56" s="18" t="str">
        <f>B42 &amp; "/" &amp;B41 &amp; B40</f>
        <v>t/MWh</v>
      </c>
      <c r="X56" s="18"/>
      <c r="Y56" s="18"/>
    </row>
    <row r="57" spans="1:26" x14ac:dyDescent="0.2">
      <c r="A57" s="75" t="s">
        <v>44</v>
      </c>
      <c r="B57" s="76" t="s">
        <v>148</v>
      </c>
      <c r="C57" s="76" t="s">
        <v>127</v>
      </c>
      <c r="D57" s="76" t="s">
        <v>89</v>
      </c>
      <c r="E57" s="76"/>
      <c r="F57" s="76"/>
      <c r="G57" s="76"/>
      <c r="H57" s="76"/>
      <c r="I57" s="76"/>
      <c r="J57" s="76"/>
      <c r="K57" s="76"/>
      <c r="L57" s="77" t="s">
        <v>179</v>
      </c>
      <c r="M57" s="76" t="str">
        <f>B43 &amp; "/time range/" &amp; B41</f>
        <v>€/time range/MW</v>
      </c>
      <c r="N57" s="77" t="s">
        <v>179</v>
      </c>
      <c r="O57" s="76" t="str">
        <f xml:space="preserve"> B43 &amp; "/" &amp; B41 &amp; B40</f>
        <v>€/MWh</v>
      </c>
      <c r="P57" s="76" t="s">
        <v>155</v>
      </c>
      <c r="Q57" s="76"/>
      <c r="R57" s="76"/>
      <c r="S57" s="76"/>
      <c r="T57" s="77" t="s">
        <v>179</v>
      </c>
      <c r="U57" s="76"/>
      <c r="V57" s="75"/>
      <c r="W57" s="76"/>
      <c r="X57" s="76"/>
      <c r="Y57" s="76"/>
    </row>
    <row r="58" spans="1:26" x14ac:dyDescent="0.2">
      <c r="A58" s="75" t="s">
        <v>70</v>
      </c>
      <c r="B58" s="76" t="s">
        <v>113</v>
      </c>
      <c r="C58" s="76" t="s">
        <v>127</v>
      </c>
      <c r="D58" s="76" t="s">
        <v>89</v>
      </c>
      <c r="E58" s="76" t="s">
        <v>88</v>
      </c>
      <c r="F58" s="76" t="s">
        <v>95</v>
      </c>
      <c r="G58" s="76"/>
      <c r="H58" s="76"/>
      <c r="I58" s="76"/>
      <c r="J58" s="76"/>
      <c r="K58" s="76"/>
      <c r="L58" s="76">
        <v>0</v>
      </c>
      <c r="M58" s="76" t="str">
        <f>B43 &amp; "/time range/" &amp; B41</f>
        <v>€/time range/MW</v>
      </c>
      <c r="N58" s="77">
        <v>0</v>
      </c>
      <c r="O58" s="76" t="str">
        <f xml:space="preserve"> B43 &amp; "/" &amp; B41 &amp; B40</f>
        <v>€/MWh</v>
      </c>
      <c r="P58" s="76" t="s">
        <v>155</v>
      </c>
      <c r="Q58" s="76"/>
      <c r="R58" s="76"/>
      <c r="S58" s="76"/>
      <c r="T58" s="77">
        <v>1</v>
      </c>
      <c r="U58" s="76"/>
      <c r="V58" s="75" t="s">
        <v>181</v>
      </c>
      <c r="W58" s="76" t="str">
        <f>B42 &amp; "/" &amp;B41 &amp; B40</f>
        <v>t/MWh</v>
      </c>
      <c r="X58" s="76"/>
      <c r="Y58" s="76"/>
    </row>
    <row r="59" spans="1:26" x14ac:dyDescent="0.2">
      <c r="A59" s="12" t="s">
        <v>44</v>
      </c>
      <c r="B59" s="13" t="s">
        <v>162</v>
      </c>
      <c r="C59" s="13" t="s">
        <v>173</v>
      </c>
      <c r="D59" s="13" t="s">
        <v>174</v>
      </c>
      <c r="E59" s="13"/>
      <c r="F59" s="13"/>
      <c r="G59" s="13"/>
      <c r="H59" s="13"/>
      <c r="I59" s="13"/>
      <c r="J59" s="13"/>
      <c r="K59" s="13"/>
      <c r="L59" s="89">
        <f>M160*B33</f>
        <v>407013.04782420816</v>
      </c>
      <c r="M59" s="13" t="str">
        <f>B43 &amp; "/time range/" &amp; B41</f>
        <v>€/time range/MW</v>
      </c>
      <c r="N59" s="56">
        <f>P160</f>
        <v>14.561403508771932</v>
      </c>
      <c r="O59" s="13" t="str">
        <f xml:space="preserve"> B43 &amp; "/" &amp; B41 &amp; B40</f>
        <v>€/MWh</v>
      </c>
      <c r="P59" s="13" t="s">
        <v>157</v>
      </c>
      <c r="Q59" s="13"/>
      <c r="R59" s="13"/>
      <c r="S59" s="13"/>
      <c r="T59" s="56"/>
      <c r="U59" s="13"/>
      <c r="V59" s="12"/>
      <c r="W59" s="13"/>
      <c r="X59" s="13"/>
      <c r="Y59" s="13"/>
    </row>
    <row r="60" spans="1:26" x14ac:dyDescent="0.2">
      <c r="A60" s="12" t="s">
        <v>70</v>
      </c>
      <c r="B60" s="13" t="s">
        <v>172</v>
      </c>
      <c r="C60" s="13" t="s">
        <v>173</v>
      </c>
      <c r="D60" s="13" t="s">
        <v>174</v>
      </c>
      <c r="E60" s="13" t="s">
        <v>88</v>
      </c>
      <c r="F60" s="13" t="s">
        <v>95</v>
      </c>
      <c r="G60" s="13"/>
      <c r="H60" s="13"/>
      <c r="I60" s="13"/>
      <c r="J60" s="13"/>
      <c r="K60" s="13"/>
      <c r="L60" s="56">
        <v>0</v>
      </c>
      <c r="M60" s="13" t="str">
        <f>B43 &amp; "/time range/" &amp; B41</f>
        <v>€/time range/MW</v>
      </c>
      <c r="N60" s="56">
        <v>0</v>
      </c>
      <c r="O60" s="13" t="str">
        <f xml:space="preserve"> B43 &amp; "/" &amp; B41 &amp; B40</f>
        <v>€/MWh</v>
      </c>
      <c r="P60" s="13" t="s">
        <v>157</v>
      </c>
      <c r="Q60" s="13"/>
      <c r="R60" s="13"/>
      <c r="S60" s="13"/>
      <c r="T60" s="56"/>
      <c r="U60" s="13"/>
      <c r="V60" s="13">
        <f>Q160</f>
        <v>-1.22</v>
      </c>
      <c r="W60" s="13" t="str">
        <f>B42 &amp; "/" &amp;B41 &amp; B40</f>
        <v>t/MWh</v>
      </c>
      <c r="X60" s="13"/>
      <c r="Y60" s="13"/>
    </row>
    <row r="61" spans="1:26" x14ac:dyDescent="0.2">
      <c r="A61" s="23" t="s">
        <v>44</v>
      </c>
      <c r="B61" s="24" t="s">
        <v>79</v>
      </c>
      <c r="C61" s="24" t="s">
        <v>79</v>
      </c>
      <c r="D61" s="24" t="s">
        <v>151</v>
      </c>
      <c r="E61" s="24"/>
      <c r="F61" s="24"/>
      <c r="G61" s="24"/>
      <c r="H61" s="24"/>
      <c r="I61" s="24"/>
      <c r="J61" s="24"/>
      <c r="K61" s="24"/>
      <c r="L61" s="57" t="s">
        <v>179</v>
      </c>
      <c r="M61" s="24" t="str">
        <f>B43 &amp; "/time range/" &amp; B41</f>
        <v>€/time range/MW</v>
      </c>
      <c r="N61" s="94" t="s">
        <v>179</v>
      </c>
      <c r="O61" s="24" t="str">
        <f xml:space="preserve"> B43 &amp; "/" &amp; B41 &amp; B40</f>
        <v>€/MWh</v>
      </c>
      <c r="P61" s="24" t="s">
        <v>155</v>
      </c>
      <c r="Q61" s="24"/>
      <c r="R61" s="24"/>
      <c r="S61" s="24"/>
      <c r="T61" s="57" t="s">
        <v>179</v>
      </c>
      <c r="U61" s="24"/>
      <c r="V61" s="23"/>
      <c r="W61" s="24"/>
      <c r="X61" s="24"/>
      <c r="Y61" s="24"/>
    </row>
    <row r="62" spans="1:26" x14ac:dyDescent="0.2">
      <c r="A62" s="23" t="s">
        <v>70</v>
      </c>
      <c r="B62" s="24" t="s">
        <v>150</v>
      </c>
      <c r="C62" s="24" t="s">
        <v>79</v>
      </c>
      <c r="D62" s="24" t="s">
        <v>151</v>
      </c>
      <c r="E62" s="24" t="s">
        <v>88</v>
      </c>
      <c r="F62" s="24" t="s">
        <v>95</v>
      </c>
      <c r="G62" s="24"/>
      <c r="H62" s="24"/>
      <c r="I62" s="24"/>
      <c r="J62" s="24"/>
      <c r="K62" s="24"/>
      <c r="L62" s="57">
        <v>0</v>
      </c>
      <c r="M62" s="24" t="str">
        <f>B43 &amp; "/time range/" &amp; B41</f>
        <v>€/time range/MW</v>
      </c>
      <c r="N62" s="57">
        <v>0</v>
      </c>
      <c r="O62" s="24" t="str">
        <f xml:space="preserve"> B43 &amp; "/" &amp; B41 &amp; B40</f>
        <v>€/MWh</v>
      </c>
      <c r="P62" s="24" t="s">
        <v>155</v>
      </c>
      <c r="Q62" s="24"/>
      <c r="R62" s="24"/>
      <c r="S62" s="24"/>
      <c r="T62" s="57">
        <v>1</v>
      </c>
      <c r="U62" s="24"/>
      <c r="V62" s="23" t="s">
        <v>181</v>
      </c>
      <c r="W62" s="24" t="str">
        <f>B42 &amp; "/" &amp;B41 &amp; B40</f>
        <v>t/MWh</v>
      </c>
      <c r="X62" s="24"/>
      <c r="Y62" s="24"/>
    </row>
    <row r="63" spans="1:26" x14ac:dyDescent="0.2">
      <c r="A63" s="34" t="s">
        <v>44</v>
      </c>
      <c r="B63" s="35" t="s">
        <v>30</v>
      </c>
      <c r="C63" s="35"/>
      <c r="D63" s="35" t="s">
        <v>88</v>
      </c>
      <c r="E63" s="35"/>
      <c r="F63" s="35"/>
      <c r="G63" s="35"/>
      <c r="H63" s="35"/>
      <c r="I63" s="35"/>
      <c r="J63" s="35"/>
      <c r="K63" s="35"/>
      <c r="L63" s="78" t="s">
        <v>179</v>
      </c>
      <c r="M63" s="35" t="str">
        <f>B43 &amp; "/time range/" &amp; B41</f>
        <v>€/time range/MW</v>
      </c>
      <c r="N63" s="95" t="s">
        <v>179</v>
      </c>
      <c r="O63" s="35" t="str">
        <f xml:space="preserve"> B43 &amp; "/" &amp; B41 &amp; B40</f>
        <v>€/MWh</v>
      </c>
      <c r="P63" s="35" t="s">
        <v>155</v>
      </c>
      <c r="Q63" s="35"/>
      <c r="R63" s="35"/>
      <c r="S63" s="35"/>
      <c r="T63" s="95" t="s">
        <v>179</v>
      </c>
      <c r="U63" s="35"/>
      <c r="V63" s="34"/>
      <c r="W63" s="35"/>
      <c r="X63" s="35"/>
      <c r="Y63" s="35"/>
    </row>
    <row r="64" spans="1:26" x14ac:dyDescent="0.2">
      <c r="A64" s="14" t="s">
        <v>44</v>
      </c>
      <c r="B64" s="15" t="s">
        <v>103</v>
      </c>
      <c r="C64" s="15"/>
      <c r="D64" s="15" t="s">
        <v>88</v>
      </c>
      <c r="E64" s="15"/>
      <c r="F64" s="15"/>
      <c r="G64" s="15"/>
      <c r="H64" s="15"/>
      <c r="I64" s="15"/>
      <c r="J64" s="15"/>
      <c r="K64" s="15"/>
      <c r="L64" s="58" t="s">
        <v>179</v>
      </c>
      <c r="M64" s="15" t="str">
        <f>B43 &amp; "/time range/" &amp; B41</f>
        <v>€/time range/MW</v>
      </c>
      <c r="N64" s="96" t="s">
        <v>179</v>
      </c>
      <c r="O64" s="15" t="str">
        <f xml:space="preserve"> B43 &amp; "/" &amp; B41 &amp; B40</f>
        <v>€/MWh</v>
      </c>
      <c r="P64" s="15" t="s">
        <v>155</v>
      </c>
      <c r="Q64" s="15"/>
      <c r="R64" s="15"/>
      <c r="S64" s="15"/>
      <c r="T64" s="58" t="s">
        <v>179</v>
      </c>
      <c r="U64" s="15"/>
      <c r="V64" s="14"/>
      <c r="W64" s="15"/>
      <c r="X64" s="15"/>
      <c r="Y64" s="15"/>
    </row>
    <row r="65" spans="1:25" x14ac:dyDescent="0.2">
      <c r="A65" s="61" t="s">
        <v>71</v>
      </c>
      <c r="B65" s="62" t="s">
        <v>128</v>
      </c>
      <c r="C65" s="62"/>
      <c r="D65" s="62" t="s">
        <v>88</v>
      </c>
      <c r="E65" s="62"/>
      <c r="F65" s="62"/>
      <c r="G65" s="62"/>
      <c r="H65" s="62"/>
      <c r="I65" s="62"/>
      <c r="J65" s="62"/>
      <c r="K65" s="62"/>
      <c r="L65" s="80">
        <f>H163/8784*B34</f>
        <v>219298.24561403508</v>
      </c>
      <c r="M65" s="62" t="str">
        <f>B43 &amp; "/time range/" &amp; B41</f>
        <v>€/time range/MW</v>
      </c>
      <c r="N65" s="100"/>
      <c r="O65" s="62" t="str">
        <f xml:space="preserve"> B43 &amp; "/" &amp; B41 &amp; B40</f>
        <v>€/MWh</v>
      </c>
      <c r="P65" s="62" t="s">
        <v>156</v>
      </c>
      <c r="Q65" s="62">
        <v>-1</v>
      </c>
      <c r="R65" s="62"/>
      <c r="S65" s="62"/>
      <c r="T65" s="105"/>
      <c r="U65" s="62"/>
      <c r="V65" s="61"/>
      <c r="W65" s="62"/>
      <c r="X65" s="62"/>
      <c r="Y65" s="62"/>
    </row>
    <row r="66" spans="1:25" x14ac:dyDescent="0.2">
      <c r="A66" s="63" t="s">
        <v>71</v>
      </c>
      <c r="B66" s="64" t="s">
        <v>129</v>
      </c>
      <c r="C66" s="64"/>
      <c r="D66" s="64" t="s">
        <v>88</v>
      </c>
      <c r="E66" s="64"/>
      <c r="F66" s="64"/>
      <c r="G66" s="64"/>
      <c r="H66" s="64"/>
      <c r="I66" s="64"/>
      <c r="J66" s="64"/>
      <c r="K66" s="64"/>
      <c r="L66" s="81">
        <f>H163/8784*B34</f>
        <v>219298.24561403508</v>
      </c>
      <c r="M66" s="64" t="str">
        <f>B43 &amp; "/time range/" &amp; B41</f>
        <v>€/time range/MW</v>
      </c>
      <c r="N66" s="101"/>
      <c r="O66" s="64" t="str">
        <f xml:space="preserve"> B43 &amp; "/" &amp; B41 &amp; B40</f>
        <v>€/MWh</v>
      </c>
      <c r="P66" s="64" t="s">
        <v>156</v>
      </c>
      <c r="Q66" s="64"/>
      <c r="R66" s="64"/>
      <c r="S66" s="64"/>
      <c r="T66" s="106"/>
      <c r="U66" s="64"/>
      <c r="V66" s="63"/>
      <c r="W66" s="64"/>
      <c r="X66" s="64"/>
      <c r="Y66" s="64"/>
    </row>
    <row r="67" spans="1:25" x14ac:dyDescent="0.2">
      <c r="A67" s="71" t="s">
        <v>44</v>
      </c>
      <c r="B67" s="72" t="s">
        <v>143</v>
      </c>
      <c r="C67" s="72"/>
      <c r="D67" s="72" t="s">
        <v>88</v>
      </c>
      <c r="E67" s="72"/>
      <c r="F67" s="72"/>
      <c r="G67" s="72"/>
      <c r="H67" s="72"/>
      <c r="I67" s="72"/>
      <c r="J67" s="72"/>
      <c r="K67" s="72"/>
      <c r="L67" s="82"/>
      <c r="M67" s="72" t="str">
        <f>B43 &amp; "/time range/" &amp; B41</f>
        <v>€/time range/MW</v>
      </c>
      <c r="N67" s="102">
        <f>P162</f>
        <v>8771.9298245614045</v>
      </c>
      <c r="O67" s="72" t="str">
        <f xml:space="preserve"> B43 &amp; "/" &amp; B41 &amp; B40</f>
        <v>€/MWh</v>
      </c>
      <c r="P67" s="72" t="s">
        <v>175</v>
      </c>
      <c r="Q67" s="72"/>
      <c r="R67" s="72"/>
      <c r="S67" s="72"/>
      <c r="T67" s="102"/>
      <c r="U67" s="72"/>
      <c r="V67" s="71"/>
      <c r="W67" s="72"/>
      <c r="X67" s="72"/>
      <c r="Y67" s="72"/>
    </row>
    <row r="68" spans="1:25" x14ac:dyDescent="0.2">
      <c r="A68" s="69" t="s">
        <v>70</v>
      </c>
      <c r="B68" s="70" t="s">
        <v>99</v>
      </c>
      <c r="C68" s="70"/>
      <c r="D68" s="70" t="s">
        <v>95</v>
      </c>
      <c r="E68" s="70" t="s">
        <v>78</v>
      </c>
      <c r="F68" s="70" t="s">
        <v>88</v>
      </c>
      <c r="G68" s="70"/>
      <c r="H68" s="70"/>
      <c r="I68" s="70"/>
      <c r="J68" s="70"/>
      <c r="K68" s="70"/>
      <c r="L68" s="83" t="s">
        <v>179</v>
      </c>
      <c r="M68" s="70" t="str">
        <f>B43 &amp; "/time range/" &amp; B41</f>
        <v>€/time range/MW</v>
      </c>
      <c r="N68" s="103" t="s">
        <v>179</v>
      </c>
      <c r="O68" s="70" t="str">
        <f xml:space="preserve"> B43 &amp; "/" &amp; B41 &amp; B40</f>
        <v>€/MWh</v>
      </c>
      <c r="P68" s="70" t="s">
        <v>155</v>
      </c>
      <c r="Q68" s="70"/>
      <c r="R68" s="70"/>
      <c r="S68" s="70"/>
      <c r="T68" s="83"/>
      <c r="U68" s="70"/>
      <c r="V68" s="69" t="s">
        <v>182</v>
      </c>
      <c r="W68" s="70" t="str">
        <f xml:space="preserve"> B41 &amp; B40  &amp; "/" &amp;  B42</f>
        <v>MWh/t</v>
      </c>
      <c r="X68" s="70"/>
      <c r="Y68" s="70"/>
    </row>
    <row r="69" spans="1:25" x14ac:dyDescent="0.2">
      <c r="A69" s="32" t="s">
        <v>71</v>
      </c>
      <c r="B69" s="33" t="s">
        <v>142</v>
      </c>
      <c r="C69" s="33"/>
      <c r="D69" s="33" t="s">
        <v>95</v>
      </c>
      <c r="E69" s="33"/>
      <c r="F69" s="33"/>
      <c r="G69" s="33"/>
      <c r="H69" s="33"/>
      <c r="I69" s="33"/>
      <c r="J69" s="33"/>
      <c r="K69" s="33">
        <v>0</v>
      </c>
      <c r="L69" s="84"/>
      <c r="M69" s="33" t="str">
        <f>B43 &amp; "/time range/" &amp; B41</f>
        <v>€/time range/MW</v>
      </c>
      <c r="N69" s="84"/>
      <c r="O69" s="33" t="str">
        <f xml:space="preserve"> B43 &amp; "/" &amp; B41 &amp; B40</f>
        <v>€/MWh</v>
      </c>
      <c r="P69" s="33" t="s">
        <v>158</v>
      </c>
      <c r="Q69" s="33"/>
      <c r="R69" s="33"/>
      <c r="S69" s="33"/>
      <c r="T69" s="84"/>
      <c r="U69" s="33"/>
      <c r="V69" s="32"/>
      <c r="W69" s="33"/>
      <c r="X69" s="33"/>
      <c r="Y69" s="33"/>
    </row>
    <row r="70" spans="1:25" x14ac:dyDescent="0.2">
      <c r="A70" s="66" t="s">
        <v>71</v>
      </c>
      <c r="B70" s="67" t="s">
        <v>108</v>
      </c>
      <c r="C70" s="67"/>
      <c r="D70" s="67" t="s">
        <v>78</v>
      </c>
      <c r="E70" s="67"/>
      <c r="F70" s="67"/>
      <c r="G70" s="67"/>
      <c r="H70" s="67"/>
      <c r="I70" s="67"/>
      <c r="J70" s="67"/>
      <c r="K70" s="67"/>
      <c r="L70" s="92" t="s">
        <v>179</v>
      </c>
      <c r="M70" s="67" t="str">
        <f>B43 &amp; "/time range/" &amp; "CO2"</f>
        <v>€/time range/CO2</v>
      </c>
      <c r="N70" s="104" t="s">
        <v>179</v>
      </c>
      <c r="O70" s="67"/>
      <c r="P70" s="67" t="s">
        <v>155</v>
      </c>
      <c r="Q70" s="67"/>
      <c r="R70" s="67"/>
      <c r="S70" s="67"/>
      <c r="T70" s="92"/>
      <c r="U70" s="67"/>
      <c r="V70" s="66"/>
      <c r="W70" s="67"/>
      <c r="X70" s="67"/>
      <c r="Y70" s="67"/>
    </row>
    <row r="71" spans="1:25" x14ac:dyDescent="0.2">
      <c r="A71" s="25" t="s">
        <v>106</v>
      </c>
      <c r="B71" s="26" t="s">
        <v>105</v>
      </c>
      <c r="C71" s="26"/>
      <c r="D71" s="26" t="s">
        <v>88</v>
      </c>
      <c r="E71" s="26"/>
      <c r="F71" s="26"/>
      <c r="G71" s="26"/>
      <c r="H71" s="26"/>
      <c r="I71" s="26"/>
      <c r="J71" s="26"/>
      <c r="K71" s="26"/>
      <c r="L71" s="59" t="str">
        <f xml:space="preserve"> R71&amp;"*db_capital_cost"</f>
        <v>6*db_capital_cost</v>
      </c>
      <c r="M71" s="26" t="str">
        <f>B43 &amp; "/time range/" &amp; B41</f>
        <v>€/time range/MW</v>
      </c>
      <c r="N71" s="59">
        <v>1.4999999999999999E-2</v>
      </c>
      <c r="O71" s="26" t="str">
        <f xml:space="preserve"> B43 &amp; "/" &amp; B41 &amp; B40</f>
        <v>€/MWh</v>
      </c>
      <c r="P71" s="26" t="s">
        <v>155</v>
      </c>
      <c r="Q71" s="26"/>
      <c r="R71" s="26">
        <v>6</v>
      </c>
      <c r="S71" s="26" t="b">
        <v>1</v>
      </c>
      <c r="T71" s="59"/>
      <c r="U71" s="26"/>
      <c r="V71" s="25"/>
      <c r="W71" s="26"/>
      <c r="X71" s="26"/>
      <c r="Y71" s="26"/>
    </row>
    <row r="72" spans="1:25" x14ac:dyDescent="0.2">
      <c r="A72" s="45" t="s">
        <v>70</v>
      </c>
      <c r="B72" s="45" t="s">
        <v>208</v>
      </c>
      <c r="C72" s="45" t="s">
        <v>242</v>
      </c>
      <c r="D72" s="45" t="s">
        <v>88</v>
      </c>
      <c r="E72" s="45" t="s">
        <v>243</v>
      </c>
      <c r="F72" s="45"/>
      <c r="G72" s="45">
        <v>-1</v>
      </c>
      <c r="H72" s="45"/>
      <c r="I72" s="45"/>
      <c r="J72" s="45"/>
      <c r="K72" s="45"/>
      <c r="L72" s="107" t="s">
        <v>179</v>
      </c>
      <c r="M72" s="45"/>
      <c r="N72" s="107" t="s">
        <v>179</v>
      </c>
      <c r="O72" s="45"/>
      <c r="P72" s="45" t="s">
        <v>155</v>
      </c>
      <c r="Q72" s="45"/>
      <c r="R72" s="45"/>
      <c r="S72" s="45"/>
      <c r="T72" s="45"/>
      <c r="U72" s="45"/>
      <c r="V72" s="45"/>
      <c r="W72" s="45"/>
      <c r="X72" s="45"/>
      <c r="Y72" s="45"/>
    </row>
    <row r="73" spans="1:25" x14ac:dyDescent="0.2">
      <c r="A73" s="45" t="s">
        <v>71</v>
      </c>
      <c r="B73" s="45" t="s">
        <v>241</v>
      </c>
      <c r="C73" s="45" t="s">
        <v>242</v>
      </c>
      <c r="D73" s="45" t="s">
        <v>243</v>
      </c>
      <c r="E73" s="45"/>
      <c r="F73" s="45"/>
      <c r="G73" s="45"/>
      <c r="H73" s="45"/>
      <c r="I73" s="45"/>
      <c r="J73" s="45"/>
      <c r="K73" s="45"/>
      <c r="L73" s="107" t="s">
        <v>179</v>
      </c>
      <c r="M73" s="45"/>
      <c r="N73" s="107" t="s">
        <v>179</v>
      </c>
      <c r="O73" s="45"/>
      <c r="P73" s="45" t="s">
        <v>155</v>
      </c>
      <c r="Q73" s="45"/>
      <c r="R73" s="45"/>
      <c r="S73" s="45" t="b">
        <v>1</v>
      </c>
      <c r="T73" s="45"/>
      <c r="U73" s="45"/>
      <c r="V73" s="45"/>
      <c r="W73" s="45"/>
      <c r="X73" s="45"/>
      <c r="Y73" s="45"/>
    </row>
    <row r="74" spans="1:25" x14ac:dyDescent="0.2">
      <c r="A74" s="72" t="s">
        <v>70</v>
      </c>
      <c r="B74" s="72" t="s">
        <v>244</v>
      </c>
      <c r="C74" s="72" t="s">
        <v>245</v>
      </c>
      <c r="D74" s="72" t="s">
        <v>88</v>
      </c>
      <c r="E74" s="72" t="s">
        <v>246</v>
      </c>
      <c r="F74" s="72"/>
      <c r="G74" s="72">
        <v>-1</v>
      </c>
      <c r="H74" s="72"/>
      <c r="I74" s="72"/>
      <c r="J74" s="72"/>
      <c r="K74" s="72"/>
      <c r="L74" s="102" t="s">
        <v>179</v>
      </c>
      <c r="M74" s="72"/>
      <c r="N74" s="102" t="s">
        <v>179</v>
      </c>
      <c r="O74" s="72"/>
      <c r="P74" s="72" t="s">
        <v>155</v>
      </c>
      <c r="Q74" s="72"/>
      <c r="R74" s="72"/>
      <c r="S74" s="72"/>
      <c r="T74" s="72"/>
      <c r="U74" s="72"/>
      <c r="V74" s="72"/>
      <c r="W74" s="72"/>
      <c r="X74" s="72"/>
      <c r="Y74" s="72"/>
    </row>
    <row r="75" spans="1:25" x14ac:dyDescent="0.2">
      <c r="A75" s="72" t="s">
        <v>71</v>
      </c>
      <c r="B75" s="72" t="s">
        <v>263</v>
      </c>
      <c r="C75" s="72" t="s">
        <v>245</v>
      </c>
      <c r="D75" s="72" t="s">
        <v>246</v>
      </c>
      <c r="E75" s="72"/>
      <c r="F75" s="72"/>
      <c r="G75" s="72"/>
      <c r="H75" s="72"/>
      <c r="I75" s="72"/>
      <c r="J75" s="72"/>
      <c r="K75" s="72"/>
      <c r="L75" s="102" t="s">
        <v>179</v>
      </c>
      <c r="M75" s="72"/>
      <c r="N75" s="102" t="s">
        <v>179</v>
      </c>
      <c r="O75" s="72"/>
      <c r="P75" s="72" t="s">
        <v>155</v>
      </c>
      <c r="Q75" s="72"/>
      <c r="R75" s="72"/>
      <c r="S75" s="72" t="b">
        <v>1</v>
      </c>
      <c r="T75" s="72"/>
      <c r="U75" s="72"/>
      <c r="V75" s="72"/>
      <c r="W75" s="72"/>
      <c r="X75" s="72"/>
      <c r="Y75" s="72"/>
    </row>
    <row r="76" spans="1:25" x14ac:dyDescent="0.2">
      <c r="A76" s="15" t="s">
        <v>70</v>
      </c>
      <c r="B76" s="15" t="s">
        <v>247</v>
      </c>
      <c r="C76" s="15" t="s">
        <v>248</v>
      </c>
      <c r="D76" s="15" t="s">
        <v>88</v>
      </c>
      <c r="E76" s="15" t="s">
        <v>249</v>
      </c>
      <c r="F76" s="15"/>
      <c r="G76" s="15">
        <v>-1</v>
      </c>
      <c r="H76" s="15"/>
      <c r="I76" s="15"/>
      <c r="J76" s="15"/>
      <c r="K76" s="15"/>
      <c r="L76" s="58" t="s">
        <v>179</v>
      </c>
      <c r="M76" s="15"/>
      <c r="N76" s="58" t="s">
        <v>179</v>
      </c>
      <c r="O76" s="15"/>
      <c r="P76" s="15" t="s">
        <v>155</v>
      </c>
      <c r="Q76" s="15"/>
      <c r="R76" s="15"/>
      <c r="S76" s="15"/>
      <c r="T76" s="15"/>
      <c r="U76" s="15"/>
      <c r="V76" s="15"/>
      <c r="W76" s="15"/>
      <c r="X76" s="15"/>
      <c r="Y76" s="15"/>
    </row>
    <row r="77" spans="1:25" x14ac:dyDescent="0.2">
      <c r="A77" s="15" t="s">
        <v>71</v>
      </c>
      <c r="B77" s="15" t="s">
        <v>264</v>
      </c>
      <c r="C77" s="15" t="s">
        <v>248</v>
      </c>
      <c r="D77" s="15" t="s">
        <v>249</v>
      </c>
      <c r="E77" s="15"/>
      <c r="F77" s="15"/>
      <c r="G77" s="15"/>
      <c r="H77" s="15"/>
      <c r="I77" s="15"/>
      <c r="J77" s="15"/>
      <c r="K77" s="15"/>
      <c r="L77" s="58" t="s">
        <v>179</v>
      </c>
      <c r="M77" s="15"/>
      <c r="N77" s="58" t="s">
        <v>179</v>
      </c>
      <c r="O77" s="15"/>
      <c r="P77" s="15" t="s">
        <v>155</v>
      </c>
      <c r="Q77" s="15"/>
      <c r="R77" s="15"/>
      <c r="S77" s="15" t="b">
        <v>1</v>
      </c>
      <c r="T77" s="15"/>
      <c r="U77" s="15"/>
      <c r="V77" s="15"/>
      <c r="W77" s="15"/>
      <c r="X77" s="15"/>
      <c r="Y77" s="15"/>
    </row>
    <row r="78" spans="1:25" x14ac:dyDescent="0.2">
      <c r="A78" s="116" t="s">
        <v>70</v>
      </c>
      <c r="B78" s="116" t="s">
        <v>250</v>
      </c>
      <c r="C78" s="116" t="s">
        <v>251</v>
      </c>
      <c r="D78" s="116" t="s">
        <v>88</v>
      </c>
      <c r="E78" s="116" t="s">
        <v>252</v>
      </c>
      <c r="F78" s="116"/>
      <c r="G78" s="116">
        <v>-1</v>
      </c>
      <c r="H78" s="116"/>
      <c r="I78" s="116"/>
      <c r="J78" s="116"/>
      <c r="K78" s="116"/>
      <c r="L78" s="117" t="s">
        <v>179</v>
      </c>
      <c r="M78" s="116"/>
      <c r="N78" s="117" t="s">
        <v>179</v>
      </c>
      <c r="O78" s="116"/>
      <c r="P78" s="116" t="s">
        <v>155</v>
      </c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x14ac:dyDescent="0.2">
      <c r="A79" s="116" t="s">
        <v>71</v>
      </c>
      <c r="B79" s="116" t="s">
        <v>265</v>
      </c>
      <c r="C79" s="116" t="s">
        <v>251</v>
      </c>
      <c r="D79" s="116" t="s">
        <v>252</v>
      </c>
      <c r="E79" s="116"/>
      <c r="F79" s="116"/>
      <c r="G79" s="116"/>
      <c r="H79" s="116"/>
      <c r="I79" s="116"/>
      <c r="J79" s="116"/>
      <c r="K79" s="116"/>
      <c r="L79" s="117" t="s">
        <v>179</v>
      </c>
      <c r="M79" s="116"/>
      <c r="N79" s="117" t="s">
        <v>179</v>
      </c>
      <c r="O79" s="116"/>
      <c r="P79" s="116" t="s">
        <v>155</v>
      </c>
      <c r="Q79" s="116"/>
      <c r="R79" s="116"/>
      <c r="S79" s="116" t="b">
        <v>1</v>
      </c>
      <c r="T79" s="116"/>
      <c r="U79" s="116"/>
      <c r="V79" s="116"/>
      <c r="W79" s="116"/>
      <c r="X79" s="116"/>
      <c r="Y79" s="116"/>
    </row>
    <row r="80" spans="1:25" x14ac:dyDescent="0.2">
      <c r="A80" s="35" t="s">
        <v>70</v>
      </c>
      <c r="B80" s="35" t="s">
        <v>190</v>
      </c>
      <c r="C80" s="35" t="s">
        <v>192</v>
      </c>
      <c r="D80" s="35" t="s">
        <v>88</v>
      </c>
      <c r="E80" s="35" t="s">
        <v>193</v>
      </c>
      <c r="F80" s="35"/>
      <c r="G80" s="35">
        <v>-1</v>
      </c>
      <c r="H80" s="35"/>
      <c r="I80" s="35"/>
      <c r="J80" s="35"/>
      <c r="K80" s="35"/>
      <c r="L80" s="95" t="s">
        <v>179</v>
      </c>
      <c r="M80" s="35"/>
      <c r="N80" s="95" t="s">
        <v>179</v>
      </c>
      <c r="O80" s="35"/>
      <c r="P80" s="35" t="s">
        <v>155</v>
      </c>
      <c r="Q80" s="35"/>
      <c r="R80" s="35"/>
      <c r="S80" s="35"/>
      <c r="T80" s="35"/>
      <c r="U80" s="35"/>
      <c r="V80" s="35"/>
      <c r="W80" s="35"/>
      <c r="X80" s="35"/>
      <c r="Y80" s="35"/>
    </row>
    <row r="81" spans="1:26" x14ac:dyDescent="0.2">
      <c r="A81" s="35" t="s">
        <v>71</v>
      </c>
      <c r="B81" s="35" t="s">
        <v>191</v>
      </c>
      <c r="C81" s="35" t="s">
        <v>192</v>
      </c>
      <c r="D81" s="35" t="s">
        <v>193</v>
      </c>
      <c r="E81" s="35"/>
      <c r="F81" s="35"/>
      <c r="G81" s="35"/>
      <c r="H81" s="35"/>
      <c r="I81" s="35"/>
      <c r="J81" s="35"/>
      <c r="K81" s="35"/>
      <c r="L81" s="95" t="s">
        <v>179</v>
      </c>
      <c r="M81" s="35"/>
      <c r="N81" s="95" t="s">
        <v>179</v>
      </c>
      <c r="O81" s="35"/>
      <c r="P81" s="35" t="s">
        <v>155</v>
      </c>
      <c r="Q81" s="35"/>
      <c r="R81" s="35"/>
      <c r="S81" s="35" t="b">
        <v>1</v>
      </c>
      <c r="T81" s="35"/>
      <c r="U81" s="35"/>
      <c r="V81" s="35"/>
      <c r="W81" s="35"/>
      <c r="X81" s="35"/>
      <c r="Y81" s="35"/>
    </row>
    <row r="82" spans="1:26" x14ac:dyDescent="0.2">
      <c r="A82" s="118" t="s">
        <v>70</v>
      </c>
      <c r="B82" s="118" t="s">
        <v>194</v>
      </c>
      <c r="C82" s="118" t="s">
        <v>196</v>
      </c>
      <c r="D82" s="118" t="s">
        <v>88</v>
      </c>
      <c r="E82" s="118" t="s">
        <v>197</v>
      </c>
      <c r="F82" s="118"/>
      <c r="G82" s="118">
        <v>-1</v>
      </c>
      <c r="H82" s="118"/>
      <c r="I82" s="118"/>
      <c r="J82" s="118"/>
      <c r="K82" s="118"/>
      <c r="L82" s="119" t="s">
        <v>179</v>
      </c>
      <c r="M82" s="118"/>
      <c r="N82" s="119" t="s">
        <v>179</v>
      </c>
      <c r="O82" s="118"/>
      <c r="P82" s="118" t="s">
        <v>155</v>
      </c>
      <c r="Q82" s="118"/>
      <c r="R82" s="118"/>
      <c r="S82" s="118"/>
      <c r="T82" s="118"/>
      <c r="U82" s="118"/>
      <c r="V82" s="118"/>
      <c r="W82" s="118"/>
      <c r="X82" s="118"/>
      <c r="Y82" s="118"/>
    </row>
    <row r="83" spans="1:26" x14ac:dyDescent="0.2">
      <c r="A83" s="118" t="s">
        <v>71</v>
      </c>
      <c r="B83" s="118" t="s">
        <v>195</v>
      </c>
      <c r="C83" s="118" t="s">
        <v>196</v>
      </c>
      <c r="D83" s="118" t="s">
        <v>197</v>
      </c>
      <c r="E83" s="118"/>
      <c r="F83" s="118"/>
      <c r="G83" s="118"/>
      <c r="H83" s="118"/>
      <c r="I83" s="118"/>
      <c r="J83" s="118"/>
      <c r="K83" s="118"/>
      <c r="L83" s="119" t="s">
        <v>179</v>
      </c>
      <c r="M83" s="118"/>
      <c r="N83" s="119" t="s">
        <v>179</v>
      </c>
      <c r="O83" s="118"/>
      <c r="P83" s="118" t="s">
        <v>155</v>
      </c>
      <c r="Q83" s="118"/>
      <c r="R83" s="118"/>
      <c r="S83" s="118" t="b">
        <v>1</v>
      </c>
      <c r="T83" s="118"/>
      <c r="U83" s="118"/>
      <c r="V83" s="118"/>
      <c r="W83" s="118"/>
      <c r="X83" s="118"/>
      <c r="Y83" s="118"/>
    </row>
    <row r="84" spans="1:26" x14ac:dyDescent="0.2">
      <c r="A84" s="3" t="s">
        <v>70</v>
      </c>
      <c r="B84" s="3" t="s">
        <v>253</v>
      </c>
      <c r="C84" s="3" t="s">
        <v>256</v>
      </c>
      <c r="D84" s="3" t="s">
        <v>88</v>
      </c>
      <c r="E84" s="3" t="s">
        <v>255</v>
      </c>
      <c r="F84" s="3"/>
      <c r="G84" s="3">
        <v>-1</v>
      </c>
      <c r="H84" s="3"/>
      <c r="I84" s="3"/>
      <c r="J84" s="3"/>
      <c r="K84" s="3"/>
      <c r="L84" s="54" t="s">
        <v>179</v>
      </c>
      <c r="M84" s="3"/>
      <c r="N84" s="54" t="s">
        <v>179</v>
      </c>
      <c r="O84" s="3"/>
      <c r="P84" s="3" t="s">
        <v>155</v>
      </c>
      <c r="Q84" s="3"/>
      <c r="R84" s="3"/>
      <c r="S84" s="3"/>
      <c r="T84" s="3"/>
      <c r="U84" s="3"/>
      <c r="V84" s="3"/>
      <c r="W84" s="3"/>
      <c r="X84" s="3"/>
      <c r="Y84" s="3"/>
      <c r="Z84" t="s">
        <v>86</v>
      </c>
    </row>
    <row r="85" spans="1:26" x14ac:dyDescent="0.2">
      <c r="A85" s="3" t="s">
        <v>71</v>
      </c>
      <c r="B85" s="3" t="s">
        <v>254</v>
      </c>
      <c r="C85" s="3" t="s">
        <v>256</v>
      </c>
      <c r="D85" s="3" t="s">
        <v>255</v>
      </c>
      <c r="E85" s="3"/>
      <c r="F85" s="3"/>
      <c r="G85" s="3"/>
      <c r="H85" s="3"/>
      <c r="I85" s="3"/>
      <c r="J85" s="3"/>
      <c r="K85" s="3"/>
      <c r="L85" s="54" t="s">
        <v>179</v>
      </c>
      <c r="M85" s="3"/>
      <c r="N85" s="54" t="s">
        <v>179</v>
      </c>
      <c r="O85" s="3"/>
      <c r="P85" s="3" t="s">
        <v>155</v>
      </c>
      <c r="Q85" s="3"/>
      <c r="R85" s="3"/>
      <c r="S85" s="3" t="b">
        <v>1</v>
      </c>
      <c r="T85" s="3"/>
      <c r="U85" s="3"/>
      <c r="V85" s="3"/>
      <c r="W85" s="3"/>
      <c r="X85" s="3"/>
      <c r="Y85" s="3"/>
      <c r="Z85" t="s">
        <v>87</v>
      </c>
    </row>
    <row r="86" spans="1:26" x14ac:dyDescent="0.2">
      <c r="A86" s="45" t="s">
        <v>70</v>
      </c>
      <c r="B86" s="45" t="s">
        <v>257</v>
      </c>
      <c r="C86" s="45" t="s">
        <v>259</v>
      </c>
      <c r="D86" s="45" t="s">
        <v>88</v>
      </c>
      <c r="E86" s="45" t="s">
        <v>260</v>
      </c>
      <c r="F86" s="45"/>
      <c r="G86" s="45">
        <v>-1</v>
      </c>
      <c r="H86" s="45"/>
      <c r="I86" s="45"/>
      <c r="J86" s="45"/>
      <c r="K86" s="45"/>
      <c r="L86" s="107" t="s">
        <v>179</v>
      </c>
      <c r="M86" s="45"/>
      <c r="N86" s="107" t="s">
        <v>179</v>
      </c>
      <c r="O86" s="45"/>
      <c r="P86" s="45" t="s">
        <v>155</v>
      </c>
      <c r="Q86" s="45"/>
      <c r="R86" s="45"/>
      <c r="S86" s="45"/>
      <c r="T86" s="45"/>
      <c r="U86" s="45"/>
      <c r="V86" s="45"/>
      <c r="W86" s="45"/>
      <c r="X86" s="45"/>
      <c r="Y86" s="45"/>
      <c r="Z86" t="s">
        <v>86</v>
      </c>
    </row>
    <row r="87" spans="1:26" x14ac:dyDescent="0.2">
      <c r="A87" s="45" t="s">
        <v>71</v>
      </c>
      <c r="B87" s="45" t="s">
        <v>258</v>
      </c>
      <c r="C87" s="45" t="s">
        <v>259</v>
      </c>
      <c r="D87" s="45" t="s">
        <v>260</v>
      </c>
      <c r="E87" s="45"/>
      <c r="F87" s="45"/>
      <c r="G87" s="45"/>
      <c r="H87" s="45"/>
      <c r="I87" s="45"/>
      <c r="J87" s="45"/>
      <c r="K87" s="45"/>
      <c r="L87" s="107" t="s">
        <v>179</v>
      </c>
      <c r="M87" s="45"/>
      <c r="N87" s="107" t="s">
        <v>179</v>
      </c>
      <c r="O87" s="45"/>
      <c r="P87" s="45" t="s">
        <v>155</v>
      </c>
      <c r="Q87" s="45"/>
      <c r="R87" s="45"/>
      <c r="S87" s="45" t="b">
        <v>1</v>
      </c>
      <c r="T87" s="45"/>
      <c r="U87" s="45"/>
      <c r="V87" s="45"/>
      <c r="W87" s="45"/>
      <c r="X87" s="45"/>
      <c r="Y87" s="45"/>
      <c r="Z87" t="s">
        <v>87</v>
      </c>
    </row>
    <row r="88" spans="1:26" x14ac:dyDescent="0.2">
      <c r="A88" s="35" t="s">
        <v>70</v>
      </c>
      <c r="B88" s="35" t="s">
        <v>183</v>
      </c>
      <c r="C88" s="35" t="s">
        <v>186</v>
      </c>
      <c r="D88" s="35" t="s">
        <v>88</v>
      </c>
      <c r="E88" s="35" t="s">
        <v>185</v>
      </c>
      <c r="F88" s="35"/>
      <c r="G88" s="35">
        <v>-1</v>
      </c>
      <c r="H88" s="35"/>
      <c r="I88" s="35"/>
      <c r="J88" s="35"/>
      <c r="K88" s="35"/>
      <c r="L88" s="95" t="s">
        <v>179</v>
      </c>
      <c r="M88" s="35"/>
      <c r="N88" s="95" t="s">
        <v>179</v>
      </c>
      <c r="O88" s="35"/>
      <c r="P88" s="35" t="s">
        <v>155</v>
      </c>
      <c r="Q88" s="35"/>
      <c r="R88" s="35"/>
      <c r="S88" s="35"/>
      <c r="T88" s="35"/>
      <c r="U88" s="35"/>
      <c r="V88" s="35"/>
      <c r="W88" s="35"/>
      <c r="X88" s="35"/>
      <c r="Y88" s="35"/>
    </row>
    <row r="89" spans="1:26" x14ac:dyDescent="0.2">
      <c r="A89" s="35" t="s">
        <v>71</v>
      </c>
      <c r="B89" s="35" t="s">
        <v>184</v>
      </c>
      <c r="C89" s="35" t="s">
        <v>186</v>
      </c>
      <c r="D89" s="35" t="s">
        <v>185</v>
      </c>
      <c r="E89" s="35"/>
      <c r="F89" s="35"/>
      <c r="G89" s="35"/>
      <c r="H89" s="35"/>
      <c r="I89" s="35"/>
      <c r="J89" s="35"/>
      <c r="K89" s="35"/>
      <c r="L89" s="95" t="s">
        <v>179</v>
      </c>
      <c r="M89" s="35"/>
      <c r="N89" s="95" t="s">
        <v>179</v>
      </c>
      <c r="O89" s="35"/>
      <c r="P89" s="35" t="s">
        <v>155</v>
      </c>
      <c r="Q89" s="35"/>
      <c r="R89" s="35"/>
      <c r="S89" s="35" t="b">
        <v>1</v>
      </c>
      <c r="T89" s="35"/>
      <c r="U89" s="35"/>
      <c r="V89" s="35"/>
      <c r="W89" s="35"/>
      <c r="X89" s="35"/>
      <c r="Y89" s="35"/>
    </row>
    <row r="90" spans="1:26" x14ac:dyDescent="0.2">
      <c r="A90" s="112" t="s">
        <v>70</v>
      </c>
      <c r="B90" s="112" t="s">
        <v>209</v>
      </c>
      <c r="C90" s="112" t="s">
        <v>211</v>
      </c>
      <c r="D90" s="112" t="s">
        <v>88</v>
      </c>
      <c r="E90" s="112" t="s">
        <v>212</v>
      </c>
      <c r="F90" s="112"/>
      <c r="G90" s="112">
        <v>-1</v>
      </c>
      <c r="H90" s="112"/>
      <c r="I90" s="112"/>
      <c r="J90" s="112"/>
      <c r="K90" s="112"/>
      <c r="L90" s="113" t="s">
        <v>179</v>
      </c>
      <c r="M90" s="112"/>
      <c r="N90" s="113" t="s">
        <v>179</v>
      </c>
      <c r="O90" s="112"/>
      <c r="P90" s="112" t="s">
        <v>155</v>
      </c>
      <c r="Q90" s="112"/>
      <c r="R90" s="112"/>
      <c r="S90" s="112"/>
      <c r="T90" s="112"/>
      <c r="U90" s="112"/>
      <c r="V90" s="112"/>
      <c r="W90" s="112"/>
      <c r="X90" s="112"/>
      <c r="Y90" s="112"/>
    </row>
    <row r="91" spans="1:26" x14ac:dyDescent="0.2">
      <c r="A91" s="112" t="s">
        <v>71</v>
      </c>
      <c r="B91" s="112" t="s">
        <v>210</v>
      </c>
      <c r="C91" s="112" t="s">
        <v>211</v>
      </c>
      <c r="D91" s="112" t="s">
        <v>212</v>
      </c>
      <c r="E91" s="112"/>
      <c r="F91" s="112"/>
      <c r="G91" s="112"/>
      <c r="H91" s="112"/>
      <c r="I91" s="112"/>
      <c r="J91" s="112"/>
      <c r="K91" s="112"/>
      <c r="L91" s="113" t="s">
        <v>179</v>
      </c>
      <c r="M91" s="112"/>
      <c r="N91" s="113" t="s">
        <v>179</v>
      </c>
      <c r="O91" s="112"/>
      <c r="P91" s="112" t="s">
        <v>155</v>
      </c>
      <c r="Q91" s="112"/>
      <c r="R91" s="112"/>
      <c r="S91" s="112" t="b">
        <v>1</v>
      </c>
      <c r="T91" s="112"/>
      <c r="U91" s="112"/>
      <c r="V91" s="112"/>
      <c r="W91" s="112"/>
      <c r="X91" s="112"/>
      <c r="Y91" s="112"/>
    </row>
    <row r="92" spans="1:26" x14ac:dyDescent="0.2">
      <c r="A92" s="114" t="s">
        <v>70</v>
      </c>
      <c r="B92" s="114" t="s">
        <v>213</v>
      </c>
      <c r="C92" s="114" t="s">
        <v>215</v>
      </c>
      <c r="D92" s="114" t="s">
        <v>88</v>
      </c>
      <c r="E92" s="114" t="s">
        <v>216</v>
      </c>
      <c r="F92" s="114"/>
      <c r="G92" s="114">
        <v>-1</v>
      </c>
      <c r="H92" s="114"/>
      <c r="I92" s="114"/>
      <c r="J92" s="114"/>
      <c r="K92" s="114"/>
      <c r="L92" s="115" t="s">
        <v>179</v>
      </c>
      <c r="M92" s="114"/>
      <c r="N92" s="115" t="s">
        <v>179</v>
      </c>
      <c r="O92" s="114"/>
      <c r="P92" s="114" t="s">
        <v>155</v>
      </c>
      <c r="Q92" s="114"/>
      <c r="R92" s="114"/>
      <c r="S92" s="114"/>
      <c r="T92" s="114"/>
      <c r="U92" s="114"/>
      <c r="V92" s="114"/>
      <c r="W92" s="114"/>
      <c r="X92" s="114"/>
      <c r="Y92" s="114"/>
    </row>
    <row r="93" spans="1:26" x14ac:dyDescent="0.2">
      <c r="A93" s="114" t="s">
        <v>71</v>
      </c>
      <c r="B93" s="114" t="s">
        <v>214</v>
      </c>
      <c r="C93" s="114" t="s">
        <v>215</v>
      </c>
      <c r="D93" s="114" t="s">
        <v>216</v>
      </c>
      <c r="E93" s="114"/>
      <c r="F93" s="114"/>
      <c r="G93" s="114"/>
      <c r="H93" s="114"/>
      <c r="I93" s="114"/>
      <c r="J93" s="114"/>
      <c r="K93" s="114"/>
      <c r="L93" s="115" t="s">
        <v>179</v>
      </c>
      <c r="M93" s="114"/>
      <c r="N93" s="115" t="s">
        <v>179</v>
      </c>
      <c r="O93" s="114"/>
      <c r="P93" s="114" t="s">
        <v>155</v>
      </c>
      <c r="Q93" s="114"/>
      <c r="R93" s="114"/>
      <c r="S93" s="114" t="b">
        <v>1</v>
      </c>
      <c r="T93" s="114"/>
      <c r="U93" s="114"/>
      <c r="V93" s="114"/>
      <c r="W93" s="114"/>
      <c r="X93" s="114"/>
      <c r="Y93" s="114"/>
    </row>
    <row r="94" spans="1:26" x14ac:dyDescent="0.2">
      <c r="A94" s="35" t="s">
        <v>70</v>
      </c>
      <c r="B94" s="35" t="s">
        <v>217</v>
      </c>
      <c r="C94" s="35" t="s">
        <v>219</v>
      </c>
      <c r="D94" s="35" t="s">
        <v>88</v>
      </c>
      <c r="E94" s="35" t="s">
        <v>220</v>
      </c>
      <c r="F94" s="35"/>
      <c r="G94" s="35">
        <v>-1</v>
      </c>
      <c r="H94" s="35"/>
      <c r="I94" s="35"/>
      <c r="J94" s="35"/>
      <c r="K94" s="35"/>
      <c r="L94" s="95" t="s">
        <v>179</v>
      </c>
      <c r="M94" s="35"/>
      <c r="N94" s="95" t="s">
        <v>179</v>
      </c>
      <c r="O94" s="35"/>
      <c r="P94" s="35" t="s">
        <v>155</v>
      </c>
      <c r="Q94" s="35"/>
      <c r="R94" s="35"/>
      <c r="S94" s="35"/>
      <c r="T94" s="35"/>
      <c r="U94" s="35"/>
      <c r="V94" s="35"/>
      <c r="W94" s="35"/>
      <c r="X94" s="35"/>
      <c r="Y94" s="35"/>
    </row>
    <row r="95" spans="1:26" x14ac:dyDescent="0.2">
      <c r="A95" s="35" t="s">
        <v>71</v>
      </c>
      <c r="B95" s="35" t="s">
        <v>218</v>
      </c>
      <c r="C95" s="35" t="s">
        <v>219</v>
      </c>
      <c r="D95" s="35" t="s">
        <v>220</v>
      </c>
      <c r="E95" s="35"/>
      <c r="F95" s="35"/>
      <c r="G95" s="35"/>
      <c r="H95" s="35"/>
      <c r="I95" s="35"/>
      <c r="J95" s="35"/>
      <c r="K95" s="35"/>
      <c r="L95" s="95" t="s">
        <v>179</v>
      </c>
      <c r="M95" s="35"/>
      <c r="N95" s="95" t="s">
        <v>179</v>
      </c>
      <c r="O95" s="35"/>
      <c r="P95" s="35" t="s">
        <v>155</v>
      </c>
      <c r="Q95" s="35"/>
      <c r="R95" s="35"/>
      <c r="S95" s="35" t="b">
        <v>1</v>
      </c>
      <c r="T95" s="35"/>
      <c r="U95" s="35"/>
      <c r="V95" s="35"/>
      <c r="W95" s="35"/>
      <c r="X95" s="35"/>
      <c r="Y95" s="35"/>
    </row>
    <row r="96" spans="1:26" x14ac:dyDescent="0.2">
      <c r="A96" s="29" t="s">
        <v>70</v>
      </c>
      <c r="B96" s="30" t="s">
        <v>188</v>
      </c>
      <c r="C96" s="30" t="s">
        <v>229</v>
      </c>
      <c r="D96" s="30" t="s">
        <v>88</v>
      </c>
      <c r="E96" s="30" t="s">
        <v>85</v>
      </c>
      <c r="F96" s="30"/>
      <c r="G96" s="30">
        <v>-1</v>
      </c>
      <c r="H96" s="30"/>
      <c r="I96" s="30"/>
      <c r="J96" s="30"/>
      <c r="K96" s="30"/>
      <c r="L96" s="31" t="s">
        <v>179</v>
      </c>
      <c r="M96" s="30" t="str">
        <f>B43 &amp; "/time range/" &amp; B41</f>
        <v>€/time range/MW</v>
      </c>
      <c r="N96" s="98" t="s">
        <v>179</v>
      </c>
      <c r="O96" s="30" t="str">
        <f xml:space="preserve"> B43 &amp; "/" &amp; B41 &amp; B40</f>
        <v>€/MWh</v>
      </c>
      <c r="P96" s="30" t="s">
        <v>155</v>
      </c>
      <c r="Q96" s="30"/>
      <c r="R96" s="30"/>
      <c r="S96" s="30"/>
      <c r="T96" s="98"/>
      <c r="U96" s="30"/>
      <c r="V96" s="29"/>
      <c r="W96" s="30"/>
      <c r="X96" s="30"/>
      <c r="Y96" s="30"/>
    </row>
    <row r="97" spans="1:25" x14ac:dyDescent="0.2">
      <c r="A97" s="29" t="s">
        <v>71</v>
      </c>
      <c r="B97" s="30" t="s">
        <v>189</v>
      </c>
      <c r="C97" s="30" t="s">
        <v>229</v>
      </c>
      <c r="D97" s="30" t="s">
        <v>85</v>
      </c>
      <c r="E97" s="30"/>
      <c r="F97" s="30"/>
      <c r="G97" s="30"/>
      <c r="H97" s="30"/>
      <c r="I97" s="30"/>
      <c r="J97" s="30"/>
      <c r="K97" s="30"/>
      <c r="L97" s="31" t="s">
        <v>179</v>
      </c>
      <c r="M97" s="30" t="str">
        <f>B43 &amp; "/time range/" &amp; B41 &amp; B40</f>
        <v>€/time range/MWh</v>
      </c>
      <c r="N97" s="99" t="s">
        <v>179</v>
      </c>
      <c r="O97" s="30" t="str">
        <f xml:space="preserve"> B43 &amp; "/" &amp; B41 &amp; B40</f>
        <v>€/MWh</v>
      </c>
      <c r="P97" s="30" t="s">
        <v>155</v>
      </c>
      <c r="Q97" s="30"/>
      <c r="R97" s="30"/>
      <c r="S97" s="30" t="b">
        <v>1</v>
      </c>
      <c r="T97" s="98"/>
      <c r="U97" s="30"/>
      <c r="V97" s="29"/>
      <c r="W97" s="30"/>
      <c r="X97" s="30"/>
      <c r="Y97" s="30"/>
    </row>
    <row r="98" spans="1:25" x14ac:dyDescent="0.2">
      <c r="A98" s="27" t="s">
        <v>70</v>
      </c>
      <c r="B98" s="28" t="s">
        <v>32</v>
      </c>
      <c r="C98" s="28" t="s">
        <v>230</v>
      </c>
      <c r="D98" s="28" t="s">
        <v>88</v>
      </c>
      <c r="E98" s="28" t="s">
        <v>34</v>
      </c>
      <c r="F98" s="28"/>
      <c r="G98" s="28"/>
      <c r="H98" s="28"/>
      <c r="I98" s="28"/>
      <c r="J98" s="28"/>
      <c r="K98" s="28"/>
      <c r="L98" s="60" t="s">
        <v>179</v>
      </c>
      <c r="M98" s="28" t="str">
        <f>B43 &amp; "/time range/" &amp; B41</f>
        <v>€/time range/MW</v>
      </c>
      <c r="N98" s="60">
        <v>0.02</v>
      </c>
      <c r="O98" s="28" t="str">
        <f xml:space="preserve"> B43 &amp; "/" &amp; B41 &amp; B40</f>
        <v>€/MWh</v>
      </c>
      <c r="P98" s="28" t="s">
        <v>155</v>
      </c>
      <c r="Q98" s="28"/>
      <c r="R98" s="28"/>
      <c r="S98" s="28"/>
      <c r="T98" s="60" t="s">
        <v>179</v>
      </c>
      <c r="U98" s="28"/>
      <c r="V98" s="27"/>
      <c r="W98" s="28"/>
      <c r="X98" s="28"/>
      <c r="Y98" s="28"/>
    </row>
    <row r="99" spans="1:25" x14ac:dyDescent="0.2">
      <c r="A99" s="27" t="s">
        <v>71</v>
      </c>
      <c r="B99" s="28" t="s">
        <v>109</v>
      </c>
      <c r="C99" s="28" t="s">
        <v>230</v>
      </c>
      <c r="D99" s="28" t="s">
        <v>34</v>
      </c>
      <c r="E99" s="28"/>
      <c r="F99" s="28"/>
      <c r="G99" s="28"/>
      <c r="H99" s="28"/>
      <c r="I99" s="28"/>
      <c r="J99" s="28"/>
      <c r="K99" s="28"/>
      <c r="L99" s="60" t="s">
        <v>179</v>
      </c>
      <c r="M99" s="28" t="str">
        <f>B43 &amp; "/time range/" &amp; B41 &amp; B40</f>
        <v>€/time range/MWh</v>
      </c>
      <c r="N99" s="97" t="s">
        <v>179</v>
      </c>
      <c r="O99" s="28" t="str">
        <f xml:space="preserve"> B43 &amp; "/" &amp; B41 &amp; B40</f>
        <v>€/MWh</v>
      </c>
      <c r="P99" s="28" t="s">
        <v>155</v>
      </c>
      <c r="Q99" s="28"/>
      <c r="R99" s="28"/>
      <c r="S99" s="28" t="b">
        <v>1</v>
      </c>
      <c r="T99" s="60" t="s">
        <v>179</v>
      </c>
      <c r="U99" s="28"/>
      <c r="V99" s="27"/>
      <c r="W99" s="28"/>
      <c r="X99" s="74">
        <v>3.9999999999999998E-6</v>
      </c>
      <c r="Y99" s="28"/>
    </row>
    <row r="100" spans="1:25" x14ac:dyDescent="0.2">
      <c r="A100" s="27" t="s">
        <v>70</v>
      </c>
      <c r="B100" s="28" t="s">
        <v>104</v>
      </c>
      <c r="C100" s="28" t="s">
        <v>230</v>
      </c>
      <c r="D100" s="28" t="s">
        <v>34</v>
      </c>
      <c r="E100" s="28" t="s">
        <v>88</v>
      </c>
      <c r="F100" s="28"/>
      <c r="G100" s="28"/>
      <c r="H100" s="28"/>
      <c r="I100" s="28"/>
      <c r="J100" s="28"/>
      <c r="K100" s="28"/>
      <c r="L100" s="60" t="s">
        <v>179</v>
      </c>
      <c r="M100" s="28" t="str">
        <f>B43 &amp; "/time range/" &amp; B41</f>
        <v>€/time range/MW</v>
      </c>
      <c r="N100" s="60">
        <v>3.0000000000000001E-3</v>
      </c>
      <c r="O100" s="28" t="str">
        <f xml:space="preserve"> B43 &amp; "/" &amp; B41 &amp; B40</f>
        <v>€/MWh</v>
      </c>
      <c r="P100" s="28" t="s">
        <v>155</v>
      </c>
      <c r="Q100" s="28"/>
      <c r="R100" s="28"/>
      <c r="S100" s="28"/>
      <c r="T100" s="60" t="s">
        <v>179</v>
      </c>
      <c r="U100" s="28"/>
      <c r="V100" s="27"/>
      <c r="W100" s="28"/>
      <c r="X100" s="28"/>
      <c r="Y100" s="28"/>
    </row>
    <row r="101" spans="1:25" x14ac:dyDescent="0.2">
      <c r="A101" s="110" t="s">
        <v>70</v>
      </c>
      <c r="B101" s="110" t="s">
        <v>203</v>
      </c>
      <c r="C101" s="110" t="s">
        <v>206</v>
      </c>
      <c r="D101" s="110" t="s">
        <v>88</v>
      </c>
      <c r="E101" s="110" t="s">
        <v>207</v>
      </c>
      <c r="F101" s="110"/>
      <c r="G101" s="110"/>
      <c r="H101" s="110"/>
      <c r="I101" s="110"/>
      <c r="J101" s="110"/>
      <c r="K101" s="110"/>
      <c r="L101" s="111" t="s">
        <v>179</v>
      </c>
      <c r="M101" s="110"/>
      <c r="N101" s="111" t="s">
        <v>179</v>
      </c>
      <c r="O101" s="110"/>
      <c r="P101" s="110" t="s">
        <v>155</v>
      </c>
      <c r="Q101" s="110"/>
      <c r="R101" s="110"/>
      <c r="S101" s="110"/>
      <c r="T101" s="110"/>
      <c r="U101" s="110"/>
      <c r="V101" s="110"/>
      <c r="W101" s="110"/>
      <c r="X101" s="110"/>
      <c r="Y101" s="110"/>
    </row>
    <row r="102" spans="1:25" x14ac:dyDescent="0.2">
      <c r="A102" s="110" t="s">
        <v>71</v>
      </c>
      <c r="B102" s="110" t="s">
        <v>204</v>
      </c>
      <c r="C102" s="110" t="s">
        <v>206</v>
      </c>
      <c r="D102" s="110" t="s">
        <v>207</v>
      </c>
      <c r="E102" s="110"/>
      <c r="F102" s="110"/>
      <c r="G102" s="110"/>
      <c r="H102" s="110"/>
      <c r="I102" s="110"/>
      <c r="J102" s="110"/>
      <c r="K102" s="110"/>
      <c r="L102" s="111" t="s">
        <v>179</v>
      </c>
      <c r="M102" s="110"/>
      <c r="N102" s="111" t="s">
        <v>179</v>
      </c>
      <c r="O102" s="110"/>
      <c r="P102" s="110" t="s">
        <v>155</v>
      </c>
      <c r="Q102" s="110"/>
      <c r="R102" s="110"/>
      <c r="S102" s="110" t="b">
        <v>1</v>
      </c>
      <c r="T102" s="110"/>
      <c r="U102" s="110"/>
      <c r="V102" s="110"/>
      <c r="W102" s="110"/>
      <c r="X102" s="110"/>
      <c r="Y102" s="110"/>
    </row>
    <row r="103" spans="1:25" x14ac:dyDescent="0.2">
      <c r="A103" s="110" t="s">
        <v>70</v>
      </c>
      <c r="B103" s="110" t="s">
        <v>205</v>
      </c>
      <c r="C103" s="110" t="s">
        <v>206</v>
      </c>
      <c r="D103" s="110" t="s">
        <v>207</v>
      </c>
      <c r="E103" s="110" t="s">
        <v>88</v>
      </c>
      <c r="F103" s="110"/>
      <c r="G103" s="110"/>
      <c r="H103" s="110"/>
      <c r="I103" s="110"/>
      <c r="J103" s="110"/>
      <c r="K103" s="110"/>
      <c r="L103" s="111" t="s">
        <v>179</v>
      </c>
      <c r="M103" s="110"/>
      <c r="N103" s="111" t="s">
        <v>179</v>
      </c>
      <c r="O103" s="110"/>
      <c r="P103" s="110" t="s">
        <v>155</v>
      </c>
      <c r="Q103" s="110"/>
      <c r="R103" s="110"/>
      <c r="S103" s="110"/>
      <c r="T103" s="110"/>
      <c r="U103" s="110"/>
      <c r="V103" s="110"/>
      <c r="W103" s="110"/>
      <c r="X103" s="110"/>
      <c r="Y103" s="110"/>
    </row>
    <row r="104" spans="1:25" x14ac:dyDescent="0.2">
      <c r="A104" s="108" t="s">
        <v>70</v>
      </c>
      <c r="B104" s="108" t="s">
        <v>221</v>
      </c>
      <c r="C104" s="108" t="s">
        <v>228</v>
      </c>
      <c r="D104" s="108" t="s">
        <v>88</v>
      </c>
      <c r="E104" s="108" t="s">
        <v>224</v>
      </c>
      <c r="F104" s="108"/>
      <c r="G104" s="108"/>
      <c r="H104" s="108"/>
      <c r="I104" s="108"/>
      <c r="J104" s="108"/>
      <c r="K104" s="108"/>
      <c r="L104" s="109" t="s">
        <v>179</v>
      </c>
      <c r="M104" s="108"/>
      <c r="N104" s="109" t="s">
        <v>179</v>
      </c>
      <c r="O104" s="108"/>
      <c r="P104" s="108" t="s">
        <v>155</v>
      </c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spans="1:25" ht="15" customHeight="1" x14ac:dyDescent="0.2">
      <c r="A105" s="108" t="s">
        <v>71</v>
      </c>
      <c r="B105" s="108" t="s">
        <v>223</v>
      </c>
      <c r="C105" s="108" t="s">
        <v>228</v>
      </c>
      <c r="D105" s="108" t="s">
        <v>224</v>
      </c>
      <c r="E105" s="108"/>
      <c r="F105" s="108"/>
      <c r="G105" s="108"/>
      <c r="H105" s="108"/>
      <c r="I105" s="108"/>
      <c r="J105" s="108"/>
      <c r="K105" s="108"/>
      <c r="L105" s="109" t="s">
        <v>179</v>
      </c>
      <c r="M105" s="108"/>
      <c r="N105" s="109" t="s">
        <v>179</v>
      </c>
      <c r="O105" s="108"/>
      <c r="P105" s="108" t="s">
        <v>155</v>
      </c>
      <c r="Q105" s="108"/>
      <c r="R105" s="108"/>
      <c r="S105" s="108" t="b">
        <v>1</v>
      </c>
      <c r="T105" s="108"/>
      <c r="U105" s="108"/>
      <c r="V105" s="108"/>
      <c r="W105" s="108"/>
      <c r="X105" s="108"/>
      <c r="Y105" s="108"/>
    </row>
    <row r="106" spans="1:25" x14ac:dyDescent="0.2">
      <c r="A106" s="108" t="s">
        <v>70</v>
      </c>
      <c r="B106" s="108" t="s">
        <v>222</v>
      </c>
      <c r="C106" s="108" t="s">
        <v>228</v>
      </c>
      <c r="D106" s="108" t="s">
        <v>224</v>
      </c>
      <c r="E106" s="108" t="s">
        <v>88</v>
      </c>
      <c r="F106" s="108"/>
      <c r="G106" s="108"/>
      <c r="H106" s="108"/>
      <c r="I106" s="108"/>
      <c r="J106" s="108"/>
      <c r="K106" s="108"/>
      <c r="L106" s="109" t="s">
        <v>179</v>
      </c>
      <c r="M106" s="108"/>
      <c r="N106" s="109" t="s">
        <v>179</v>
      </c>
      <c r="O106" s="108"/>
      <c r="P106" s="108" t="s">
        <v>155</v>
      </c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 spans="1:25" x14ac:dyDescent="0.2">
      <c r="A107" s="45" t="s">
        <v>70</v>
      </c>
      <c r="B107" s="45" t="s">
        <v>225</v>
      </c>
      <c r="C107" s="45" t="s">
        <v>231</v>
      </c>
      <c r="D107" s="45" t="s">
        <v>88</v>
      </c>
      <c r="E107" s="45" t="s">
        <v>232</v>
      </c>
      <c r="F107" s="45"/>
      <c r="G107" s="45"/>
      <c r="H107" s="45"/>
      <c r="I107" s="45"/>
      <c r="J107" s="45"/>
      <c r="K107" s="45"/>
      <c r="L107" s="107" t="s">
        <v>179</v>
      </c>
      <c r="M107" s="45"/>
      <c r="N107" s="107" t="s">
        <v>179</v>
      </c>
      <c r="O107" s="45"/>
      <c r="P107" s="45" t="s">
        <v>155</v>
      </c>
      <c r="Q107" s="45"/>
      <c r="R107" s="45"/>
      <c r="S107" s="45"/>
      <c r="T107" s="45"/>
      <c r="U107" s="45"/>
      <c r="V107" s="45"/>
      <c r="W107" s="45"/>
      <c r="X107" s="45"/>
      <c r="Y107" s="45"/>
    </row>
    <row r="108" spans="1:25" x14ac:dyDescent="0.2">
      <c r="A108" s="45" t="s">
        <v>71</v>
      </c>
      <c r="B108" s="45" t="s">
        <v>227</v>
      </c>
      <c r="C108" s="45" t="s">
        <v>231</v>
      </c>
      <c r="D108" s="45" t="s">
        <v>232</v>
      </c>
      <c r="E108" s="45"/>
      <c r="F108" s="45"/>
      <c r="G108" s="45"/>
      <c r="H108" s="45"/>
      <c r="I108" s="45"/>
      <c r="J108" s="45"/>
      <c r="K108" s="45"/>
      <c r="L108" s="107" t="s">
        <v>179</v>
      </c>
      <c r="M108" s="45"/>
      <c r="N108" s="107" t="s">
        <v>179</v>
      </c>
      <c r="O108" s="45"/>
      <c r="P108" s="45" t="s">
        <v>155</v>
      </c>
      <c r="Q108" s="45"/>
      <c r="R108" s="45"/>
      <c r="S108" s="45" t="b">
        <v>1</v>
      </c>
      <c r="T108" s="45"/>
      <c r="U108" s="45"/>
      <c r="V108" s="45"/>
      <c r="W108" s="45"/>
      <c r="X108" s="45"/>
      <c r="Y108" s="45"/>
    </row>
    <row r="109" spans="1:25" x14ac:dyDescent="0.2">
      <c r="A109" s="45" t="s">
        <v>70</v>
      </c>
      <c r="B109" s="45" t="s">
        <v>226</v>
      </c>
      <c r="C109" s="45" t="s">
        <v>231</v>
      </c>
      <c r="D109" s="45" t="s">
        <v>232</v>
      </c>
      <c r="E109" s="45" t="s">
        <v>88</v>
      </c>
      <c r="F109" s="45"/>
      <c r="G109" s="45"/>
      <c r="H109" s="45"/>
      <c r="I109" s="45"/>
      <c r="J109" s="45"/>
      <c r="K109" s="45"/>
      <c r="L109" s="107" t="s">
        <v>179</v>
      </c>
      <c r="M109" s="45"/>
      <c r="N109" s="107" t="s">
        <v>179</v>
      </c>
      <c r="O109" s="45"/>
      <c r="P109" s="45" t="s">
        <v>155</v>
      </c>
      <c r="Q109" s="45"/>
      <c r="R109" s="45"/>
      <c r="S109" s="45"/>
      <c r="T109" s="45"/>
      <c r="U109" s="45"/>
      <c r="V109" s="45"/>
      <c r="W109" s="45"/>
      <c r="X109" s="45"/>
      <c r="Y109" s="45"/>
    </row>
    <row r="110" spans="1:25" x14ac:dyDescent="0.2">
      <c r="A110" s="70" t="s">
        <v>70</v>
      </c>
      <c r="B110" s="70" t="s">
        <v>233</v>
      </c>
      <c r="C110" s="70" t="s">
        <v>234</v>
      </c>
      <c r="D110" s="70" t="s">
        <v>88</v>
      </c>
      <c r="E110" s="70" t="s">
        <v>235</v>
      </c>
      <c r="F110" s="70"/>
      <c r="G110" s="70"/>
      <c r="H110" s="70"/>
      <c r="I110" s="70"/>
      <c r="J110" s="70"/>
      <c r="K110" s="70"/>
      <c r="L110" s="83" t="s">
        <v>179</v>
      </c>
      <c r="M110" s="70"/>
      <c r="N110" s="83" t="s">
        <v>179</v>
      </c>
      <c r="O110" s="70"/>
      <c r="P110" s="70" t="s">
        <v>155</v>
      </c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 t="s">
        <v>71</v>
      </c>
      <c r="B111" s="70" t="s">
        <v>261</v>
      </c>
      <c r="C111" s="70" t="s">
        <v>234</v>
      </c>
      <c r="D111" s="70" t="s">
        <v>235</v>
      </c>
      <c r="E111" s="70"/>
      <c r="F111" s="70"/>
      <c r="G111" s="70"/>
      <c r="H111" s="70"/>
      <c r="I111" s="70"/>
      <c r="J111" s="70"/>
      <c r="K111" s="70"/>
      <c r="L111" s="83" t="s">
        <v>179</v>
      </c>
      <c r="M111" s="70"/>
      <c r="N111" s="83" t="s">
        <v>179</v>
      </c>
      <c r="O111" s="70"/>
      <c r="P111" s="70" t="s">
        <v>155</v>
      </c>
      <c r="Q111" s="70"/>
      <c r="R111" s="70"/>
      <c r="S111" s="70" t="b">
        <v>1</v>
      </c>
      <c r="T111" s="70"/>
      <c r="U111" s="70"/>
      <c r="V111" s="70"/>
      <c r="W111" s="70"/>
      <c r="X111" s="70"/>
      <c r="Y111" s="70"/>
    </row>
    <row r="112" spans="1:25" x14ac:dyDescent="0.2">
      <c r="A112" s="70" t="s">
        <v>70</v>
      </c>
      <c r="B112" s="70" t="s">
        <v>262</v>
      </c>
      <c r="C112" s="70" t="s">
        <v>234</v>
      </c>
      <c r="D112" s="70" t="s">
        <v>235</v>
      </c>
      <c r="E112" s="70" t="s">
        <v>88</v>
      </c>
      <c r="F112" s="70"/>
      <c r="G112" s="70"/>
      <c r="H112" s="70"/>
      <c r="I112" s="70"/>
      <c r="J112" s="70"/>
      <c r="K112" s="70"/>
      <c r="L112" s="83" t="s">
        <v>179</v>
      </c>
      <c r="M112" s="70"/>
      <c r="N112" s="83" t="s">
        <v>179</v>
      </c>
      <c r="O112" s="70"/>
      <c r="P112" s="70" t="s">
        <v>155</v>
      </c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15" t="s">
        <v>70</v>
      </c>
      <c r="B113" s="15" t="s">
        <v>236</v>
      </c>
      <c r="C113" s="15" t="s">
        <v>239</v>
      </c>
      <c r="D113" s="15" t="s">
        <v>88</v>
      </c>
      <c r="E113" s="15" t="s">
        <v>240</v>
      </c>
      <c r="F113" s="15"/>
      <c r="G113" s="15"/>
      <c r="H113" s="15"/>
      <c r="I113" s="15"/>
      <c r="J113" s="15"/>
      <c r="K113" s="15"/>
      <c r="L113" s="58" t="s">
        <v>179</v>
      </c>
      <c r="M113" s="15"/>
      <c r="N113" s="58" t="s">
        <v>179</v>
      </c>
      <c r="O113" s="15"/>
      <c r="P113" s="15" t="s">
        <v>155</v>
      </c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s="11" customFormat="1" ht="20" customHeight="1" x14ac:dyDescent="0.2">
      <c r="A114" s="15" t="s">
        <v>71</v>
      </c>
      <c r="B114" s="15" t="s">
        <v>237</v>
      </c>
      <c r="C114" s="15" t="s">
        <v>239</v>
      </c>
      <c r="D114" s="15" t="s">
        <v>240</v>
      </c>
      <c r="E114" s="15"/>
      <c r="F114" s="15"/>
      <c r="G114" s="15"/>
      <c r="H114" s="15"/>
      <c r="I114" s="15"/>
      <c r="J114" s="15"/>
      <c r="K114" s="15"/>
      <c r="L114" s="58" t="s">
        <v>179</v>
      </c>
      <c r="M114" s="15"/>
      <c r="N114" s="58" t="s">
        <v>179</v>
      </c>
      <c r="O114" s="15"/>
      <c r="P114" s="15" t="s">
        <v>155</v>
      </c>
      <c r="Q114" s="15"/>
      <c r="R114" s="15"/>
      <c r="S114" s="15" t="b">
        <v>1</v>
      </c>
      <c r="T114" s="15"/>
      <c r="U114" s="15"/>
      <c r="V114" s="15"/>
      <c r="W114" s="15"/>
      <c r="X114" s="15"/>
      <c r="Y114" s="15"/>
    </row>
    <row r="115" spans="1:25" ht="15" customHeight="1" x14ac:dyDescent="0.2">
      <c r="A115" s="15" t="s">
        <v>70</v>
      </c>
      <c r="B115" s="15" t="s">
        <v>238</v>
      </c>
      <c r="C115" s="15" t="s">
        <v>239</v>
      </c>
      <c r="D115" s="15" t="s">
        <v>240</v>
      </c>
      <c r="E115" s="15" t="s">
        <v>88</v>
      </c>
      <c r="F115" s="15"/>
      <c r="G115" s="15"/>
      <c r="H115" s="15"/>
      <c r="I115" s="15"/>
      <c r="J115" s="15"/>
      <c r="K115" s="15"/>
      <c r="L115" s="58" t="s">
        <v>179</v>
      </c>
      <c r="M115" s="15"/>
      <c r="N115" s="58" t="s">
        <v>179</v>
      </c>
      <c r="O115" s="15"/>
      <c r="P115" s="15" t="s">
        <v>155</v>
      </c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x14ac:dyDescent="0.2">
      <c r="A116" s="13" t="s">
        <v>70</v>
      </c>
      <c r="B116" s="13" t="s">
        <v>198</v>
      </c>
      <c r="C116" s="13" t="s">
        <v>201</v>
      </c>
      <c r="D116" s="13" t="s">
        <v>88</v>
      </c>
      <c r="E116" s="13" t="s">
        <v>202</v>
      </c>
      <c r="F116" s="13"/>
      <c r="G116" s="13"/>
      <c r="H116" s="13"/>
      <c r="I116" s="13"/>
      <c r="J116" s="13"/>
      <c r="K116" s="13"/>
      <c r="L116" s="56" t="s">
        <v>179</v>
      </c>
      <c r="M116" s="13"/>
      <c r="N116" s="56" t="s">
        <v>179</v>
      </c>
      <c r="O116" s="13"/>
      <c r="P116" s="13" t="s">
        <v>155</v>
      </c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">
      <c r="A117" s="13" t="s">
        <v>71</v>
      </c>
      <c r="B117" s="13" t="s">
        <v>199</v>
      </c>
      <c r="C117" s="13" t="s">
        <v>201</v>
      </c>
      <c r="D117" s="13" t="s">
        <v>202</v>
      </c>
      <c r="E117" s="13"/>
      <c r="F117" s="13"/>
      <c r="G117" s="13"/>
      <c r="H117" s="13"/>
      <c r="I117" s="13"/>
      <c r="J117" s="13"/>
      <c r="K117" s="13"/>
      <c r="L117" s="56" t="s">
        <v>179</v>
      </c>
      <c r="M117" s="13"/>
      <c r="N117" s="56" t="s">
        <v>179</v>
      </c>
      <c r="O117" s="13"/>
      <c r="P117" s="13" t="s">
        <v>155</v>
      </c>
      <c r="Q117" s="13"/>
      <c r="R117" s="13"/>
      <c r="S117" s="13" t="b">
        <v>1</v>
      </c>
      <c r="T117" s="13"/>
      <c r="U117" s="13"/>
      <c r="V117" s="13"/>
      <c r="W117" s="13"/>
      <c r="X117" s="13"/>
      <c r="Y117" s="13"/>
    </row>
    <row r="118" spans="1:25" x14ac:dyDescent="0.2">
      <c r="A118" s="13" t="s">
        <v>70</v>
      </c>
      <c r="B118" s="13" t="s">
        <v>200</v>
      </c>
      <c r="C118" s="13" t="s">
        <v>201</v>
      </c>
      <c r="D118" s="13" t="s">
        <v>202</v>
      </c>
      <c r="E118" s="13" t="s">
        <v>88</v>
      </c>
      <c r="F118" s="13"/>
      <c r="G118" s="13"/>
      <c r="H118" s="13"/>
      <c r="I118" s="13"/>
      <c r="J118" s="13"/>
      <c r="K118" s="13"/>
      <c r="L118" s="56" t="s">
        <v>179</v>
      </c>
      <c r="M118" s="13"/>
      <c r="N118" s="56" t="s">
        <v>179</v>
      </c>
      <c r="O118" s="13"/>
      <c r="P118" s="13" t="s">
        <v>155</v>
      </c>
      <c r="Q118" s="13"/>
      <c r="R118" s="13"/>
      <c r="S118" s="13"/>
      <c r="T118" s="13"/>
      <c r="U118" s="13"/>
      <c r="V118" s="13"/>
      <c r="W118" s="13"/>
      <c r="X118" s="13"/>
      <c r="Y118" s="13"/>
    </row>
    <row r="120" spans="1:25" x14ac:dyDescent="0.2">
      <c r="A120" t="s">
        <v>77</v>
      </c>
    </row>
    <row r="122" spans="1:25" x14ac:dyDescent="0.2">
      <c r="A122" t="s">
        <v>41</v>
      </c>
    </row>
    <row r="123" spans="1:25" x14ac:dyDescent="0.2">
      <c r="A123" t="s">
        <v>28</v>
      </c>
    </row>
    <row r="124" spans="1:25" x14ac:dyDescent="0.2">
      <c r="A124" t="s">
        <v>66</v>
      </c>
      <c r="O124" s="9"/>
      <c r="P124" s="9"/>
      <c r="Q124" s="9"/>
    </row>
    <row r="126" spans="1:25" x14ac:dyDescent="0.2">
      <c r="A126" t="s">
        <v>111</v>
      </c>
    </row>
    <row r="127" spans="1:25" x14ac:dyDescent="0.2">
      <c r="A127" t="s">
        <v>112</v>
      </c>
    </row>
    <row r="128" spans="1:25" x14ac:dyDescent="0.2">
      <c r="A128" t="s">
        <v>126</v>
      </c>
    </row>
    <row r="130" spans="1:25" x14ac:dyDescent="0.2">
      <c r="A130" s="37" t="s">
        <v>114</v>
      </c>
      <c r="E130" s="36"/>
      <c r="F130" s="36"/>
      <c r="G130" s="36"/>
      <c r="H130" s="36"/>
      <c r="I130" s="36"/>
      <c r="J130" s="36"/>
      <c r="K130" s="36"/>
      <c r="L130" s="36"/>
      <c r="M130" s="2"/>
      <c r="N130" s="2"/>
    </row>
    <row r="131" spans="1:25" x14ac:dyDescent="0.2">
      <c r="A131" s="37"/>
      <c r="B131" s="38"/>
      <c r="C131" s="40"/>
      <c r="E131" s="36"/>
      <c r="F131" s="36"/>
      <c r="G131" s="36"/>
      <c r="H131" s="36"/>
      <c r="I131" s="36"/>
      <c r="J131" s="36"/>
      <c r="K131" s="36"/>
      <c r="L131" s="36"/>
      <c r="M131" s="2"/>
      <c r="N131" s="2"/>
    </row>
    <row r="132" spans="1:25" x14ac:dyDescent="0.2">
      <c r="A132" s="37"/>
      <c r="B132" s="39"/>
      <c r="C132" s="41"/>
      <c r="E132" s="36"/>
      <c r="F132" s="36"/>
      <c r="G132" s="36"/>
      <c r="H132" s="36"/>
      <c r="I132" s="36"/>
      <c r="J132" s="36"/>
      <c r="K132" s="36"/>
      <c r="L132" s="36"/>
      <c r="M132" s="2"/>
      <c r="N132" s="2"/>
    </row>
    <row r="133" spans="1:25" x14ac:dyDescent="0.2">
      <c r="A133" s="37"/>
      <c r="B133" s="39"/>
      <c r="C133" s="41"/>
      <c r="E133" s="36"/>
      <c r="F133" s="36"/>
      <c r="G133" s="36"/>
      <c r="H133" s="36"/>
      <c r="I133" s="36"/>
      <c r="J133" s="36"/>
      <c r="K133" s="36"/>
      <c r="L133" s="36"/>
      <c r="M133" s="2"/>
      <c r="N133" s="2"/>
    </row>
    <row r="134" spans="1:25" x14ac:dyDescent="0.2">
      <c r="A134" s="37"/>
      <c r="B134" s="38" t="s">
        <v>139</v>
      </c>
      <c r="C134" s="68" t="s">
        <v>167</v>
      </c>
      <c r="E134" s="36"/>
      <c r="F134" s="36"/>
      <c r="G134" s="36"/>
      <c r="H134" s="36"/>
      <c r="I134" s="36"/>
      <c r="J134" s="36"/>
      <c r="K134" s="36"/>
      <c r="L134" s="36"/>
      <c r="M134" s="2"/>
      <c r="N134" s="2"/>
    </row>
    <row r="135" spans="1:25" x14ac:dyDescent="0.2">
      <c r="A135" s="37"/>
      <c r="B135" s="38"/>
      <c r="C135" s="79" t="s">
        <v>166</v>
      </c>
      <c r="E135" s="36"/>
      <c r="F135" s="36"/>
      <c r="G135" s="36"/>
      <c r="H135" s="36"/>
      <c r="I135" s="36"/>
      <c r="J135" s="36"/>
      <c r="K135" s="36"/>
      <c r="L135" s="36"/>
      <c r="M135" s="2"/>
      <c r="N135" s="2"/>
    </row>
    <row r="136" spans="1:25" x14ac:dyDescent="0.2">
      <c r="A136" s="37"/>
      <c r="B136" s="38"/>
      <c r="C136" s="79"/>
      <c r="E136" s="36"/>
      <c r="F136" s="36"/>
      <c r="G136" s="36"/>
      <c r="H136" s="36"/>
      <c r="I136" s="36"/>
      <c r="J136" s="36"/>
      <c r="K136" s="36"/>
      <c r="L136" s="36"/>
      <c r="M136" s="2"/>
      <c r="N136" s="2"/>
    </row>
    <row r="137" spans="1:25" x14ac:dyDescent="0.2">
      <c r="A137" s="37"/>
      <c r="B137" s="38" t="s">
        <v>168</v>
      </c>
      <c r="C137" s="86" t="s">
        <v>157</v>
      </c>
      <c r="E137" s="36"/>
      <c r="F137" s="36"/>
      <c r="G137" s="36"/>
      <c r="H137" s="36"/>
      <c r="I137" s="36"/>
      <c r="J137" s="36"/>
      <c r="K137" s="36"/>
      <c r="L137" s="36"/>
      <c r="M137" s="2"/>
      <c r="N137" s="2"/>
    </row>
    <row r="138" spans="1:25" x14ac:dyDescent="0.2">
      <c r="A138" s="37"/>
      <c r="B138" s="38"/>
      <c r="C138" s="79" t="s">
        <v>169</v>
      </c>
      <c r="E138" s="36"/>
      <c r="F138" s="36"/>
      <c r="G138" s="36"/>
      <c r="H138" s="36"/>
      <c r="I138" s="36"/>
      <c r="J138" s="36"/>
      <c r="K138" s="36"/>
      <c r="L138" s="36"/>
      <c r="M138" s="2"/>
      <c r="N138" s="2"/>
    </row>
    <row r="139" spans="1:25" x14ac:dyDescent="0.2">
      <c r="A139" s="37"/>
      <c r="B139" s="39"/>
      <c r="C139" s="41"/>
      <c r="E139" s="36"/>
      <c r="F139" s="36"/>
      <c r="G139" s="36"/>
      <c r="H139" s="36"/>
      <c r="I139" s="36"/>
      <c r="J139" s="36"/>
      <c r="K139" s="36"/>
      <c r="L139" s="36"/>
      <c r="M139" s="2"/>
      <c r="N139" s="2"/>
      <c r="S139" s="11"/>
      <c r="T139" s="11"/>
      <c r="U139" s="11"/>
      <c r="V139" s="11"/>
      <c r="W139" s="11"/>
      <c r="X139" s="11"/>
      <c r="Y139" s="11"/>
    </row>
    <row r="140" spans="1:25" x14ac:dyDescent="0.2">
      <c r="A140" s="37"/>
      <c r="B140" s="38" t="s">
        <v>133</v>
      </c>
      <c r="C140" t="s">
        <v>135</v>
      </c>
      <c r="E140" s="36"/>
      <c r="F140" s="36"/>
      <c r="G140" s="36"/>
      <c r="H140" s="36"/>
      <c r="I140" s="36"/>
      <c r="J140" s="36"/>
      <c r="K140" s="36"/>
      <c r="L140" s="36"/>
      <c r="M140" s="2"/>
      <c r="N140" s="2"/>
    </row>
    <row r="141" spans="1:25" x14ac:dyDescent="0.2">
      <c r="A141" s="37"/>
      <c r="B141" s="38"/>
      <c r="C141" s="65" t="s">
        <v>134</v>
      </c>
      <c r="E141" s="36"/>
      <c r="F141" s="36"/>
      <c r="G141" s="36"/>
      <c r="H141" s="36"/>
      <c r="I141" s="36"/>
      <c r="J141" s="36"/>
      <c r="K141" s="36"/>
      <c r="L141" s="36"/>
      <c r="M141" s="2"/>
      <c r="N141" s="2"/>
    </row>
    <row r="142" spans="1:25" x14ac:dyDescent="0.2">
      <c r="A142" s="37"/>
      <c r="B142" s="38"/>
      <c r="C142" s="65"/>
      <c r="E142" s="36"/>
      <c r="F142" s="36"/>
      <c r="G142" s="36"/>
      <c r="H142" s="36"/>
      <c r="I142" s="36"/>
      <c r="J142" s="36"/>
      <c r="K142" s="36"/>
      <c r="L142" s="36"/>
      <c r="M142" s="2"/>
      <c r="N142" s="2"/>
    </row>
    <row r="143" spans="1:25" x14ac:dyDescent="0.2">
      <c r="A143" s="37"/>
      <c r="B143" s="38" t="s">
        <v>163</v>
      </c>
      <c r="C143" s="86" t="s">
        <v>165</v>
      </c>
      <c r="E143" s="36"/>
      <c r="F143" s="36"/>
      <c r="G143" s="36"/>
      <c r="H143" s="36"/>
      <c r="I143" s="36"/>
      <c r="J143" s="36"/>
      <c r="K143" s="36"/>
      <c r="L143" s="36"/>
      <c r="M143" s="2"/>
      <c r="N143" s="2"/>
    </row>
    <row r="144" spans="1:25" x14ac:dyDescent="0.2">
      <c r="A144" s="37"/>
      <c r="B144" s="38"/>
      <c r="C144" s="65" t="s">
        <v>164</v>
      </c>
      <c r="E144" s="36"/>
      <c r="F144" s="36"/>
      <c r="G144" s="36"/>
      <c r="H144" s="36"/>
      <c r="I144" s="36"/>
      <c r="J144" s="36"/>
      <c r="K144" s="36"/>
      <c r="L144" s="36"/>
      <c r="M144" s="2"/>
      <c r="N144" s="2"/>
    </row>
    <row r="145" spans="1:18" x14ac:dyDescent="0.2">
      <c r="A145" s="37"/>
      <c r="E145" s="36"/>
      <c r="F145" s="36"/>
      <c r="G145" s="36"/>
      <c r="H145" s="36"/>
      <c r="I145" s="36"/>
      <c r="J145" s="36"/>
      <c r="K145" s="36"/>
      <c r="L145" s="36"/>
      <c r="M145" s="2"/>
      <c r="N145" s="2"/>
    </row>
    <row r="146" spans="1:18" x14ac:dyDescent="0.2">
      <c r="A146" s="37"/>
      <c r="B146" s="38" t="s">
        <v>138</v>
      </c>
      <c r="C146" t="s">
        <v>137</v>
      </c>
      <c r="F146" s="36"/>
      <c r="G146" s="36"/>
      <c r="H146" s="36"/>
      <c r="I146" s="36"/>
      <c r="J146" s="36"/>
      <c r="K146" s="36"/>
      <c r="L146" s="36"/>
      <c r="M146" s="2"/>
      <c r="N146" s="2"/>
    </row>
    <row r="147" spans="1:18" x14ac:dyDescent="0.2">
      <c r="A147" s="37"/>
      <c r="B147" s="38"/>
      <c r="C147" s="39" t="s">
        <v>136</v>
      </c>
      <c r="F147" s="36"/>
      <c r="G147" s="36"/>
      <c r="H147" s="36"/>
      <c r="I147" s="36"/>
      <c r="J147" s="36"/>
      <c r="K147" s="36"/>
      <c r="L147" s="36"/>
      <c r="M147" s="2"/>
      <c r="N147" s="2"/>
    </row>
    <row r="148" spans="1:18" x14ac:dyDescent="0.2">
      <c r="A148" s="37"/>
      <c r="B148" s="38"/>
      <c r="C148" s="39"/>
      <c r="F148" s="36"/>
      <c r="G148" s="36"/>
      <c r="H148" s="36"/>
      <c r="I148" s="36"/>
      <c r="J148" s="36"/>
      <c r="K148" s="36"/>
      <c r="L148" s="36"/>
      <c r="M148" s="2"/>
      <c r="N148" s="2"/>
    </row>
    <row r="149" spans="1:18" x14ac:dyDescent="0.2">
      <c r="A149" s="37"/>
      <c r="B149" s="39"/>
      <c r="E149" s="36"/>
      <c r="F149" s="36"/>
      <c r="G149" s="36"/>
      <c r="H149" s="36"/>
      <c r="I149" s="36"/>
      <c r="J149" s="36"/>
      <c r="K149" s="36"/>
      <c r="L149" s="36"/>
      <c r="M149" s="2"/>
      <c r="N149" s="2"/>
    </row>
    <row r="150" spans="1:18" ht="16" x14ac:dyDescent="0.2">
      <c r="A150" s="37"/>
      <c r="B150" s="42" t="s">
        <v>161</v>
      </c>
      <c r="C150" s="43">
        <v>1.1399999999999999</v>
      </c>
      <c r="D150" s="44"/>
      <c r="E150" s="44"/>
      <c r="F150" s="44"/>
      <c r="G150" s="45"/>
      <c r="H150" s="46"/>
      <c r="I150" s="46"/>
      <c r="J150" s="46"/>
      <c r="K150" s="46"/>
      <c r="L150" s="46"/>
      <c r="M150" s="46"/>
      <c r="N150" s="47"/>
      <c r="O150" s="47"/>
      <c r="P150" s="47"/>
      <c r="Q150" s="87"/>
      <c r="R150" s="87"/>
    </row>
    <row r="151" spans="1:18" x14ac:dyDescent="0.2">
      <c r="A151" s="37"/>
      <c r="B151" s="46" t="s">
        <v>115</v>
      </c>
      <c r="C151" s="45">
        <v>7.0000000000000007E-2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87"/>
      <c r="R151" s="87"/>
    </row>
    <row r="152" spans="1:18" ht="48" x14ac:dyDescent="0.2">
      <c r="A152" s="2"/>
      <c r="B152" s="47" t="s">
        <v>21</v>
      </c>
      <c r="C152" s="48" t="str">
        <f xml:space="preserve"> "Overnight cost [" &amp; B43 &amp; "/" &amp; B41 &amp; "]"</f>
        <v>Overnight cost [€/MW]</v>
      </c>
      <c r="D152" s="47" t="str">
        <f xml:space="preserve"> "Fixed O&amp;M cost ["  &amp; B43 &amp; "/" &amp; B41 &amp; "year]"</f>
        <v>Fixed O&amp;M cost [€/MWyear]</v>
      </c>
      <c r="E152" s="47" t="s">
        <v>116</v>
      </c>
      <c r="F152" s="47" t="s">
        <v>117</v>
      </c>
      <c r="G152" s="47" t="s">
        <v>118</v>
      </c>
      <c r="H152" s="49" t="str">
        <f xml:space="preserve"> "Annual fixed costs [" &amp;B43 &amp; "/year]"</f>
        <v>Annual fixed costs [€/year]</v>
      </c>
      <c r="I152" s="47" t="str">
        <f xml:space="preserve"> "Variable O&amp;M [" &amp; B43 &amp; "/" &amp; B41 &amp; B40 &amp; "]"</f>
        <v>Variable O&amp;M [€/MWh]</v>
      </c>
      <c r="J152" s="47" t="str">
        <f xml:space="preserve"> "Fuel cost [" &amp; B43 &amp; "/" &amp; B41 &amp; B40 &amp; "]"</f>
        <v>Fuel cost [€/MWh]</v>
      </c>
      <c r="K152" s="46" t="s">
        <v>119</v>
      </c>
      <c r="L152" s="46" t="s">
        <v>120</v>
      </c>
      <c r="M152" s="48" t="s">
        <v>121</v>
      </c>
      <c r="N152" s="47"/>
      <c r="O152" s="47"/>
      <c r="P152" s="48" t="s">
        <v>177</v>
      </c>
      <c r="Q152" s="88" t="s">
        <v>170</v>
      </c>
      <c r="R152" s="87"/>
    </row>
    <row r="153" spans="1:18" x14ac:dyDescent="0.2">
      <c r="B153" s="45" t="s">
        <v>122</v>
      </c>
      <c r="C153" s="50">
        <f>103100</f>
        <v>103100</v>
      </c>
      <c r="D153" s="45">
        <f>1.5%*C153</f>
        <v>1546.5</v>
      </c>
      <c r="E153" s="45"/>
      <c r="F153" s="45">
        <v>30</v>
      </c>
      <c r="G153" s="45">
        <f>C151*(1+C151)^F153/((1+C151)^F153-1)</f>
        <v>8.0586403511111196E-2</v>
      </c>
      <c r="H153" s="51">
        <f>(C153+D153)*G153</f>
        <v>8433.0850750254976</v>
      </c>
      <c r="I153" s="50"/>
      <c r="J153" s="45"/>
      <c r="K153" s="45"/>
      <c r="L153" s="45"/>
      <c r="M153" s="50">
        <f>H153/8760/C150</f>
        <v>0.84445696898036315</v>
      </c>
      <c r="N153" s="45" t="str">
        <f>B43 &amp; "/" &amp; B40 &amp; "/" &amp; B41</f>
        <v>€/h/MW</v>
      </c>
      <c r="O153" s="45"/>
      <c r="P153" s="50"/>
      <c r="Q153" s="87"/>
      <c r="R153" s="87"/>
    </row>
    <row r="154" spans="1:18" x14ac:dyDescent="0.2">
      <c r="B154" s="51" t="s">
        <v>123</v>
      </c>
      <c r="C154" s="45">
        <f>1612000</f>
        <v>1612000</v>
      </c>
      <c r="D154" s="45">
        <f>12500*C150</f>
        <v>14249.999999999998</v>
      </c>
      <c r="E154" s="52">
        <v>1.4999999999999999E-2</v>
      </c>
      <c r="F154" s="45">
        <v>30</v>
      </c>
      <c r="G154" s="45">
        <f>C151*(1+C151)^F154/((1+C151)^F154-1)</f>
        <v>8.0586403511111196E-2</v>
      </c>
      <c r="H154" s="51">
        <f>((C154+E154*C154)*G154+D154)</f>
        <v>146103.86169680991</v>
      </c>
      <c r="I154" s="50"/>
      <c r="J154" s="45"/>
      <c r="K154" s="45">
        <v>0.81</v>
      </c>
      <c r="L154" s="45"/>
      <c r="M154" s="50">
        <f>H154/8760/C150</f>
        <v>14.630283355043851</v>
      </c>
      <c r="N154" s="45" t="str">
        <f>B43 &amp; "/" &amp; B40 &amp; "/" &amp; B41</f>
        <v>€/h/MW</v>
      </c>
      <c r="O154" s="45"/>
      <c r="P154" s="50">
        <f>0.0003/C150</f>
        <v>2.631578947368421E-4</v>
      </c>
      <c r="Q154" s="87"/>
      <c r="R154" s="87"/>
    </row>
    <row r="155" spans="1:18" x14ac:dyDescent="0.2">
      <c r="B155" s="51"/>
      <c r="C155" s="45"/>
      <c r="D155" s="45"/>
      <c r="E155" s="52"/>
      <c r="F155" s="45"/>
      <c r="G155" s="45"/>
      <c r="H155" s="51"/>
      <c r="I155" s="45"/>
      <c r="J155" s="45"/>
      <c r="K155" s="45"/>
      <c r="L155" s="45"/>
      <c r="M155" s="50"/>
      <c r="N155" s="45"/>
      <c r="O155" s="51"/>
      <c r="P155" s="45"/>
      <c r="Q155" s="87"/>
      <c r="R155" s="87"/>
    </row>
    <row r="156" spans="1:18" x14ac:dyDescent="0.2">
      <c r="B156" s="51" t="s">
        <v>140</v>
      </c>
      <c r="C156" s="45">
        <v>1969000</v>
      </c>
      <c r="D156" s="45">
        <v>53000</v>
      </c>
      <c r="E156" s="52"/>
      <c r="F156" s="45">
        <v>30</v>
      </c>
      <c r="G156" s="45">
        <f>C151*(1+C151)^F156/((1+C151)^F156-1)</f>
        <v>8.0586403511111196E-2</v>
      </c>
      <c r="H156" s="51">
        <f>(C156+D156)*G156</f>
        <v>162945.70789946683</v>
      </c>
      <c r="I156" s="45">
        <v>9</v>
      </c>
      <c r="J156" s="45">
        <v>20</v>
      </c>
      <c r="K156" s="45">
        <v>0.56000000000000005</v>
      </c>
      <c r="L156" s="45"/>
      <c r="M156" s="50">
        <f>H156/8760/C150</f>
        <v>16.31676158570324</v>
      </c>
      <c r="N156" s="45" t="str">
        <f>B43 &amp; "/" &amp; B40 &amp; "/" &amp; B41</f>
        <v>€/h/MW</v>
      </c>
      <c r="O156" s="51"/>
      <c r="P156" s="45">
        <f>(I156+J156/K156)/C150</f>
        <v>39.223057644110277</v>
      </c>
      <c r="Q156" s="87"/>
      <c r="R156" s="87"/>
    </row>
    <row r="157" spans="1:18" x14ac:dyDescent="0.2">
      <c r="B157" s="45" t="s">
        <v>141</v>
      </c>
      <c r="C157" s="45"/>
      <c r="D157" s="45"/>
      <c r="E157" s="52"/>
      <c r="F157" s="45"/>
      <c r="G157" s="45"/>
      <c r="H157" s="51"/>
      <c r="I157" s="45"/>
      <c r="J157" s="45"/>
      <c r="K157" s="45"/>
      <c r="L157" s="45"/>
      <c r="M157" s="50"/>
      <c r="N157" s="45"/>
      <c r="O157" s="45"/>
      <c r="P157" s="45"/>
      <c r="Q157" s="87"/>
      <c r="R157" s="87"/>
    </row>
    <row r="158" spans="1:18" x14ac:dyDescent="0.2">
      <c r="B158" s="45"/>
      <c r="C158" s="45">
        <v>965000</v>
      </c>
      <c r="D158" s="45">
        <v>27000</v>
      </c>
      <c r="E158" s="52"/>
      <c r="F158" s="45">
        <v>30</v>
      </c>
      <c r="G158" s="45">
        <f>C151*(1+C151)^F158/((1+C151)^F158-1)</f>
        <v>8.0586403511111196E-2</v>
      </c>
      <c r="H158" s="51">
        <f>(C158+D158)*G158</f>
        <v>79941.712283022309</v>
      </c>
      <c r="I158" s="45">
        <v>2</v>
      </c>
      <c r="J158" s="45">
        <v>8</v>
      </c>
      <c r="K158" s="45">
        <v>0.56000000000000005</v>
      </c>
      <c r="L158" s="45"/>
      <c r="M158" s="50">
        <f>H158/8760/C150</f>
        <v>8.0050581073281979</v>
      </c>
      <c r="N158" s="45"/>
      <c r="O158" s="45"/>
      <c r="P158" s="45">
        <f>(I158+J158/K158)/C150</f>
        <v>14.285714285714286</v>
      </c>
      <c r="Q158" s="87"/>
      <c r="R158" s="87"/>
    </row>
    <row r="159" spans="1:18" x14ac:dyDescent="0.2">
      <c r="B159" s="45"/>
      <c r="C159" s="45"/>
      <c r="D159" s="45"/>
      <c r="E159" s="52"/>
      <c r="F159" s="45"/>
      <c r="G159" s="45"/>
      <c r="H159" s="51"/>
      <c r="I159" s="45"/>
      <c r="J159" s="45"/>
      <c r="K159" s="45"/>
      <c r="L159" s="45"/>
      <c r="M159" s="50"/>
      <c r="N159" s="45"/>
      <c r="O159" s="45"/>
      <c r="P159" s="45"/>
      <c r="Q159" s="87"/>
      <c r="R159" s="87"/>
    </row>
    <row r="160" spans="1:18" x14ac:dyDescent="0.2">
      <c r="B160" s="45" t="s">
        <v>162</v>
      </c>
      <c r="C160" s="45">
        <v>5580000</v>
      </c>
      <c r="D160" s="45">
        <v>162000</v>
      </c>
      <c r="E160" s="52"/>
      <c r="F160" s="45">
        <v>30</v>
      </c>
      <c r="G160" s="45">
        <f>C151*(1+C151)^F160/((1+C151)^F160-1)</f>
        <v>8.0586403511111196E-2</v>
      </c>
      <c r="H160" s="51">
        <f>(C160+D160)*G160</f>
        <v>462727.12896080047</v>
      </c>
      <c r="I160" s="45"/>
      <c r="J160" s="45"/>
      <c r="K160" s="45"/>
      <c r="L160" s="45"/>
      <c r="M160" s="50">
        <f>H160/8760/C150</f>
        <v>46.335729488183986</v>
      </c>
      <c r="N160" s="45" t="str">
        <f>B43 &amp; "/" &amp; B40 &amp; "/" &amp; B41</f>
        <v>€/h/MW</v>
      </c>
      <c r="O160" s="45"/>
      <c r="P160" s="45">
        <f>16.6/C150</f>
        <v>14.561403508771932</v>
      </c>
      <c r="Q160" s="87">
        <v>-1.22</v>
      </c>
      <c r="R160" s="87" t="s">
        <v>171</v>
      </c>
    </row>
    <row r="161" spans="2:18" x14ac:dyDescent="0.2">
      <c r="B161" s="45"/>
      <c r="C161" s="45"/>
      <c r="D161" s="45"/>
      <c r="E161" s="52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87"/>
      <c r="R161" s="87"/>
    </row>
    <row r="162" spans="2:18" x14ac:dyDescent="0.2">
      <c r="B162" s="45" t="s">
        <v>143</v>
      </c>
      <c r="C162" s="45"/>
      <c r="D162" s="45"/>
      <c r="E162" s="52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>
        <f>10000/C150</f>
        <v>8771.9298245614045</v>
      </c>
      <c r="Q162" s="87"/>
      <c r="R162" s="87"/>
    </row>
    <row r="163" spans="2:18" x14ac:dyDescent="0.2">
      <c r="B163" s="45" t="s">
        <v>149</v>
      </c>
      <c r="C163" s="45"/>
      <c r="D163" s="45"/>
      <c r="E163" s="52"/>
      <c r="F163" s="45"/>
      <c r="G163" s="45"/>
      <c r="H163" s="45">
        <f>250000/C150</f>
        <v>219298.24561403511</v>
      </c>
      <c r="I163" s="45"/>
      <c r="J163" s="45"/>
      <c r="K163" s="45"/>
      <c r="L163" s="45"/>
      <c r="M163" s="45"/>
      <c r="N163" s="45"/>
      <c r="O163" s="45"/>
      <c r="P163" s="45"/>
      <c r="Q163" s="87"/>
      <c r="R163" s="87"/>
    </row>
    <row r="165" spans="2:18" x14ac:dyDescent="0.2">
      <c r="B165" t="s">
        <v>124</v>
      </c>
    </row>
    <row r="167" spans="2:18" x14ac:dyDescent="0.2">
      <c r="I167" s="8"/>
    </row>
  </sheetData>
  <phoneticPr fontId="23" type="noConversion"/>
  <hyperlinks>
    <hyperlink ref="C141" r:id="rId1" xr:uid="{6CD367E7-01A2-7E42-B77E-D24EE280FB31}"/>
    <hyperlink ref="C144" r:id="rId2" tooltip="Persistent link using digital object identifier" xr:uid="{A940AA27-0F2E-054F-87F5-05988AF7C9B4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2023-08-08T00:12:43Z</dcterms:modified>
</cp:coreProperties>
</file>