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BEB9DF8C-9C86-D140-9D68-FA88DE573729}" xr6:coauthVersionLast="47" xr6:coauthVersionMax="47" xr10:uidLastSave="{00000000-0000-0000-0000-000000000000}"/>
  <bookViews>
    <workbookView xWindow="2600" yWindow="1700" windowWidth="33840" windowHeight="19420" xr2:uid="{00000000-000D-0000-FFFF-FFFF00000000}"/>
  </bookViews>
  <sheets>
    <sheet name="case_input_intermodel_one_node_" sheetId="1" r:id="rId1"/>
    <sheet name="Sheet1" sheetId="2" r:id="rId2"/>
  </sheets>
  <externalReferences>
    <externalReference r:id="rId3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1" i="1" l="1"/>
  <c r="M71" i="1"/>
  <c r="Q104" i="1" l="1"/>
  <c r="O104" i="1"/>
  <c r="O103" i="1"/>
  <c r="N65" i="1" l="1"/>
  <c r="G104" i="1"/>
  <c r="G103" i="1"/>
  <c r="D104" i="1"/>
  <c r="C104" i="1"/>
  <c r="H104" i="1" s="1"/>
  <c r="C103" i="1"/>
  <c r="K102" i="1"/>
  <c r="J102" i="1"/>
  <c r="I102" i="1"/>
  <c r="H102" i="1"/>
  <c r="D102" i="1"/>
  <c r="C102" i="1"/>
  <c r="B100" i="1"/>
  <c r="D103" i="1" l="1"/>
  <c r="H103" i="1"/>
  <c r="N103" i="1"/>
  <c r="N104" i="1"/>
  <c r="O79" i="1" l="1"/>
  <c r="O78" i="1"/>
  <c r="M79" i="1"/>
  <c r="M78" i="1"/>
  <c r="M64" i="1"/>
  <c r="U56" i="1" l="1"/>
  <c r="U67" i="1" s="1"/>
  <c r="W77" i="1"/>
  <c r="U77" i="1"/>
  <c r="U74" i="1"/>
  <c r="U76" i="1"/>
  <c r="O77" i="1"/>
  <c r="O76" i="1"/>
  <c r="O75" i="1"/>
  <c r="O72" i="1"/>
  <c r="O66" i="1"/>
  <c r="O56" i="1"/>
  <c r="O55" i="1"/>
  <c r="M77" i="1"/>
  <c r="M76" i="1"/>
  <c r="M75" i="1"/>
  <c r="M72" i="1"/>
  <c r="M66" i="1"/>
  <c r="M56" i="1"/>
  <c r="M55" i="1"/>
  <c r="M67" i="1"/>
  <c r="O67" i="1"/>
  <c r="M73" i="1"/>
  <c r="O73" i="1"/>
  <c r="O74" i="1"/>
  <c r="O70" i="1"/>
  <c r="O69" i="1"/>
  <c r="O68" i="1"/>
  <c r="O64" i="1"/>
  <c r="O59" i="1"/>
  <c r="O57" i="1"/>
  <c r="M74" i="1"/>
  <c r="M70" i="1"/>
  <c r="M69" i="1"/>
  <c r="M68" i="1"/>
  <c r="M65" i="1"/>
  <c r="M59" i="1"/>
  <c r="M57" i="1"/>
  <c r="W74" i="1"/>
  <c r="U69" i="1"/>
  <c r="B33" i="1" l="1"/>
  <c r="B34" i="1" s="1"/>
  <c r="O65" i="1"/>
  <c r="O63" i="1"/>
  <c r="M62" i="1"/>
  <c r="M63" i="1"/>
  <c r="L65" i="1" l="1"/>
  <c r="L64" i="1"/>
  <c r="O58" i="1"/>
  <c r="M58" i="1"/>
  <c r="M54" i="1"/>
  <c r="M52" i="1" l="1"/>
  <c r="O52" i="1"/>
  <c r="O62" i="1"/>
  <c r="O61" i="1"/>
  <c r="O54" i="1"/>
  <c r="M61" i="1" l="1"/>
  <c r="Y51" i="1" l="1"/>
  <c r="O53" i="1"/>
  <c r="O60" i="1"/>
  <c r="M53" i="1"/>
  <c r="M60" i="1"/>
</calcChain>
</file>

<file path=xl/sharedStrings.xml><?xml version="1.0" encoding="utf-8"?>
<sst xmlns="http://schemas.openxmlformats.org/spreadsheetml/2006/main" count="3155" uniqueCount="757">
  <si>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</si>
  <si>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</si>
  <si>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</si>
  <si>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</si>
  <si>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</si>
  <si>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</si>
  <si>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</si>
  <si>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</si>
  <si>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</si>
  <si>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</si>
  <si>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</si>
  <si>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</si>
  <si>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</si>
  <si>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</si>
  <si>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</si>
  <si>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</si>
  <si>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</si>
  <si>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</si>
  <si>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</si>
  <si>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</si>
  <si>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</si>
  <si>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</si>
  <si>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</si>
  <si>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</si>
  <si>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</si>
  <si>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</si>
  <si>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</si>
  <si>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</si>
  <si>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</si>
  <si>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</si>
  <si>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</si>
  <si>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</si>
  <si>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</si>
  <si>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</si>
  <si>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</si>
  <si>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</si>
  <si>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</si>
  <si>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</si>
  <si>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</si>
  <si>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</si>
  <si>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</si>
  <si>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</si>
  <si>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</si>
  <si>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</si>
  <si>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</si>
  <si>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</si>
  <si>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</si>
  <si>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</si>
  <si>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</si>
  <si>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</si>
  <si>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</si>
  <si>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</si>
  <si>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</si>
  <si>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</si>
  <si>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</si>
  <si>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</si>
  <si>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</si>
  <si>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</si>
  <si>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</si>
  <si>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</si>
  <si>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</si>
  <si>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</si>
  <si>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</si>
  <si>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</si>
  <si>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</si>
  <si>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</si>
  <si>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</si>
  <si>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</si>
  <si>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</si>
  <si>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</si>
  <si>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</si>
  <si>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</si>
  <si>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</si>
  <si>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</si>
  <si>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</si>
  <si>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</si>
  <si>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</si>
  <si>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</si>
  <si>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</si>
  <si>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</si>
  <si>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</si>
  <si>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</si>
  <si>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</si>
  <si>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</si>
  <si>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</si>
  <si>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all_firm_case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</si>
  <si>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</si>
  <si>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</si>
  <si>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</si>
  <si>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</si>
  <si>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</si>
  <si>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</si>
  <si>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</si>
  <si>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co2_atmosphere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</si>
  <si>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</si>
  <si>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</si>
  <si>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</si>
  <si>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</si>
  <si>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</si>
  <si>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</si>
  <si>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</si>
  <si>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</si>
  <si>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co2_storage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</si>
  <si>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</si>
  <si>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</si>
  <si>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</si>
  <si>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CCGT</t>
  </si>
  <si>
    <t>info</t>
  </si>
  <si>
    <t>direct air capture</t>
  </si>
  <si>
    <t>electricity-input</t>
  </si>
  <si>
    <t>MW</t>
  </si>
  <si>
    <t>onwind</t>
  </si>
  <si>
    <t>Note: To use PyPSA default costs, use same technology names as in costs_path</t>
  </si>
  <si>
    <t>biomass</t>
  </si>
  <si>
    <t>hydro</t>
  </si>
  <si>
    <t>fuel cell</t>
  </si>
  <si>
    <t>hydrogen storage tank type 1</t>
  </si>
  <si>
    <t>battery storage</t>
  </si>
  <si>
    <t>StorageUnit</t>
  </si>
  <si>
    <t>bus3</t>
  </si>
  <si>
    <t>efficiency3</t>
  </si>
  <si>
    <t>heat-input</t>
  </si>
  <si>
    <t>co2_emissions</t>
  </si>
  <si>
    <t>PHS</t>
  </si>
  <si>
    <t>2017-01-01 00:00:00</t>
  </si>
  <si>
    <t>technology</t>
  </si>
  <si>
    <t>parameter</t>
  </si>
  <si>
    <t>value</t>
  </si>
  <si>
    <t>unit</t>
  </si>
  <si>
    <t>source</t>
  </si>
  <si>
    <t>further description</t>
  </si>
  <si>
    <t>Ammonia cracker</t>
  </si>
  <si>
    <t>FOM</t>
  </si>
  <si>
    <t>%/year</t>
  </si>
  <si>
    <t>Ishimoto et al. (2020): 10.1016/j.ijhydene.2020.09.017 , table 7.</t>
  </si>
  <si>
    <t>investment</t>
  </si>
  <si>
    <t>EUR/MW_H2</t>
  </si>
  <si>
    <t>Ishimoto et al. (2020): 10.1016/j.ijhydene.2020.09.017 , table 6.</t>
  </si>
  <si>
    <t>lifetime</t>
  </si>
  <si>
    <t>years</t>
  </si>
  <si>
    <t>BioSNG</t>
  </si>
  <si>
    <t>C in fuel</t>
  </si>
  <si>
    <t>per unit</t>
  </si>
  <si>
    <t>Stoichiometric calculation, doi:10.1016/j.apenergy.2022.120016</t>
  </si>
  <si>
    <t>C stored</t>
  </si>
  <si>
    <t>CO2 stored</t>
  </si>
  <si>
    <t>tCO2/MWh_th</t>
  </si>
  <si>
    <t>Danish Energy Agency, data_sheets_for_renewable_fuels.xlsx</t>
  </si>
  <si>
    <t>84 Gasif. CFB, Bio-SNG:  Fixed O&amp;M</t>
  </si>
  <si>
    <t>VOM</t>
  </si>
  <si>
    <t>EUR/MWh_th</t>
  </si>
  <si>
    <t>84 Gasif. CFB, Bio-SNG:  Variable O&amp;M</t>
  </si>
  <si>
    <t>capture rate</t>
  </si>
  <si>
    <t>Assumption based on doi:10.1016/j.biombioe.2015.01.006</t>
  </si>
  <si>
    <t>84 Gasif. CFB, Bio-SNG:  Bio SNG</t>
  </si>
  <si>
    <t>EUR/kW_th</t>
  </si>
  <si>
    <t>84 Gasif. CFB, Bio-SNG:  Specific investment</t>
  </si>
  <si>
    <t>TODO</t>
  </si>
  <si>
    <t>84 Gasif. CFB, Bio-SNG:  Technical lifetime</t>
  </si>
  <si>
    <t>BtL</t>
  </si>
  <si>
    <t>85 Gasif. Ent. Flow FT, liq fu :  Fixed O&amp;M</t>
  </si>
  <si>
    <t>EUR/MWh_FT</t>
  </si>
  <si>
    <t>85 Gasif. Ent. Flow FT, liq fu :  Variable O&amp;M</t>
  </si>
  <si>
    <t>doi:10.1016/j.enpol.2017.05.013</t>
  </si>
  <si>
    <t>85 Gasif. Ent. Flow FT, liq fu :  Specific investment</t>
  </si>
  <si>
    <t>85 Gasif. Ent. Flow FT, liq fu :  Technical lifetime</t>
  </si>
  <si>
    <t>Danish Energy Agency, technology_data_for_el_and_dh.xlsx</t>
  </si>
  <si>
    <t>05 Gas turb. CC, steam extract.:  Fixed O&amp;M</t>
  </si>
  <si>
    <t>EUR/MWh</t>
  </si>
  <si>
    <t>05 Gas turb. CC, steam extract.:  Variable O&amp;M</t>
  </si>
  <si>
    <t>c_b</t>
  </si>
  <si>
    <t>50oC/100oC</t>
  </si>
  <si>
    <t>05 Gas turb. CC, steam extract.:  Cb coefficient</t>
  </si>
  <si>
    <t>c_v</t>
  </si>
  <si>
    <t>05 Gas turb. CC, steam extract.:  Cv coefficient</t>
  </si>
  <si>
    <t>05 Gas turb. CC, steam extract.:  Electricity efficiency, annual average</t>
  </si>
  <si>
    <t>EUR/kW</t>
  </si>
  <si>
    <t>05 Gas turb. CC, steam extract.:  Nominal investment</t>
  </si>
  <si>
    <t>05 Gas turb. CC, steam extract.:  Technical lifetime</t>
  </si>
  <si>
    <t>CH4 (g) fill compressor station</t>
  </si>
  <si>
    <t>Assume same as for H2 (g) fill compressor station.</t>
  </si>
  <si>
    <t>EUR/MW_CH4</t>
  </si>
  <si>
    <t>Guesstimate, based on H2 (g) pipeline and fill compressor station cost.</t>
  </si>
  <si>
    <t>CH4 (g) pipeline</t>
  </si>
  <si>
    <t>Assume same as for H2 (g) pipeline in 2050 (CH4 pipeline as mature technology).</t>
  </si>
  <si>
    <t>EUR/MW/km</t>
  </si>
  <si>
    <t>Guesstimate.</t>
  </si>
  <si>
    <t>CH4 (g) submarine pipeline</t>
  </si>
  <si>
    <t>d’Amore-Domenech et al (2021): 10.1016/j.apenergy.2021.116625 , supplementary material.</t>
  </si>
  <si>
    <t>Kaiser (2017): 10.1016/j.marpol.2017.05.003 .</t>
  </si>
  <si>
    <t>CH4 (l) transport ship</t>
  </si>
  <si>
    <t>Fasihi et al 2017, table 1, https://www.mdpi.com/2071-1050/9/2/306</t>
  </si>
  <si>
    <t>t_CH4</t>
  </si>
  <si>
    <t>Calculated, based on Fasihi et al 2017, table 1, https://www.mdpi.com/2071-1050/9/2/306</t>
  </si>
  <si>
    <t>EUR</t>
  </si>
  <si>
    <t>CH4 evaporation</t>
  </si>
  <si>
    <t>Lochner and Bothe (2009): https://doi.org/10.1016/j.enpol.2008.12.012 and Fasihi et al 2017, table 1, https://www.mdpi.com/2071-1050/9/2/306</t>
  </si>
  <si>
    <t>EUR/kW_CH4</t>
  </si>
  <si>
    <t>Calculated, based on Lochner and Bothe (2009): https://doi.org/10.1016/j.enpol.2008.12.012 and Fasihi et al 2017, table 1, https://www.mdpi.com/2071-1050/9/2/306</t>
  </si>
  <si>
    <t>CH4 liquefaction</t>
  </si>
  <si>
    <t>CO2 liquefaction</t>
  </si>
  <si>
    <t>Mitsubish Heavy Industries Ltd. and IEA (2004): https://ieaghg.org/docs/General_Docs/Reports/PH4-30%20Ship%20Transport.pdf .</t>
  </si>
  <si>
    <t>EUR/t_CO2/h</t>
  </si>
  <si>
    <t>Guesstimate, based on CH4 liquefaction.</t>
  </si>
  <si>
    <t>CO2 pipeline</t>
  </si>
  <si>
    <t>Danish Energy Agency, Technology Data for Energy Transport (March 2021), Excel datasheet: 121 co2 pipeline.</t>
  </si>
  <si>
    <t>EUR/(tCO2/h)/km</t>
  </si>
  <si>
    <t>CO2 storage tank</t>
  </si>
  <si>
    <t>Lauri et al. 2014: doi: 10.1016/j.egypro.2014.11.297, pg. 2746 .</t>
  </si>
  <si>
    <t>EUR/t_CO2</t>
  </si>
  <si>
    <t>Lauri et al. 2014: doi: 10.1016/j.egypro.2014.11.297, Table 3.</t>
  </si>
  <si>
    <t>CO2 submarine pipeline</t>
  </si>
  <si>
    <t>FT fuel transport ship</t>
  </si>
  <si>
    <t>Assume comparable tanker as for LOHC transport above, c.f. Runge et al 2020, Table 10, https://papers.ssrn.com/abstract=3623514 .</t>
  </si>
  <si>
    <t>t_FTfuel</t>
  </si>
  <si>
    <t>Fischer-Tropsch</t>
  </si>
  <si>
    <t>Agora Energiewende (2018): The Future Cost of Electricity-Based Synthetic Fuels (https://www.agora-energiewende.de/en/publications/the-future-cost-of-electricity-based-synthetic-fuels-1/), section 6.3.2.1.</t>
  </si>
  <si>
    <t>102 Hydrogen to Jet:  Variable O&amp;M</t>
  </si>
  <si>
    <t>Agora Energiewende (2018): The Future Cost of Electricity-Based Synthetic Fuels (https://www.agora-energiewende.de/en/publications/the-future-cost-of-electricity-based-synthetic-fuels-1/), section 6.3.2.2.</t>
  </si>
  <si>
    <t>102 Hydrogen to Jet:  FT Liquids Output, MWh/MWh Total Input</t>
  </si>
  <si>
    <t>EUR/MW_FT</t>
  </si>
  <si>
    <t>Agora Energiewende (2018): The Future Cost of Electricity-Based Synthetic Fuels (https://www.agora-energiewende.de/en/publications/the-future-cost-of-electricity-based-synthetic-fuels-1/), table 8: “Reference scenario”.</t>
  </si>
  <si>
    <t>102 Hydrogen to Jet:  Specific investment</t>
  </si>
  <si>
    <t>Danish Energy Agency, Technology Data for Renewable Fuels (04/2022), Data sheet “Methanol to Power”.</t>
  </si>
  <si>
    <t>102 Hydrogen to Jet:  Technical lifetime</t>
  </si>
  <si>
    <t>Gasnetz</t>
  </si>
  <si>
    <t>%</t>
  </si>
  <si>
    <t>WEGE ZU EINEM KLIMANEUTRALEN ENERGIESYSEM, Anhang zur Studie, Fraunhofer-Institut für Solare Energiesysteme ISE, Freiburg</t>
  </si>
  <si>
    <t>EUR/kWGas</t>
  </si>
  <si>
    <t>General liquid hydrocarbon storage (crude)</t>
  </si>
  <si>
    <t>Stelter and Nishida 2013: https://webstore.iea.org/insights-series-2013-focus-on-energy-security , figure 7 and pg. 12 .</t>
  </si>
  <si>
    <t>EUR/m^3</t>
  </si>
  <si>
    <t>Stelter and Nishida 2013: https://webstore.iea.org/insights-series-2013-focus-on-energy-security , pg. 8F .</t>
  </si>
  <si>
    <t>Stelter and Nishida 2013: https://webstore.iea.org/insights-series-2013-focus-on-energy-security , pg. 11.</t>
  </si>
  <si>
    <t>General liquid hydrocarbon storage (product)</t>
  </si>
  <si>
    <t>H2 (g) fill compressor station</t>
  </si>
  <si>
    <t>Guidehouse 2020: European Hydrogen Backbone report, https://guidehouse.com/-/media/www/site/downloads/energy/2020/gh_european-hydrogen-backbone_report.pdf (table 3, table 5)</t>
  </si>
  <si>
    <t>Danish Energy Agency, Technology Data for Energy Transport (2021), pg. 164, Figure 14 (Fill compressor).</t>
  </si>
  <si>
    <t>Danish Energy Agency, Technology Data for Energy Transport (2021), pg. 168, Figure 24 (Fill compressor).</t>
  </si>
  <si>
    <t>H2 (g) pipeline</t>
  </si>
  <si>
    <t>Danish Energy Agency, Technology Data for Energy Transport (2021), Excel datasheet: H2 140.</t>
  </si>
  <si>
    <t>European Hydrogen Backbone Report (June 2021): https://gasforclimate2050.eu/wp-content/uploads/2021/06/EHB_Analysing-the-future-demand-supply-and-transport-of-hydrogen_June-2021.pdf.</t>
  </si>
  <si>
    <t>H2 (g) pipeline repurposed</t>
  </si>
  <si>
    <t>H2 (g) submarine pipeline</t>
  </si>
  <si>
    <t>Assume same as for CH4 (g) submarine pipeline.</t>
  </si>
  <si>
    <t>Assume similar cost as for CH4 (g) submarine pipeline but with the same factor as between onland CH4 (g) pipeline and H2 (g) pipeline (2.86). This estimate is comparable to a 36in diameter pipeline calaculated based on d’Amore-Domenech et al (2021): 10.1016/j.apenergy.2021.116625 , supplementary material (=251 EUR/MW/km).</t>
  </si>
  <si>
    <t>H2 (l) storage tank</t>
  </si>
  <si>
    <t>Reuß et al 2017, https://doi.org/10.1016/j.apenergy.2017.05.050 , Table 6.</t>
  </si>
  <si>
    <t>EUR/MWh_H2</t>
  </si>
  <si>
    <t>H2 (l) transport ship</t>
  </si>
  <si>
    <t>Cihlar et al 2020: http://op.europa.eu/en/publication-detail/-/publication/7e4afa7d-d077-11ea-adf7-01aa75ed71a1/language-en , Table 3-B, based on IEA 2019.</t>
  </si>
  <si>
    <t>t_H2</t>
  </si>
  <si>
    <t>H2 evaporation</t>
  </si>
  <si>
    <t>DNV GL (2020): Study on the Import of Liquid Renewable Energy: Technology Cost Assessment, https://www.gie.eu/wp-content/uploads/filr/2598/DNV-GL_Study-GLE-Technologies-and-costs-analysis-on-imports-of-liquid-renewable-energy.pdf .</t>
  </si>
  <si>
    <t>EUR/kW_H2</t>
  </si>
  <si>
    <t>IRENA (2022): Global Hydrogen Trade to Meet the 1.5° Climate Goal: Technology Review of Hydrogen Carriers, https://www.irena.org/publications/2022/Apr/Global-hydrogen-trade-Part-II , pg. 62f.</t>
  </si>
  <si>
    <t>H2 liquefaction</t>
  </si>
  <si>
    <t>Reuß et al 2017, https://doi.org/10.1016/j.apenergy.2017.05.050 , Table 9.</t>
  </si>
  <si>
    <t>H2 pipeline</t>
  </si>
  <si>
    <t xml:space="preserve"> from old pypsa cost assumptions</t>
  </si>
  <si>
    <t>Welder et al https://doi.org/10.1016/j.energy.2018.05.059</t>
  </si>
  <si>
    <t>HVAC overhead</t>
  </si>
  <si>
    <t>Hagspiel et al. (2014): doi:10.1016/j.energy.2014.01.025 , table A.2 .</t>
  </si>
  <si>
    <t>HVDC inverter pair</t>
  </si>
  <si>
    <t>EUR/MW</t>
  </si>
  <si>
    <t>HVDC overhead</t>
  </si>
  <si>
    <t>HVDC submarine</t>
  </si>
  <si>
    <t>Purvins et al. (2018): https://doi.org/10.1016/j.jclepro.2018.03.095 .</t>
  </si>
  <si>
    <t>Haber-Bosch</t>
  </si>
  <si>
    <t>103 Hydrogen to Ammonia:  Fixed O&amp;M</t>
  </si>
  <si>
    <t>EUR/MWh_NH3</t>
  </si>
  <si>
    <t>103 Hydrogen to Ammonia:  Variable O&amp;M</t>
  </si>
  <si>
    <t>EUR/kW_NH3</t>
  </si>
  <si>
    <t>103 Hydrogen to Ammonia:  Specific investment</t>
  </si>
  <si>
    <t>103 Hydrogen to Ammonia:  Technical lifetime</t>
  </si>
  <si>
    <t>LNG storage tank</t>
  </si>
  <si>
    <t>Guesstimate, based on H2 (l) storage tank with comparable requirements.</t>
  </si>
  <si>
    <t>Hurskainen 2019, https://cris.vtt.fi/en/publications/liquid-organic-hydrogen-carriers-lohc-concept-evaluation-and-tech pg. 46 (59).</t>
  </si>
  <si>
    <t>LOHC chemical</t>
  </si>
  <si>
    <t>EUR/t</t>
  </si>
  <si>
    <t>Runge et al 2020, pg.7, https://papers.ssrn.com/abstract=3623514</t>
  </si>
  <si>
    <t>LOHC dehydrogenation</t>
  </si>
  <si>
    <t>LOHC dehydrogenation (small scale)</t>
  </si>
  <si>
    <t>Runge et al 2020, pg.8, https://papers.ssrn.com/abstract=3623514</t>
  </si>
  <si>
    <t>LOHC hydrogenation</t>
  </si>
  <si>
    <t>LOHC loaded DBT storage</t>
  </si>
  <si>
    <t>Density via Wissenschaftliche Dienste des Deutschen Bundestages 2020, https://www.bundestag.de/resource/blob/816048/454e182d5956d45a664da9eb85486f76/WD-8-058-20-pdf-data.pdf , pg. 11.</t>
  </si>
  <si>
    <t>LOHC transport ship</t>
  </si>
  <si>
    <t>Runge et al 2020, Table 10, https://papers.ssrn.com/abstract=3623514</t>
  </si>
  <si>
    <t>t_LOHC</t>
  </si>
  <si>
    <t>LOHC unloaded DBT storage</t>
  </si>
  <si>
    <t>MeOH transport ship</t>
  </si>
  <si>
    <t>t_MeOH</t>
  </si>
  <si>
    <t>Methanol steam reforming</t>
  </si>
  <si>
    <t>Niermann et al (2021): 10.1016/j.rser.2020.110171 , table 4.</t>
  </si>
  <si>
    <t>NH3 (l) storage tank incl. liquefaction</t>
  </si>
  <si>
    <t>Guesstimate, based on H2 (l) storage tank.</t>
  </si>
  <si>
    <t>Calculated based on Morgan E. 2013: doi:10.7275/11KT-3F59 , Fig. 55, Fig 58.</t>
  </si>
  <si>
    <t>Morgan E. 2013: doi:10.7275/11KT-3F59 , pg. 290</t>
  </si>
  <si>
    <t>NH3 (l) transport ship</t>
  </si>
  <si>
    <t>Cihlar et al 2020 based on IEA 2019, Table 3-B</t>
  </si>
  <si>
    <t>t_NH3</t>
  </si>
  <si>
    <t>Guess estimated based on H2 (l) tanker, but more mature technology</t>
  </si>
  <si>
    <t>OCGT</t>
  </si>
  <si>
    <t>52 OCGT - Natural gas:  Fixed O&amp;M</t>
  </si>
  <si>
    <t>52 OCGT - Natural gas:  Variable O&amp;M</t>
  </si>
  <si>
    <t>52 OCGT - Natural gas:  Electricity efficiency, annual average</t>
  </si>
  <si>
    <t>52 OCGT - Natural gas:  Specific investment</t>
  </si>
  <si>
    <t>52 OCGT - Natural gas:  Technical lifetime</t>
  </si>
  <si>
    <t>DIW DataDoc http://hdl.handle.net/10419/80348</t>
  </si>
  <si>
    <t>EUR/kWel</t>
  </si>
  <si>
    <t>IEA2010</t>
  </si>
  <si>
    <t>SMR</t>
  </si>
  <si>
    <t>Danish Energy Agency</t>
  </si>
  <si>
    <t>Technology data for renewable fuels, in pdf on table 3 p.311</t>
  </si>
  <si>
    <t>per unit (in LHV)</t>
  </si>
  <si>
    <t>IEA Global average levelised cost of hydrogen production by energy source and technology, 2019 and 2050 (2020), https://www.iea.org/data-and-statistics/charts/global-average-levelised-cost-of-hydrogen-production-by-energy-source-and-technology-2019-and-2050</t>
  </si>
  <si>
    <t>SMR CC</t>
  </si>
  <si>
    <t>capture_rate</t>
  </si>
  <si>
    <t>wide range: capture rates betwen 54%-90%</t>
  </si>
  <si>
    <t>Steam methane reforming</t>
  </si>
  <si>
    <t>International Energy Agency (2015): Technology Roadmap Hydrogen and Fuel Cells , table 15.</t>
  </si>
  <si>
    <t>air separation unit</t>
  </si>
  <si>
    <t>EUR/t_N2/h</t>
  </si>
  <si>
    <t>battery inverter</t>
  </si>
  <si>
    <t>Danish Energy Agency, technology_data_catalogue_for_energy_storage.xlsx</t>
  </si>
  <si>
    <t>:  Fixed O&amp;M</t>
  </si>
  <si>
    <t>:  Round trip efficiency DC</t>
  </si>
  <si>
    <t>:  Output capacity expansion cost investment</t>
  </si>
  <si>
    <t>Danish Energy Agency, technology_data_catalogue_for_energy_storage.xlsx, Note K.</t>
  </si>
  <si>
    <t>:  Technical lifetime</t>
  </si>
  <si>
    <t>EUR/kWh</t>
  </si>
  <si>
    <t>:  Energy storage expansion cost investment</t>
  </si>
  <si>
    <t>biogas</t>
  </si>
  <si>
    <t>81 Biogas Plant, Basic conf.:  Total O&amp;M</t>
  </si>
  <si>
    <t>Assuming input biomass is already given in biogas output</t>
  </si>
  <si>
    <t>fuel</t>
  </si>
  <si>
    <t>EUR/MWhth</t>
  </si>
  <si>
    <t>JRC and Zappa</t>
  </si>
  <si>
    <t>81 Biogas Plant, Basic conf.:  Specific investment</t>
  </si>
  <si>
    <t>81 Biogas Plant, Basic conf.:  Technical lifetime</t>
  </si>
  <si>
    <t>biogas CC</t>
  </si>
  <si>
    <t>biogas plus hydrogen</t>
  </si>
  <si>
    <t>99 SNG from methan. of biogas:  Fixed O&amp;M</t>
  </si>
  <si>
    <t>99 SNG from methan. of biogas:  Specific investment</t>
  </si>
  <si>
    <t>99 SNG from methan. of biogas:  Technical lifetime</t>
  </si>
  <si>
    <t>biogas upgrading</t>
  </si>
  <si>
    <t xml:space="preserve">82 Biogas, upgrading:  Fixed O&amp;M </t>
  </si>
  <si>
    <t>EUR/MWh input</t>
  </si>
  <si>
    <t>82 Biogas, upgrading:  Variable O&amp;M</t>
  </si>
  <si>
    <t>EUR/kW input</t>
  </si>
  <si>
    <t>82 Biogas, upgrading:  investment (upgrading, methane redution and grid injection)</t>
  </si>
  <si>
    <t>82 Biogas, upgrading:  Technical lifetime</t>
  </si>
  <si>
    <t>IEA2011b</t>
  </si>
  <si>
    <t>ECF2010 in DIW DataDoc http://hdl.handle.net/10419/80348</t>
  </si>
  <si>
    <t>biomass CHP</t>
  </si>
  <si>
    <t>09c Straw, Large, 40 degree:  Fixed O&amp;M</t>
  </si>
  <si>
    <t>EUR/MWh_e</t>
  </si>
  <si>
    <t xml:space="preserve">09c Straw, Large, 40 degree:  Variable O&amp;M </t>
  </si>
  <si>
    <t>40°C/80°C</t>
  </si>
  <si>
    <t>09c Straw, Large, 40 degree:  Cb coefficient</t>
  </si>
  <si>
    <t>09c Straw, Large, 40 degree:  Cv coefficient</t>
  </si>
  <si>
    <t>09c Straw, Large, 40 degree:  Electricity efficiency, net, annual average</t>
  </si>
  <si>
    <t>efficiency-heat</t>
  </si>
  <si>
    <t>09c Straw, Large, 40 degree:  Heat efficiency, net, annual average</t>
  </si>
  <si>
    <t>EUR/kW_e</t>
  </si>
  <si>
    <t xml:space="preserve">09c Straw, Large, 40 degree:  Nominal investment </t>
  </si>
  <si>
    <t>09c Straw, Large, 40 degree:  Technical lifetime</t>
  </si>
  <si>
    <t>biomass CHP capture</t>
  </si>
  <si>
    <t>Danish Energy Agency, technology_data_for_carbon_capture_transport_storage.xlsx</t>
  </si>
  <si>
    <t>401.a Post comb - small CHP</t>
  </si>
  <si>
    <t>compression-electricity-input</t>
  </si>
  <si>
    <t>MWh/tCO2</t>
  </si>
  <si>
    <t>compression-heat-output</t>
  </si>
  <si>
    <t>heat-output</t>
  </si>
  <si>
    <t>EUR/(tCO2/h)</t>
  </si>
  <si>
    <t>biomass EOP</t>
  </si>
  <si>
    <t>biomass HOP</t>
  </si>
  <si>
    <t>09c Straw HOP:  Fixed O&amp;M, heat output</t>
  </si>
  <si>
    <t>09c Straw HOP:  Variable O&amp;M heat output</t>
  </si>
  <si>
    <t>09c Straw HOP:  Total efficiency , net, annual average</t>
  </si>
  <si>
    <t>EUR/kW_th - heat output</t>
  </si>
  <si>
    <t xml:space="preserve">09c Straw HOP:  Nominal investment </t>
  </si>
  <si>
    <t>09c Straw HOP:  Technical lifetime</t>
  </si>
  <si>
    <t>biomass boiler</t>
  </si>
  <si>
    <t>Danish Energy Agency, technologydatafor_heating_installations_marts_2018.xlsx</t>
  </si>
  <si>
    <t>204 Biomass boiler, automatic:  Fixed O&amp;M</t>
  </si>
  <si>
    <t>204 Biomass boiler, automatic:  Heat efficiency, annual average, net</t>
  </si>
  <si>
    <t>204 Biomass boiler, automatic:  Specific investment</t>
  </si>
  <si>
    <t>204 Biomass boiler, automatic:  Technical lifetime</t>
  </si>
  <si>
    <t>pelletizing cost</t>
  </si>
  <si>
    <t>EUR/MWh_pellets</t>
  </si>
  <si>
    <t>Assumption based on doi:10.1016/j.rser.2019.109506</t>
  </si>
  <si>
    <t>cement capture</t>
  </si>
  <si>
    <t>401.c Post comb - Cement kiln</t>
  </si>
  <si>
    <t>central air-sourced heat pump</t>
  </si>
  <si>
    <t>40 Comp. hp, airsource 3 MW:  Fixed O&amp;M</t>
  </si>
  <si>
    <t>40 Comp. hp, airsource 3 MW:  Variable O&amp;M</t>
  </si>
  <si>
    <t>40 Comp. hp, airsource 3 MW:  Total efficiency , net, annual average</t>
  </si>
  <si>
    <t>40 Comp. hp, airsource 3 MW:  Specific investment</t>
  </si>
  <si>
    <t>40 Comp. hp, airsource 3 MW:  Technical lifetime</t>
  </si>
  <si>
    <t>central coal CHP</t>
  </si>
  <si>
    <t>01 Coal CHP:  Fixed O&amp;M</t>
  </si>
  <si>
    <t>01 Coal CHP:  Variable O&amp;M</t>
  </si>
  <si>
    <t>01 Coal CHP:  Cb coefficient</t>
  </si>
  <si>
    <t>01 Coal CHP:  Cv coefficient</t>
  </si>
  <si>
    <t>01 Coal CHP:  Electricity efficiency, condensation mode, net</t>
  </si>
  <si>
    <t>01 Coal CHP:  Nominal investment</t>
  </si>
  <si>
    <t>01 Coal CHP:  Technical lifetime</t>
  </si>
  <si>
    <t>central gas CHP</t>
  </si>
  <si>
    <t>04 Gas turb. simple cycle, L:  Fixed O&amp;M</t>
  </si>
  <si>
    <t>04 Gas turb. simple cycle, L:  Variable O&amp;M</t>
  </si>
  <si>
    <t>04 Gas turb. simple cycle, L:  Cb coefficient</t>
  </si>
  <si>
    <t>DEA (loss of fuel for additional heat)</t>
  </si>
  <si>
    <t>04 Gas turb. simple cycle, L:  Electricity efficiency, annual average</t>
  </si>
  <si>
    <t>04 Gas turb. simple cycle, L:  Nominal investment</t>
  </si>
  <si>
    <t>04 Gas turb. simple cycle, L:  Technical lifetime</t>
  </si>
  <si>
    <t>p_nom_ratio</t>
  </si>
  <si>
    <t>central gas CHP CC</t>
  </si>
  <si>
    <t>central gas boiler</t>
  </si>
  <si>
    <t>44 Natural Gas DH Only:  Fixed O&amp;M</t>
  </si>
  <si>
    <t>44 Natural Gas DH Only:  Variable O&amp;M</t>
  </si>
  <si>
    <t>44 Natural Gas DH Only:  Total efficiency , net, annual average</t>
  </si>
  <si>
    <t>44 Natural Gas DH Only:  Nominal investment</t>
  </si>
  <si>
    <t>44 Natural Gas DH Only:  Technical lifetime</t>
  </si>
  <si>
    <t>central ground-sourced heat pump</t>
  </si>
  <si>
    <t>40 Absorption heat pump, DH:  Fixed O&amp;M</t>
  </si>
  <si>
    <t>40 Absorption heat pump, DH:  Variable O&amp;M</t>
  </si>
  <si>
    <t>40 Absorption heat pump, DH:  Total efficiency , net, annual average</t>
  </si>
  <si>
    <t>EUR/kW_th excluding drive energy</t>
  </si>
  <si>
    <t>40 Absorption heat pump, DH:  Nominal investment</t>
  </si>
  <si>
    <t>40 Absorption heat pump, DH:  Technical lifetime</t>
  </si>
  <si>
    <t>central hydrogen CHP</t>
  </si>
  <si>
    <t>12 LT-PEMFC CHP:  Fixed O&amp;M</t>
  </si>
  <si>
    <t>12 LT-PEMFC CHP:  Cb coefficient</t>
  </si>
  <si>
    <t>12 LT-PEMFC CHP:  Electricity efficiency, annual average</t>
  </si>
  <si>
    <t>12 LT-PEMFC CHP:  Nominal investment</t>
  </si>
  <si>
    <t>12 LT-PEMFC CHP:  Technical lifetime</t>
  </si>
  <si>
    <t>central resistive heater</t>
  </si>
  <si>
    <t>41 Electric Boilers:  Fixed O&amp;M</t>
  </si>
  <si>
    <t>41 Electric Boilers:  Variable O&amp;M</t>
  </si>
  <si>
    <t>41 Electric Boilers:  Total efficiency , net, annual average</t>
  </si>
  <si>
    <t>41 Electric Boilers:  Nominal investment; 10/15 kV; &gt;10 MW</t>
  </si>
  <si>
    <t>41 Electric Boilers:  Technical lifetime</t>
  </si>
  <si>
    <t>central solar thermal</t>
  </si>
  <si>
    <t>HP</t>
  </si>
  <si>
    <t>EUR/1000m2</t>
  </si>
  <si>
    <t>central solid biomass CHP</t>
  </si>
  <si>
    <t>09a Wood Chips, Large 50 degree:  Fixed O&amp;M</t>
  </si>
  <si>
    <t xml:space="preserve">09a Wood Chips, Large 50 degree:  Variable O&amp;M </t>
  </si>
  <si>
    <t>50°C/100°C</t>
  </si>
  <si>
    <t>09a Wood Chips, Large 50 degree:  Cb coefficient</t>
  </si>
  <si>
    <t>09a Wood Chips, Large 50 degree:  Cv coefficient</t>
  </si>
  <si>
    <t>09a Wood Chips, Large 50 degree:  Electricity efficiency, net, annual average</t>
  </si>
  <si>
    <t>09a Wood Chips, Large 50 degree:  Heat efficiency, net, annual average</t>
  </si>
  <si>
    <t xml:space="preserve">09a Wood Chips, Large 50 degree:  Nominal investment </t>
  </si>
  <si>
    <t>09a Wood Chips, Large 50 degree:  Technical lifetime</t>
  </si>
  <si>
    <t>central solid biomass CHP CC</t>
  </si>
  <si>
    <t>Combination of central solid biomass CHP CC and solid biomass boiler steam</t>
  </si>
  <si>
    <t>central solid biomass CHP powerboost CC</t>
  </si>
  <si>
    <t>central water tank storage</t>
  </si>
  <si>
    <t>140 PTES seasonal:  Fixed O&amp;M</t>
  </si>
  <si>
    <t>EUR/kWhCapacity</t>
  </si>
  <si>
    <t>140 PTES seasonal:  Specific investment</t>
  </si>
  <si>
    <t>140 PTES seasonal:  Technical lifetime</t>
  </si>
  <si>
    <t>clean water tank storage</t>
  </si>
  <si>
    <t>Caldera et al 2016: Local cost of seawater RO desalination based on solar PV and windenergy: A global estimate. (https://doi.org/10.1016/j.desal.2016.02.004), Table 1.</t>
  </si>
  <si>
    <t>EUR/m^3-H2O</t>
  </si>
  <si>
    <t>coal</t>
  </si>
  <si>
    <t>CO2 intensity</t>
  </si>
  <si>
    <t>Entwicklung der spezifischen Kohlendioxid-Emissionen des deutschen Strommix in den Jahren 1990 - 2018</t>
  </si>
  <si>
    <t>Lazard s Levelized Cost of Energy Analysis - Version 13.0</t>
  </si>
  <si>
    <t>BP 2019</t>
  </si>
  <si>
    <t>csp-tower</t>
  </si>
  <si>
    <t>ATB CSP data (https://atb.nrel.gov/electricity/2021/concentrating_solar_power)</t>
  </si>
  <si>
    <t>EUR/kW_th,dp</t>
  </si>
  <si>
    <t>ATB CSP data (https://atb.nrel.gov/electricity/2021/concentrating_solar_power) and NREL SAM v2021.12.2 (https://sam.nrel.gov/).</t>
  </si>
  <si>
    <t>csp-tower TES</t>
  </si>
  <si>
    <t>see solar-tower.</t>
  </si>
  <si>
    <t>EUR/kWh_th</t>
  </si>
  <si>
    <t>csp-tower power block</t>
  </si>
  <si>
    <t>decentral CHP</t>
  </si>
  <si>
    <t>discount rate</t>
  </si>
  <si>
    <t>Palzer thesis</t>
  </si>
  <si>
    <t>decentral air-sourced heat pump</t>
  </si>
  <si>
    <t>207.3 Air to water existing:  Fixed O&amp;M</t>
  </si>
  <si>
    <t>207.3 Air to water existing:  Heat efficiency, annual average, net, radiators, existing one family house</t>
  </si>
  <si>
    <t>207.3 Air to water existing:  Specific investment</t>
  </si>
  <si>
    <t>207.3 Air to water existing:  Technical lifetime</t>
  </si>
  <si>
    <t>decentral gas boiler</t>
  </si>
  <si>
    <t>202 Natural gas boiler:  Fixed O&amp;M</t>
  </si>
  <si>
    <t>202 Natural gas boiler:  Total efficiency, annual average, net</t>
  </si>
  <si>
    <t>202 Natural gas boiler:  Specific investment</t>
  </si>
  <si>
    <t>202 Natural gas boiler:  Technical lifetime</t>
  </si>
  <si>
    <t>decentral gas boiler connection</t>
  </si>
  <si>
    <t>:  Possible additional specific investment</t>
  </si>
  <si>
    <t>decentral ground-sourced heat pump</t>
  </si>
  <si>
    <t>207.7 Ground source existing:  Fixed O&amp;M</t>
  </si>
  <si>
    <t>207.7 Ground source existing:  Heat efficiency, annual average, net, radiators, existing one family house</t>
  </si>
  <si>
    <t>207.7 Ground source existing:  Specific investment</t>
  </si>
  <si>
    <t>207.7 Ground source existing:  Technical lifetime</t>
  </si>
  <si>
    <t>decentral oil boiler</t>
  </si>
  <si>
    <t>Palzer thesis (https://energiesysteme-zukunft.de/fileadmin/user_upload/Publikationen/PDFs/ESYS_Materialien_Optimierungsmodell_REMod-D.pdf)</t>
  </si>
  <si>
    <t>EUR/kWth</t>
  </si>
  <si>
    <t>Palzer thesis (https://energiesysteme-zukunft.de/fileadmin/user_upload/Publikationen/PDFs/ESYS_Materialien_Optimierungsmodell_REMod-D.pdf) (+eigene Berechnung)</t>
  </si>
  <si>
    <t>decentral resistive heater</t>
  </si>
  <si>
    <t>Schaber thesis</t>
  </si>
  <si>
    <t>EUR/kWhth</t>
  </si>
  <si>
    <t>decentral solar thermal</t>
  </si>
  <si>
    <t>decentral water tank storage</t>
  </si>
  <si>
    <t>IWES Interaktion</t>
  </si>
  <si>
    <t>digestible biomass</t>
  </si>
  <si>
    <t>JRC ENSPRESO ca avg for MINBIOAGRW1, ENS_Ref for 2040</t>
  </si>
  <si>
    <t>digestible biomass to hydrogen</t>
  </si>
  <si>
    <t>Zech et.al. DBFZ Report Nr. 19. Hy-NOW - Evaluierung der Verfahren und Technologien für die Bereitstellung von Wasserstoff auf Basis von Biomasse, DBFZ, 2014</t>
  </si>
  <si>
    <t>403.a Direct air capture</t>
  </si>
  <si>
    <t>direct firing gas</t>
  </si>
  <si>
    <t>Danish Energy Agency, technology_data_for_industrial_process_heat.xlsx</t>
  </si>
  <si>
    <t>312.a Direct firing Natural Gas:  Fixed O&amp;M</t>
  </si>
  <si>
    <t>312.a Direct firing Natural Gas:  Variable O&amp;M</t>
  </si>
  <si>
    <t>312.a Direct firing Natural Gas:  Total efficiency, net, annual average</t>
  </si>
  <si>
    <t>312.a Direct firing Natural Gas:  Nominal investment</t>
  </si>
  <si>
    <t>312.a Direct firing Natural Gas:  Technical lifetime</t>
  </si>
  <si>
    <t>direct firing gas CC</t>
  </si>
  <si>
    <t>direct firing solid fuels</t>
  </si>
  <si>
    <t>312.b Direct firing Sold Fuels:  Fixed O&amp;M</t>
  </si>
  <si>
    <t>312.b Direct firing Sold Fuels:  Variable O&amp;M</t>
  </si>
  <si>
    <t>312.b Direct firing Sold Fuels:  Total efficiency, net, annual average</t>
  </si>
  <si>
    <t>312.b Direct firing Sold Fuels:  Nominal investment</t>
  </si>
  <si>
    <t>312.b Direct firing Sold Fuels:  Technical lifetime</t>
  </si>
  <si>
    <t>direct firing solid fuels CC</t>
  </si>
  <si>
    <t>electric boiler steam</t>
  </si>
  <si>
    <t>310.1 Electric boiler steam  :  Fixed O&amp;M</t>
  </si>
  <si>
    <t>310.1 Electric boiler steam  :  Variable O&amp;M</t>
  </si>
  <si>
    <t>310.1 Electric boiler steam  :  Total efficiency, net, annual average</t>
  </si>
  <si>
    <t>310.1 Electric boiler steam  :  Nominal investment</t>
  </si>
  <si>
    <t>310.1 Electric boiler steam  :  Technical lifetime</t>
  </si>
  <si>
    <t>electricity distribution grid</t>
  </si>
  <si>
    <t>electricity grid connection</t>
  </si>
  <si>
    <t>DEA</t>
  </si>
  <si>
    <t>electrobiofuels</t>
  </si>
  <si>
    <t>Stoichiometric calculation</t>
  </si>
  <si>
    <t>combination of BtL and electrofuels</t>
  </si>
  <si>
    <t>efficiency-biomass</t>
  </si>
  <si>
    <t>efficiency-hydrogen</t>
  </si>
  <si>
    <t>efficiency-tot</t>
  </si>
  <si>
    <t xml:space="preserve">86 AEC 100MW:  Fixed O&amp;M </t>
  </si>
  <si>
    <t>86 AEC 100MW:  Hydrogen</t>
  </si>
  <si>
    <t>86 AEC 100MW:   - hereof recoverable for district heating</t>
  </si>
  <si>
    <t>86 AEC 100MW:  Specific investment</t>
  </si>
  <si>
    <t>86 AEC 100MW:  Technical lifetime</t>
  </si>
  <si>
    <t>gas</t>
  </si>
  <si>
    <t>Stoichiometric calculation with 50 GJ/t CH4</t>
  </si>
  <si>
    <t>gas boiler steam</t>
  </si>
  <si>
    <t>311.1c Steam boiler Gas:  Fixed O&amp;M</t>
  </si>
  <si>
    <t>311.1c Steam boiler Gas:  Variable O&amp;M</t>
  </si>
  <si>
    <t>311.1c Steam boiler Gas:  Total efficiency, net, annual average</t>
  </si>
  <si>
    <t>311.1c Steam boiler Gas:  Nominal investment</t>
  </si>
  <si>
    <t>311.1c Steam boiler Gas:  Technical lifetime</t>
  </si>
  <si>
    <t>gas storage</t>
  </si>
  <si>
    <t>150 Underground Storage of Gas, Operation and Maintenace, salt cavern (units converted)</t>
  </si>
  <si>
    <t>150 Underground Storage of Gas, Establishment of one cavern (units converted)</t>
  </si>
  <si>
    <t>TODO no source</t>
  </si>
  <si>
    <t>estimation: most underground storage are already build, they do have a long lifetime</t>
  </si>
  <si>
    <t>gas storage charger</t>
  </si>
  <si>
    <t>150 Underground Storage of Gas, Process equipment (units converted)</t>
  </si>
  <si>
    <t>gas storage discharger</t>
  </si>
  <si>
    <t>tCO2/MWhth</t>
  </si>
  <si>
    <t>https://www.eia.gov/environment/emissions/co2_vol_mass.php</t>
  </si>
  <si>
    <t>helmeth</t>
  </si>
  <si>
    <t>no source</t>
  </si>
  <si>
    <t>HELMETH press release</t>
  </si>
  <si>
    <t>home battery inverter</t>
  </si>
  <si>
    <t>Global Energy System based on 100% Renewable Energy, Energywatchgroup/LTU University, 2019, Danish Energy Agency, technology_data_catalogue_for_energy_storage.xlsx</t>
  </si>
  <si>
    <t>Global Energy System based on 100% Renewable Energy, Energywatchgroup/LTU University, 2019, Danish Energy Agency, technology_data_catalogue_for_energy_storage.xlsx, Note K.</t>
  </si>
  <si>
    <t>home battery storage</t>
  </si>
  <si>
    <t>hydrogen storage compressor</t>
  </si>
  <si>
    <t>Based on Stöckl et al (2021): https://doi.org/10.48550/arXiv.2005.03464, table SI.4.</t>
  </si>
  <si>
    <t>MWh_el/MWh_H2</t>
  </si>
  <si>
    <t>EUR/kWh_H2</t>
  </si>
  <si>
    <t>Based on Stöckl et al (2021): https://doi.org/10.48550/arXiv.2005.03464, table SI.9.</t>
  </si>
  <si>
    <t>min_fill_level</t>
  </si>
  <si>
    <t>hydrogen storage tank type 1 including compressor</t>
  </si>
  <si>
    <t>151a Hydrogen Storage - Tanks:  Fixed O&amp;M</t>
  </si>
  <si>
    <t>151a Hydrogen Storage - Tanks:  Specific investment</t>
  </si>
  <si>
    <t>151a Hydrogen Storage - Tanks:  Technical lifetime</t>
  </si>
  <si>
    <t>hydrogen storage underground</t>
  </si>
  <si>
    <t>151c Hydrogen Storage - Caverns:  Fixed O&amp;M</t>
  </si>
  <si>
    <t>151c Hydrogen Storage - Caverns:  Variable O&amp;M</t>
  </si>
  <si>
    <t>151c Hydrogen Storage - Caverns:  Specific investment</t>
  </si>
  <si>
    <t>151c Hydrogen Storage - Caverns:  Technical lifetime</t>
  </si>
  <si>
    <t>industrial heat pump high temperature</t>
  </si>
  <si>
    <t>302.b High temp. hp Up to 150:  Fixed O&amp;M</t>
  </si>
  <si>
    <t>302.b High temp. hp Up to 150:  Variable O&amp;M</t>
  </si>
  <si>
    <t>302.b High temp. hp Up to 150:  Total efficiency, net, annual average</t>
  </si>
  <si>
    <t>302.b High temp. hp Up to 150:  Nominal investment</t>
  </si>
  <si>
    <t>302.b High temp. hp Up to 150:  Technical lifetime</t>
  </si>
  <si>
    <t>industrial heat pump medium temperature</t>
  </si>
  <si>
    <t>302.a High temp. hp Up to 125 C:  Fixed O&amp;M</t>
  </si>
  <si>
    <t>302.a High temp. hp Up to 125 C:  Variable O&amp;M</t>
  </si>
  <si>
    <t>302.a High temp. hp Up to 125 C:  Total efficiency, net, annual average</t>
  </si>
  <si>
    <t>302.a High temp. hp Up to 125 C:  Nominal investment</t>
  </si>
  <si>
    <t>302.a High temp. hp Up to 125 C:  Technical lifetime</t>
  </si>
  <si>
    <t>lignite</t>
  </si>
  <si>
    <t>DIW</t>
  </si>
  <si>
    <t>methanation</t>
  </si>
  <si>
    <t>Agora Energiewende (2018): The Future Cost of Electricity-Based Synthetic Fuels (https://www.agora-energiewende.de/en/publications/the-future-cost-of-electricity-based-synthetic-fuels-1/), section 6.2.3.1</t>
  </si>
  <si>
    <t>Agora Energiewende (2018): The Future Cost of Electricity-Based Synthetic Fuels (https://www.agora-energiewende.de/en/publications/the-future-cost-of-electricity-based-synthetic-fuels-1/), table 6: “Reference scenario”.</t>
  </si>
  <si>
    <t>methane storage tank incl. compressor</t>
  </si>
  <si>
    <t>Guesstimate, based on hydrogen storage tank type 1 including compressor by DEA.</t>
  </si>
  <si>
    <t>Storage costs per l: https://www.compositesworld.com/articles/pressure-vessels-for-alternative-fuels-2014-2023 (2021-02-10).</t>
  </si>
  <si>
    <t>methanolisation</t>
  </si>
  <si>
    <t>98 Methanol from power:  Fixed O&amp;M</t>
  </si>
  <si>
    <t>EUR/MWh_MeOH</t>
  </si>
  <si>
    <t>98 Methanol from power:  Variable O&amp;M</t>
  </si>
  <si>
    <t>EUR/MW_MeOH</t>
  </si>
  <si>
    <t>98 Methanol from power:  Specific investment</t>
  </si>
  <si>
    <t>98 Methanol from power:  Technical lifetime</t>
  </si>
  <si>
    <t>micro CHP</t>
  </si>
  <si>
    <t>219 LT-PEMFC mCHP - natural gas:  Fixed O&amp;M</t>
  </si>
  <si>
    <t>219 LT-PEMFC mCHP - natural gas:  Electric efficiency, annual average, net</t>
  </si>
  <si>
    <t>219 LT-PEMFC mCHP - natural gas:  Heat efficiency, annual average, net</t>
  </si>
  <si>
    <t>219 LT-PEMFC mCHP - natural gas:  Specific investment</t>
  </si>
  <si>
    <t>219 LT-PEMFC mCHP - natural gas:  Technical lifetime</t>
  </si>
  <si>
    <t>offwind</t>
  </si>
  <si>
    <t>21 Offshore turbines:  Fixed O&amp;M [EUR/MW_e/y, 2020]</t>
  </si>
  <si>
    <t>EUR/MWhel</t>
  </si>
  <si>
    <t>RES costs made up to fix curtailment order</t>
  </si>
  <si>
    <t>EUR/kW_e, 2020</t>
  </si>
  <si>
    <t>21 Offshore turbines:  Nominal investment [MEUR/MW_e, 2020] grid connection costs substracted from investment costs</t>
  </si>
  <si>
    <t>21 Offshore turbines:  Technical lifetime [years]</t>
  </si>
  <si>
    <t>offwind-ac-connection-submarine</t>
  </si>
  <si>
    <t>DEA https://ens.dk/en/our-services/projections-and-models/technology-data</t>
  </si>
  <si>
    <t>offwind-ac-connection-underground</t>
  </si>
  <si>
    <t>offwind-ac-station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</si>
  <si>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</si>
  <si>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</si>
  <si>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</si>
  <si>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</si>
  <si>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offwind-dc-station</t>
  </si>
  <si>
    <t>Haertel 2017; assuming one onshore and one offshore node + 13% learning reduction</t>
  </si>
  <si>
    <t>oil</t>
  </si>
  <si>
    <t>Stoichiometric calculation with 44 GJ/t diesel and -CH2- approximation of diesel</t>
  </si>
  <si>
    <t>50 Diesel engine farm:  Fixed O&amp;M</t>
  </si>
  <si>
    <t>50 Diesel engine farm:  Variable O&amp;M</t>
  </si>
  <si>
    <t>50 Diesel engine farm:  Electricity efficiency, annual average</t>
  </si>
  <si>
    <t>IEA WEM2017 97USD/boe = http://www.iea.org/media/weowebsite/2017/WEM_Documentation_WEO2017.pdf</t>
  </si>
  <si>
    <t>50 Diesel engine farm:  Specific investment</t>
  </si>
  <si>
    <t>50 Diesel engine farm:  Technical lifetime</t>
  </si>
  <si>
    <t>20 Onshore turbines:  Fixed O&amp;M</t>
  </si>
  <si>
    <t>20 Onshore turbines:  Variable O&amp;M</t>
  </si>
  <si>
    <t xml:space="preserve">20 Onshore turbines:  Nominal investment </t>
  </si>
  <si>
    <t>20 Onshore turbines:  Technical lifetime</t>
  </si>
  <si>
    <t>ror</t>
  </si>
  <si>
    <t>seawater desalination</t>
  </si>
  <si>
    <t>kWh/m^3-H2O</t>
  </si>
  <si>
    <t>Caldera et al 2016: Local cost of seawater RO desalination based on solar PV and windenergy: A global estimate. (https://doi.org/10.1016/j.desal.2016.02.004), Fig. 4.</t>
  </si>
  <si>
    <t>EUR/(m^3-H2O/h)</t>
  </si>
  <si>
    <t>Caldera et al 2017: Learning Curve for Seawater Reverse Osmosis Desalination Plants: Capital Cost Trend of the Past, Present, and Future (https://doi.org/10.1002/2017WR021402), Table 4.</t>
  </si>
  <si>
    <t>22 Rooftop PV residential:  Fixed O&amp;M [2020-EUR/MW_e/y]</t>
  </si>
  <si>
    <t>22 Rooftop PV residential:  Nominal investment [2020-MEUR/MW_e]</t>
  </si>
  <si>
    <t>22 Rooftop PV residential:  Technical lifetime [years]</t>
  </si>
  <si>
    <t>solar-rooftop</t>
  </si>
  <si>
    <t>standard for decentral</t>
  </si>
  <si>
    <t>solar-rooftop commercial</t>
  </si>
  <si>
    <t>22 Rooftop PV commercial:  Fixed O&amp;M [2020-EUR/MW_e/y]</t>
  </si>
  <si>
    <t>22 Rooftop PV commercial:  Nominal investment [2020-MEUR/MW_e]</t>
  </si>
  <si>
    <t>22 Rooftop PV commercial:  Technical lifetime [years]</t>
  </si>
  <si>
    <t>solar-rooftop residential</t>
  </si>
  <si>
    <t>solar-utility</t>
  </si>
  <si>
    <t>22 Utility-scale PV:  Fixed O&amp;M [2020-EUR/MW_e/y]</t>
  </si>
  <si>
    <t>22 Utility-scale PV:  Nominal investment [2020-MEUR/MW_e]</t>
  </si>
  <si>
    <t>22 Utility-scale PV:  Technical lifetime [years]</t>
  </si>
  <si>
    <t>solid biomass</t>
  </si>
  <si>
    <t>Stoichiometric calculation with 18 GJ/t_DM LHV and 50% C-content for solid biomass</t>
  </si>
  <si>
    <t>JRC ENSPRESO ca avg for MINBIOWOOW1 (secondary forest residue wood chips), ENS_Ref for 2040</t>
  </si>
  <si>
    <t>solid biomass boiler steam</t>
  </si>
  <si>
    <t>311.1e Steam boiler Wood:  Fixed O&amp;M</t>
  </si>
  <si>
    <t>311.1e Steam boiler Wood:  Variable O&amp;M</t>
  </si>
  <si>
    <t>311.1e Steam boiler Wood:  Total efficiency, net, annual average</t>
  </si>
  <si>
    <t>311.1e Steam boiler Wood:  Nominal investment</t>
  </si>
  <si>
    <t>311.1e Steam boiler Wood:  Technical lifetime</t>
  </si>
  <si>
    <t>solid biomass boiler steam CC</t>
  </si>
  <si>
    <t>solid biomass to hydrogen</t>
  </si>
  <si>
    <t>uranium</t>
  </si>
  <si>
    <t>waste CHP</t>
  </si>
  <si>
    <t>08 WtE CHP, Large, 50 degree:  Fixed O&amp;M</t>
  </si>
  <si>
    <t xml:space="preserve">08 WtE CHP, Large, 50 degree:  Variable O&amp;M </t>
  </si>
  <si>
    <t>08 WtE CHP, Large, 50 degree:  Cb coefficient</t>
  </si>
  <si>
    <t>08 WtE CHP, Large, 50 degree:  Cv coefficient</t>
  </si>
  <si>
    <t>08 WtE CHP, Large, 50 degree:  Electricity efficiency, net, annual average</t>
  </si>
  <si>
    <t>08 WtE CHP, Large, 50 degree:  Heat efficiency, net, annual average</t>
  </si>
  <si>
    <t xml:space="preserve">08 WtE CHP, Large, 50 degree:  Nominal investment </t>
  </si>
  <si>
    <t>08 WtE CHP, Large, 50 degree:  Technical lifetime</t>
  </si>
  <si>
    <t>waste CHP CC</t>
  </si>
  <si>
    <t>water tank charger</t>
  </si>
  <si>
    <t>:  efficiency from sqr(Round trip efficiency)</t>
  </si>
  <si>
    <t>water tank discharger</t>
  </si>
  <si>
    <t>Note: costing for nuclear heat has to be for kWh thermal (or other energy unit)</t>
  </si>
  <si>
    <t>nuclear_heat</t>
  </si>
  <si>
    <t>natgas_heat</t>
  </si>
  <si>
    <t>natgas_CCS_out</t>
  </si>
  <si>
    <t>nuclear % heater</t>
  </si>
  <si>
    <t>Note: % indicates addition to standard PyPSA name which stands before the %</t>
  </si>
  <si>
    <t xml:space="preserve">nuclear % heat </t>
  </si>
  <si>
    <t>CCGT % heater</t>
  </si>
  <si>
    <t>CCGT % heater link</t>
  </si>
  <si>
    <t>CCGT % link</t>
  </si>
  <si>
    <t>direct air capture % nat gas</t>
  </si>
  <si>
    <t>Note: Negative means it consumes this input</t>
  </si>
  <si>
    <t>phs power</t>
  </si>
  <si>
    <t>phs energy</t>
  </si>
  <si>
    <t>load shifting</t>
  </si>
  <si>
    <t>load shifting link</t>
  </si>
  <si>
    <t>load_store</t>
  </si>
  <si>
    <t>Cost calculations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</si>
  <si>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</si>
  <si>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</si>
  <si>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</si>
  <si>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</si>
  <si>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</si>
  <si>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</si>
  <si>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</si>
  <si>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</si>
  <si>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</si>
  <si>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</si>
  <si>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</si>
  <si>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</si>
  <si>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</si>
  <si>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</si>
  <si>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</si>
  <si>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</si>
  <si>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Variable cost</t>
  </si>
  <si>
    <t>pumped_hydro_storage energy</t>
  </si>
  <si>
    <t>pumped_hydro_storage power</t>
  </si>
  <si>
    <t>* includes property, tax, insurance, licensing, permiting costs</t>
  </si>
  <si>
    <t>#Link</t>
  </si>
  <si>
    <t>#StorageUnit</t>
  </si>
  <si>
    <t>CCGT % wCCS</t>
  </si>
  <si>
    <t>CCGT % wCCS link</t>
  </si>
  <si>
    <t>0.5*co2_emissions</t>
  </si>
  <si>
    <t>1.5*capital_cost</t>
  </si>
  <si>
    <t>1.5*marginal_cost</t>
  </si>
  <si>
    <t>-1*electricity-input</t>
  </si>
  <si>
    <t>-1*heat-input</t>
  </si>
  <si>
    <t>all_firm_all</t>
  </si>
  <si>
    <t>nuclear % heat link</t>
  </si>
  <si>
    <t>direct air capture % nuclear heat</t>
  </si>
  <si>
    <t>carrier</t>
  </si>
  <si>
    <t>Note: carrier allows to group different technologies</t>
  </si>
  <si>
    <t>co2</t>
  </si>
  <si>
    <t>hydrogen</t>
  </si>
  <si>
    <t>phs</t>
  </si>
  <si>
    <t>natgas</t>
  </si>
  <si>
    <t>natgas wCCS</t>
  </si>
  <si>
    <t>nuclear heat</t>
  </si>
  <si>
    <t>natgas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</si>
</sst>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B9F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CD098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8" borderId="0" xfId="0" applyNumberFormat="1" applyFill="1"/>
    <xf numFmtId="0" fontId="0" fillId="38" borderId="0" xfId="0" applyFill="1"/>
    <xf numFmtId="49" fontId="0" fillId="33" borderId="0" xfId="0" applyNumberFormat="1" applyFill="1"/>
    <xf numFmtId="49" fontId="0" fillId="39" borderId="0" xfId="0" applyNumberFormat="1" applyFill="1"/>
    <xf numFmtId="0" fontId="0" fillId="39" borderId="0" xfId="0" applyFill="1"/>
    <xf numFmtId="0" fontId="0" fillId="34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3" borderId="0" xfId="0" applyNumberFormat="1" applyFill="1"/>
    <xf numFmtId="0" fontId="0" fillId="43" borderId="0" xfId="0" applyFill="1"/>
    <xf numFmtId="49" fontId="0" fillId="43" borderId="0" xfId="0" applyNumberFormat="1" applyFill="1" applyAlignment="1">
      <alignment horizontal="right"/>
    </xf>
    <xf numFmtId="49" fontId="0" fillId="44" borderId="0" xfId="0" applyNumberFormat="1" applyFill="1"/>
    <xf numFmtId="0" fontId="0" fillId="44" borderId="0" xfId="0" applyFill="1"/>
    <xf numFmtId="49" fontId="0" fillId="45" borderId="0" xfId="0" applyNumberFormat="1" applyFill="1"/>
    <xf numFmtId="0" fontId="0" fillId="45" borderId="0" xfId="0" applyFill="1"/>
    <xf numFmtId="49" fontId="0" fillId="46" borderId="0" xfId="0" applyNumberFormat="1" applyFill="1"/>
    <xf numFmtId="0" fontId="0" fillId="46" borderId="0" xfId="0" applyFill="1"/>
    <xf numFmtId="0" fontId="16" fillId="0" borderId="0" xfId="0" applyFont="1"/>
    <xf numFmtId="49" fontId="0" fillId="47" borderId="0" xfId="0" applyNumberFormat="1" applyFill="1"/>
    <xf numFmtId="0" fontId="0" fillId="47" borderId="0" xfId="0" applyFill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0" borderId="0" xfId="0" applyFont="1" applyAlignment="1">
      <alignment vertical="center"/>
    </xf>
    <xf numFmtId="0" fontId="22" fillId="48" borderId="0" xfId="0" applyFont="1" applyFill="1" applyAlignment="1">
      <alignment vertical="center"/>
    </xf>
    <xf numFmtId="0" fontId="18" fillId="0" borderId="0" xfId="42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0" fillId="48" borderId="0" xfId="0" applyFont="1" applyFill="1" applyAlignment="1">
      <alignment vertical="center" wrapText="1"/>
    </xf>
    <xf numFmtId="0" fontId="19" fillId="48" borderId="0" xfId="0" applyFont="1" applyFill="1" applyAlignment="1">
      <alignment vertical="center" wrapText="1"/>
    </xf>
    <xf numFmtId="0" fontId="19" fillId="48" borderId="0" xfId="0" applyFont="1" applyFill="1" applyAlignment="1">
      <alignment horizontal="center" vertical="center" wrapText="1"/>
    </xf>
    <xf numFmtId="0" fontId="0" fillId="48" borderId="0" xfId="0" applyFill="1"/>
    <xf numFmtId="0" fontId="16" fillId="48" borderId="0" xfId="0" applyFont="1" applyFill="1"/>
    <xf numFmtId="0" fontId="16" fillId="48" borderId="0" xfId="0" applyFont="1" applyFill="1" applyAlignment="1">
      <alignment wrapText="1"/>
    </xf>
    <xf numFmtId="0" fontId="16" fillId="48" borderId="10" xfId="0" applyFont="1" applyFill="1" applyBorder="1" applyAlignment="1">
      <alignment wrapText="1"/>
    </xf>
    <xf numFmtId="0" fontId="16" fillId="48" borderId="11" xfId="0" applyFont="1" applyFill="1" applyBorder="1" applyAlignment="1">
      <alignment wrapText="1"/>
    </xf>
    <xf numFmtId="0" fontId="0" fillId="48" borderId="10" xfId="0" applyFill="1" applyBorder="1"/>
    <xf numFmtId="0" fontId="0" fillId="48" borderId="11" xfId="0" applyFill="1" applyBorder="1"/>
    <xf numFmtId="10" fontId="0" fillId="48" borderId="0" xfId="0" applyNumberFormat="1" applyFill="1"/>
    <xf numFmtId="0" fontId="0" fillId="43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4" borderId="0" xfId="0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CD098"/>
      <color rgb="FFD2B9FB"/>
      <color rgb="FFABF0FA"/>
      <color rgb="FF99E7CA"/>
      <color rgb="FF65E7B8"/>
      <color rgb="FFF6CAD1"/>
      <color rgb="FFFFA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 refreshError="1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tabSelected="1" topLeftCell="A20" zoomScale="120" zoomScaleNormal="120" workbookViewId="0">
      <selection activeCell="B29" sqref="B29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2.83203125" customWidth="1"/>
    <col min="17" max="17" width="18.6640625" customWidth="1"/>
    <col min="18" max="18" width="11.5" customWidth="1"/>
    <col min="19" max="19" width="15.33203125" customWidth="1"/>
    <col min="20" max="21" width="11.5" customWidth="1"/>
    <col min="22" max="22" width="14.1640625" customWidth="1"/>
    <col min="23" max="23" width="5" customWidth="1"/>
  </cols>
  <sheetData>
    <row r="1" spans="1:9" x14ac:dyDescent="0.2">
      <c r="A1" s="3" t="s">
        <v>49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77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50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51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52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44</v>
      </c>
      <c r="B15" s="3" t="s">
        <v>53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55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56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32</v>
      </c>
      <c r="B19" s="3" t="s">
        <v>58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57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59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40</v>
      </c>
      <c r="B25" s="16" t="s">
        <v>86</v>
      </c>
    </row>
    <row r="26" spans="1:9" x14ac:dyDescent="0.2">
      <c r="A26" t="s">
        <v>104</v>
      </c>
      <c r="B26" s="16" t="s">
        <v>105</v>
      </c>
    </row>
    <row r="27" spans="1:9" x14ac:dyDescent="0.2">
      <c r="A27" t="s">
        <v>13</v>
      </c>
      <c r="B27" t="s">
        <v>39</v>
      </c>
    </row>
    <row r="28" spans="1:9" x14ac:dyDescent="0.2">
      <c r="A28" t="s">
        <v>12</v>
      </c>
      <c r="B28" t="s">
        <v>85</v>
      </c>
    </row>
    <row r="29" spans="1:9" x14ac:dyDescent="0.2">
      <c r="A29" t="s">
        <v>36</v>
      </c>
      <c r="B29" t="s">
        <v>745</v>
      </c>
    </row>
    <row r="30" spans="1:9" x14ac:dyDescent="0.2">
      <c r="A30" t="s">
        <v>37</v>
      </c>
      <c r="B30" s="8" t="s">
        <v>101</v>
      </c>
      <c r="D30" t="s">
        <v>41</v>
      </c>
    </row>
    <row r="31" spans="1:9" x14ac:dyDescent="0.2">
      <c r="A31" t="s">
        <v>38</v>
      </c>
      <c r="B31" s="8" t="s">
        <v>124</v>
      </c>
    </row>
    <row r="32" spans="1:9" x14ac:dyDescent="0.2">
      <c r="A32" t="s">
        <v>70</v>
      </c>
      <c r="B32">
        <v>1</v>
      </c>
    </row>
    <row r="33" spans="1:25" x14ac:dyDescent="0.2">
      <c r="A33" t="s">
        <v>75</v>
      </c>
      <c r="B33" s="10">
        <f>(B31-B30)*24/B32</f>
        <v>8784</v>
      </c>
      <c r="D33" t="s">
        <v>74</v>
      </c>
    </row>
    <row r="34" spans="1:25" x14ac:dyDescent="0.2">
      <c r="A34" t="s">
        <v>76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43</v>
      </c>
      <c r="B36" s="7" t="s">
        <v>107</v>
      </c>
      <c r="D36" t="s">
        <v>47</v>
      </c>
    </row>
    <row r="37" spans="1:25" x14ac:dyDescent="0.2">
      <c r="A37" t="s">
        <v>14</v>
      </c>
      <c r="B37" s="1">
        <v>1</v>
      </c>
      <c r="D37" t="s">
        <v>48</v>
      </c>
    </row>
    <row r="38" spans="1:25" x14ac:dyDescent="0.2">
      <c r="B38" s="1"/>
      <c r="C38" s="1"/>
    </row>
    <row r="39" spans="1:25" x14ac:dyDescent="0.2">
      <c r="A39" t="s">
        <v>64</v>
      </c>
      <c r="B39" s="1" t="s">
        <v>66</v>
      </c>
      <c r="C39" s="1"/>
    </row>
    <row r="40" spans="1:25" x14ac:dyDescent="0.2">
      <c r="A40" t="s">
        <v>97</v>
      </c>
      <c r="B40" s="1" t="s">
        <v>110</v>
      </c>
      <c r="C40" s="1"/>
    </row>
    <row r="41" spans="1:25" x14ac:dyDescent="0.2">
      <c r="A41" t="s">
        <v>98</v>
      </c>
      <c r="B41" s="1" t="s">
        <v>99</v>
      </c>
      <c r="C41" s="1"/>
    </row>
    <row r="42" spans="1:25" x14ac:dyDescent="0.2">
      <c r="A42" t="s">
        <v>65</v>
      </c>
      <c r="B42" s="1" t="s">
        <v>67</v>
      </c>
      <c r="C42" s="1"/>
    </row>
    <row r="43" spans="1:25" x14ac:dyDescent="0.2">
      <c r="B43" s="1"/>
      <c r="C43" s="1"/>
    </row>
    <row r="44" spans="1:25" x14ac:dyDescent="0.2">
      <c r="B44" s="1"/>
      <c r="C44" s="1"/>
    </row>
    <row r="45" spans="1:25" x14ac:dyDescent="0.2">
      <c r="A45" t="s">
        <v>18</v>
      </c>
      <c r="B45" s="1" t="s">
        <v>112</v>
      </c>
      <c r="G45" t="s">
        <v>88</v>
      </c>
      <c r="K45" t="s">
        <v>71</v>
      </c>
    </row>
    <row r="46" spans="1:25" x14ac:dyDescent="0.2">
      <c r="C46" t="s">
        <v>63</v>
      </c>
      <c r="J46" t="s">
        <v>103</v>
      </c>
      <c r="Q46" t="s">
        <v>62</v>
      </c>
    </row>
    <row r="47" spans="1:25" x14ac:dyDescent="0.2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s="40" customFormat="1" ht="32" x14ac:dyDescent="0.2">
      <c r="A48" s="4" t="s">
        <v>4</v>
      </c>
      <c r="B48" s="4" t="s">
        <v>3</v>
      </c>
      <c r="C48" s="4"/>
      <c r="D48" s="4" t="s">
        <v>6</v>
      </c>
      <c r="E48" s="4"/>
      <c r="F48" s="4"/>
      <c r="G48" s="4"/>
      <c r="H48" s="4"/>
      <c r="I48" s="4"/>
      <c r="J48" s="4" t="s">
        <v>15</v>
      </c>
      <c r="K48" s="4" t="s">
        <v>16</v>
      </c>
      <c r="L48" s="4" t="s">
        <v>7</v>
      </c>
      <c r="M48" s="4"/>
      <c r="N48" s="4" t="s">
        <v>8</v>
      </c>
      <c r="O48" s="4"/>
      <c r="P48" s="4" t="s">
        <v>9</v>
      </c>
      <c r="Q48" s="4"/>
      <c r="R48" s="5" t="s">
        <v>17</v>
      </c>
      <c r="S48" s="4"/>
      <c r="T48" s="5"/>
      <c r="U48" s="5"/>
      <c r="V48" s="5"/>
      <c r="W48" s="5"/>
      <c r="X48" s="5" t="s">
        <v>10</v>
      </c>
      <c r="Y48" s="5"/>
    </row>
    <row r="49" spans="1:26" x14ac:dyDescent="0.2">
      <c r="A49" t="s">
        <v>78</v>
      </c>
    </row>
    <row r="50" spans="1:26" s="2" customFormat="1" ht="32" x14ac:dyDescent="0.2">
      <c r="A50" s="2" t="s">
        <v>20</v>
      </c>
      <c r="B50" s="2" t="s">
        <v>21</v>
      </c>
      <c r="C50" s="2" t="s">
        <v>748</v>
      </c>
      <c r="D50" s="2" t="s">
        <v>22</v>
      </c>
      <c r="E50" s="2" t="s">
        <v>34</v>
      </c>
      <c r="F50" s="2" t="s">
        <v>95</v>
      </c>
      <c r="G50" s="2" t="s">
        <v>119</v>
      </c>
      <c r="H50" s="2" t="s">
        <v>87</v>
      </c>
      <c r="I50" s="2" t="s">
        <v>44</v>
      </c>
      <c r="J50" s="2" t="s">
        <v>15</v>
      </c>
      <c r="K50" s="2" t="s">
        <v>23</v>
      </c>
      <c r="L50" s="2" t="s">
        <v>24</v>
      </c>
      <c r="N50" s="2" t="s">
        <v>25</v>
      </c>
      <c r="P50" s="2" t="s">
        <v>26</v>
      </c>
      <c r="Q50" s="2" t="s">
        <v>32</v>
      </c>
      <c r="R50" s="2" t="s">
        <v>17</v>
      </c>
      <c r="S50" s="2" t="s">
        <v>61</v>
      </c>
      <c r="T50" s="2" t="s">
        <v>96</v>
      </c>
      <c r="V50" s="2" t="s">
        <v>120</v>
      </c>
      <c r="X50" s="2" t="s">
        <v>27</v>
      </c>
    </row>
    <row r="51" spans="1:26" x14ac:dyDescent="0.2">
      <c r="A51" s="22" t="s">
        <v>46</v>
      </c>
      <c r="B51" s="23" t="s">
        <v>19</v>
      </c>
      <c r="C51" s="23"/>
      <c r="D51" s="23" t="s">
        <v>92</v>
      </c>
      <c r="E51" s="23"/>
      <c r="F51" s="23"/>
      <c r="G51" s="23"/>
      <c r="H51" s="23"/>
      <c r="I51" s="23" t="s">
        <v>84</v>
      </c>
      <c r="J51" s="23"/>
      <c r="K51" s="23"/>
      <c r="L51" s="65"/>
      <c r="M51" s="23"/>
      <c r="N51" s="23"/>
      <c r="O51" s="23"/>
      <c r="P51" s="23"/>
      <c r="Q51" s="23"/>
      <c r="R51" s="23"/>
      <c r="S51" s="23"/>
      <c r="T51" s="22"/>
      <c r="U51" s="23"/>
      <c r="V51" s="23"/>
      <c r="W51" s="23"/>
      <c r="X51" s="23"/>
      <c r="Y51" s="23" t="str">
        <f xml:space="preserve"> 1 &amp; "/" &amp; B39</f>
        <v>1/h</v>
      </c>
      <c r="Z51" t="s">
        <v>30</v>
      </c>
    </row>
    <row r="52" spans="1:26" x14ac:dyDescent="0.2">
      <c r="A52" s="21" t="s">
        <v>45</v>
      </c>
      <c r="B52" s="3" t="s">
        <v>28</v>
      </c>
      <c r="C52" s="3"/>
      <c r="D52" s="3" t="s">
        <v>92</v>
      </c>
      <c r="E52" s="3"/>
      <c r="F52" s="3"/>
      <c r="G52" s="3"/>
      <c r="H52" s="3"/>
      <c r="I52" s="3" t="s">
        <v>82</v>
      </c>
      <c r="J52" s="3"/>
      <c r="K52" s="3"/>
      <c r="L52" s="66"/>
      <c r="M52" s="3" t="str">
        <f>B42 &amp; "/time range/" &amp; B40</f>
        <v>$/time range/MW</v>
      </c>
      <c r="N52" s="3"/>
      <c r="O52" s="3" t="str">
        <f xml:space="preserve"> B42 &amp; "/" &amp; B40 &amp; B39</f>
        <v>$/MWh</v>
      </c>
      <c r="P52" s="3"/>
      <c r="Q52" s="3"/>
      <c r="R52" s="3"/>
      <c r="S52" s="3"/>
      <c r="T52" s="21"/>
      <c r="U52" s="3"/>
      <c r="V52" s="21"/>
      <c r="W52" s="3"/>
      <c r="X52" s="3"/>
      <c r="Y52" s="3"/>
    </row>
    <row r="53" spans="1:26" x14ac:dyDescent="0.2">
      <c r="A53" s="10" t="s">
        <v>45</v>
      </c>
      <c r="B53" s="24" t="s">
        <v>111</v>
      </c>
      <c r="C53" s="24"/>
      <c r="D53" s="24" t="s">
        <v>92</v>
      </c>
      <c r="E53" s="24"/>
      <c r="F53" s="24"/>
      <c r="G53" s="24"/>
      <c r="H53" s="24"/>
      <c r="I53" s="24" t="s">
        <v>83</v>
      </c>
      <c r="J53" s="24"/>
      <c r="K53" s="24"/>
      <c r="L53" s="67"/>
      <c r="M53" s="24" t="str">
        <f>B42 &amp; "/time range/" &amp; B40</f>
        <v>$/time range/MW</v>
      </c>
      <c r="N53" s="24"/>
      <c r="O53" s="24" t="str">
        <f xml:space="preserve"> B42 &amp; "/" &amp; B40 &amp; B39</f>
        <v>$/MWh</v>
      </c>
      <c r="P53" s="24"/>
      <c r="Q53" s="24"/>
      <c r="R53" s="24"/>
      <c r="S53" s="24"/>
      <c r="T53" s="10"/>
      <c r="U53" s="24"/>
      <c r="V53" s="10"/>
      <c r="W53" s="24"/>
      <c r="X53" s="24"/>
      <c r="Y53" s="24"/>
    </row>
    <row r="54" spans="1:26" x14ac:dyDescent="0.2">
      <c r="A54" s="17" t="s">
        <v>45</v>
      </c>
      <c r="B54" s="18" t="s">
        <v>31</v>
      </c>
      <c r="C54" s="18"/>
      <c r="D54" s="18" t="s">
        <v>92</v>
      </c>
      <c r="E54" s="18"/>
      <c r="F54" s="18"/>
      <c r="G54" s="18"/>
      <c r="H54" s="18"/>
      <c r="I54" s="18"/>
      <c r="J54" s="18"/>
      <c r="K54" s="18"/>
      <c r="L54" s="68"/>
      <c r="M54" s="18" t="str">
        <f>B42 &amp; "/time range/" &amp; B40</f>
        <v>$/time range/MW</v>
      </c>
      <c r="N54" s="18"/>
      <c r="O54" s="18" t="str">
        <f xml:space="preserve"> B42 &amp; "/" &amp; B40 &amp; B39</f>
        <v>$/MWh</v>
      </c>
      <c r="P54" s="18"/>
      <c r="Q54" s="18"/>
      <c r="R54" s="18"/>
      <c r="S54" s="18"/>
      <c r="T54" s="17"/>
      <c r="U54" s="18"/>
      <c r="V54" s="17"/>
      <c r="W54" s="18"/>
      <c r="X54" s="18"/>
      <c r="Y54" s="18"/>
    </row>
    <row r="55" spans="1:26" x14ac:dyDescent="0.2">
      <c r="A55" s="19" t="s">
        <v>45</v>
      </c>
      <c r="B55" s="20" t="s">
        <v>106</v>
      </c>
      <c r="C55" s="20" t="s">
        <v>753</v>
      </c>
      <c r="D55" s="20" t="s">
        <v>94</v>
      </c>
      <c r="E55" s="20"/>
      <c r="F55" s="20"/>
      <c r="G55" s="20"/>
      <c r="H55" s="20"/>
      <c r="I55" s="20"/>
      <c r="J55" s="20"/>
      <c r="K55" s="20"/>
      <c r="L55" s="69"/>
      <c r="M55" s="20" t="str">
        <f>B42 &amp; "/time range/" &amp; B40</f>
        <v>$/time range/MW</v>
      </c>
      <c r="N55" s="20"/>
      <c r="O55" s="20" t="str">
        <f xml:space="preserve"> B42 &amp; "/" &amp; B40 &amp; B39</f>
        <v>$/MWh</v>
      </c>
      <c r="P55" s="20"/>
      <c r="Q55" s="20"/>
      <c r="R55" s="20"/>
      <c r="S55" s="20"/>
      <c r="T55" s="19"/>
      <c r="U55" s="20"/>
      <c r="V55" s="19"/>
      <c r="W55" s="20"/>
      <c r="X55" s="20"/>
      <c r="Y55" s="20"/>
    </row>
    <row r="56" spans="1:26" x14ac:dyDescent="0.2">
      <c r="A56" s="19" t="s">
        <v>72</v>
      </c>
      <c r="B56" s="20" t="s">
        <v>707</v>
      </c>
      <c r="C56" s="20" t="s">
        <v>753</v>
      </c>
      <c r="D56" s="20" t="s">
        <v>94</v>
      </c>
      <c r="E56" s="20" t="s">
        <v>92</v>
      </c>
      <c r="F56" s="20" t="s">
        <v>100</v>
      </c>
      <c r="G56" s="20"/>
      <c r="H56" s="20"/>
      <c r="I56" s="20"/>
      <c r="J56" s="20"/>
      <c r="K56" s="20"/>
      <c r="L56" s="20">
        <v>0</v>
      </c>
      <c r="M56" s="20" t="str">
        <f>B42 &amp; "/time range/" &amp; B40</f>
        <v>$/time range/MW</v>
      </c>
      <c r="N56" s="20">
        <v>0</v>
      </c>
      <c r="O56" s="20" t="str">
        <f xml:space="preserve"> B42 &amp; "/" &amp; B40 &amp; B39</f>
        <v>$/MWh</v>
      </c>
      <c r="P56" s="20"/>
      <c r="Q56" s="20"/>
      <c r="R56" s="20">
        <v>1</v>
      </c>
      <c r="S56" s="20"/>
      <c r="T56" s="19" t="s">
        <v>122</v>
      </c>
      <c r="U56" s="20" t="str">
        <f>B41 &amp; "/" &amp;B40 &amp; B39</f>
        <v>t/MWh</v>
      </c>
      <c r="V56" s="19"/>
      <c r="W56" s="20"/>
      <c r="X56" s="20"/>
      <c r="Y56" s="20"/>
    </row>
    <row r="57" spans="1:26" x14ac:dyDescent="0.2">
      <c r="A57" s="12" t="s">
        <v>45</v>
      </c>
      <c r="B57" s="13" t="s">
        <v>113</v>
      </c>
      <c r="C57" s="13"/>
      <c r="D57" s="13" t="s">
        <v>92</v>
      </c>
      <c r="E57" s="13"/>
      <c r="F57" s="13"/>
      <c r="G57" s="13"/>
      <c r="H57" s="13"/>
      <c r="I57" s="13"/>
      <c r="J57" s="13"/>
      <c r="K57" s="13"/>
      <c r="L57" s="70"/>
      <c r="M57" s="13" t="str">
        <f>B42 &amp; "/time range/" &amp; B40</f>
        <v>$/time range/MW</v>
      </c>
      <c r="N57" s="13"/>
      <c r="O57" s="13" t="str">
        <f xml:space="preserve"> B42 &amp; "/" &amp; B40 &amp; B39</f>
        <v>$/MWh</v>
      </c>
      <c r="P57" s="13"/>
      <c r="Q57" s="13"/>
      <c r="R57" s="13"/>
      <c r="S57" s="13"/>
      <c r="T57" s="12"/>
      <c r="U57" s="13"/>
      <c r="V57" s="12"/>
      <c r="W57" s="13"/>
      <c r="X57" s="13"/>
      <c r="Y57" s="13"/>
    </row>
    <row r="58" spans="1:26" x14ac:dyDescent="0.2">
      <c r="A58" s="25" t="s">
        <v>45</v>
      </c>
      <c r="B58" s="26" t="s">
        <v>81</v>
      </c>
      <c r="C58" s="26"/>
      <c r="D58" s="26" t="s">
        <v>92</v>
      </c>
      <c r="E58" s="26"/>
      <c r="F58" s="26"/>
      <c r="G58" s="26"/>
      <c r="H58" s="26"/>
      <c r="I58" s="26"/>
      <c r="J58" s="26"/>
      <c r="K58" s="26"/>
      <c r="L58" s="71"/>
      <c r="M58" s="26" t="str">
        <f>B42 &amp; "/time range/" &amp; B40</f>
        <v>$/time range/MW</v>
      </c>
      <c r="N58" s="26"/>
      <c r="O58" s="26" t="str">
        <f xml:space="preserve"> B42 &amp; "/" &amp; B40 &amp; B39</f>
        <v>$/MWh</v>
      </c>
      <c r="P58" s="26"/>
      <c r="Q58" s="26"/>
      <c r="R58" s="26"/>
      <c r="S58" s="26"/>
      <c r="T58" s="25"/>
      <c r="U58" s="26"/>
      <c r="V58" s="25"/>
      <c r="W58" s="26"/>
      <c r="X58" s="26"/>
      <c r="Y58" s="26"/>
    </row>
    <row r="59" spans="1:26" x14ac:dyDescent="0.2">
      <c r="A59" s="14" t="s">
        <v>45</v>
      </c>
      <c r="B59" s="15" t="s">
        <v>114</v>
      </c>
      <c r="C59" s="15"/>
      <c r="D59" s="15" t="s">
        <v>92</v>
      </c>
      <c r="E59" s="15"/>
      <c r="F59" s="15"/>
      <c r="G59" s="15"/>
      <c r="H59" s="15"/>
      <c r="I59" s="15"/>
      <c r="J59" s="15"/>
      <c r="K59" s="15"/>
      <c r="L59" s="72"/>
      <c r="M59" s="15" t="str">
        <f>B42 &amp; "/time range/" &amp; B40</f>
        <v>$/time range/MW</v>
      </c>
      <c r="N59" s="15"/>
      <c r="O59" s="15" t="str">
        <f xml:space="preserve"> B42 &amp; "/" &amp; B40 &amp; B39</f>
        <v>$/MWh</v>
      </c>
      <c r="P59" s="15"/>
      <c r="Q59" s="15"/>
      <c r="R59" s="15"/>
      <c r="S59" s="15"/>
      <c r="T59" s="14"/>
      <c r="U59" s="15"/>
      <c r="V59" s="14"/>
      <c r="W59" s="15"/>
      <c r="X59" s="15"/>
      <c r="Y59" s="15"/>
    </row>
    <row r="60" spans="1:26" x14ac:dyDescent="0.2">
      <c r="A60" s="27" t="s">
        <v>118</v>
      </c>
      <c r="B60" s="28" t="s">
        <v>117</v>
      </c>
      <c r="C60" s="28"/>
      <c r="D60" s="28" t="s">
        <v>92</v>
      </c>
      <c r="E60" s="28"/>
      <c r="F60" s="28"/>
      <c r="G60" s="28"/>
      <c r="H60" s="28"/>
      <c r="I60" s="28"/>
      <c r="J60" s="28"/>
      <c r="K60" s="28"/>
      <c r="L60" s="73"/>
      <c r="M60" s="28" t="str">
        <f>B42 &amp; "/time range/" &amp; B40</f>
        <v>$/time range/MW</v>
      </c>
      <c r="N60" s="28"/>
      <c r="O60" s="28" t="str">
        <f xml:space="preserve"> B42 &amp; "/" &amp; B40 &amp; B39</f>
        <v>$/MWh</v>
      </c>
      <c r="P60" s="28">
        <v>4</v>
      </c>
      <c r="Q60" s="28" t="b">
        <v>1</v>
      </c>
      <c r="R60" s="28"/>
      <c r="S60" s="28"/>
      <c r="T60" s="27"/>
      <c r="U60" s="28"/>
      <c r="V60" s="27"/>
      <c r="W60" s="28"/>
      <c r="X60" s="28"/>
      <c r="Y60" s="28"/>
    </row>
    <row r="61" spans="1:26" x14ac:dyDescent="0.2">
      <c r="A61" s="29" t="s">
        <v>72</v>
      </c>
      <c r="B61" s="30" t="s">
        <v>33</v>
      </c>
      <c r="C61" s="30" t="s">
        <v>751</v>
      </c>
      <c r="D61" s="30" t="s">
        <v>92</v>
      </c>
      <c r="E61" s="30" t="s">
        <v>35</v>
      </c>
      <c r="F61" s="30"/>
      <c r="G61" s="30"/>
      <c r="H61" s="30">
        <v>0</v>
      </c>
      <c r="I61" s="30"/>
      <c r="J61" s="30"/>
      <c r="K61" s="30"/>
      <c r="L61" s="74"/>
      <c r="M61" s="30" t="str">
        <f>B42 &amp; "/time range/" &amp; B40</f>
        <v>$/time range/MW</v>
      </c>
      <c r="N61" s="30"/>
      <c r="O61" s="30" t="str">
        <f xml:space="preserve"> B42 &amp; "/" &amp; B40 &amp; B39</f>
        <v>$/MWh</v>
      </c>
      <c r="P61" s="30"/>
      <c r="Q61" s="30"/>
      <c r="R61" s="30"/>
      <c r="S61" s="30"/>
      <c r="T61" s="29"/>
      <c r="U61" s="30"/>
      <c r="V61" s="29"/>
      <c r="W61" s="30"/>
      <c r="X61" s="30"/>
      <c r="Y61" s="30"/>
    </row>
    <row r="62" spans="1:26" x14ac:dyDescent="0.2">
      <c r="A62" s="29" t="s">
        <v>73</v>
      </c>
      <c r="B62" s="30" t="s">
        <v>586</v>
      </c>
      <c r="C62" s="30" t="s">
        <v>751</v>
      </c>
      <c r="D62" s="30" t="s">
        <v>35</v>
      </c>
      <c r="E62" s="30"/>
      <c r="F62" s="30"/>
      <c r="G62" s="30"/>
      <c r="H62" s="30"/>
      <c r="I62" s="30"/>
      <c r="J62" s="30"/>
      <c r="K62" s="30"/>
      <c r="L62" s="74"/>
      <c r="M62" s="30" t="str">
        <f>B42 &amp; "/time range/" &amp; B40 &amp; B39</f>
        <v>$/time range/MWh</v>
      </c>
      <c r="N62" s="30"/>
      <c r="O62" s="30" t="str">
        <f xml:space="preserve"> B42 &amp; "/" &amp; B40 &amp; B39</f>
        <v>$/MWh</v>
      </c>
      <c r="P62" s="30"/>
      <c r="Q62" s="30"/>
      <c r="R62" s="30"/>
      <c r="S62" s="30"/>
      <c r="T62" s="29"/>
      <c r="U62" s="30"/>
      <c r="V62" s="29"/>
      <c r="W62" s="30"/>
      <c r="X62" s="30"/>
      <c r="Y62" s="30"/>
    </row>
    <row r="63" spans="1:26" x14ac:dyDescent="0.2">
      <c r="A63" s="29" t="s">
        <v>72</v>
      </c>
      <c r="B63" s="30" t="s">
        <v>115</v>
      </c>
      <c r="C63" s="30" t="s">
        <v>751</v>
      </c>
      <c r="D63" s="30" t="s">
        <v>35</v>
      </c>
      <c r="E63" s="30" t="s">
        <v>92</v>
      </c>
      <c r="F63" s="30"/>
      <c r="G63" s="30"/>
      <c r="H63" s="30">
        <v>0</v>
      </c>
      <c r="I63" s="30"/>
      <c r="J63" s="30"/>
      <c r="K63" s="30"/>
      <c r="L63" s="74"/>
      <c r="M63" s="30" t="str">
        <f>B42 &amp; "/time range/" &amp; B40</f>
        <v>$/time range/MW</v>
      </c>
      <c r="N63" s="30"/>
      <c r="O63" s="30" t="str">
        <f xml:space="preserve"> B42 &amp; "/" &amp; B40 &amp; B39</f>
        <v>$/MWh</v>
      </c>
      <c r="P63" s="30"/>
      <c r="Q63" s="30"/>
      <c r="R63" s="30"/>
      <c r="S63" s="30"/>
      <c r="T63" s="29"/>
      <c r="U63" s="30"/>
      <c r="V63" s="29"/>
      <c r="W63" s="30"/>
      <c r="X63" s="30"/>
      <c r="Y63" s="30"/>
    </row>
    <row r="64" spans="1:26" x14ac:dyDescent="0.2">
      <c r="A64" s="31" t="s">
        <v>73</v>
      </c>
      <c r="B64" s="32" t="s">
        <v>711</v>
      </c>
      <c r="C64" s="32" t="s">
        <v>752</v>
      </c>
      <c r="D64" s="32" t="s">
        <v>92</v>
      </c>
      <c r="E64" s="32"/>
      <c r="F64" s="32"/>
      <c r="G64" s="32"/>
      <c r="H64" s="32"/>
      <c r="I64" s="32"/>
      <c r="J64" s="32"/>
      <c r="K64" s="32"/>
      <c r="L64" s="64">
        <f>N103*B34</f>
        <v>8625.3132060507378</v>
      </c>
      <c r="M64" s="32" t="str">
        <f>B42 &amp; "/time range/" &amp; B40 &amp; B39</f>
        <v>$/time range/MWh</v>
      </c>
      <c r="N64" s="32"/>
      <c r="O64" s="32" t="str">
        <f xml:space="preserve"> B42 &amp; "/" &amp; B40 &amp; B39</f>
        <v>$/MWh</v>
      </c>
      <c r="P64" s="32"/>
      <c r="Q64" s="32"/>
      <c r="R64" s="32"/>
      <c r="S64" s="32"/>
      <c r="T64" s="31"/>
      <c r="U64" s="32"/>
      <c r="V64" s="31"/>
      <c r="W64" s="32"/>
      <c r="X64" s="32"/>
      <c r="Y64" s="32"/>
      <c r="Z64" t="s">
        <v>91</v>
      </c>
    </row>
    <row r="65" spans="1:26" x14ac:dyDescent="0.2">
      <c r="A65" s="31" t="s">
        <v>72</v>
      </c>
      <c r="B65" s="32" t="s">
        <v>710</v>
      </c>
      <c r="C65" s="32" t="s">
        <v>752</v>
      </c>
      <c r="D65" s="32" t="s">
        <v>92</v>
      </c>
      <c r="E65" s="32" t="s">
        <v>89</v>
      </c>
      <c r="F65" s="32"/>
      <c r="G65" s="32"/>
      <c r="H65" s="32">
        <v>-1</v>
      </c>
      <c r="I65" s="32"/>
      <c r="J65" s="32"/>
      <c r="K65" s="32"/>
      <c r="L65" s="33">
        <f>N104*B34</f>
        <v>147644.3387634331</v>
      </c>
      <c r="M65" s="32" t="str">
        <f>B42 &amp; "/time range/" &amp; B40</f>
        <v>$/time range/MW</v>
      </c>
      <c r="N65" s="32">
        <f>P104</f>
        <v>2.9999999999999997E-4</v>
      </c>
      <c r="O65" s="32" t="str">
        <f xml:space="preserve"> B42 &amp; "/" &amp; B40 &amp; B39</f>
        <v>$/MWh</v>
      </c>
      <c r="P65" s="32"/>
      <c r="Q65" s="32"/>
      <c r="R65" s="32"/>
      <c r="S65" s="32"/>
      <c r="T65" s="31"/>
      <c r="U65" s="32"/>
      <c r="V65" s="31"/>
      <c r="W65" s="32"/>
      <c r="X65" s="32"/>
      <c r="Y65" s="32"/>
      <c r="Z65" t="s">
        <v>90</v>
      </c>
    </row>
    <row r="66" spans="1:26" x14ac:dyDescent="0.2">
      <c r="A66" s="19" t="s">
        <v>45</v>
      </c>
      <c r="B66" s="20" t="s">
        <v>738</v>
      </c>
      <c r="C66" s="20" t="s">
        <v>754</v>
      </c>
      <c r="D66" s="20" t="s">
        <v>701</v>
      </c>
      <c r="E66" s="20"/>
      <c r="F66" s="20"/>
      <c r="G66" s="20"/>
      <c r="H66" s="20"/>
      <c r="I66" s="20"/>
      <c r="J66" s="20"/>
      <c r="K66" s="20"/>
      <c r="L66" s="69" t="s">
        <v>741</v>
      </c>
      <c r="M66" s="20" t="str">
        <f>B42 &amp; "/time range/" &amp; B40</f>
        <v>$/time range/MW</v>
      </c>
      <c r="N66" s="20" t="s">
        <v>742</v>
      </c>
      <c r="O66" s="20" t="str">
        <f xml:space="preserve"> B42 &amp; "/" &amp; B40 &amp; B39</f>
        <v>$/MWh</v>
      </c>
      <c r="P66" s="20"/>
      <c r="Q66" s="20"/>
      <c r="R66" s="20"/>
      <c r="S66" s="20"/>
      <c r="T66" s="19"/>
      <c r="U66" s="20"/>
      <c r="V66" s="19"/>
      <c r="W66" s="20"/>
      <c r="X66" s="20"/>
      <c r="Y66" s="20"/>
    </row>
    <row r="67" spans="1:26" x14ac:dyDescent="0.2">
      <c r="A67" s="19" t="s">
        <v>72</v>
      </c>
      <c r="B67" s="20" t="s">
        <v>739</v>
      </c>
      <c r="C67" s="20" t="s">
        <v>754</v>
      </c>
      <c r="D67" s="20" t="s">
        <v>701</v>
      </c>
      <c r="E67" s="20" t="s">
        <v>92</v>
      </c>
      <c r="F67" s="20" t="s">
        <v>100</v>
      </c>
      <c r="G67" s="20"/>
      <c r="H67" s="20"/>
      <c r="I67" s="20"/>
      <c r="J67" s="20"/>
      <c r="K67" s="20"/>
      <c r="L67" s="20">
        <v>0</v>
      </c>
      <c r="M67" s="20" t="str">
        <f>B42 &amp; "/time range/" &amp; B40</f>
        <v>$/time range/MW</v>
      </c>
      <c r="N67" s="20">
        <v>0</v>
      </c>
      <c r="O67" s="20" t="str">
        <f xml:space="preserve"> B42 &amp; "/" &amp; B40 &amp; B39</f>
        <v>$/MWh</v>
      </c>
      <c r="P67" s="20"/>
      <c r="Q67" s="20"/>
      <c r="R67" s="20">
        <v>1</v>
      </c>
      <c r="S67" s="20"/>
      <c r="T67" s="19" t="s">
        <v>740</v>
      </c>
      <c r="U67" s="20" t="b">
        <f>U56=B41 &amp; "/" &amp;B40 &amp; B39</f>
        <v>1</v>
      </c>
      <c r="V67" s="19"/>
      <c r="W67" s="20"/>
      <c r="X67" s="20"/>
      <c r="Y67" s="20"/>
    </row>
    <row r="68" spans="1:26" x14ac:dyDescent="0.2">
      <c r="A68" s="34" t="s">
        <v>73</v>
      </c>
      <c r="B68" s="35" t="s">
        <v>93</v>
      </c>
      <c r="C68" s="35"/>
      <c r="D68" s="35" t="s">
        <v>100</v>
      </c>
      <c r="E68" s="35"/>
      <c r="F68" s="35"/>
      <c r="G68" s="35"/>
      <c r="H68" s="35"/>
      <c r="I68" s="35"/>
      <c r="J68" s="35"/>
      <c r="K68" s="35">
        <v>0</v>
      </c>
      <c r="L68" s="35"/>
      <c r="M68" s="35" t="str">
        <f>B42 &amp; "/time range/" &amp; B40</f>
        <v>$/time range/MW</v>
      </c>
      <c r="N68" s="35"/>
      <c r="O68" s="35" t="str">
        <f xml:space="preserve"> B42 &amp; "/" &amp; B40 &amp; B39</f>
        <v>$/MWh</v>
      </c>
      <c r="P68" s="35"/>
      <c r="Q68" s="35"/>
      <c r="R68" s="35"/>
      <c r="S68" s="35"/>
      <c r="T68" s="34"/>
      <c r="U68" s="35"/>
      <c r="V68" s="34"/>
      <c r="W68" s="35"/>
      <c r="X68" s="35"/>
      <c r="Y68" s="35"/>
    </row>
    <row r="69" spans="1:26" x14ac:dyDescent="0.2">
      <c r="A69" s="36" t="s">
        <v>72</v>
      </c>
      <c r="B69" s="37" t="s">
        <v>108</v>
      </c>
      <c r="C69" s="37" t="s">
        <v>750</v>
      </c>
      <c r="D69" s="37" t="s">
        <v>100</v>
      </c>
      <c r="E69" s="37" t="s">
        <v>80</v>
      </c>
      <c r="F69" s="37" t="s">
        <v>92</v>
      </c>
      <c r="G69" s="37"/>
      <c r="H69" s="37">
        <v>-1</v>
      </c>
      <c r="I69" s="37"/>
      <c r="J69" s="37"/>
      <c r="K69" s="37"/>
      <c r="L69" s="37"/>
      <c r="M69" s="37" t="str">
        <f>B42 &amp; "/time range/" &amp; B40</f>
        <v>$/time range/MW</v>
      </c>
      <c r="N69" s="37"/>
      <c r="O69" s="37" t="str">
        <f xml:space="preserve"> B42 &amp; "/" &amp; B40 &amp; B39</f>
        <v>$/MWh</v>
      </c>
      <c r="P69" s="37"/>
      <c r="Q69" s="37"/>
      <c r="R69" s="37">
        <v>1</v>
      </c>
      <c r="S69" s="37"/>
      <c r="T69" s="36" t="s">
        <v>743</v>
      </c>
      <c r="U69" s="37" t="str">
        <f xml:space="preserve"> B40 &amp; B39  &amp; "/" &amp;  B41</f>
        <v>MWh/t</v>
      </c>
      <c r="V69" s="36"/>
      <c r="W69" s="37"/>
      <c r="X69" s="37"/>
      <c r="Y69" s="37"/>
      <c r="Z69" t="s">
        <v>709</v>
      </c>
    </row>
    <row r="70" spans="1:26" x14ac:dyDescent="0.2">
      <c r="A70" s="36" t="s">
        <v>73</v>
      </c>
      <c r="B70" s="37" t="s">
        <v>102</v>
      </c>
      <c r="C70" s="37" t="s">
        <v>750</v>
      </c>
      <c r="D70" s="37" t="s">
        <v>80</v>
      </c>
      <c r="E70" s="37"/>
      <c r="F70" s="37"/>
      <c r="G70" s="37"/>
      <c r="H70" s="37">
        <v>-1</v>
      </c>
      <c r="I70" s="37"/>
      <c r="J70" s="37"/>
      <c r="K70" s="37"/>
      <c r="L70" s="37"/>
      <c r="M70" s="37" t="str">
        <f>B42 &amp; "/time range/" &amp; B40</f>
        <v>$/time range/MW</v>
      </c>
      <c r="N70" s="37"/>
      <c r="O70" s="37" t="str">
        <f xml:space="preserve"> B42 &amp; "/" &amp; B40 &amp; B39</f>
        <v>$/MWh</v>
      </c>
      <c r="P70" s="37"/>
      <c r="Q70" s="37"/>
      <c r="R70" s="37"/>
      <c r="S70" s="37"/>
      <c r="T70" s="36"/>
      <c r="U70" s="37"/>
      <c r="V70" s="36"/>
      <c r="W70" s="37"/>
      <c r="X70" s="37"/>
      <c r="Y70" s="37"/>
    </row>
    <row r="71" spans="1:26" x14ac:dyDescent="0.2">
      <c r="A71" s="38" t="s">
        <v>45</v>
      </c>
      <c r="B71" s="39" t="s">
        <v>702</v>
      </c>
      <c r="C71" s="39" t="s">
        <v>755</v>
      </c>
      <c r="D71" s="39" t="s">
        <v>699</v>
      </c>
      <c r="E71" s="39"/>
      <c r="F71" s="39"/>
      <c r="G71" s="39"/>
      <c r="H71" s="39"/>
      <c r="I71" s="39"/>
      <c r="J71" s="39"/>
      <c r="K71" s="39"/>
      <c r="L71" s="75"/>
      <c r="M71" s="39" t="str">
        <f>B42 &amp; "/time range/" &amp; B40</f>
        <v>$/time range/MW</v>
      </c>
      <c r="N71" s="39"/>
      <c r="O71" s="39" t="str">
        <f xml:space="preserve"> B42 &amp; "/" &amp; B40 &amp; B39</f>
        <v>$/MWh</v>
      </c>
      <c r="P71" s="39"/>
      <c r="Q71" s="39"/>
      <c r="R71" s="39"/>
      <c r="S71" s="39"/>
      <c r="T71" s="38"/>
      <c r="U71" s="39"/>
      <c r="V71" s="38"/>
      <c r="W71" s="39"/>
      <c r="X71" s="39"/>
      <c r="Y71" s="39"/>
    </row>
    <row r="72" spans="1:26" x14ac:dyDescent="0.2">
      <c r="A72" s="38" t="s">
        <v>73</v>
      </c>
      <c r="B72" s="39" t="s">
        <v>704</v>
      </c>
      <c r="C72" s="39" t="s">
        <v>755</v>
      </c>
      <c r="D72" s="39" t="s">
        <v>699</v>
      </c>
      <c r="E72" s="39"/>
      <c r="F72" s="39"/>
      <c r="G72" s="39"/>
      <c r="H72" s="39"/>
      <c r="I72" s="39"/>
      <c r="J72" s="39"/>
      <c r="K72" s="39"/>
      <c r="L72" s="75">
        <v>0</v>
      </c>
      <c r="M72" s="39" t="str">
        <f>B42 &amp; "/time range/" &amp; B40</f>
        <v>$/time range/MW</v>
      </c>
      <c r="N72" s="39">
        <v>0</v>
      </c>
      <c r="O72" s="39" t="str">
        <f xml:space="preserve"> B42 &amp; "/" &amp; B40 &amp; B39</f>
        <v>$/MWh</v>
      </c>
      <c r="P72" s="39"/>
      <c r="Q72" s="39"/>
      <c r="R72" s="39"/>
      <c r="S72" s="39"/>
      <c r="T72" s="38"/>
      <c r="U72" s="39"/>
      <c r="V72" s="38"/>
      <c r="W72" s="39"/>
      <c r="X72" s="39"/>
      <c r="Y72" s="39"/>
    </row>
    <row r="73" spans="1:26" x14ac:dyDescent="0.2">
      <c r="A73" s="38" t="s">
        <v>72</v>
      </c>
      <c r="B73" s="39" t="s">
        <v>746</v>
      </c>
      <c r="C73" s="39" t="s">
        <v>755</v>
      </c>
      <c r="D73" s="39" t="s">
        <v>699</v>
      </c>
      <c r="E73" s="39" t="s">
        <v>92</v>
      </c>
      <c r="F73" s="39"/>
      <c r="G73" s="39"/>
      <c r="H73" s="39"/>
      <c r="I73" s="39"/>
      <c r="J73" s="39"/>
      <c r="K73" s="39"/>
      <c r="L73" s="39">
        <v>0</v>
      </c>
      <c r="M73" s="39" t="str">
        <f>B42 &amp; "/time range/" &amp; B40</f>
        <v>$/time range/MW</v>
      </c>
      <c r="N73" s="39">
        <v>0</v>
      </c>
      <c r="O73" s="39" t="str">
        <f xml:space="preserve"> B42 &amp; "/" &amp; B40 &amp; B39</f>
        <v>$/MWh</v>
      </c>
      <c r="P73" s="39"/>
      <c r="Q73" s="39"/>
      <c r="R73" s="39"/>
      <c r="S73" s="39"/>
      <c r="T73" s="38"/>
      <c r="U73" s="39"/>
      <c r="V73" s="38"/>
      <c r="W73" s="39"/>
      <c r="X73" s="39"/>
      <c r="Y73" s="39"/>
    </row>
    <row r="74" spans="1:26" x14ac:dyDescent="0.2">
      <c r="A74" s="38" t="s">
        <v>72</v>
      </c>
      <c r="B74" s="39" t="s">
        <v>747</v>
      </c>
      <c r="C74" s="39" t="s">
        <v>755</v>
      </c>
      <c r="D74" s="39" t="s">
        <v>100</v>
      </c>
      <c r="E74" s="39" t="s">
        <v>80</v>
      </c>
      <c r="F74" s="39" t="s">
        <v>92</v>
      </c>
      <c r="G74" s="39" t="s">
        <v>699</v>
      </c>
      <c r="H74" s="39"/>
      <c r="I74" s="39"/>
      <c r="J74" s="39"/>
      <c r="K74" s="39"/>
      <c r="L74" s="39"/>
      <c r="M74" s="39" t="str">
        <f>B42 &amp; "/time range/" &amp; B40</f>
        <v>$/time range/MW</v>
      </c>
      <c r="N74" s="39"/>
      <c r="O74" s="39" t="str">
        <f xml:space="preserve"> B42 &amp; "/" &amp; B40 &amp; B39</f>
        <v>$/MWh</v>
      </c>
      <c r="P74" s="39"/>
      <c r="Q74" s="39"/>
      <c r="R74" s="39"/>
      <c r="S74" s="39"/>
      <c r="T74" s="38" t="s">
        <v>743</v>
      </c>
      <c r="U74" s="39" t="str">
        <f xml:space="preserve"> B40 &amp; B39  &amp; "/" &amp;  B41</f>
        <v>MWh/t</v>
      </c>
      <c r="V74" s="38" t="s">
        <v>744</v>
      </c>
      <c r="W74" s="39" t="str">
        <f xml:space="preserve"> B40 &amp; B39  &amp; "/" &amp;  B41</f>
        <v>MWh/t</v>
      </c>
      <c r="X74" s="39"/>
      <c r="Y74" s="39"/>
    </row>
    <row r="75" spans="1:26" x14ac:dyDescent="0.2">
      <c r="A75" s="34" t="s">
        <v>45</v>
      </c>
      <c r="B75" s="35" t="s">
        <v>705</v>
      </c>
      <c r="C75" s="35" t="s">
        <v>756</v>
      </c>
      <c r="D75" s="35" t="s">
        <v>700</v>
      </c>
      <c r="E75" s="35"/>
      <c r="F75" s="35"/>
      <c r="G75" s="35"/>
      <c r="H75" s="35"/>
      <c r="I75" s="35"/>
      <c r="J75" s="35"/>
      <c r="K75" s="35"/>
      <c r="L75" s="76"/>
      <c r="M75" s="35" t="str">
        <f>B42 &amp; "/time range/" &amp; B40</f>
        <v>$/time range/MW</v>
      </c>
      <c r="N75" s="35"/>
      <c r="O75" s="35" t="str">
        <f xml:space="preserve"> B42 &amp; "/" &amp; B40 &amp; B39</f>
        <v>$/MWh</v>
      </c>
      <c r="P75" s="35"/>
      <c r="Q75" s="35"/>
      <c r="R75" s="35"/>
      <c r="S75" s="35"/>
      <c r="T75" s="34"/>
      <c r="U75" s="35"/>
      <c r="V75" s="34"/>
      <c r="W75" s="35"/>
      <c r="X75" s="35"/>
      <c r="Y75" s="35"/>
    </row>
    <row r="76" spans="1:26" x14ac:dyDescent="0.2">
      <c r="A76" s="34" t="s">
        <v>72</v>
      </c>
      <c r="B76" s="35" t="s">
        <v>706</v>
      </c>
      <c r="C76" s="35" t="s">
        <v>756</v>
      </c>
      <c r="D76" s="35" t="s">
        <v>700</v>
      </c>
      <c r="E76" s="35" t="s">
        <v>92</v>
      </c>
      <c r="F76" s="35" t="s">
        <v>100</v>
      </c>
      <c r="G76" s="35"/>
      <c r="H76" s="35"/>
      <c r="I76" s="35"/>
      <c r="J76" s="35"/>
      <c r="K76" s="35"/>
      <c r="L76" s="35">
        <v>0</v>
      </c>
      <c r="M76" s="35" t="str">
        <f>B42 &amp; "/time range/" &amp; B40</f>
        <v>$/time range/MW</v>
      </c>
      <c r="N76" s="35">
        <v>0</v>
      </c>
      <c r="O76" s="35" t="str">
        <f xml:space="preserve"> B42 &amp; "/" &amp; B40 &amp; B39</f>
        <v>$/MWh</v>
      </c>
      <c r="P76" s="35"/>
      <c r="Q76" s="35"/>
      <c r="R76" s="35">
        <v>1</v>
      </c>
      <c r="S76" s="35"/>
      <c r="T76" s="34" t="s">
        <v>122</v>
      </c>
      <c r="U76" s="35" t="str">
        <f>B41 &amp; "/" &amp;B40 &amp; B39</f>
        <v>t/MWh</v>
      </c>
      <c r="V76" s="34"/>
      <c r="W76" s="35"/>
      <c r="X76" s="35"/>
      <c r="Y76" s="35"/>
    </row>
    <row r="77" spans="1:26" x14ac:dyDescent="0.2">
      <c r="A77" s="34" t="s">
        <v>72</v>
      </c>
      <c r="B77" s="35" t="s">
        <v>708</v>
      </c>
      <c r="C77" s="35" t="s">
        <v>756</v>
      </c>
      <c r="D77" s="35" t="s">
        <v>100</v>
      </c>
      <c r="E77" s="35" t="s">
        <v>80</v>
      </c>
      <c r="F77" s="35" t="s">
        <v>92</v>
      </c>
      <c r="G77" s="35" t="s">
        <v>700</v>
      </c>
      <c r="H77" s="35"/>
      <c r="I77" s="35"/>
      <c r="J77" s="35"/>
      <c r="K77" s="35"/>
      <c r="L77" s="35"/>
      <c r="M77" s="35" t="str">
        <f>B42 &amp; "/time range/" &amp; B40</f>
        <v>$/time range/MW</v>
      </c>
      <c r="N77" s="35"/>
      <c r="O77" s="35" t="str">
        <f xml:space="preserve"> B42 &amp; "/" &amp; B40 &amp; B39</f>
        <v>$/MWh</v>
      </c>
      <c r="P77" s="35"/>
      <c r="Q77" s="35"/>
      <c r="R77" s="35"/>
      <c r="S77" s="35"/>
      <c r="T77" s="34" t="s">
        <v>743</v>
      </c>
      <c r="U77" s="35" t="str">
        <f xml:space="preserve"> B40 &amp; B39  &amp; "/" &amp;  B41</f>
        <v>MWh/t</v>
      </c>
      <c r="V77" s="34" t="s">
        <v>744</v>
      </c>
      <c r="W77" s="35" t="str">
        <f xml:space="preserve"> B40 &amp; B39  &amp; "/" &amp;  B41</f>
        <v>MWh/t</v>
      </c>
      <c r="X77" s="35"/>
      <c r="Y77" s="35"/>
    </row>
    <row r="78" spans="1:26" s="42" customFormat="1" x14ac:dyDescent="0.2">
      <c r="A78" s="41" t="s">
        <v>736</v>
      </c>
      <c r="B78" s="42" t="s">
        <v>713</v>
      </c>
      <c r="D78" s="42" t="s">
        <v>92</v>
      </c>
      <c r="E78" s="42" t="s">
        <v>714</v>
      </c>
      <c r="H78" s="42">
        <v>-1</v>
      </c>
      <c r="M78" s="42" t="str">
        <f>B42 &amp; "/time range/" &amp; B40</f>
        <v>$/time range/MW</v>
      </c>
      <c r="N78" s="42">
        <v>0.1</v>
      </c>
      <c r="O78" s="42" t="str">
        <f xml:space="preserve"> B42 &amp; "/" &amp; B40 &amp; B39</f>
        <v>$/MWh</v>
      </c>
      <c r="T78" s="41"/>
      <c r="V78" s="41"/>
    </row>
    <row r="79" spans="1:26" s="42" customFormat="1" x14ac:dyDescent="0.2">
      <c r="A79" s="41" t="s">
        <v>737</v>
      </c>
      <c r="B79" s="42" t="s">
        <v>712</v>
      </c>
      <c r="D79" s="42" t="s">
        <v>714</v>
      </c>
      <c r="M79" s="42" t="str">
        <f>B42 &amp; "/time range/" &amp; B40</f>
        <v>$/time range/MW</v>
      </c>
      <c r="O79" s="42" t="str">
        <f xml:space="preserve"> B42 &amp; "/" &amp; B40 &amp; B39</f>
        <v>$/MWh</v>
      </c>
      <c r="T79" s="41"/>
      <c r="V79" s="41"/>
    </row>
    <row r="81" spans="1:17" x14ac:dyDescent="0.2">
      <c r="A81" t="s">
        <v>79</v>
      </c>
    </row>
    <row r="83" spans="1:17" x14ac:dyDescent="0.2">
      <c r="A83" t="s">
        <v>42</v>
      </c>
    </row>
    <row r="84" spans="1:17" x14ac:dyDescent="0.2">
      <c r="A84" t="s">
        <v>29</v>
      </c>
    </row>
    <row r="85" spans="1:17" x14ac:dyDescent="0.2">
      <c r="A85" t="s">
        <v>68</v>
      </c>
      <c r="O85" s="9"/>
      <c r="P85" s="9"/>
    </row>
    <row r="87" spans="1:17" x14ac:dyDescent="0.2">
      <c r="A87" t="s">
        <v>698</v>
      </c>
    </row>
    <row r="88" spans="1:17" x14ac:dyDescent="0.2">
      <c r="A88" t="s">
        <v>703</v>
      </c>
    </row>
    <row r="89" spans="1:17" x14ac:dyDescent="0.2">
      <c r="A89" t="s">
        <v>749</v>
      </c>
    </row>
    <row r="91" spans="1:17" ht="15" customHeight="1" x14ac:dyDescent="0.2">
      <c r="A91" s="43" t="s">
        <v>715</v>
      </c>
      <c r="E91" s="40"/>
      <c r="F91" s="40"/>
      <c r="G91" s="40"/>
      <c r="H91" s="40"/>
      <c r="I91" s="40"/>
      <c r="J91" s="40"/>
      <c r="K91" s="40"/>
      <c r="L91" s="40"/>
      <c r="M91" s="2"/>
      <c r="N91" s="2"/>
    </row>
    <row r="92" spans="1:17" x14ac:dyDescent="0.2">
      <c r="A92" s="43"/>
      <c r="B92" s="44" t="s">
        <v>716</v>
      </c>
      <c r="C92" s="45" t="s">
        <v>717</v>
      </c>
      <c r="E92" s="40"/>
      <c r="F92" s="40"/>
      <c r="G92" s="40"/>
      <c r="H92" s="40"/>
      <c r="I92" s="40"/>
      <c r="J92" s="40"/>
      <c r="K92" s="40"/>
      <c r="L92" s="40"/>
      <c r="M92" s="2"/>
      <c r="N92" s="2"/>
    </row>
    <row r="93" spans="1:17" x14ac:dyDescent="0.2">
      <c r="A93" s="43"/>
      <c r="B93" s="44" t="s">
        <v>718</v>
      </c>
      <c r="C93" s="45" t="s">
        <v>719</v>
      </c>
      <c r="E93" s="40"/>
      <c r="F93" s="40"/>
      <c r="G93" s="40"/>
      <c r="H93" s="40"/>
      <c r="I93" s="40"/>
      <c r="J93" s="40"/>
      <c r="K93" s="40"/>
      <c r="L93" s="40"/>
      <c r="M93" s="2"/>
      <c r="N93" s="2"/>
    </row>
    <row r="94" spans="1:17" s="11" customFormat="1" ht="20" customHeight="1" x14ac:dyDescent="0.2">
      <c r="A94" s="43"/>
      <c r="B94" s="44"/>
      <c r="C94" s="45"/>
      <c r="D94"/>
      <c r="E94" s="40"/>
      <c r="F94" s="40"/>
      <c r="G94" s="40"/>
      <c r="H94" s="40"/>
      <c r="I94" s="40"/>
      <c r="J94" s="40"/>
      <c r="K94" s="40"/>
      <c r="L94" s="40"/>
      <c r="M94" s="2"/>
      <c r="N94" s="2"/>
      <c r="O94"/>
      <c r="P94"/>
      <c r="Q94"/>
    </row>
    <row r="95" spans="1:17" ht="15" customHeight="1" x14ac:dyDescent="0.2">
      <c r="A95" s="43"/>
      <c r="B95" s="44" t="s">
        <v>720</v>
      </c>
      <c r="C95" s="46" t="s">
        <v>721</v>
      </c>
      <c r="E95" s="40"/>
      <c r="F95" s="40"/>
      <c r="G95" s="40"/>
      <c r="H95" s="40"/>
      <c r="I95" s="40"/>
      <c r="J95" s="40"/>
      <c r="K95" s="40"/>
      <c r="L95" s="40"/>
      <c r="M95" s="2"/>
      <c r="N95" s="2"/>
    </row>
    <row r="96" spans="1:17" x14ac:dyDescent="0.2">
      <c r="A96" s="43"/>
      <c r="B96" s="45"/>
      <c r="C96" s="47" t="s">
        <v>722</v>
      </c>
      <c r="E96" s="40"/>
      <c r="F96" s="40"/>
      <c r="G96" s="40"/>
      <c r="H96" s="40"/>
      <c r="I96" s="40"/>
      <c r="J96" s="40"/>
      <c r="K96" s="40"/>
      <c r="L96" s="40"/>
      <c r="M96" s="2"/>
      <c r="N96" s="2"/>
    </row>
    <row r="97" spans="1:17" x14ac:dyDescent="0.2">
      <c r="A97" s="43"/>
      <c r="B97" s="45"/>
      <c r="C97" s="47"/>
      <c r="E97" s="40"/>
      <c r="F97" s="40"/>
      <c r="G97" s="40"/>
      <c r="H97" s="40"/>
      <c r="I97" s="40"/>
      <c r="J97" s="40"/>
      <c r="K97" s="40"/>
      <c r="L97" s="40"/>
      <c r="M97" s="2"/>
      <c r="N97" s="2"/>
    </row>
    <row r="98" spans="1:17" ht="60" customHeight="1" x14ac:dyDescent="0.2">
      <c r="A98" s="48"/>
      <c r="B98" s="49" t="s">
        <v>723</v>
      </c>
      <c r="C98" s="50"/>
      <c r="D98" s="11"/>
      <c r="E98" s="51"/>
      <c r="F98" s="51"/>
      <c r="G98" s="51"/>
      <c r="H98" s="51"/>
      <c r="I98" s="51"/>
      <c r="J98" s="51"/>
      <c r="K98" s="51"/>
      <c r="L98" s="51"/>
      <c r="M98" s="52"/>
      <c r="N98" s="52"/>
      <c r="O98" s="11"/>
      <c r="P98" s="11"/>
      <c r="Q98" s="11"/>
    </row>
    <row r="99" spans="1:17" ht="16" x14ac:dyDescent="0.2">
      <c r="A99" s="43"/>
      <c r="B99" s="53" t="s">
        <v>724</v>
      </c>
      <c r="C99" s="54">
        <v>1.02</v>
      </c>
      <c r="D99" s="55"/>
      <c r="E99" s="55"/>
      <c r="F99" s="55"/>
      <c r="G99" s="56"/>
      <c r="H99" s="57"/>
      <c r="I99" s="57"/>
      <c r="J99" s="57"/>
      <c r="K99" s="57"/>
      <c r="L99" s="57"/>
      <c r="M99" s="57"/>
      <c r="N99" s="57"/>
      <c r="O99" s="58"/>
      <c r="P99" s="58"/>
      <c r="Q99" s="56"/>
    </row>
    <row r="100" spans="1:17" x14ac:dyDescent="0.2">
      <c r="A100" s="43"/>
      <c r="B100" s="57" t="str">
        <f xml:space="preserve"> "Btu/" &amp; B57 &amp; B56</f>
        <v>Btu/biomassCCGT % link</v>
      </c>
      <c r="C100" s="56">
        <v>3412.141633127942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8"/>
      <c r="P100" s="58"/>
      <c r="Q100" s="56"/>
    </row>
    <row r="101" spans="1:17" x14ac:dyDescent="0.2">
      <c r="A101" s="43"/>
      <c r="B101" s="57" t="s">
        <v>725</v>
      </c>
      <c r="C101" s="56">
        <v>7.0000000000000007E-2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6"/>
    </row>
    <row r="102" spans="1:17" ht="80" x14ac:dyDescent="0.2">
      <c r="A102" s="2"/>
      <c r="B102" s="58" t="s">
        <v>21</v>
      </c>
      <c r="C102" s="59" t="str">
        <f xml:space="preserve"> "Overnight cost [" &amp; B58 &amp; "/" &amp; B57 &amp; "]"</f>
        <v>Overnight cost [geothermal/biomass]</v>
      </c>
      <c r="D102" s="58" t="str">
        <f xml:space="preserve"> "Fixed O&amp;M cost ["  &amp; B58 &amp; "/" &amp; B57 &amp; "year]"</f>
        <v>Fixed O&amp;M cost [geothermal/biomassyear]</v>
      </c>
      <c r="E102" s="58" t="s">
        <v>726</v>
      </c>
      <c r="F102" s="58" t="s">
        <v>727</v>
      </c>
      <c r="G102" s="58" t="s">
        <v>728</v>
      </c>
      <c r="H102" s="60" t="str">
        <f xml:space="preserve"> "Annual fixed costs [" &amp;B58 &amp; "/year]"</f>
        <v>Annual fixed costs [geothermal/year]</v>
      </c>
      <c r="I102" s="58" t="str">
        <f xml:space="preserve"> "Variable O&amp;M [" &amp; B58 &amp; "/" &amp; B57 &amp; B56 &amp; "]"</f>
        <v>Variable O&amp;M [geothermal/biomassCCGT % link]</v>
      </c>
      <c r="J102" s="58" t="str">
        <f xml:space="preserve"> "Fuel cost [" &amp; B58 &amp; "/" &amp; B57 &amp; B56 &amp; "]"</f>
        <v>Fuel cost [geothermal/biomassCCGT % link]</v>
      </c>
      <c r="K102" s="58" t="str">
        <f xml:space="preserve"> "Heat rate [btu/" &amp; B57 &amp; B56 &amp; "]"</f>
        <v>Heat rate [btu/biomassCCGT % link]</v>
      </c>
      <c r="L102" s="57" t="s">
        <v>729</v>
      </c>
      <c r="M102" s="57" t="s">
        <v>730</v>
      </c>
      <c r="N102" s="59" t="s">
        <v>731</v>
      </c>
      <c r="O102" s="58"/>
      <c r="P102" s="59" t="s">
        <v>732</v>
      </c>
      <c r="Q102" s="58"/>
    </row>
    <row r="103" spans="1:17" x14ac:dyDescent="0.2">
      <c r="B103" s="56" t="s">
        <v>733</v>
      </c>
      <c r="C103" s="61">
        <f>103.1*C99</f>
        <v>105.16199999999999</v>
      </c>
      <c r="D103" s="56">
        <f>1.5%*C103</f>
        <v>1.5774299999999999</v>
      </c>
      <c r="E103" s="56"/>
      <c r="F103" s="56">
        <v>30</v>
      </c>
      <c r="G103" s="56">
        <f>C101*(1+C101)^F103/((1+C101)^F103-1)</f>
        <v>8.0586403511111196E-2</v>
      </c>
      <c r="H103" s="62">
        <f>(C103+D103)*G103*1000</f>
        <v>8601.746776526008</v>
      </c>
      <c r="I103" s="61"/>
      <c r="J103" s="56"/>
      <c r="K103" s="56"/>
      <c r="L103" s="56"/>
      <c r="M103" s="56"/>
      <c r="N103" s="61">
        <f t="shared" ref="N103:N104" si="0">H103/8760</f>
        <v>0.98193456353036623</v>
      </c>
      <c r="O103" s="56" t="str">
        <f>B42 &amp; "/" &amp; B39 &amp; "/" &amp; B40</f>
        <v>$/h/MW</v>
      </c>
      <c r="P103" s="61"/>
      <c r="Q103" s="56"/>
    </row>
    <row r="104" spans="1:17" x14ac:dyDescent="0.2">
      <c r="B104" s="56" t="s">
        <v>734</v>
      </c>
      <c r="C104" s="61">
        <f>1612*C99</f>
        <v>1644.24</v>
      </c>
      <c r="D104" s="56">
        <f>12.5*C99</f>
        <v>12.75</v>
      </c>
      <c r="E104" s="63">
        <v>1.4999999999999999E-2</v>
      </c>
      <c r="F104" s="56">
        <v>30</v>
      </c>
      <c r="G104" s="56">
        <f>C101*(1+C101)^F104/((1+C101)^F104-1)</f>
        <v>8.0586403511111196E-2</v>
      </c>
      <c r="H104" s="62">
        <f>((C104+E104*C104)*G104+D104)*1000</f>
        <v>147240.93893074614</v>
      </c>
      <c r="I104" s="61"/>
      <c r="J104" s="56"/>
      <c r="K104" s="56"/>
      <c r="L104" s="56">
        <v>0.81</v>
      </c>
      <c r="M104" s="56"/>
      <c r="N104" s="61">
        <f t="shared" si="0"/>
        <v>16.80832636195732</v>
      </c>
      <c r="O104" s="56" t="str">
        <f>B42 &amp; "/" &amp; B39 &amp; "/" &amp; B40</f>
        <v>$/h/MW</v>
      </c>
      <c r="P104" s="61">
        <v>2.9999999999999997E-4</v>
      </c>
      <c r="Q104" s="56" t="str">
        <f>B42 &amp; "/" &amp; B40  &amp; B39</f>
        <v>$/MWh</v>
      </c>
    </row>
    <row r="106" spans="1:17" x14ac:dyDescent="0.2">
      <c r="B106" t="s">
        <v>735</v>
      </c>
    </row>
  </sheetData>
  <hyperlinks>
    <hyperlink ref="C92" r:id="rId1" display="https://atb.nrel.gov/" xr:uid="{E468AB46-2848-E94A-A046-7567A9FA4EB5}"/>
    <hyperlink ref="C93" r:id="rId2" xr:uid="{3485E4E3-372E-AB49-80D4-609F2BC82A1B}"/>
    <hyperlink ref="C96" r:id="rId3" xr:uid="{7E7F7A7C-890D-0E40-A83F-FA5282D3540A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4BE1-9052-462C-AA67-8CF5D6EF3D76}">
  <dimension ref="A1:F622"/>
  <sheetViews>
    <sheetView topLeftCell="A88" workbookViewId="0">
      <selection activeCell="B175" sqref="B175"/>
    </sheetView>
  </sheetViews>
  <sheetFormatPr baseColWidth="10" defaultColWidth="8.83203125" defaultRowHeight="15" x14ac:dyDescent="0.2"/>
  <cols>
    <col min="1" max="1" width="23.1640625" customWidth="1"/>
    <col min="2" max="2" width="20.33203125" customWidth="1"/>
    <col min="5" max="5" width="121.5" customWidth="1"/>
    <col min="6" max="6" width="54.5" customWidth="1"/>
  </cols>
  <sheetData>
    <row r="1" spans="1:6" x14ac:dyDescent="0.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">
      <c r="A2" t="s">
        <v>131</v>
      </c>
      <c r="B2" t="s">
        <v>132</v>
      </c>
      <c r="C2">
        <v>4.3</v>
      </c>
      <c r="D2" t="s">
        <v>133</v>
      </c>
      <c r="E2" t="s">
        <v>134</v>
      </c>
    </row>
    <row r="3" spans="1:6" x14ac:dyDescent="0.2">
      <c r="A3" t="s">
        <v>131</v>
      </c>
      <c r="B3" t="s">
        <v>135</v>
      </c>
      <c r="C3">
        <v>1062107.74</v>
      </c>
      <c r="D3" t="s">
        <v>136</v>
      </c>
      <c r="E3" t="s">
        <v>137</v>
      </c>
    </row>
    <row r="4" spans="1:6" x14ac:dyDescent="0.2">
      <c r="A4" t="s">
        <v>131</v>
      </c>
      <c r="B4" t="s">
        <v>138</v>
      </c>
      <c r="C4">
        <v>25</v>
      </c>
      <c r="D4" t="s">
        <v>139</v>
      </c>
      <c r="E4" t="s">
        <v>134</v>
      </c>
    </row>
    <row r="5" spans="1:6" x14ac:dyDescent="0.2">
      <c r="A5" t="s">
        <v>140</v>
      </c>
      <c r="B5" t="s">
        <v>141</v>
      </c>
      <c r="C5">
        <v>0.32</v>
      </c>
      <c r="D5" t="s">
        <v>142</v>
      </c>
      <c r="E5" t="s">
        <v>143</v>
      </c>
    </row>
    <row r="6" spans="1:6" x14ac:dyDescent="0.2">
      <c r="A6" t="s">
        <v>140</v>
      </c>
      <c r="B6" t="s">
        <v>144</v>
      </c>
      <c r="C6">
        <v>0.68</v>
      </c>
      <c r="D6" t="s">
        <v>142</v>
      </c>
      <c r="E6" t="s">
        <v>143</v>
      </c>
    </row>
    <row r="7" spans="1:6" x14ac:dyDescent="0.2">
      <c r="A7" t="s">
        <v>140</v>
      </c>
      <c r="B7" t="s">
        <v>145</v>
      </c>
      <c r="C7">
        <v>0.25</v>
      </c>
      <c r="D7" t="s">
        <v>146</v>
      </c>
      <c r="E7" t="s">
        <v>143</v>
      </c>
    </row>
    <row r="8" spans="1:6" x14ac:dyDescent="0.2">
      <c r="A8" t="s">
        <v>140</v>
      </c>
      <c r="B8" t="s">
        <v>132</v>
      </c>
      <c r="C8">
        <v>1.61</v>
      </c>
      <c r="D8" t="s">
        <v>133</v>
      </c>
      <c r="E8" t="s">
        <v>147</v>
      </c>
      <c r="F8" t="s">
        <v>148</v>
      </c>
    </row>
    <row r="9" spans="1:6" x14ac:dyDescent="0.2">
      <c r="A9" t="s">
        <v>140</v>
      </c>
      <c r="B9" t="s">
        <v>149</v>
      </c>
      <c r="C9">
        <v>2.7</v>
      </c>
      <c r="D9" t="s">
        <v>150</v>
      </c>
      <c r="E9" t="s">
        <v>147</v>
      </c>
      <c r="F9" t="s">
        <v>151</v>
      </c>
    </row>
    <row r="10" spans="1:6" x14ac:dyDescent="0.2">
      <c r="A10" t="s">
        <v>140</v>
      </c>
      <c r="B10" t="s">
        <v>152</v>
      </c>
      <c r="C10">
        <v>0.9</v>
      </c>
      <c r="D10" t="s">
        <v>142</v>
      </c>
      <c r="E10" t="s">
        <v>153</v>
      </c>
    </row>
    <row r="11" spans="1:6" x14ac:dyDescent="0.2">
      <c r="A11" t="s">
        <v>140</v>
      </c>
      <c r="B11" t="s">
        <v>17</v>
      </c>
      <c r="C11">
        <v>0.6</v>
      </c>
      <c r="D11" t="s">
        <v>142</v>
      </c>
      <c r="E11" t="s">
        <v>147</v>
      </c>
      <c r="F11" t="s">
        <v>154</v>
      </c>
    </row>
    <row r="12" spans="1:6" x14ac:dyDescent="0.2">
      <c r="A12" t="s">
        <v>140</v>
      </c>
      <c r="B12" t="s">
        <v>135</v>
      </c>
      <c r="C12">
        <v>2500</v>
      </c>
      <c r="D12" t="s">
        <v>155</v>
      </c>
      <c r="E12" t="s">
        <v>147</v>
      </c>
      <c r="F12" t="s">
        <v>156</v>
      </c>
    </row>
    <row r="13" spans="1:6" x14ac:dyDescent="0.2">
      <c r="A13" t="s">
        <v>140</v>
      </c>
      <c r="B13" t="s">
        <v>138</v>
      </c>
      <c r="C13">
        <v>25</v>
      </c>
      <c r="D13" t="s">
        <v>139</v>
      </c>
      <c r="E13" t="s">
        <v>157</v>
      </c>
      <c r="F13" t="s">
        <v>158</v>
      </c>
    </row>
    <row r="14" spans="1:6" x14ac:dyDescent="0.2">
      <c r="A14" t="s">
        <v>159</v>
      </c>
      <c r="B14" t="s">
        <v>141</v>
      </c>
      <c r="C14">
        <v>0.25</v>
      </c>
      <c r="D14" t="s">
        <v>142</v>
      </c>
      <c r="E14" t="s">
        <v>143</v>
      </c>
    </row>
    <row r="15" spans="1:6" x14ac:dyDescent="0.2">
      <c r="A15" t="s">
        <v>159</v>
      </c>
      <c r="B15" t="s">
        <v>144</v>
      </c>
      <c r="C15">
        <v>0.75</v>
      </c>
      <c r="D15" t="s">
        <v>142</v>
      </c>
      <c r="E15" t="s">
        <v>143</v>
      </c>
    </row>
    <row r="16" spans="1:6" x14ac:dyDescent="0.2">
      <c r="A16" t="s">
        <v>159</v>
      </c>
      <c r="B16" t="s">
        <v>145</v>
      </c>
      <c r="C16">
        <v>0.28000000000000003</v>
      </c>
      <c r="D16" t="s">
        <v>146</v>
      </c>
      <c r="E16" t="s">
        <v>143</v>
      </c>
    </row>
    <row r="17" spans="1:6" x14ac:dyDescent="0.2">
      <c r="A17" t="s">
        <v>159</v>
      </c>
      <c r="B17" t="s">
        <v>132</v>
      </c>
      <c r="C17">
        <v>2.4</v>
      </c>
      <c r="D17" t="s">
        <v>133</v>
      </c>
      <c r="E17" t="s">
        <v>147</v>
      </c>
      <c r="F17" t="s">
        <v>160</v>
      </c>
    </row>
    <row r="18" spans="1:6" x14ac:dyDescent="0.2">
      <c r="A18" t="s">
        <v>159</v>
      </c>
      <c r="B18" t="s">
        <v>149</v>
      </c>
      <c r="C18">
        <v>1.06</v>
      </c>
      <c r="D18" t="s">
        <v>161</v>
      </c>
      <c r="E18" t="s">
        <v>147</v>
      </c>
      <c r="F18" t="s">
        <v>162</v>
      </c>
    </row>
    <row r="19" spans="1:6" x14ac:dyDescent="0.2">
      <c r="A19" t="s">
        <v>159</v>
      </c>
      <c r="B19" t="s">
        <v>152</v>
      </c>
      <c r="C19">
        <v>0.9</v>
      </c>
      <c r="D19" t="s">
        <v>142</v>
      </c>
      <c r="E19" t="s">
        <v>153</v>
      </c>
    </row>
    <row r="20" spans="1:6" x14ac:dyDescent="0.2">
      <c r="A20" t="s">
        <v>159</v>
      </c>
      <c r="B20" t="s">
        <v>17</v>
      </c>
      <c r="C20">
        <v>0.35</v>
      </c>
      <c r="D20" t="s">
        <v>142</v>
      </c>
      <c r="E20" t="s">
        <v>163</v>
      </c>
    </row>
    <row r="21" spans="1:6" x14ac:dyDescent="0.2">
      <c r="A21" t="s">
        <v>159</v>
      </c>
      <c r="B21" t="s">
        <v>135</v>
      </c>
      <c r="C21">
        <v>3500</v>
      </c>
      <c r="D21" t="s">
        <v>155</v>
      </c>
      <c r="E21" t="s">
        <v>163</v>
      </c>
      <c r="F21" t="s">
        <v>164</v>
      </c>
    </row>
    <row r="22" spans="1:6" x14ac:dyDescent="0.2">
      <c r="A22" t="s">
        <v>159</v>
      </c>
      <c r="B22" t="s">
        <v>138</v>
      </c>
      <c r="C22">
        <v>25</v>
      </c>
      <c r="D22" t="s">
        <v>139</v>
      </c>
      <c r="E22" t="s">
        <v>147</v>
      </c>
      <c r="F22" t="s">
        <v>165</v>
      </c>
    </row>
    <row r="23" spans="1:6" x14ac:dyDescent="0.2">
      <c r="A23" t="s">
        <v>106</v>
      </c>
      <c r="B23" t="s">
        <v>132</v>
      </c>
      <c r="C23">
        <v>3.33</v>
      </c>
      <c r="D23" t="s">
        <v>133</v>
      </c>
      <c r="E23" t="s">
        <v>166</v>
      </c>
      <c r="F23" t="s">
        <v>167</v>
      </c>
    </row>
    <row r="24" spans="1:6" x14ac:dyDescent="0.2">
      <c r="A24" t="s">
        <v>106</v>
      </c>
      <c r="B24" t="s">
        <v>149</v>
      </c>
      <c r="C24">
        <v>4.4000000000000004</v>
      </c>
      <c r="D24" t="s">
        <v>168</v>
      </c>
      <c r="E24" t="s">
        <v>166</v>
      </c>
      <c r="F24" t="s">
        <v>169</v>
      </c>
    </row>
    <row r="25" spans="1:6" x14ac:dyDescent="0.2">
      <c r="A25" t="s">
        <v>106</v>
      </c>
      <c r="B25" t="s">
        <v>170</v>
      </c>
      <c r="C25">
        <v>1.8</v>
      </c>
      <c r="D25" t="s">
        <v>171</v>
      </c>
      <c r="E25" t="s">
        <v>166</v>
      </c>
      <c r="F25" t="s">
        <v>172</v>
      </c>
    </row>
    <row r="26" spans="1:6" x14ac:dyDescent="0.2">
      <c r="A26" t="s">
        <v>106</v>
      </c>
      <c r="B26" t="s">
        <v>173</v>
      </c>
      <c r="C26">
        <v>0.15</v>
      </c>
      <c r="D26" t="s">
        <v>171</v>
      </c>
      <c r="E26" t="s">
        <v>166</v>
      </c>
      <c r="F26" t="s">
        <v>174</v>
      </c>
    </row>
    <row r="27" spans="1:6" x14ac:dyDescent="0.2">
      <c r="A27" t="s">
        <v>106</v>
      </c>
      <c r="B27" t="s">
        <v>17</v>
      </c>
      <c r="C27">
        <v>0.56000000000000005</v>
      </c>
      <c r="D27" t="s">
        <v>142</v>
      </c>
      <c r="E27" t="s">
        <v>166</v>
      </c>
      <c r="F27" t="s">
        <v>175</v>
      </c>
    </row>
    <row r="28" spans="1:6" x14ac:dyDescent="0.2">
      <c r="A28" t="s">
        <v>106</v>
      </c>
      <c r="B28" t="s">
        <v>135</v>
      </c>
      <c r="C28">
        <v>880</v>
      </c>
      <c r="D28" t="s">
        <v>176</v>
      </c>
      <c r="E28" t="s">
        <v>166</v>
      </c>
      <c r="F28" t="s">
        <v>177</v>
      </c>
    </row>
    <row r="29" spans="1:6" x14ac:dyDescent="0.2">
      <c r="A29" t="s">
        <v>106</v>
      </c>
      <c r="B29" t="s">
        <v>138</v>
      </c>
      <c r="C29">
        <v>25</v>
      </c>
      <c r="D29" t="s">
        <v>139</v>
      </c>
      <c r="E29" t="s">
        <v>166</v>
      </c>
      <c r="F29" t="s">
        <v>178</v>
      </c>
    </row>
    <row r="30" spans="1:6" x14ac:dyDescent="0.2">
      <c r="A30" t="s">
        <v>179</v>
      </c>
      <c r="B30" t="s">
        <v>132</v>
      </c>
      <c r="C30">
        <v>1.7</v>
      </c>
      <c r="D30" t="s">
        <v>133</v>
      </c>
      <c r="E30" t="s">
        <v>180</v>
      </c>
    </row>
    <row r="31" spans="1:6" x14ac:dyDescent="0.2">
      <c r="A31" t="s">
        <v>179</v>
      </c>
      <c r="B31" t="s">
        <v>135</v>
      </c>
      <c r="C31">
        <v>1498.95</v>
      </c>
      <c r="D31" t="s">
        <v>181</v>
      </c>
      <c r="E31" t="s">
        <v>182</v>
      </c>
    </row>
    <row r="32" spans="1:6" x14ac:dyDescent="0.2">
      <c r="A32" t="s">
        <v>179</v>
      </c>
      <c r="B32" t="s">
        <v>138</v>
      </c>
      <c r="C32">
        <v>20</v>
      </c>
      <c r="D32" t="s">
        <v>139</v>
      </c>
      <c r="E32" t="s">
        <v>180</v>
      </c>
    </row>
    <row r="33" spans="1:5" x14ac:dyDescent="0.2">
      <c r="A33" t="s">
        <v>183</v>
      </c>
      <c r="B33" t="s">
        <v>132</v>
      </c>
      <c r="C33">
        <v>1.5</v>
      </c>
      <c r="D33" t="s">
        <v>133</v>
      </c>
      <c r="E33" t="s">
        <v>184</v>
      </c>
    </row>
    <row r="34" spans="1:5" x14ac:dyDescent="0.2">
      <c r="A34" t="s">
        <v>183</v>
      </c>
      <c r="B34" t="s">
        <v>135</v>
      </c>
      <c r="C34">
        <v>79</v>
      </c>
      <c r="D34" t="s">
        <v>185</v>
      </c>
      <c r="E34" t="s">
        <v>186</v>
      </c>
    </row>
    <row r="35" spans="1:5" x14ac:dyDescent="0.2">
      <c r="A35" t="s">
        <v>183</v>
      </c>
      <c r="B35" t="s">
        <v>138</v>
      </c>
      <c r="C35">
        <v>50</v>
      </c>
      <c r="D35" t="s">
        <v>139</v>
      </c>
      <c r="E35" t="s">
        <v>184</v>
      </c>
    </row>
    <row r="36" spans="1:5" x14ac:dyDescent="0.2">
      <c r="A36" t="s">
        <v>187</v>
      </c>
      <c r="B36" t="s">
        <v>132</v>
      </c>
      <c r="C36">
        <v>3</v>
      </c>
      <c r="D36" t="s">
        <v>133</v>
      </c>
      <c r="E36" t="s">
        <v>188</v>
      </c>
    </row>
    <row r="37" spans="1:5" x14ac:dyDescent="0.2">
      <c r="A37" t="s">
        <v>187</v>
      </c>
      <c r="B37" t="s">
        <v>135</v>
      </c>
      <c r="C37">
        <v>114.89</v>
      </c>
      <c r="D37" t="s">
        <v>185</v>
      </c>
      <c r="E37" t="s">
        <v>189</v>
      </c>
    </row>
    <row r="38" spans="1:5" x14ac:dyDescent="0.2">
      <c r="A38" t="s">
        <v>187</v>
      </c>
      <c r="B38" t="s">
        <v>138</v>
      </c>
      <c r="C38">
        <v>30</v>
      </c>
      <c r="D38" t="s">
        <v>139</v>
      </c>
      <c r="E38" t="s">
        <v>188</v>
      </c>
    </row>
    <row r="39" spans="1:5" x14ac:dyDescent="0.2">
      <c r="A39" t="s">
        <v>190</v>
      </c>
      <c r="B39" t="s">
        <v>132</v>
      </c>
      <c r="C39">
        <v>3.5</v>
      </c>
      <c r="D39" t="s">
        <v>133</v>
      </c>
      <c r="E39" t="s">
        <v>191</v>
      </c>
    </row>
    <row r="40" spans="1:5" x14ac:dyDescent="0.2">
      <c r="A40" t="s">
        <v>190</v>
      </c>
      <c r="B40" t="s">
        <v>16</v>
      </c>
      <c r="C40">
        <v>58300</v>
      </c>
      <c r="D40" t="s">
        <v>192</v>
      </c>
      <c r="E40" t="s">
        <v>193</v>
      </c>
    </row>
    <row r="41" spans="1:5" x14ac:dyDescent="0.2">
      <c r="A41" t="s">
        <v>190</v>
      </c>
      <c r="B41" t="s">
        <v>135</v>
      </c>
      <c r="C41">
        <v>151000000</v>
      </c>
      <c r="D41" t="s">
        <v>194</v>
      </c>
      <c r="E41" t="s">
        <v>191</v>
      </c>
    </row>
    <row r="42" spans="1:5" x14ac:dyDescent="0.2">
      <c r="A42" t="s">
        <v>190</v>
      </c>
      <c r="B42" t="s">
        <v>138</v>
      </c>
      <c r="C42">
        <v>25</v>
      </c>
      <c r="D42" t="s">
        <v>139</v>
      </c>
      <c r="E42" t="s">
        <v>191</v>
      </c>
    </row>
    <row r="43" spans="1:5" x14ac:dyDescent="0.2">
      <c r="A43" t="s">
        <v>195</v>
      </c>
      <c r="B43" t="s">
        <v>132</v>
      </c>
      <c r="C43">
        <v>3.5</v>
      </c>
      <c r="D43" t="s">
        <v>133</v>
      </c>
      <c r="E43" t="s">
        <v>196</v>
      </c>
    </row>
    <row r="44" spans="1:5" x14ac:dyDescent="0.2">
      <c r="A44" t="s">
        <v>195</v>
      </c>
      <c r="B44" t="s">
        <v>135</v>
      </c>
      <c r="C44">
        <v>87.6</v>
      </c>
      <c r="D44" t="s">
        <v>197</v>
      </c>
      <c r="E44" t="s">
        <v>198</v>
      </c>
    </row>
    <row r="45" spans="1:5" x14ac:dyDescent="0.2">
      <c r="A45" t="s">
        <v>195</v>
      </c>
      <c r="B45" t="s">
        <v>138</v>
      </c>
      <c r="C45">
        <v>30</v>
      </c>
      <c r="D45" t="s">
        <v>139</v>
      </c>
      <c r="E45" t="s">
        <v>191</v>
      </c>
    </row>
    <row r="46" spans="1:5" x14ac:dyDescent="0.2">
      <c r="A46" t="s">
        <v>199</v>
      </c>
      <c r="B46" t="s">
        <v>132</v>
      </c>
      <c r="C46">
        <v>3.5</v>
      </c>
      <c r="D46" t="s">
        <v>133</v>
      </c>
      <c r="E46" t="s">
        <v>191</v>
      </c>
    </row>
    <row r="47" spans="1:5" x14ac:dyDescent="0.2">
      <c r="A47" t="s">
        <v>199</v>
      </c>
      <c r="B47" t="s">
        <v>135</v>
      </c>
      <c r="C47">
        <v>232.13</v>
      </c>
      <c r="D47" t="s">
        <v>197</v>
      </c>
      <c r="E47" t="s">
        <v>198</v>
      </c>
    </row>
    <row r="48" spans="1:5" x14ac:dyDescent="0.2">
      <c r="A48" t="s">
        <v>199</v>
      </c>
      <c r="B48" t="s">
        <v>138</v>
      </c>
      <c r="C48">
        <v>25</v>
      </c>
      <c r="D48" t="s">
        <v>139</v>
      </c>
      <c r="E48" t="s">
        <v>191</v>
      </c>
    </row>
    <row r="49" spans="1:5" x14ac:dyDescent="0.2">
      <c r="A49" t="s">
        <v>200</v>
      </c>
      <c r="B49" t="s">
        <v>132</v>
      </c>
      <c r="C49">
        <v>5</v>
      </c>
      <c r="D49" t="s">
        <v>133</v>
      </c>
      <c r="E49" t="s">
        <v>201</v>
      </c>
    </row>
    <row r="50" spans="1:5" x14ac:dyDescent="0.2">
      <c r="A50" t="s">
        <v>200</v>
      </c>
      <c r="B50" t="s">
        <v>135</v>
      </c>
      <c r="C50">
        <v>16.03</v>
      </c>
      <c r="D50" t="s">
        <v>202</v>
      </c>
      <c r="E50" t="s">
        <v>201</v>
      </c>
    </row>
    <row r="51" spans="1:5" x14ac:dyDescent="0.2">
      <c r="A51" t="s">
        <v>200</v>
      </c>
      <c r="B51" t="s">
        <v>138</v>
      </c>
      <c r="C51">
        <v>25</v>
      </c>
      <c r="D51" t="s">
        <v>139</v>
      </c>
      <c r="E51" t="s">
        <v>203</v>
      </c>
    </row>
    <row r="52" spans="1:5" x14ac:dyDescent="0.2">
      <c r="A52" t="s">
        <v>204</v>
      </c>
      <c r="B52" t="s">
        <v>132</v>
      </c>
      <c r="C52">
        <v>0.9</v>
      </c>
      <c r="D52" t="s">
        <v>133</v>
      </c>
      <c r="E52" t="s">
        <v>205</v>
      </c>
    </row>
    <row r="53" spans="1:5" x14ac:dyDescent="0.2">
      <c r="A53" t="s">
        <v>204</v>
      </c>
      <c r="B53" t="s">
        <v>135</v>
      </c>
      <c r="C53">
        <v>2000</v>
      </c>
      <c r="D53" t="s">
        <v>206</v>
      </c>
      <c r="E53" t="s">
        <v>205</v>
      </c>
    </row>
    <row r="54" spans="1:5" x14ac:dyDescent="0.2">
      <c r="A54" t="s">
        <v>204</v>
      </c>
      <c r="B54" t="s">
        <v>138</v>
      </c>
      <c r="C54">
        <v>50</v>
      </c>
      <c r="D54" t="s">
        <v>139</v>
      </c>
      <c r="E54" t="s">
        <v>205</v>
      </c>
    </row>
    <row r="55" spans="1:5" x14ac:dyDescent="0.2">
      <c r="A55" t="s">
        <v>207</v>
      </c>
      <c r="B55" t="s">
        <v>132</v>
      </c>
      <c r="C55">
        <v>1</v>
      </c>
      <c r="D55" t="s">
        <v>133</v>
      </c>
      <c r="E55" t="s">
        <v>208</v>
      </c>
    </row>
    <row r="56" spans="1:5" x14ac:dyDescent="0.2">
      <c r="A56" t="s">
        <v>207</v>
      </c>
      <c r="B56" t="s">
        <v>135</v>
      </c>
      <c r="C56">
        <v>2528.17</v>
      </c>
      <c r="D56" t="s">
        <v>209</v>
      </c>
      <c r="E56" t="s">
        <v>210</v>
      </c>
    </row>
    <row r="57" spans="1:5" x14ac:dyDescent="0.2">
      <c r="A57" t="s">
        <v>207</v>
      </c>
      <c r="B57" t="s">
        <v>138</v>
      </c>
      <c r="C57">
        <v>25</v>
      </c>
      <c r="D57" t="s">
        <v>139</v>
      </c>
      <c r="E57" t="s">
        <v>208</v>
      </c>
    </row>
    <row r="58" spans="1:5" x14ac:dyDescent="0.2">
      <c r="A58" t="s">
        <v>211</v>
      </c>
      <c r="B58" t="s">
        <v>132</v>
      </c>
      <c r="C58">
        <v>0.5</v>
      </c>
      <c r="D58" t="s">
        <v>133</v>
      </c>
      <c r="E58" t="s">
        <v>205</v>
      </c>
    </row>
    <row r="59" spans="1:5" x14ac:dyDescent="0.2">
      <c r="A59" t="s">
        <v>211</v>
      </c>
      <c r="B59" t="s">
        <v>135</v>
      </c>
      <c r="C59">
        <v>4000</v>
      </c>
      <c r="D59" t="s">
        <v>206</v>
      </c>
      <c r="E59" t="s">
        <v>205</v>
      </c>
    </row>
    <row r="60" spans="1:5" x14ac:dyDescent="0.2">
      <c r="A60" t="s">
        <v>212</v>
      </c>
      <c r="B60" t="s">
        <v>132</v>
      </c>
      <c r="C60">
        <v>5</v>
      </c>
      <c r="D60" t="s">
        <v>133</v>
      </c>
      <c r="E60" t="s">
        <v>213</v>
      </c>
    </row>
    <row r="61" spans="1:5" x14ac:dyDescent="0.2">
      <c r="A61" t="s">
        <v>212</v>
      </c>
      <c r="B61" t="s">
        <v>16</v>
      </c>
      <c r="C61">
        <v>75000</v>
      </c>
      <c r="D61" t="s">
        <v>214</v>
      </c>
      <c r="E61" t="s">
        <v>213</v>
      </c>
    </row>
    <row r="62" spans="1:5" x14ac:dyDescent="0.2">
      <c r="A62" t="s">
        <v>212</v>
      </c>
      <c r="B62" t="s">
        <v>135</v>
      </c>
      <c r="C62">
        <v>31700578.34</v>
      </c>
      <c r="D62" t="s">
        <v>194</v>
      </c>
      <c r="E62" t="s">
        <v>213</v>
      </c>
    </row>
    <row r="63" spans="1:5" x14ac:dyDescent="0.2">
      <c r="A63" t="s">
        <v>212</v>
      </c>
      <c r="B63" t="s">
        <v>138</v>
      </c>
      <c r="C63">
        <v>15</v>
      </c>
      <c r="D63" t="s">
        <v>139</v>
      </c>
      <c r="E63" t="s">
        <v>213</v>
      </c>
    </row>
    <row r="64" spans="1:5" x14ac:dyDescent="0.2">
      <c r="A64" t="s">
        <v>215</v>
      </c>
      <c r="B64" t="s">
        <v>132</v>
      </c>
      <c r="C64">
        <v>3</v>
      </c>
      <c r="D64" t="s">
        <v>133</v>
      </c>
      <c r="E64" t="s">
        <v>216</v>
      </c>
    </row>
    <row r="65" spans="1:6" x14ac:dyDescent="0.2">
      <c r="A65" t="s">
        <v>215</v>
      </c>
      <c r="B65" t="s">
        <v>149</v>
      </c>
      <c r="C65">
        <v>5.3</v>
      </c>
      <c r="D65" t="s">
        <v>161</v>
      </c>
      <c r="E65" t="s">
        <v>147</v>
      </c>
      <c r="F65" t="s">
        <v>217</v>
      </c>
    </row>
    <row r="66" spans="1:6" x14ac:dyDescent="0.2">
      <c r="A66" t="s">
        <v>215</v>
      </c>
      <c r="B66" t="s">
        <v>152</v>
      </c>
      <c r="C66">
        <v>0.9</v>
      </c>
      <c r="D66" t="s">
        <v>142</v>
      </c>
      <c r="E66" t="s">
        <v>153</v>
      </c>
    </row>
    <row r="67" spans="1:6" x14ac:dyDescent="0.2">
      <c r="A67" t="s">
        <v>215</v>
      </c>
      <c r="B67" t="s">
        <v>17</v>
      </c>
      <c r="C67">
        <v>0.8</v>
      </c>
      <c r="D67" t="s">
        <v>142</v>
      </c>
      <c r="E67" t="s">
        <v>218</v>
      </c>
      <c r="F67" t="s">
        <v>219</v>
      </c>
    </row>
    <row r="68" spans="1:6" x14ac:dyDescent="0.2">
      <c r="A68" t="s">
        <v>215</v>
      </c>
      <c r="B68" t="s">
        <v>135</v>
      </c>
      <c r="C68">
        <v>757401</v>
      </c>
      <c r="D68" t="s">
        <v>220</v>
      </c>
      <c r="E68" t="s">
        <v>221</v>
      </c>
      <c r="F68" t="s">
        <v>222</v>
      </c>
    </row>
    <row r="69" spans="1:6" x14ac:dyDescent="0.2">
      <c r="A69" t="s">
        <v>215</v>
      </c>
      <c r="B69" t="s">
        <v>138</v>
      </c>
      <c r="C69">
        <v>20</v>
      </c>
      <c r="D69" t="s">
        <v>139</v>
      </c>
      <c r="E69" t="s">
        <v>223</v>
      </c>
      <c r="F69" t="s">
        <v>224</v>
      </c>
    </row>
    <row r="70" spans="1:6" x14ac:dyDescent="0.2">
      <c r="A70" t="s">
        <v>225</v>
      </c>
      <c r="B70" t="s">
        <v>132</v>
      </c>
      <c r="C70">
        <v>2.5</v>
      </c>
      <c r="D70" t="s">
        <v>226</v>
      </c>
      <c r="E70" t="s">
        <v>227</v>
      </c>
      <c r="F70" t="s">
        <v>225</v>
      </c>
    </row>
    <row r="71" spans="1:6" x14ac:dyDescent="0.2">
      <c r="A71" t="s">
        <v>225</v>
      </c>
      <c r="B71" t="s">
        <v>135</v>
      </c>
      <c r="C71">
        <v>28</v>
      </c>
      <c r="D71" t="s">
        <v>228</v>
      </c>
      <c r="E71" t="s">
        <v>227</v>
      </c>
      <c r="F71" t="s">
        <v>225</v>
      </c>
    </row>
    <row r="72" spans="1:6" x14ac:dyDescent="0.2">
      <c r="A72" t="s">
        <v>225</v>
      </c>
      <c r="B72" t="s">
        <v>138</v>
      </c>
      <c r="C72">
        <v>30</v>
      </c>
      <c r="D72" t="s">
        <v>139</v>
      </c>
      <c r="E72" t="s">
        <v>227</v>
      </c>
      <c r="F72" t="s">
        <v>225</v>
      </c>
    </row>
    <row r="73" spans="1:6" x14ac:dyDescent="0.2">
      <c r="A73" t="s">
        <v>229</v>
      </c>
      <c r="B73" t="s">
        <v>132</v>
      </c>
      <c r="C73">
        <v>6.25</v>
      </c>
      <c r="D73" t="s">
        <v>133</v>
      </c>
      <c r="E73" t="s">
        <v>230</v>
      </c>
    </row>
    <row r="74" spans="1:6" x14ac:dyDescent="0.2">
      <c r="A74" t="s">
        <v>229</v>
      </c>
      <c r="B74" t="s">
        <v>135</v>
      </c>
      <c r="C74">
        <v>135.83000000000001</v>
      </c>
      <c r="D74" t="s">
        <v>231</v>
      </c>
      <c r="E74" t="s">
        <v>232</v>
      </c>
    </row>
    <row r="75" spans="1:6" x14ac:dyDescent="0.2">
      <c r="A75" t="s">
        <v>229</v>
      </c>
      <c r="B75" t="s">
        <v>138</v>
      </c>
      <c r="C75">
        <v>30</v>
      </c>
      <c r="D75" t="s">
        <v>139</v>
      </c>
      <c r="E75" t="s">
        <v>233</v>
      </c>
    </row>
    <row r="76" spans="1:6" x14ac:dyDescent="0.2">
      <c r="A76" t="s">
        <v>234</v>
      </c>
      <c r="B76" t="s">
        <v>132</v>
      </c>
      <c r="C76">
        <v>6.25</v>
      </c>
      <c r="D76" t="s">
        <v>133</v>
      </c>
      <c r="E76" t="s">
        <v>230</v>
      </c>
    </row>
    <row r="77" spans="1:6" x14ac:dyDescent="0.2">
      <c r="A77" t="s">
        <v>234</v>
      </c>
      <c r="B77" t="s">
        <v>135</v>
      </c>
      <c r="C77">
        <v>169.79</v>
      </c>
      <c r="D77" t="s">
        <v>231</v>
      </c>
      <c r="E77" t="s">
        <v>232</v>
      </c>
    </row>
    <row r="78" spans="1:6" x14ac:dyDescent="0.2">
      <c r="A78" t="s">
        <v>234</v>
      </c>
      <c r="B78" t="s">
        <v>138</v>
      </c>
      <c r="C78">
        <v>30</v>
      </c>
      <c r="D78" t="s">
        <v>139</v>
      </c>
      <c r="E78" t="s">
        <v>233</v>
      </c>
    </row>
    <row r="79" spans="1:6" x14ac:dyDescent="0.2">
      <c r="A79" t="s">
        <v>235</v>
      </c>
      <c r="B79" t="s">
        <v>132</v>
      </c>
      <c r="C79">
        <v>1.7</v>
      </c>
      <c r="D79" t="s">
        <v>133</v>
      </c>
      <c r="E79" t="s">
        <v>236</v>
      </c>
    </row>
    <row r="80" spans="1:6" x14ac:dyDescent="0.2">
      <c r="A80" t="s">
        <v>235</v>
      </c>
      <c r="B80" t="s">
        <v>135</v>
      </c>
      <c r="C80">
        <v>4478</v>
      </c>
      <c r="D80" t="s">
        <v>136</v>
      </c>
      <c r="E80" t="s">
        <v>237</v>
      </c>
    </row>
    <row r="81" spans="1:5" x14ac:dyDescent="0.2">
      <c r="A81" t="s">
        <v>235</v>
      </c>
      <c r="B81" t="s">
        <v>138</v>
      </c>
      <c r="C81">
        <v>20</v>
      </c>
      <c r="D81" t="s">
        <v>139</v>
      </c>
      <c r="E81" t="s">
        <v>238</v>
      </c>
    </row>
    <row r="82" spans="1:5" x14ac:dyDescent="0.2">
      <c r="A82" t="s">
        <v>239</v>
      </c>
      <c r="B82" t="s">
        <v>132</v>
      </c>
      <c r="C82">
        <v>4</v>
      </c>
      <c r="D82" t="s">
        <v>133</v>
      </c>
      <c r="E82" t="s">
        <v>240</v>
      </c>
    </row>
    <row r="83" spans="1:5" x14ac:dyDescent="0.2">
      <c r="A83" t="s">
        <v>239</v>
      </c>
      <c r="B83" t="s">
        <v>135</v>
      </c>
      <c r="C83">
        <v>226.47</v>
      </c>
      <c r="D83" t="s">
        <v>185</v>
      </c>
      <c r="E83" t="s">
        <v>241</v>
      </c>
    </row>
    <row r="84" spans="1:5" x14ac:dyDescent="0.2">
      <c r="A84" t="s">
        <v>239</v>
      </c>
      <c r="B84" t="s">
        <v>138</v>
      </c>
      <c r="C84">
        <v>50</v>
      </c>
      <c r="D84" t="s">
        <v>139</v>
      </c>
      <c r="E84" t="s">
        <v>240</v>
      </c>
    </row>
    <row r="85" spans="1:5" x14ac:dyDescent="0.2">
      <c r="A85" t="s">
        <v>242</v>
      </c>
      <c r="B85" t="s">
        <v>132</v>
      </c>
      <c r="C85">
        <v>4</v>
      </c>
      <c r="D85" t="s">
        <v>133</v>
      </c>
      <c r="E85" t="s">
        <v>240</v>
      </c>
    </row>
    <row r="86" spans="1:5" x14ac:dyDescent="0.2">
      <c r="A86" t="s">
        <v>242</v>
      </c>
      <c r="B86" t="s">
        <v>135</v>
      </c>
      <c r="C86">
        <v>105.88</v>
      </c>
      <c r="D86" t="s">
        <v>185</v>
      </c>
      <c r="E86" t="s">
        <v>241</v>
      </c>
    </row>
    <row r="87" spans="1:5" x14ac:dyDescent="0.2">
      <c r="A87" t="s">
        <v>242</v>
      </c>
      <c r="B87" t="s">
        <v>138</v>
      </c>
      <c r="C87">
        <v>50</v>
      </c>
      <c r="D87" t="s">
        <v>139</v>
      </c>
      <c r="E87" t="s">
        <v>240</v>
      </c>
    </row>
    <row r="88" spans="1:5" x14ac:dyDescent="0.2">
      <c r="A88" t="s">
        <v>243</v>
      </c>
      <c r="B88" t="s">
        <v>132</v>
      </c>
      <c r="C88">
        <v>3</v>
      </c>
      <c r="D88" t="s">
        <v>133</v>
      </c>
      <c r="E88" t="s">
        <v>244</v>
      </c>
    </row>
    <row r="89" spans="1:5" x14ac:dyDescent="0.2">
      <c r="A89" t="s">
        <v>243</v>
      </c>
      <c r="B89" t="s">
        <v>135</v>
      </c>
      <c r="C89">
        <v>329.37</v>
      </c>
      <c r="D89" t="s">
        <v>185</v>
      </c>
      <c r="E89" t="s">
        <v>245</v>
      </c>
    </row>
    <row r="90" spans="1:5" x14ac:dyDescent="0.2">
      <c r="A90" t="s">
        <v>243</v>
      </c>
      <c r="B90" t="s">
        <v>138</v>
      </c>
      <c r="C90">
        <v>30</v>
      </c>
      <c r="D90" t="s">
        <v>139</v>
      </c>
      <c r="E90" t="s">
        <v>244</v>
      </c>
    </row>
    <row r="91" spans="1:5" x14ac:dyDescent="0.2">
      <c r="A91" t="s">
        <v>246</v>
      </c>
      <c r="B91" t="s">
        <v>132</v>
      </c>
      <c r="C91">
        <v>2</v>
      </c>
      <c r="D91" t="s">
        <v>133</v>
      </c>
      <c r="E91" t="s">
        <v>247</v>
      </c>
    </row>
    <row r="92" spans="1:5" x14ac:dyDescent="0.2">
      <c r="A92" t="s">
        <v>246</v>
      </c>
      <c r="B92" t="s">
        <v>135</v>
      </c>
      <c r="C92">
        <v>750.08</v>
      </c>
      <c r="D92" t="s">
        <v>248</v>
      </c>
      <c r="E92" t="s">
        <v>247</v>
      </c>
    </row>
    <row r="93" spans="1:5" x14ac:dyDescent="0.2">
      <c r="A93" t="s">
        <v>246</v>
      </c>
      <c r="B93" t="s">
        <v>138</v>
      </c>
      <c r="C93">
        <v>20</v>
      </c>
      <c r="D93" t="s">
        <v>139</v>
      </c>
      <c r="E93" t="s">
        <v>247</v>
      </c>
    </row>
    <row r="94" spans="1:5" x14ac:dyDescent="0.2">
      <c r="A94" t="s">
        <v>249</v>
      </c>
      <c r="B94" t="s">
        <v>132</v>
      </c>
      <c r="C94">
        <v>4</v>
      </c>
      <c r="D94" t="s">
        <v>133</v>
      </c>
      <c r="E94" t="s">
        <v>250</v>
      </c>
    </row>
    <row r="95" spans="1:5" x14ac:dyDescent="0.2">
      <c r="A95" t="s">
        <v>249</v>
      </c>
      <c r="B95" t="s">
        <v>16</v>
      </c>
      <c r="C95">
        <v>11000</v>
      </c>
      <c r="D95" t="s">
        <v>251</v>
      </c>
      <c r="E95" t="s">
        <v>250</v>
      </c>
    </row>
    <row r="96" spans="1:5" x14ac:dyDescent="0.2">
      <c r="A96" t="s">
        <v>249</v>
      </c>
      <c r="B96" t="s">
        <v>135</v>
      </c>
      <c r="C96">
        <v>361223561.57999998</v>
      </c>
      <c r="D96" t="s">
        <v>194</v>
      </c>
      <c r="E96" t="s">
        <v>250</v>
      </c>
    </row>
    <row r="97" spans="1:6" x14ac:dyDescent="0.2">
      <c r="A97" t="s">
        <v>249</v>
      </c>
      <c r="B97" t="s">
        <v>138</v>
      </c>
      <c r="C97">
        <v>20</v>
      </c>
      <c r="D97" t="s">
        <v>139</v>
      </c>
      <c r="E97" t="s">
        <v>250</v>
      </c>
    </row>
    <row r="98" spans="1:6" x14ac:dyDescent="0.2">
      <c r="A98" t="s">
        <v>252</v>
      </c>
      <c r="B98" t="s">
        <v>132</v>
      </c>
      <c r="C98">
        <v>2.5</v>
      </c>
      <c r="D98" t="s">
        <v>133</v>
      </c>
      <c r="E98" t="s">
        <v>253</v>
      </c>
    </row>
    <row r="99" spans="1:6" x14ac:dyDescent="0.2">
      <c r="A99" t="s">
        <v>252</v>
      </c>
      <c r="B99" t="s">
        <v>135</v>
      </c>
      <c r="C99">
        <v>143.63999999999999</v>
      </c>
      <c r="D99" t="s">
        <v>254</v>
      </c>
      <c r="E99" t="s">
        <v>255</v>
      </c>
    </row>
    <row r="100" spans="1:6" x14ac:dyDescent="0.2">
      <c r="A100" t="s">
        <v>252</v>
      </c>
      <c r="B100" t="s">
        <v>138</v>
      </c>
      <c r="C100">
        <v>20</v>
      </c>
      <c r="D100" t="s">
        <v>139</v>
      </c>
      <c r="E100" t="s">
        <v>186</v>
      </c>
    </row>
    <row r="101" spans="1:6" x14ac:dyDescent="0.2">
      <c r="A101" t="s">
        <v>256</v>
      </c>
      <c r="B101" t="s">
        <v>132</v>
      </c>
      <c r="C101">
        <v>2.5</v>
      </c>
      <c r="D101" t="s">
        <v>133</v>
      </c>
      <c r="E101" t="s">
        <v>253</v>
      </c>
    </row>
    <row r="102" spans="1:6" x14ac:dyDescent="0.2">
      <c r="A102" t="s">
        <v>256</v>
      </c>
      <c r="B102" t="s">
        <v>135</v>
      </c>
      <c r="C102">
        <v>870.56</v>
      </c>
      <c r="D102" t="s">
        <v>254</v>
      </c>
      <c r="E102" t="s">
        <v>255</v>
      </c>
    </row>
    <row r="103" spans="1:6" x14ac:dyDescent="0.2">
      <c r="A103" t="s">
        <v>256</v>
      </c>
      <c r="B103" t="s">
        <v>138</v>
      </c>
      <c r="C103">
        <v>20</v>
      </c>
      <c r="D103" t="s">
        <v>139</v>
      </c>
      <c r="E103" t="s">
        <v>257</v>
      </c>
    </row>
    <row r="104" spans="1:6" x14ac:dyDescent="0.2">
      <c r="A104" t="s">
        <v>258</v>
      </c>
      <c r="B104" t="s">
        <v>132</v>
      </c>
      <c r="C104">
        <v>3</v>
      </c>
      <c r="D104" t="s">
        <v>133</v>
      </c>
      <c r="E104" t="s">
        <v>157</v>
      </c>
      <c r="F104" t="s">
        <v>259</v>
      </c>
    </row>
    <row r="105" spans="1:6" x14ac:dyDescent="0.2">
      <c r="A105" t="s">
        <v>258</v>
      </c>
      <c r="B105" t="s">
        <v>135</v>
      </c>
      <c r="C105">
        <v>267</v>
      </c>
      <c r="D105" t="s">
        <v>185</v>
      </c>
      <c r="E105" t="s">
        <v>260</v>
      </c>
      <c r="F105" t="s">
        <v>259</v>
      </c>
    </row>
    <row r="106" spans="1:6" x14ac:dyDescent="0.2">
      <c r="A106" t="s">
        <v>258</v>
      </c>
      <c r="B106" t="s">
        <v>138</v>
      </c>
      <c r="C106">
        <v>40</v>
      </c>
      <c r="D106" t="s">
        <v>139</v>
      </c>
      <c r="E106" t="s">
        <v>157</v>
      </c>
      <c r="F106" t="s">
        <v>259</v>
      </c>
    </row>
    <row r="107" spans="1:6" x14ac:dyDescent="0.2">
      <c r="A107" t="s">
        <v>261</v>
      </c>
      <c r="B107" t="s">
        <v>132</v>
      </c>
      <c r="C107">
        <v>2</v>
      </c>
      <c r="D107" t="s">
        <v>133</v>
      </c>
      <c r="E107" t="s">
        <v>262</v>
      </c>
    </row>
    <row r="108" spans="1:6" x14ac:dyDescent="0.2">
      <c r="A108" t="s">
        <v>261</v>
      </c>
      <c r="B108" t="s">
        <v>135</v>
      </c>
      <c r="C108">
        <v>432.97</v>
      </c>
      <c r="D108" t="s">
        <v>185</v>
      </c>
      <c r="E108" t="s">
        <v>262</v>
      </c>
    </row>
    <row r="109" spans="1:6" x14ac:dyDescent="0.2">
      <c r="A109" t="s">
        <v>261</v>
      </c>
      <c r="B109" t="s">
        <v>138</v>
      </c>
      <c r="C109">
        <v>40</v>
      </c>
      <c r="D109" t="s">
        <v>139</v>
      </c>
      <c r="E109" t="s">
        <v>262</v>
      </c>
    </row>
    <row r="110" spans="1:6" x14ac:dyDescent="0.2">
      <c r="A110" t="s">
        <v>263</v>
      </c>
      <c r="B110" t="s">
        <v>132</v>
      </c>
      <c r="C110">
        <v>2</v>
      </c>
      <c r="D110" t="s">
        <v>133</v>
      </c>
      <c r="E110" t="s">
        <v>262</v>
      </c>
    </row>
    <row r="111" spans="1:6" x14ac:dyDescent="0.2">
      <c r="A111" t="s">
        <v>263</v>
      </c>
      <c r="B111" t="s">
        <v>135</v>
      </c>
      <c r="C111">
        <v>162364.82</v>
      </c>
      <c r="D111" t="s">
        <v>264</v>
      </c>
      <c r="E111" t="s">
        <v>262</v>
      </c>
    </row>
    <row r="112" spans="1:6" x14ac:dyDescent="0.2">
      <c r="A112" t="s">
        <v>263</v>
      </c>
      <c r="B112" t="s">
        <v>138</v>
      </c>
      <c r="C112">
        <v>40</v>
      </c>
      <c r="D112" t="s">
        <v>139</v>
      </c>
      <c r="E112" t="s">
        <v>262</v>
      </c>
    </row>
    <row r="113" spans="1:6" x14ac:dyDescent="0.2">
      <c r="A113" t="s">
        <v>265</v>
      </c>
      <c r="B113" t="s">
        <v>132</v>
      </c>
      <c r="C113">
        <v>2</v>
      </c>
      <c r="D113" t="s">
        <v>133</v>
      </c>
      <c r="E113" t="s">
        <v>262</v>
      </c>
    </row>
    <row r="114" spans="1:6" x14ac:dyDescent="0.2">
      <c r="A114" t="s">
        <v>265</v>
      </c>
      <c r="B114" t="s">
        <v>135</v>
      </c>
      <c r="C114">
        <v>432.97</v>
      </c>
      <c r="D114" t="s">
        <v>185</v>
      </c>
      <c r="E114" t="s">
        <v>262</v>
      </c>
    </row>
    <row r="115" spans="1:6" x14ac:dyDescent="0.2">
      <c r="A115" t="s">
        <v>265</v>
      </c>
      <c r="B115" t="s">
        <v>138</v>
      </c>
      <c r="C115">
        <v>40</v>
      </c>
      <c r="D115" t="s">
        <v>139</v>
      </c>
      <c r="E115" t="s">
        <v>262</v>
      </c>
    </row>
    <row r="116" spans="1:6" x14ac:dyDescent="0.2">
      <c r="A116" t="s">
        <v>266</v>
      </c>
      <c r="B116" t="s">
        <v>132</v>
      </c>
      <c r="C116">
        <v>0.35</v>
      </c>
      <c r="D116" t="s">
        <v>133</v>
      </c>
      <c r="E116" t="s">
        <v>267</v>
      </c>
    </row>
    <row r="117" spans="1:6" x14ac:dyDescent="0.2">
      <c r="A117" t="s">
        <v>266</v>
      </c>
      <c r="B117" t="s">
        <v>135</v>
      </c>
      <c r="C117">
        <v>471.16</v>
      </c>
      <c r="D117" t="s">
        <v>185</v>
      </c>
      <c r="E117" t="s">
        <v>267</v>
      </c>
    </row>
    <row r="118" spans="1:6" x14ac:dyDescent="0.2">
      <c r="A118" t="s">
        <v>266</v>
      </c>
      <c r="B118" t="s">
        <v>138</v>
      </c>
      <c r="C118">
        <v>40</v>
      </c>
      <c r="D118" t="s">
        <v>139</v>
      </c>
      <c r="E118" t="s">
        <v>267</v>
      </c>
    </row>
    <row r="119" spans="1:6" x14ac:dyDescent="0.2">
      <c r="A119" t="s">
        <v>268</v>
      </c>
      <c r="B119" t="s">
        <v>132</v>
      </c>
      <c r="C119">
        <v>3</v>
      </c>
      <c r="D119" t="s">
        <v>133</v>
      </c>
      <c r="E119" t="s">
        <v>147</v>
      </c>
      <c r="F119" t="s">
        <v>269</v>
      </c>
    </row>
    <row r="120" spans="1:6" x14ac:dyDescent="0.2">
      <c r="A120" t="s">
        <v>268</v>
      </c>
      <c r="B120" t="s">
        <v>149</v>
      </c>
      <c r="C120">
        <v>0.02</v>
      </c>
      <c r="D120" t="s">
        <v>270</v>
      </c>
      <c r="E120" t="s">
        <v>147</v>
      </c>
      <c r="F120" t="s">
        <v>271</v>
      </c>
    </row>
    <row r="121" spans="1:6" x14ac:dyDescent="0.2">
      <c r="A121" t="s">
        <v>268</v>
      </c>
      <c r="B121" t="s">
        <v>135</v>
      </c>
      <c r="C121">
        <v>1586.29</v>
      </c>
      <c r="D121" t="s">
        <v>272</v>
      </c>
      <c r="E121" t="s">
        <v>147</v>
      </c>
      <c r="F121" t="s">
        <v>273</v>
      </c>
    </row>
    <row r="122" spans="1:6" x14ac:dyDescent="0.2">
      <c r="A122" t="s">
        <v>268</v>
      </c>
      <c r="B122" t="s">
        <v>138</v>
      </c>
      <c r="C122">
        <v>30</v>
      </c>
      <c r="D122" t="s">
        <v>139</v>
      </c>
      <c r="E122" t="s">
        <v>147</v>
      </c>
      <c r="F122" t="s">
        <v>274</v>
      </c>
    </row>
    <row r="123" spans="1:6" x14ac:dyDescent="0.2">
      <c r="A123" t="s">
        <v>275</v>
      </c>
      <c r="B123" t="s">
        <v>132</v>
      </c>
      <c r="C123">
        <v>2</v>
      </c>
      <c r="D123" t="s">
        <v>133</v>
      </c>
      <c r="E123" t="s">
        <v>276</v>
      </c>
    </row>
    <row r="124" spans="1:6" x14ac:dyDescent="0.2">
      <c r="A124" t="s">
        <v>275</v>
      </c>
      <c r="B124" t="s">
        <v>135</v>
      </c>
      <c r="C124">
        <v>611.59</v>
      </c>
      <c r="D124" t="s">
        <v>231</v>
      </c>
      <c r="E124" t="s">
        <v>277</v>
      </c>
    </row>
    <row r="125" spans="1:6" x14ac:dyDescent="0.2">
      <c r="A125" t="s">
        <v>275</v>
      </c>
      <c r="B125" t="s">
        <v>138</v>
      </c>
      <c r="C125">
        <v>20</v>
      </c>
      <c r="D125" t="s">
        <v>139</v>
      </c>
      <c r="E125" t="s">
        <v>276</v>
      </c>
    </row>
    <row r="126" spans="1:6" x14ac:dyDescent="0.2">
      <c r="A126" t="s">
        <v>278</v>
      </c>
      <c r="B126" t="s">
        <v>135</v>
      </c>
      <c r="C126">
        <v>2264.33</v>
      </c>
      <c r="D126" t="s">
        <v>279</v>
      </c>
      <c r="E126" t="s">
        <v>280</v>
      </c>
    </row>
    <row r="127" spans="1:6" x14ac:dyDescent="0.2">
      <c r="A127" t="s">
        <v>278</v>
      </c>
      <c r="B127" t="s">
        <v>138</v>
      </c>
      <c r="C127">
        <v>20</v>
      </c>
      <c r="D127" t="s">
        <v>139</v>
      </c>
      <c r="E127" t="s">
        <v>280</v>
      </c>
    </row>
    <row r="128" spans="1:6" x14ac:dyDescent="0.2">
      <c r="A128" t="s">
        <v>281</v>
      </c>
      <c r="B128" t="s">
        <v>132</v>
      </c>
      <c r="C128">
        <v>3</v>
      </c>
      <c r="D128" t="s">
        <v>133</v>
      </c>
      <c r="E128" t="s">
        <v>257</v>
      </c>
    </row>
    <row r="129" spans="1:5" x14ac:dyDescent="0.2">
      <c r="A129" t="s">
        <v>281</v>
      </c>
      <c r="B129" t="s">
        <v>135</v>
      </c>
      <c r="C129">
        <v>50728.03</v>
      </c>
      <c r="D129" t="s">
        <v>136</v>
      </c>
      <c r="E129" t="s">
        <v>257</v>
      </c>
    </row>
    <row r="130" spans="1:5" x14ac:dyDescent="0.2">
      <c r="A130" t="s">
        <v>281</v>
      </c>
      <c r="B130" t="s">
        <v>138</v>
      </c>
      <c r="C130">
        <v>20</v>
      </c>
      <c r="D130" t="s">
        <v>139</v>
      </c>
      <c r="E130" t="s">
        <v>257</v>
      </c>
    </row>
    <row r="131" spans="1:5" x14ac:dyDescent="0.2">
      <c r="A131" t="s">
        <v>282</v>
      </c>
      <c r="B131" t="s">
        <v>132</v>
      </c>
      <c r="C131">
        <v>3</v>
      </c>
      <c r="D131" t="s">
        <v>133</v>
      </c>
      <c r="E131" t="s">
        <v>283</v>
      </c>
    </row>
    <row r="132" spans="1:5" x14ac:dyDescent="0.2">
      <c r="A132" t="s">
        <v>282</v>
      </c>
      <c r="B132" t="s">
        <v>135</v>
      </c>
      <c r="C132">
        <v>759908.15</v>
      </c>
      <c r="D132" t="s">
        <v>136</v>
      </c>
      <c r="E132" t="s">
        <v>283</v>
      </c>
    </row>
    <row r="133" spans="1:5" x14ac:dyDescent="0.2">
      <c r="A133" t="s">
        <v>282</v>
      </c>
      <c r="B133" t="s">
        <v>138</v>
      </c>
      <c r="C133">
        <v>20</v>
      </c>
      <c r="D133" t="s">
        <v>139</v>
      </c>
      <c r="E133" t="s">
        <v>283</v>
      </c>
    </row>
    <row r="134" spans="1:5" x14ac:dyDescent="0.2">
      <c r="A134" t="s">
        <v>284</v>
      </c>
      <c r="B134" t="s">
        <v>132</v>
      </c>
      <c r="C134">
        <v>3</v>
      </c>
      <c r="D134" t="s">
        <v>133</v>
      </c>
      <c r="E134" t="s">
        <v>257</v>
      </c>
    </row>
    <row r="135" spans="1:5" x14ac:dyDescent="0.2">
      <c r="A135" t="s">
        <v>284</v>
      </c>
      <c r="B135" t="s">
        <v>135</v>
      </c>
      <c r="C135">
        <v>51259.54</v>
      </c>
      <c r="D135" t="s">
        <v>136</v>
      </c>
      <c r="E135" t="s">
        <v>257</v>
      </c>
    </row>
    <row r="136" spans="1:5" x14ac:dyDescent="0.2">
      <c r="A136" t="s">
        <v>284</v>
      </c>
      <c r="B136" t="s">
        <v>138</v>
      </c>
      <c r="C136">
        <v>20</v>
      </c>
      <c r="D136" t="s">
        <v>139</v>
      </c>
      <c r="E136" t="s">
        <v>257</v>
      </c>
    </row>
    <row r="137" spans="1:5" x14ac:dyDescent="0.2">
      <c r="A137" t="s">
        <v>285</v>
      </c>
      <c r="B137" t="s">
        <v>132</v>
      </c>
      <c r="C137">
        <v>6.25</v>
      </c>
      <c r="D137" t="s">
        <v>133</v>
      </c>
    </row>
    <row r="138" spans="1:5" x14ac:dyDescent="0.2">
      <c r="A138" t="s">
        <v>285</v>
      </c>
      <c r="B138" t="s">
        <v>135</v>
      </c>
      <c r="C138">
        <v>149.27000000000001</v>
      </c>
      <c r="D138" t="s">
        <v>279</v>
      </c>
      <c r="E138" t="s">
        <v>286</v>
      </c>
    </row>
    <row r="139" spans="1:5" x14ac:dyDescent="0.2">
      <c r="A139" t="s">
        <v>285</v>
      </c>
      <c r="B139" t="s">
        <v>138</v>
      </c>
      <c r="C139">
        <v>30</v>
      </c>
      <c r="D139" t="s">
        <v>139</v>
      </c>
    </row>
    <row r="140" spans="1:5" x14ac:dyDescent="0.2">
      <c r="A140" t="s">
        <v>287</v>
      </c>
      <c r="B140" t="s">
        <v>132</v>
      </c>
      <c r="C140">
        <v>5</v>
      </c>
      <c r="D140" t="s">
        <v>133</v>
      </c>
      <c r="E140" t="s">
        <v>288</v>
      </c>
    </row>
    <row r="141" spans="1:5" x14ac:dyDescent="0.2">
      <c r="A141" t="s">
        <v>287</v>
      </c>
      <c r="B141" t="s">
        <v>16</v>
      </c>
      <c r="C141">
        <v>75000</v>
      </c>
      <c r="D141" t="s">
        <v>289</v>
      </c>
      <c r="E141" t="s">
        <v>288</v>
      </c>
    </row>
    <row r="142" spans="1:5" x14ac:dyDescent="0.2">
      <c r="A142" t="s">
        <v>287</v>
      </c>
      <c r="B142" t="s">
        <v>135</v>
      </c>
      <c r="C142">
        <v>31700578.34</v>
      </c>
      <c r="D142" t="s">
        <v>194</v>
      </c>
      <c r="E142" t="s">
        <v>288</v>
      </c>
    </row>
    <row r="143" spans="1:5" x14ac:dyDescent="0.2">
      <c r="A143" t="s">
        <v>287</v>
      </c>
      <c r="B143" t="s">
        <v>138</v>
      </c>
      <c r="C143">
        <v>15</v>
      </c>
      <c r="D143" t="s">
        <v>139</v>
      </c>
      <c r="E143" t="s">
        <v>288</v>
      </c>
    </row>
    <row r="144" spans="1:5" x14ac:dyDescent="0.2">
      <c r="A144" t="s">
        <v>290</v>
      </c>
      <c r="B144" t="s">
        <v>132</v>
      </c>
      <c r="C144">
        <v>6.25</v>
      </c>
      <c r="D144" t="s">
        <v>133</v>
      </c>
    </row>
    <row r="145" spans="1:5" x14ac:dyDescent="0.2">
      <c r="A145" t="s">
        <v>290</v>
      </c>
      <c r="B145" t="s">
        <v>135</v>
      </c>
      <c r="C145">
        <v>132.26</v>
      </c>
      <c r="D145" t="s">
        <v>279</v>
      </c>
      <c r="E145" t="s">
        <v>286</v>
      </c>
    </row>
    <row r="146" spans="1:5" x14ac:dyDescent="0.2">
      <c r="A146" t="s">
        <v>290</v>
      </c>
      <c r="B146" t="s">
        <v>138</v>
      </c>
      <c r="C146">
        <v>30</v>
      </c>
      <c r="D146" t="s">
        <v>139</v>
      </c>
    </row>
    <row r="147" spans="1:5" x14ac:dyDescent="0.2">
      <c r="A147" t="s">
        <v>291</v>
      </c>
      <c r="B147" t="s">
        <v>132</v>
      </c>
      <c r="C147">
        <v>5</v>
      </c>
      <c r="D147" t="s">
        <v>133</v>
      </c>
      <c r="E147" t="s">
        <v>213</v>
      </c>
    </row>
    <row r="148" spans="1:5" x14ac:dyDescent="0.2">
      <c r="A148" t="s">
        <v>291</v>
      </c>
      <c r="B148" t="s">
        <v>16</v>
      </c>
      <c r="C148">
        <v>75000</v>
      </c>
      <c r="D148" t="s">
        <v>292</v>
      </c>
      <c r="E148" t="s">
        <v>213</v>
      </c>
    </row>
    <row r="149" spans="1:5" x14ac:dyDescent="0.2">
      <c r="A149" t="s">
        <v>291</v>
      </c>
      <c r="B149" t="s">
        <v>135</v>
      </c>
      <c r="C149">
        <v>31700578.34</v>
      </c>
      <c r="D149" t="s">
        <v>194</v>
      </c>
      <c r="E149" t="s">
        <v>213</v>
      </c>
    </row>
    <row r="150" spans="1:5" x14ac:dyDescent="0.2">
      <c r="A150" t="s">
        <v>291</v>
      </c>
      <c r="B150" t="s">
        <v>138</v>
      </c>
      <c r="C150">
        <v>15</v>
      </c>
      <c r="D150" t="s">
        <v>139</v>
      </c>
      <c r="E150" t="s">
        <v>213</v>
      </c>
    </row>
    <row r="151" spans="1:5" x14ac:dyDescent="0.2">
      <c r="A151" t="s">
        <v>293</v>
      </c>
      <c r="B151" t="s">
        <v>132</v>
      </c>
      <c r="C151">
        <v>4</v>
      </c>
      <c r="D151" t="s">
        <v>133</v>
      </c>
      <c r="E151" t="s">
        <v>294</v>
      </c>
    </row>
    <row r="152" spans="1:5" x14ac:dyDescent="0.2">
      <c r="A152" t="s">
        <v>293</v>
      </c>
      <c r="B152" t="s">
        <v>135</v>
      </c>
      <c r="C152">
        <v>16318.43</v>
      </c>
      <c r="D152" t="s">
        <v>136</v>
      </c>
      <c r="E152" t="s">
        <v>294</v>
      </c>
    </row>
    <row r="153" spans="1:5" x14ac:dyDescent="0.2">
      <c r="A153" t="s">
        <v>293</v>
      </c>
      <c r="B153" t="s">
        <v>138</v>
      </c>
      <c r="C153">
        <v>20</v>
      </c>
      <c r="D153" t="s">
        <v>139</v>
      </c>
      <c r="E153" t="s">
        <v>294</v>
      </c>
    </row>
    <row r="154" spans="1:5" x14ac:dyDescent="0.2">
      <c r="A154" t="s">
        <v>295</v>
      </c>
      <c r="B154" t="s">
        <v>132</v>
      </c>
      <c r="C154">
        <v>2</v>
      </c>
      <c r="D154" t="s">
        <v>133</v>
      </c>
      <c r="E154" t="s">
        <v>296</v>
      </c>
    </row>
    <row r="155" spans="1:5" x14ac:dyDescent="0.2">
      <c r="A155" t="s">
        <v>295</v>
      </c>
      <c r="B155" t="s">
        <v>135</v>
      </c>
      <c r="C155">
        <v>161.93</v>
      </c>
      <c r="D155" t="s">
        <v>270</v>
      </c>
      <c r="E155" t="s">
        <v>297</v>
      </c>
    </row>
    <row r="156" spans="1:5" x14ac:dyDescent="0.2">
      <c r="A156" t="s">
        <v>295</v>
      </c>
      <c r="B156" t="s">
        <v>138</v>
      </c>
      <c r="C156">
        <v>20</v>
      </c>
      <c r="D156" t="s">
        <v>139</v>
      </c>
      <c r="E156" t="s">
        <v>298</v>
      </c>
    </row>
    <row r="157" spans="1:5" x14ac:dyDescent="0.2">
      <c r="A157" t="s">
        <v>299</v>
      </c>
      <c r="B157" t="s">
        <v>132</v>
      </c>
      <c r="C157">
        <v>4</v>
      </c>
      <c r="D157" t="s">
        <v>133</v>
      </c>
      <c r="E157" t="s">
        <v>300</v>
      </c>
    </row>
    <row r="158" spans="1:5" x14ac:dyDescent="0.2">
      <c r="A158" t="s">
        <v>299</v>
      </c>
      <c r="B158" t="s">
        <v>16</v>
      </c>
      <c r="C158">
        <v>53000</v>
      </c>
      <c r="D158" t="s">
        <v>301</v>
      </c>
      <c r="E158" t="s">
        <v>300</v>
      </c>
    </row>
    <row r="159" spans="1:5" x14ac:dyDescent="0.2">
      <c r="A159" t="s">
        <v>299</v>
      </c>
      <c r="B159" t="s">
        <v>135</v>
      </c>
      <c r="C159">
        <v>74461941.340000004</v>
      </c>
      <c r="D159" t="s">
        <v>194</v>
      </c>
      <c r="E159" t="s">
        <v>300</v>
      </c>
    </row>
    <row r="160" spans="1:5" x14ac:dyDescent="0.2">
      <c r="A160" t="s">
        <v>299</v>
      </c>
      <c r="B160" t="s">
        <v>138</v>
      </c>
      <c r="C160">
        <v>20</v>
      </c>
      <c r="D160" t="s">
        <v>139</v>
      </c>
      <c r="E160" t="s">
        <v>302</v>
      </c>
    </row>
    <row r="161" spans="1:6" x14ac:dyDescent="0.2">
      <c r="A161" t="s">
        <v>303</v>
      </c>
      <c r="B161" t="s">
        <v>132</v>
      </c>
      <c r="C161">
        <v>1.78</v>
      </c>
      <c r="D161" t="s">
        <v>133</v>
      </c>
      <c r="E161" t="s">
        <v>166</v>
      </c>
      <c r="F161" t="s">
        <v>304</v>
      </c>
    </row>
    <row r="162" spans="1:6" x14ac:dyDescent="0.2">
      <c r="A162" t="s">
        <v>303</v>
      </c>
      <c r="B162" t="s">
        <v>149</v>
      </c>
      <c r="C162">
        <v>4.5</v>
      </c>
      <c r="D162" t="s">
        <v>168</v>
      </c>
      <c r="E162" t="s">
        <v>166</v>
      </c>
      <c r="F162" t="s">
        <v>305</v>
      </c>
    </row>
    <row r="163" spans="1:6" x14ac:dyDescent="0.2">
      <c r="A163" t="s">
        <v>303</v>
      </c>
      <c r="B163" t="s">
        <v>17</v>
      </c>
      <c r="C163">
        <v>0.4</v>
      </c>
      <c r="D163" t="s">
        <v>142</v>
      </c>
      <c r="E163" t="s">
        <v>166</v>
      </c>
      <c r="F163" t="s">
        <v>306</v>
      </c>
    </row>
    <row r="164" spans="1:6" x14ac:dyDescent="0.2">
      <c r="A164" t="s">
        <v>303</v>
      </c>
      <c r="B164" t="s">
        <v>135</v>
      </c>
      <c r="C164">
        <v>453.96</v>
      </c>
      <c r="D164" t="s">
        <v>176</v>
      </c>
      <c r="E164" t="s">
        <v>166</v>
      </c>
      <c r="F164" t="s">
        <v>307</v>
      </c>
    </row>
    <row r="165" spans="1:6" x14ac:dyDescent="0.2">
      <c r="A165" t="s">
        <v>303</v>
      </c>
      <c r="B165" t="s">
        <v>138</v>
      </c>
      <c r="C165">
        <v>25</v>
      </c>
      <c r="D165" t="s">
        <v>139</v>
      </c>
      <c r="E165" t="s">
        <v>166</v>
      </c>
      <c r="F165" t="s">
        <v>308</v>
      </c>
    </row>
    <row r="166" spans="1:6" x14ac:dyDescent="0.2">
      <c r="A166" t="s">
        <v>123</v>
      </c>
      <c r="B166" t="s">
        <v>132</v>
      </c>
      <c r="C166">
        <v>1</v>
      </c>
      <c r="D166" t="s">
        <v>133</v>
      </c>
      <c r="E166" t="s">
        <v>309</v>
      </c>
      <c r="F166" t="s">
        <v>259</v>
      </c>
    </row>
    <row r="167" spans="1:6" x14ac:dyDescent="0.2">
      <c r="A167" t="s">
        <v>123</v>
      </c>
      <c r="B167" t="s">
        <v>17</v>
      </c>
      <c r="C167">
        <v>0.75</v>
      </c>
      <c r="D167" t="s">
        <v>142</v>
      </c>
      <c r="E167" t="s">
        <v>309</v>
      </c>
      <c r="F167" t="s">
        <v>259</v>
      </c>
    </row>
    <row r="168" spans="1:6" x14ac:dyDescent="0.2">
      <c r="A168" t="s">
        <v>123</v>
      </c>
      <c r="B168" t="s">
        <v>135</v>
      </c>
      <c r="C168">
        <v>2208.16</v>
      </c>
      <c r="D168" t="s">
        <v>310</v>
      </c>
      <c r="E168" t="s">
        <v>309</v>
      </c>
      <c r="F168" t="s">
        <v>259</v>
      </c>
    </row>
    <row r="169" spans="1:6" x14ac:dyDescent="0.2">
      <c r="A169" t="s">
        <v>123</v>
      </c>
      <c r="B169" t="s">
        <v>138</v>
      </c>
      <c r="C169">
        <v>80</v>
      </c>
      <c r="D169" t="s">
        <v>139</v>
      </c>
      <c r="E169" t="s">
        <v>311</v>
      </c>
      <c r="F169" t="s">
        <v>259</v>
      </c>
    </row>
    <row r="170" spans="1:6" x14ac:dyDescent="0.2">
      <c r="A170" t="s">
        <v>312</v>
      </c>
      <c r="B170" t="s">
        <v>132</v>
      </c>
      <c r="C170">
        <v>5</v>
      </c>
      <c r="D170" t="s">
        <v>133</v>
      </c>
      <c r="E170" t="s">
        <v>313</v>
      </c>
      <c r="F170" t="s">
        <v>314</v>
      </c>
    </row>
    <row r="171" spans="1:6" x14ac:dyDescent="0.2">
      <c r="A171" t="s">
        <v>312</v>
      </c>
      <c r="B171" t="s">
        <v>17</v>
      </c>
      <c r="C171">
        <v>0.76</v>
      </c>
      <c r="D171" t="s">
        <v>315</v>
      </c>
      <c r="E171" t="s">
        <v>316</v>
      </c>
    </row>
    <row r="172" spans="1:6" x14ac:dyDescent="0.2">
      <c r="A172" t="s">
        <v>312</v>
      </c>
      <c r="B172" t="s">
        <v>135</v>
      </c>
      <c r="C172">
        <v>493470.4</v>
      </c>
      <c r="D172" t="s">
        <v>181</v>
      </c>
      <c r="E172" t="s">
        <v>313</v>
      </c>
      <c r="F172" t="s">
        <v>314</v>
      </c>
    </row>
    <row r="173" spans="1:6" x14ac:dyDescent="0.2">
      <c r="A173" t="s">
        <v>312</v>
      </c>
      <c r="B173" t="s">
        <v>138</v>
      </c>
      <c r="C173">
        <v>30</v>
      </c>
      <c r="D173" t="s">
        <v>139</v>
      </c>
      <c r="E173" t="s">
        <v>316</v>
      </c>
    </row>
    <row r="174" spans="1:6" x14ac:dyDescent="0.2">
      <c r="A174" t="s">
        <v>317</v>
      </c>
      <c r="B174" t="s">
        <v>132</v>
      </c>
      <c r="C174">
        <v>5</v>
      </c>
      <c r="D174" t="s">
        <v>133</v>
      </c>
      <c r="E174" t="s">
        <v>313</v>
      </c>
      <c r="F174" t="s">
        <v>314</v>
      </c>
    </row>
    <row r="175" spans="1:6" x14ac:dyDescent="0.2">
      <c r="A175" t="s">
        <v>317</v>
      </c>
      <c r="B175" t="s">
        <v>318</v>
      </c>
      <c r="C175">
        <v>0.9</v>
      </c>
      <c r="D175" t="s">
        <v>181</v>
      </c>
      <c r="E175" t="s">
        <v>316</v>
      </c>
      <c r="F175" t="s">
        <v>319</v>
      </c>
    </row>
    <row r="176" spans="1:6" x14ac:dyDescent="0.2">
      <c r="A176" t="s">
        <v>317</v>
      </c>
      <c r="B176" t="s">
        <v>17</v>
      </c>
      <c r="C176">
        <v>0.69</v>
      </c>
      <c r="D176" t="s">
        <v>315</v>
      </c>
      <c r="E176" t="s">
        <v>316</v>
      </c>
    </row>
    <row r="177" spans="1:6" x14ac:dyDescent="0.2">
      <c r="A177" t="s">
        <v>317</v>
      </c>
      <c r="B177" t="s">
        <v>135</v>
      </c>
      <c r="C177">
        <v>572425.66</v>
      </c>
      <c r="D177" t="s">
        <v>181</v>
      </c>
      <c r="E177" t="s">
        <v>313</v>
      </c>
      <c r="F177" t="s">
        <v>314</v>
      </c>
    </row>
    <row r="178" spans="1:6" x14ac:dyDescent="0.2">
      <c r="A178" t="s">
        <v>317</v>
      </c>
      <c r="B178" t="s">
        <v>138</v>
      </c>
      <c r="C178">
        <v>30</v>
      </c>
      <c r="D178" t="s">
        <v>139</v>
      </c>
      <c r="E178" t="s">
        <v>316</v>
      </c>
    </row>
    <row r="179" spans="1:6" x14ac:dyDescent="0.2">
      <c r="A179" t="s">
        <v>320</v>
      </c>
      <c r="B179" t="s">
        <v>132</v>
      </c>
      <c r="C179">
        <v>3</v>
      </c>
      <c r="D179" t="s">
        <v>133</v>
      </c>
      <c r="E179" t="s">
        <v>321</v>
      </c>
    </row>
    <row r="180" spans="1:6" x14ac:dyDescent="0.2">
      <c r="A180" t="s">
        <v>320</v>
      </c>
      <c r="B180" t="s">
        <v>135</v>
      </c>
      <c r="C180">
        <v>470085.47</v>
      </c>
      <c r="D180" t="s">
        <v>136</v>
      </c>
      <c r="E180" t="s">
        <v>321</v>
      </c>
    </row>
    <row r="181" spans="1:6" x14ac:dyDescent="0.2">
      <c r="A181" t="s">
        <v>320</v>
      </c>
      <c r="B181" t="s">
        <v>138</v>
      </c>
      <c r="C181">
        <v>30</v>
      </c>
      <c r="D181" t="s">
        <v>139</v>
      </c>
      <c r="E181" t="s">
        <v>321</v>
      </c>
    </row>
    <row r="182" spans="1:6" x14ac:dyDescent="0.2">
      <c r="A182" t="s">
        <v>322</v>
      </c>
      <c r="B182" t="s">
        <v>132</v>
      </c>
      <c r="C182">
        <v>3</v>
      </c>
      <c r="D182" t="s">
        <v>133</v>
      </c>
      <c r="E182" t="s">
        <v>147</v>
      </c>
      <c r="F182" t="s">
        <v>269</v>
      </c>
    </row>
    <row r="183" spans="1:6" x14ac:dyDescent="0.2">
      <c r="A183" t="s">
        <v>322</v>
      </c>
      <c r="B183" t="s">
        <v>135</v>
      </c>
      <c r="C183">
        <v>891679.11</v>
      </c>
      <c r="D183" t="s">
        <v>323</v>
      </c>
      <c r="E183" t="s">
        <v>147</v>
      </c>
      <c r="F183" t="s">
        <v>273</v>
      </c>
    </row>
    <row r="184" spans="1:6" x14ac:dyDescent="0.2">
      <c r="A184" t="s">
        <v>322</v>
      </c>
      <c r="B184" t="s">
        <v>138</v>
      </c>
      <c r="C184">
        <v>30</v>
      </c>
      <c r="D184" t="s">
        <v>139</v>
      </c>
      <c r="E184" t="s">
        <v>147</v>
      </c>
      <c r="F184" t="s">
        <v>274</v>
      </c>
    </row>
    <row r="185" spans="1:6" x14ac:dyDescent="0.2">
      <c r="A185" t="s">
        <v>324</v>
      </c>
      <c r="B185" t="s">
        <v>132</v>
      </c>
      <c r="C185">
        <v>0.2</v>
      </c>
      <c r="D185" t="s">
        <v>133</v>
      </c>
      <c r="E185" t="s">
        <v>325</v>
      </c>
      <c r="F185" t="s">
        <v>326</v>
      </c>
    </row>
    <row r="186" spans="1:6" x14ac:dyDescent="0.2">
      <c r="A186" t="s">
        <v>324</v>
      </c>
      <c r="B186" t="s">
        <v>17</v>
      </c>
      <c r="C186">
        <v>0.95</v>
      </c>
      <c r="D186" t="s">
        <v>142</v>
      </c>
      <c r="E186" t="s">
        <v>325</v>
      </c>
      <c r="F186" t="s">
        <v>327</v>
      </c>
    </row>
    <row r="187" spans="1:6" x14ac:dyDescent="0.2">
      <c r="A187" t="s">
        <v>324</v>
      </c>
      <c r="B187" t="s">
        <v>135</v>
      </c>
      <c r="C187">
        <v>270</v>
      </c>
      <c r="D187" t="s">
        <v>176</v>
      </c>
      <c r="E187" t="s">
        <v>325</v>
      </c>
      <c r="F187" t="s">
        <v>328</v>
      </c>
    </row>
    <row r="188" spans="1:6" x14ac:dyDescent="0.2">
      <c r="A188" t="s">
        <v>324</v>
      </c>
      <c r="B188" t="s">
        <v>138</v>
      </c>
      <c r="C188">
        <v>10</v>
      </c>
      <c r="D188" t="s">
        <v>139</v>
      </c>
      <c r="E188" t="s">
        <v>329</v>
      </c>
      <c r="F188" t="s">
        <v>330</v>
      </c>
    </row>
    <row r="189" spans="1:6" x14ac:dyDescent="0.2">
      <c r="A189" t="s">
        <v>117</v>
      </c>
      <c r="B189" t="s">
        <v>135</v>
      </c>
      <c r="C189">
        <v>232</v>
      </c>
      <c r="D189" t="s">
        <v>331</v>
      </c>
      <c r="E189" t="s">
        <v>325</v>
      </c>
      <c r="F189" t="s">
        <v>332</v>
      </c>
    </row>
    <row r="190" spans="1:6" x14ac:dyDescent="0.2">
      <c r="A190" t="s">
        <v>117</v>
      </c>
      <c r="B190" t="s">
        <v>138</v>
      </c>
      <c r="C190">
        <v>20</v>
      </c>
      <c r="D190" t="s">
        <v>139</v>
      </c>
      <c r="E190" t="s">
        <v>325</v>
      </c>
      <c r="F190" t="s">
        <v>330</v>
      </c>
    </row>
    <row r="191" spans="1:6" x14ac:dyDescent="0.2">
      <c r="A191" t="s">
        <v>333</v>
      </c>
      <c r="B191" t="s">
        <v>145</v>
      </c>
      <c r="C191">
        <v>0.09</v>
      </c>
      <c r="D191" t="s">
        <v>146</v>
      </c>
      <c r="E191" t="s">
        <v>143</v>
      </c>
    </row>
    <row r="192" spans="1:6" x14ac:dyDescent="0.2">
      <c r="A192" t="s">
        <v>333</v>
      </c>
      <c r="B192" t="s">
        <v>132</v>
      </c>
      <c r="C192">
        <v>11.38</v>
      </c>
      <c r="D192" t="s">
        <v>133</v>
      </c>
      <c r="E192" t="s">
        <v>147</v>
      </c>
      <c r="F192" t="s">
        <v>334</v>
      </c>
    </row>
    <row r="193" spans="1:6" x14ac:dyDescent="0.2">
      <c r="A193" t="s">
        <v>333</v>
      </c>
      <c r="B193" t="s">
        <v>152</v>
      </c>
      <c r="C193">
        <v>0.9</v>
      </c>
      <c r="D193" t="s">
        <v>142</v>
      </c>
      <c r="E193" t="s">
        <v>153</v>
      </c>
    </row>
    <row r="194" spans="1:6" x14ac:dyDescent="0.2">
      <c r="A194" t="s">
        <v>333</v>
      </c>
      <c r="B194" t="s">
        <v>17</v>
      </c>
      <c r="C194">
        <v>1</v>
      </c>
      <c r="D194" t="s">
        <v>142</v>
      </c>
      <c r="E194" t="s">
        <v>335</v>
      </c>
    </row>
    <row r="195" spans="1:6" x14ac:dyDescent="0.2">
      <c r="A195" t="s">
        <v>333</v>
      </c>
      <c r="B195" t="s">
        <v>336</v>
      </c>
      <c r="C195">
        <v>59</v>
      </c>
      <c r="D195" t="s">
        <v>337</v>
      </c>
      <c r="E195" t="s">
        <v>338</v>
      </c>
      <c r="F195" t="s">
        <v>259</v>
      </c>
    </row>
    <row r="196" spans="1:6" x14ac:dyDescent="0.2">
      <c r="A196" t="s">
        <v>333</v>
      </c>
      <c r="B196" t="s">
        <v>135</v>
      </c>
      <c r="C196">
        <v>1710.69</v>
      </c>
      <c r="D196" t="s">
        <v>176</v>
      </c>
      <c r="E196" t="s">
        <v>147</v>
      </c>
      <c r="F196" t="s">
        <v>339</v>
      </c>
    </row>
    <row r="197" spans="1:6" x14ac:dyDescent="0.2">
      <c r="A197" t="s">
        <v>333</v>
      </c>
      <c r="B197" t="s">
        <v>138</v>
      </c>
      <c r="C197">
        <v>20</v>
      </c>
      <c r="D197" t="s">
        <v>139</v>
      </c>
      <c r="E197" t="s">
        <v>147</v>
      </c>
      <c r="F197" t="s">
        <v>340</v>
      </c>
    </row>
    <row r="198" spans="1:6" x14ac:dyDescent="0.2">
      <c r="A198" t="s">
        <v>341</v>
      </c>
      <c r="B198" t="s">
        <v>145</v>
      </c>
      <c r="C198">
        <v>0.09</v>
      </c>
      <c r="D198" t="s">
        <v>146</v>
      </c>
      <c r="E198" t="s">
        <v>143</v>
      </c>
    </row>
    <row r="199" spans="1:6" x14ac:dyDescent="0.2">
      <c r="A199" t="s">
        <v>341</v>
      </c>
      <c r="B199" t="s">
        <v>132</v>
      </c>
      <c r="C199">
        <v>11.38</v>
      </c>
      <c r="D199" t="s">
        <v>133</v>
      </c>
      <c r="E199" t="s">
        <v>147</v>
      </c>
      <c r="F199" t="s">
        <v>334</v>
      </c>
    </row>
    <row r="200" spans="1:6" x14ac:dyDescent="0.2">
      <c r="A200" t="s">
        <v>341</v>
      </c>
      <c r="B200" t="s">
        <v>152</v>
      </c>
      <c r="C200">
        <v>0.9</v>
      </c>
      <c r="D200" t="s">
        <v>142</v>
      </c>
      <c r="E200" t="s">
        <v>153</v>
      </c>
    </row>
    <row r="201" spans="1:6" x14ac:dyDescent="0.2">
      <c r="A201" t="s">
        <v>341</v>
      </c>
      <c r="B201" t="s">
        <v>17</v>
      </c>
      <c r="C201">
        <v>1</v>
      </c>
      <c r="D201" t="s">
        <v>142</v>
      </c>
      <c r="E201" t="s">
        <v>335</v>
      </c>
    </row>
    <row r="202" spans="1:6" x14ac:dyDescent="0.2">
      <c r="A202" t="s">
        <v>341</v>
      </c>
      <c r="B202" t="s">
        <v>135</v>
      </c>
      <c r="C202">
        <v>1710.69</v>
      </c>
      <c r="D202" t="s">
        <v>176</v>
      </c>
      <c r="E202" t="s">
        <v>147</v>
      </c>
      <c r="F202" t="s">
        <v>339</v>
      </c>
    </row>
    <row r="203" spans="1:6" x14ac:dyDescent="0.2">
      <c r="A203" t="s">
        <v>341</v>
      </c>
      <c r="B203" t="s">
        <v>138</v>
      </c>
      <c r="C203">
        <v>20</v>
      </c>
      <c r="D203" t="s">
        <v>139</v>
      </c>
      <c r="E203" t="s">
        <v>147</v>
      </c>
      <c r="F203" t="s">
        <v>340</v>
      </c>
    </row>
    <row r="204" spans="1:6" x14ac:dyDescent="0.2">
      <c r="A204" t="s">
        <v>342</v>
      </c>
      <c r="B204" t="s">
        <v>132</v>
      </c>
      <c r="C204">
        <v>4</v>
      </c>
      <c r="D204" t="s">
        <v>133</v>
      </c>
      <c r="E204" t="s">
        <v>147</v>
      </c>
      <c r="F204" t="s">
        <v>343</v>
      </c>
    </row>
    <row r="205" spans="1:6" x14ac:dyDescent="0.2">
      <c r="A205" t="s">
        <v>342</v>
      </c>
      <c r="B205" t="s">
        <v>135</v>
      </c>
      <c r="C205">
        <v>907.2</v>
      </c>
      <c r="D205" t="s">
        <v>197</v>
      </c>
      <c r="E205" t="s">
        <v>147</v>
      </c>
      <c r="F205" t="s">
        <v>344</v>
      </c>
    </row>
    <row r="206" spans="1:6" x14ac:dyDescent="0.2">
      <c r="A206" t="s">
        <v>342</v>
      </c>
      <c r="B206" t="s">
        <v>138</v>
      </c>
      <c r="C206">
        <v>25</v>
      </c>
      <c r="D206" t="s">
        <v>139</v>
      </c>
      <c r="E206" t="s">
        <v>147</v>
      </c>
      <c r="F206" t="s">
        <v>345</v>
      </c>
    </row>
    <row r="207" spans="1:6" x14ac:dyDescent="0.2">
      <c r="A207" t="s">
        <v>346</v>
      </c>
      <c r="B207" t="s">
        <v>132</v>
      </c>
      <c r="C207">
        <v>2.5099999999999998</v>
      </c>
      <c r="D207" t="s">
        <v>133</v>
      </c>
      <c r="E207" t="s">
        <v>147</v>
      </c>
      <c r="F207" t="s">
        <v>347</v>
      </c>
    </row>
    <row r="208" spans="1:6" x14ac:dyDescent="0.2">
      <c r="A208" t="s">
        <v>346</v>
      </c>
      <c r="B208" t="s">
        <v>149</v>
      </c>
      <c r="C208">
        <v>3.69</v>
      </c>
      <c r="D208" t="s">
        <v>348</v>
      </c>
      <c r="E208" t="s">
        <v>147</v>
      </c>
      <c r="F208" t="s">
        <v>349</v>
      </c>
    </row>
    <row r="209" spans="1:6" x14ac:dyDescent="0.2">
      <c r="A209" t="s">
        <v>346</v>
      </c>
      <c r="B209" t="s">
        <v>135</v>
      </c>
      <c r="C209">
        <v>423</v>
      </c>
      <c r="D209" t="s">
        <v>350</v>
      </c>
      <c r="E209" t="s">
        <v>147</v>
      </c>
      <c r="F209" t="s">
        <v>351</v>
      </c>
    </row>
    <row r="210" spans="1:6" x14ac:dyDescent="0.2">
      <c r="A210" t="s">
        <v>346</v>
      </c>
      <c r="B210" t="s">
        <v>138</v>
      </c>
      <c r="C210">
        <v>15</v>
      </c>
      <c r="D210" t="s">
        <v>139</v>
      </c>
      <c r="E210" t="s">
        <v>147</v>
      </c>
      <c r="F210" t="s">
        <v>352</v>
      </c>
    </row>
    <row r="211" spans="1:6" x14ac:dyDescent="0.2">
      <c r="A211" t="s">
        <v>113</v>
      </c>
      <c r="B211" t="s">
        <v>132</v>
      </c>
      <c r="C211">
        <v>4.53</v>
      </c>
      <c r="D211" t="s">
        <v>133</v>
      </c>
      <c r="E211" t="s">
        <v>309</v>
      </c>
      <c r="F211" t="s">
        <v>259</v>
      </c>
    </row>
    <row r="212" spans="1:6" x14ac:dyDescent="0.2">
      <c r="A212" t="s">
        <v>113</v>
      </c>
      <c r="B212" t="s">
        <v>17</v>
      </c>
      <c r="C212">
        <v>0.47</v>
      </c>
      <c r="D212" t="s">
        <v>142</v>
      </c>
      <c r="E212" t="s">
        <v>309</v>
      </c>
      <c r="F212" t="s">
        <v>259</v>
      </c>
    </row>
    <row r="213" spans="1:6" x14ac:dyDescent="0.2">
      <c r="A213" t="s">
        <v>113</v>
      </c>
      <c r="B213" t="s">
        <v>336</v>
      </c>
      <c r="C213">
        <v>7</v>
      </c>
      <c r="D213" t="s">
        <v>337</v>
      </c>
      <c r="E213" t="s">
        <v>353</v>
      </c>
      <c r="F213" t="s">
        <v>259</v>
      </c>
    </row>
    <row r="214" spans="1:6" x14ac:dyDescent="0.2">
      <c r="A214" t="s">
        <v>113</v>
      </c>
      <c r="B214" t="s">
        <v>135</v>
      </c>
      <c r="C214">
        <v>2209</v>
      </c>
      <c r="D214" t="s">
        <v>310</v>
      </c>
      <c r="E214" t="s">
        <v>309</v>
      </c>
      <c r="F214" t="s">
        <v>259</v>
      </c>
    </row>
    <row r="215" spans="1:6" x14ac:dyDescent="0.2">
      <c r="A215" t="s">
        <v>113</v>
      </c>
      <c r="B215" t="s">
        <v>138</v>
      </c>
      <c r="C215">
        <v>30</v>
      </c>
      <c r="D215" t="s">
        <v>139</v>
      </c>
      <c r="E215" t="s">
        <v>354</v>
      </c>
      <c r="F215" t="s">
        <v>259</v>
      </c>
    </row>
    <row r="216" spans="1:6" x14ac:dyDescent="0.2">
      <c r="A216" t="s">
        <v>355</v>
      </c>
      <c r="B216" t="s">
        <v>132</v>
      </c>
      <c r="C216">
        <v>3.61</v>
      </c>
      <c r="D216" t="s">
        <v>133</v>
      </c>
      <c r="E216" t="s">
        <v>166</v>
      </c>
      <c r="F216" t="s">
        <v>356</v>
      </c>
    </row>
    <row r="217" spans="1:6" x14ac:dyDescent="0.2">
      <c r="A217" t="s">
        <v>355</v>
      </c>
      <c r="B217" t="s">
        <v>149</v>
      </c>
      <c r="C217">
        <v>2.11</v>
      </c>
      <c r="D217" t="s">
        <v>357</v>
      </c>
      <c r="E217" t="s">
        <v>166</v>
      </c>
      <c r="F217" t="s">
        <v>358</v>
      </c>
    </row>
    <row r="218" spans="1:6" x14ac:dyDescent="0.2">
      <c r="A218" t="s">
        <v>355</v>
      </c>
      <c r="B218" t="s">
        <v>170</v>
      </c>
      <c r="C218">
        <v>0.45</v>
      </c>
      <c r="D218" t="s">
        <v>359</v>
      </c>
      <c r="E218" t="s">
        <v>166</v>
      </c>
      <c r="F218" t="s">
        <v>360</v>
      </c>
    </row>
    <row r="219" spans="1:6" x14ac:dyDescent="0.2">
      <c r="A219" t="s">
        <v>355</v>
      </c>
      <c r="B219" t="s">
        <v>173</v>
      </c>
      <c r="C219">
        <v>1</v>
      </c>
      <c r="D219" t="s">
        <v>359</v>
      </c>
      <c r="E219" t="s">
        <v>166</v>
      </c>
      <c r="F219" t="s">
        <v>361</v>
      </c>
    </row>
    <row r="220" spans="1:6" x14ac:dyDescent="0.2">
      <c r="A220" t="s">
        <v>355</v>
      </c>
      <c r="B220" t="s">
        <v>17</v>
      </c>
      <c r="C220">
        <v>0.3</v>
      </c>
      <c r="D220" t="s">
        <v>142</v>
      </c>
      <c r="E220" t="s">
        <v>166</v>
      </c>
      <c r="F220" t="s">
        <v>362</v>
      </c>
    </row>
    <row r="221" spans="1:6" x14ac:dyDescent="0.2">
      <c r="A221" t="s">
        <v>355</v>
      </c>
      <c r="B221" t="s">
        <v>363</v>
      </c>
      <c r="C221">
        <v>0.71</v>
      </c>
      <c r="D221" t="s">
        <v>142</v>
      </c>
      <c r="E221" t="s">
        <v>166</v>
      </c>
      <c r="F221" t="s">
        <v>364</v>
      </c>
    </row>
    <row r="222" spans="1:6" x14ac:dyDescent="0.2">
      <c r="A222" t="s">
        <v>355</v>
      </c>
      <c r="B222" t="s">
        <v>135</v>
      </c>
      <c r="C222">
        <v>3381.27</v>
      </c>
      <c r="D222" t="s">
        <v>365</v>
      </c>
      <c r="E222" t="s">
        <v>166</v>
      </c>
      <c r="F222" t="s">
        <v>366</v>
      </c>
    </row>
    <row r="223" spans="1:6" x14ac:dyDescent="0.2">
      <c r="A223" t="s">
        <v>355</v>
      </c>
      <c r="B223" t="s">
        <v>138</v>
      </c>
      <c r="C223">
        <v>25</v>
      </c>
      <c r="D223" t="s">
        <v>139</v>
      </c>
      <c r="E223" t="s">
        <v>166</v>
      </c>
      <c r="F223" t="s">
        <v>367</v>
      </c>
    </row>
    <row r="224" spans="1:6" x14ac:dyDescent="0.2">
      <c r="A224" t="s">
        <v>368</v>
      </c>
      <c r="B224" t="s">
        <v>132</v>
      </c>
      <c r="C224">
        <v>3</v>
      </c>
      <c r="D224" t="s">
        <v>133</v>
      </c>
      <c r="E224" t="s">
        <v>369</v>
      </c>
      <c r="F224" t="s">
        <v>370</v>
      </c>
    </row>
    <row r="225" spans="1:6" x14ac:dyDescent="0.2">
      <c r="A225" t="s">
        <v>368</v>
      </c>
      <c r="B225" t="s">
        <v>318</v>
      </c>
      <c r="C225">
        <v>0.9</v>
      </c>
      <c r="D225" t="s">
        <v>142</v>
      </c>
      <c r="E225" t="s">
        <v>369</v>
      </c>
      <c r="F225" t="s">
        <v>370</v>
      </c>
    </row>
    <row r="226" spans="1:6" x14ac:dyDescent="0.2">
      <c r="A226" t="s">
        <v>368</v>
      </c>
      <c r="B226" t="s">
        <v>371</v>
      </c>
      <c r="C226">
        <v>0.1</v>
      </c>
      <c r="D226" t="s">
        <v>372</v>
      </c>
      <c r="E226" t="s">
        <v>369</v>
      </c>
      <c r="F226" t="s">
        <v>370</v>
      </c>
    </row>
    <row r="227" spans="1:6" x14ac:dyDescent="0.2">
      <c r="A227" t="s">
        <v>368</v>
      </c>
      <c r="B227" t="s">
        <v>373</v>
      </c>
      <c r="C227">
        <v>0.16</v>
      </c>
      <c r="D227" t="s">
        <v>372</v>
      </c>
      <c r="E227" t="s">
        <v>369</v>
      </c>
      <c r="F227" t="s">
        <v>370</v>
      </c>
    </row>
    <row r="228" spans="1:6" x14ac:dyDescent="0.2">
      <c r="A228" t="s">
        <v>368</v>
      </c>
      <c r="B228" t="s">
        <v>109</v>
      </c>
      <c r="C228">
        <v>0.03</v>
      </c>
      <c r="D228" t="s">
        <v>372</v>
      </c>
      <c r="E228" t="s">
        <v>369</v>
      </c>
      <c r="F228" t="s">
        <v>370</v>
      </c>
    </row>
    <row r="229" spans="1:6" x14ac:dyDescent="0.2">
      <c r="A229" t="s">
        <v>368</v>
      </c>
      <c r="B229" t="s">
        <v>121</v>
      </c>
      <c r="C229">
        <v>0.83</v>
      </c>
      <c r="D229" t="s">
        <v>372</v>
      </c>
      <c r="E229" t="s">
        <v>369</v>
      </c>
      <c r="F229" t="s">
        <v>370</v>
      </c>
    </row>
    <row r="230" spans="1:6" x14ac:dyDescent="0.2">
      <c r="A230" t="s">
        <v>368</v>
      </c>
      <c r="B230" t="s">
        <v>374</v>
      </c>
      <c r="C230">
        <v>0.83</v>
      </c>
      <c r="D230" t="s">
        <v>372</v>
      </c>
      <c r="E230" t="s">
        <v>369</v>
      </c>
      <c r="F230" t="s">
        <v>370</v>
      </c>
    </row>
    <row r="231" spans="1:6" x14ac:dyDescent="0.2">
      <c r="A231" t="s">
        <v>368</v>
      </c>
      <c r="B231" t="s">
        <v>135</v>
      </c>
      <c r="C231">
        <v>3300000</v>
      </c>
      <c r="D231" t="s">
        <v>375</v>
      </c>
      <c r="E231" t="s">
        <v>369</v>
      </c>
      <c r="F231" t="s">
        <v>370</v>
      </c>
    </row>
    <row r="232" spans="1:6" x14ac:dyDescent="0.2">
      <c r="A232" t="s">
        <v>368</v>
      </c>
      <c r="B232" t="s">
        <v>138</v>
      </c>
      <c r="C232">
        <v>25</v>
      </c>
      <c r="D232" t="s">
        <v>139</v>
      </c>
      <c r="E232" t="s">
        <v>369</v>
      </c>
      <c r="F232" t="s">
        <v>370</v>
      </c>
    </row>
    <row r="233" spans="1:6" x14ac:dyDescent="0.2">
      <c r="A233" t="s">
        <v>376</v>
      </c>
      <c r="B233" t="s">
        <v>132</v>
      </c>
      <c r="C233">
        <v>3.61</v>
      </c>
      <c r="D233" t="s">
        <v>133</v>
      </c>
      <c r="E233" t="s">
        <v>166</v>
      </c>
      <c r="F233" t="s">
        <v>356</v>
      </c>
    </row>
    <row r="234" spans="1:6" x14ac:dyDescent="0.2">
      <c r="A234" t="s">
        <v>376</v>
      </c>
      <c r="B234" t="s">
        <v>149</v>
      </c>
      <c r="C234">
        <v>2.11</v>
      </c>
      <c r="D234" t="s">
        <v>357</v>
      </c>
      <c r="E234" t="s">
        <v>166</v>
      </c>
      <c r="F234" t="s">
        <v>358</v>
      </c>
    </row>
    <row r="235" spans="1:6" x14ac:dyDescent="0.2">
      <c r="A235" t="s">
        <v>376</v>
      </c>
      <c r="B235" t="s">
        <v>170</v>
      </c>
      <c r="C235">
        <v>0.45</v>
      </c>
      <c r="D235" t="s">
        <v>359</v>
      </c>
      <c r="E235" t="s">
        <v>166</v>
      </c>
      <c r="F235" t="s">
        <v>360</v>
      </c>
    </row>
    <row r="236" spans="1:6" x14ac:dyDescent="0.2">
      <c r="A236" t="s">
        <v>376</v>
      </c>
      <c r="B236" t="s">
        <v>173</v>
      </c>
      <c r="C236">
        <v>1</v>
      </c>
      <c r="D236" t="s">
        <v>359</v>
      </c>
      <c r="E236" t="s">
        <v>166</v>
      </c>
      <c r="F236" t="s">
        <v>361</v>
      </c>
    </row>
    <row r="237" spans="1:6" x14ac:dyDescent="0.2">
      <c r="A237" t="s">
        <v>376</v>
      </c>
      <c r="B237" t="s">
        <v>17</v>
      </c>
      <c r="C237">
        <v>0.3</v>
      </c>
      <c r="D237" t="s">
        <v>142</v>
      </c>
      <c r="E237" t="s">
        <v>166</v>
      </c>
      <c r="F237" t="s">
        <v>362</v>
      </c>
    </row>
    <row r="238" spans="1:6" x14ac:dyDescent="0.2">
      <c r="A238" t="s">
        <v>376</v>
      </c>
      <c r="B238" t="s">
        <v>363</v>
      </c>
      <c r="C238">
        <v>0.71</v>
      </c>
      <c r="D238" t="s">
        <v>142</v>
      </c>
      <c r="E238" t="s">
        <v>166</v>
      </c>
      <c r="F238" t="s">
        <v>364</v>
      </c>
    </row>
    <row r="239" spans="1:6" x14ac:dyDescent="0.2">
      <c r="A239" t="s">
        <v>376</v>
      </c>
      <c r="B239" t="s">
        <v>135</v>
      </c>
      <c r="C239">
        <v>3381.27</v>
      </c>
      <c r="D239" t="s">
        <v>365</v>
      </c>
      <c r="E239" t="s">
        <v>166</v>
      </c>
      <c r="F239" t="s">
        <v>366</v>
      </c>
    </row>
    <row r="240" spans="1:6" x14ac:dyDescent="0.2">
      <c r="A240" t="s">
        <v>376</v>
      </c>
      <c r="B240" t="s">
        <v>138</v>
      </c>
      <c r="C240">
        <v>25</v>
      </c>
      <c r="D240" t="s">
        <v>139</v>
      </c>
      <c r="E240" t="s">
        <v>166</v>
      </c>
      <c r="F240" t="s">
        <v>367</v>
      </c>
    </row>
    <row r="241" spans="1:6" x14ac:dyDescent="0.2">
      <c r="A241" t="s">
        <v>377</v>
      </c>
      <c r="B241" t="s">
        <v>132</v>
      </c>
      <c r="C241">
        <v>5.8</v>
      </c>
      <c r="D241" t="s">
        <v>133</v>
      </c>
      <c r="E241" t="s">
        <v>166</v>
      </c>
      <c r="F241" t="s">
        <v>378</v>
      </c>
    </row>
    <row r="242" spans="1:6" x14ac:dyDescent="0.2">
      <c r="A242" t="s">
        <v>377</v>
      </c>
      <c r="B242" t="s">
        <v>149</v>
      </c>
      <c r="C242">
        <v>2.11</v>
      </c>
      <c r="D242" t="s">
        <v>168</v>
      </c>
      <c r="E242" t="s">
        <v>166</v>
      </c>
      <c r="F242" t="s">
        <v>379</v>
      </c>
    </row>
    <row r="243" spans="1:6" x14ac:dyDescent="0.2">
      <c r="A243" t="s">
        <v>377</v>
      </c>
      <c r="B243" t="s">
        <v>17</v>
      </c>
      <c r="C243">
        <v>1.03</v>
      </c>
      <c r="D243" t="s">
        <v>142</v>
      </c>
      <c r="E243" t="s">
        <v>166</v>
      </c>
      <c r="F243" t="s">
        <v>380</v>
      </c>
    </row>
    <row r="244" spans="1:6" x14ac:dyDescent="0.2">
      <c r="A244" t="s">
        <v>377</v>
      </c>
      <c r="B244" t="s">
        <v>135</v>
      </c>
      <c r="C244">
        <v>875.42</v>
      </c>
      <c r="D244" t="s">
        <v>381</v>
      </c>
      <c r="E244" t="s">
        <v>166</v>
      </c>
      <c r="F244" t="s">
        <v>382</v>
      </c>
    </row>
    <row r="245" spans="1:6" x14ac:dyDescent="0.2">
      <c r="A245" t="s">
        <v>377</v>
      </c>
      <c r="B245" t="s">
        <v>138</v>
      </c>
      <c r="C245">
        <v>25</v>
      </c>
      <c r="D245" t="s">
        <v>139</v>
      </c>
      <c r="E245" t="s">
        <v>166</v>
      </c>
      <c r="F245" t="s">
        <v>383</v>
      </c>
    </row>
    <row r="246" spans="1:6" x14ac:dyDescent="0.2">
      <c r="A246" t="s">
        <v>384</v>
      </c>
      <c r="B246" t="s">
        <v>132</v>
      </c>
      <c r="C246">
        <v>7.39</v>
      </c>
      <c r="D246" t="s">
        <v>133</v>
      </c>
      <c r="E246" t="s">
        <v>385</v>
      </c>
      <c r="F246" t="s">
        <v>386</v>
      </c>
    </row>
    <row r="247" spans="1:6" x14ac:dyDescent="0.2">
      <c r="A247" t="s">
        <v>384</v>
      </c>
      <c r="B247" t="s">
        <v>17</v>
      </c>
      <c r="C247">
        <v>0.82</v>
      </c>
      <c r="D247" t="s">
        <v>142</v>
      </c>
      <c r="E247" t="s">
        <v>385</v>
      </c>
      <c r="F247" t="s">
        <v>387</v>
      </c>
    </row>
    <row r="248" spans="1:6" x14ac:dyDescent="0.2">
      <c r="A248" t="s">
        <v>384</v>
      </c>
      <c r="B248" t="s">
        <v>135</v>
      </c>
      <c r="C248">
        <v>682.67</v>
      </c>
      <c r="D248" t="s">
        <v>155</v>
      </c>
      <c r="E248" t="s">
        <v>385</v>
      </c>
      <c r="F248" t="s">
        <v>388</v>
      </c>
    </row>
    <row r="249" spans="1:6" x14ac:dyDescent="0.2">
      <c r="A249" t="s">
        <v>384</v>
      </c>
      <c r="B249" t="s">
        <v>138</v>
      </c>
      <c r="C249">
        <v>20</v>
      </c>
      <c r="D249" t="s">
        <v>139</v>
      </c>
      <c r="E249" t="s">
        <v>385</v>
      </c>
      <c r="F249" t="s">
        <v>389</v>
      </c>
    </row>
    <row r="250" spans="1:6" x14ac:dyDescent="0.2">
      <c r="A250" t="s">
        <v>384</v>
      </c>
      <c r="B250" t="s">
        <v>390</v>
      </c>
      <c r="C250">
        <v>9</v>
      </c>
      <c r="D250" t="s">
        <v>391</v>
      </c>
      <c r="E250" t="s">
        <v>392</v>
      </c>
    </row>
    <row r="251" spans="1:6" x14ac:dyDescent="0.2">
      <c r="A251" t="s">
        <v>393</v>
      </c>
      <c r="B251" t="s">
        <v>132</v>
      </c>
      <c r="C251">
        <v>3</v>
      </c>
      <c r="D251" t="s">
        <v>133</v>
      </c>
      <c r="E251" t="s">
        <v>369</v>
      </c>
      <c r="F251" t="s">
        <v>394</v>
      </c>
    </row>
    <row r="252" spans="1:6" x14ac:dyDescent="0.2">
      <c r="A252" t="s">
        <v>393</v>
      </c>
      <c r="B252" t="s">
        <v>318</v>
      </c>
      <c r="C252">
        <v>0.9</v>
      </c>
      <c r="D252" t="s">
        <v>142</v>
      </c>
      <c r="E252" t="s">
        <v>369</v>
      </c>
      <c r="F252" t="s">
        <v>394</v>
      </c>
    </row>
    <row r="253" spans="1:6" x14ac:dyDescent="0.2">
      <c r="A253" t="s">
        <v>393</v>
      </c>
      <c r="B253" t="s">
        <v>371</v>
      </c>
      <c r="C253">
        <v>0.1</v>
      </c>
      <c r="D253" t="s">
        <v>372</v>
      </c>
      <c r="E253" t="s">
        <v>369</v>
      </c>
      <c r="F253" t="s">
        <v>394</v>
      </c>
    </row>
    <row r="254" spans="1:6" x14ac:dyDescent="0.2">
      <c r="A254" t="s">
        <v>393</v>
      </c>
      <c r="B254" t="s">
        <v>373</v>
      </c>
      <c r="C254">
        <v>0.16</v>
      </c>
      <c r="D254" t="s">
        <v>372</v>
      </c>
      <c r="E254" t="s">
        <v>369</v>
      </c>
      <c r="F254" t="s">
        <v>394</v>
      </c>
    </row>
    <row r="255" spans="1:6" x14ac:dyDescent="0.2">
      <c r="A255" t="s">
        <v>393</v>
      </c>
      <c r="B255" t="s">
        <v>109</v>
      </c>
      <c r="C255">
        <v>0.02</v>
      </c>
      <c r="D255" t="s">
        <v>372</v>
      </c>
      <c r="E255" t="s">
        <v>369</v>
      </c>
      <c r="F255" t="s">
        <v>394</v>
      </c>
    </row>
    <row r="256" spans="1:6" x14ac:dyDescent="0.2">
      <c r="A256" t="s">
        <v>393</v>
      </c>
      <c r="B256" t="s">
        <v>121</v>
      </c>
      <c r="C256">
        <v>0.83</v>
      </c>
      <c r="D256" t="s">
        <v>372</v>
      </c>
      <c r="E256" t="s">
        <v>369</v>
      </c>
      <c r="F256" t="s">
        <v>394</v>
      </c>
    </row>
    <row r="257" spans="1:6" x14ac:dyDescent="0.2">
      <c r="A257" t="s">
        <v>393</v>
      </c>
      <c r="B257" t="s">
        <v>374</v>
      </c>
      <c r="C257">
        <v>1.65</v>
      </c>
      <c r="D257" t="s">
        <v>372</v>
      </c>
      <c r="E257" t="s">
        <v>369</v>
      </c>
      <c r="F257" t="s">
        <v>394</v>
      </c>
    </row>
    <row r="258" spans="1:6" x14ac:dyDescent="0.2">
      <c r="A258" t="s">
        <v>393</v>
      </c>
      <c r="B258" t="s">
        <v>135</v>
      </c>
      <c r="C258">
        <v>3000000</v>
      </c>
      <c r="D258" t="s">
        <v>375</v>
      </c>
      <c r="E258" t="s">
        <v>369</v>
      </c>
      <c r="F258" t="s">
        <v>394</v>
      </c>
    </row>
    <row r="259" spans="1:6" x14ac:dyDescent="0.2">
      <c r="A259" t="s">
        <v>393</v>
      </c>
      <c r="B259" t="s">
        <v>138</v>
      </c>
      <c r="C259">
        <v>25</v>
      </c>
      <c r="D259" t="s">
        <v>139</v>
      </c>
      <c r="E259" t="s">
        <v>369</v>
      </c>
      <c r="F259" t="s">
        <v>394</v>
      </c>
    </row>
    <row r="260" spans="1:6" x14ac:dyDescent="0.2">
      <c r="A260" t="s">
        <v>395</v>
      </c>
      <c r="B260" t="s">
        <v>132</v>
      </c>
      <c r="C260">
        <v>0.21</v>
      </c>
      <c r="D260" t="s">
        <v>133</v>
      </c>
      <c r="E260" t="s">
        <v>166</v>
      </c>
      <c r="F260" t="s">
        <v>396</v>
      </c>
    </row>
    <row r="261" spans="1:6" x14ac:dyDescent="0.2">
      <c r="A261" t="s">
        <v>395</v>
      </c>
      <c r="B261" t="s">
        <v>149</v>
      </c>
      <c r="C261">
        <v>2.19</v>
      </c>
      <c r="D261" t="s">
        <v>150</v>
      </c>
      <c r="E261" t="s">
        <v>166</v>
      </c>
      <c r="F261" t="s">
        <v>397</v>
      </c>
    </row>
    <row r="262" spans="1:6" x14ac:dyDescent="0.2">
      <c r="A262" t="s">
        <v>395</v>
      </c>
      <c r="B262" t="s">
        <v>17</v>
      </c>
      <c r="C262">
        <v>3.4</v>
      </c>
      <c r="D262" t="s">
        <v>142</v>
      </c>
      <c r="E262" t="s">
        <v>166</v>
      </c>
      <c r="F262" t="s">
        <v>398</v>
      </c>
    </row>
    <row r="263" spans="1:6" x14ac:dyDescent="0.2">
      <c r="A263" t="s">
        <v>395</v>
      </c>
      <c r="B263" t="s">
        <v>135</v>
      </c>
      <c r="C263">
        <v>951.39</v>
      </c>
      <c r="D263" t="s">
        <v>155</v>
      </c>
      <c r="E263" t="s">
        <v>166</v>
      </c>
      <c r="F263" t="s">
        <v>399</v>
      </c>
    </row>
    <row r="264" spans="1:6" x14ac:dyDescent="0.2">
      <c r="A264" t="s">
        <v>395</v>
      </c>
      <c r="B264" t="s">
        <v>138</v>
      </c>
      <c r="C264">
        <v>25</v>
      </c>
      <c r="D264" t="s">
        <v>139</v>
      </c>
      <c r="E264" t="s">
        <v>166</v>
      </c>
      <c r="F264" t="s">
        <v>400</v>
      </c>
    </row>
    <row r="265" spans="1:6" x14ac:dyDescent="0.2">
      <c r="A265" t="s">
        <v>401</v>
      </c>
      <c r="B265" t="s">
        <v>132</v>
      </c>
      <c r="C265">
        <v>1.63</v>
      </c>
      <c r="D265" t="s">
        <v>133</v>
      </c>
      <c r="E265" t="s">
        <v>166</v>
      </c>
      <c r="F265" t="s">
        <v>402</v>
      </c>
    </row>
    <row r="266" spans="1:6" x14ac:dyDescent="0.2">
      <c r="A266" t="s">
        <v>401</v>
      </c>
      <c r="B266" t="s">
        <v>149</v>
      </c>
      <c r="C266">
        <v>2.9</v>
      </c>
      <c r="D266" t="s">
        <v>168</v>
      </c>
      <c r="E266" t="s">
        <v>166</v>
      </c>
      <c r="F266" t="s">
        <v>403</v>
      </c>
    </row>
    <row r="267" spans="1:6" x14ac:dyDescent="0.2">
      <c r="A267" t="s">
        <v>401</v>
      </c>
      <c r="B267" t="s">
        <v>170</v>
      </c>
      <c r="C267">
        <v>0.84</v>
      </c>
      <c r="D267" t="s">
        <v>171</v>
      </c>
      <c r="E267" t="s">
        <v>166</v>
      </c>
      <c r="F267" t="s">
        <v>404</v>
      </c>
    </row>
    <row r="268" spans="1:6" x14ac:dyDescent="0.2">
      <c r="A268" t="s">
        <v>401</v>
      </c>
      <c r="B268" t="s">
        <v>173</v>
      </c>
      <c r="C268">
        <v>0.15</v>
      </c>
      <c r="D268" t="s">
        <v>171</v>
      </c>
      <c r="E268" t="s">
        <v>166</v>
      </c>
      <c r="F268" t="s">
        <v>405</v>
      </c>
    </row>
    <row r="269" spans="1:6" x14ac:dyDescent="0.2">
      <c r="A269" t="s">
        <v>401</v>
      </c>
      <c r="B269" t="s">
        <v>17</v>
      </c>
      <c r="C269">
        <v>0.48</v>
      </c>
      <c r="D269" t="s">
        <v>142</v>
      </c>
      <c r="E269" t="s">
        <v>166</v>
      </c>
      <c r="F269" t="s">
        <v>406</v>
      </c>
    </row>
    <row r="270" spans="1:6" x14ac:dyDescent="0.2">
      <c r="A270" t="s">
        <v>401</v>
      </c>
      <c r="B270" t="s">
        <v>135</v>
      </c>
      <c r="C270">
        <v>1900</v>
      </c>
      <c r="D270" t="s">
        <v>176</v>
      </c>
      <c r="E270" t="s">
        <v>166</v>
      </c>
      <c r="F270" t="s">
        <v>407</v>
      </c>
    </row>
    <row r="271" spans="1:6" x14ac:dyDescent="0.2">
      <c r="A271" t="s">
        <v>401</v>
      </c>
      <c r="B271" t="s">
        <v>138</v>
      </c>
      <c r="C271">
        <v>25</v>
      </c>
      <c r="D271" t="s">
        <v>139</v>
      </c>
      <c r="E271" t="s">
        <v>166</v>
      </c>
      <c r="F271" t="s">
        <v>408</v>
      </c>
    </row>
    <row r="272" spans="1:6" x14ac:dyDescent="0.2">
      <c r="A272" t="s">
        <v>409</v>
      </c>
      <c r="B272" t="s">
        <v>132</v>
      </c>
      <c r="C272">
        <v>3.31</v>
      </c>
      <c r="D272" t="s">
        <v>133</v>
      </c>
      <c r="E272" t="s">
        <v>166</v>
      </c>
      <c r="F272" t="s">
        <v>410</v>
      </c>
    </row>
    <row r="273" spans="1:6" x14ac:dyDescent="0.2">
      <c r="A273" t="s">
        <v>409</v>
      </c>
      <c r="B273" t="s">
        <v>149</v>
      </c>
      <c r="C273">
        <v>4.4000000000000004</v>
      </c>
      <c r="D273" t="s">
        <v>168</v>
      </c>
      <c r="E273" t="s">
        <v>166</v>
      </c>
      <c r="F273" t="s">
        <v>411</v>
      </c>
    </row>
    <row r="274" spans="1:6" x14ac:dyDescent="0.2">
      <c r="A274" t="s">
        <v>409</v>
      </c>
      <c r="B274" t="s">
        <v>170</v>
      </c>
      <c r="C274">
        <v>0.96</v>
      </c>
      <c r="D274" t="s">
        <v>171</v>
      </c>
      <c r="E274" t="s">
        <v>166</v>
      </c>
      <c r="F274" t="s">
        <v>412</v>
      </c>
    </row>
    <row r="275" spans="1:6" x14ac:dyDescent="0.2">
      <c r="A275" t="s">
        <v>409</v>
      </c>
      <c r="B275" t="s">
        <v>173</v>
      </c>
      <c r="C275">
        <v>0.17</v>
      </c>
      <c r="D275" t="s">
        <v>142</v>
      </c>
      <c r="E275" t="s">
        <v>413</v>
      </c>
      <c r="F275" t="s">
        <v>259</v>
      </c>
    </row>
    <row r="276" spans="1:6" x14ac:dyDescent="0.2">
      <c r="A276" t="s">
        <v>409</v>
      </c>
      <c r="B276" t="s">
        <v>17</v>
      </c>
      <c r="C276">
        <v>0.4</v>
      </c>
      <c r="D276" t="s">
        <v>142</v>
      </c>
      <c r="E276" t="s">
        <v>166</v>
      </c>
      <c r="F276" t="s">
        <v>414</v>
      </c>
    </row>
    <row r="277" spans="1:6" x14ac:dyDescent="0.2">
      <c r="A277" t="s">
        <v>409</v>
      </c>
      <c r="B277" t="s">
        <v>135</v>
      </c>
      <c r="C277">
        <v>590</v>
      </c>
      <c r="D277" t="s">
        <v>176</v>
      </c>
      <c r="E277" t="s">
        <v>166</v>
      </c>
      <c r="F277" t="s">
        <v>415</v>
      </c>
    </row>
    <row r="278" spans="1:6" x14ac:dyDescent="0.2">
      <c r="A278" t="s">
        <v>409</v>
      </c>
      <c r="B278" t="s">
        <v>138</v>
      </c>
      <c r="C278">
        <v>25</v>
      </c>
      <c r="D278" t="s">
        <v>139</v>
      </c>
      <c r="E278" t="s">
        <v>166</v>
      </c>
      <c r="F278" t="s">
        <v>416</v>
      </c>
    </row>
    <row r="279" spans="1:6" x14ac:dyDescent="0.2">
      <c r="A279" t="s">
        <v>409</v>
      </c>
      <c r="B279" t="s">
        <v>417</v>
      </c>
      <c r="C279">
        <v>1</v>
      </c>
      <c r="D279" t="s">
        <v>142</v>
      </c>
      <c r="F279" t="s">
        <v>259</v>
      </c>
    </row>
    <row r="280" spans="1:6" x14ac:dyDescent="0.2">
      <c r="A280" t="s">
        <v>418</v>
      </c>
      <c r="B280" t="s">
        <v>132</v>
      </c>
      <c r="C280">
        <v>3.31</v>
      </c>
      <c r="D280" t="s">
        <v>133</v>
      </c>
      <c r="E280" t="s">
        <v>166</v>
      </c>
      <c r="F280" t="s">
        <v>410</v>
      </c>
    </row>
    <row r="281" spans="1:6" x14ac:dyDescent="0.2">
      <c r="A281" t="s">
        <v>418</v>
      </c>
      <c r="B281" t="s">
        <v>149</v>
      </c>
      <c r="C281">
        <v>4.4000000000000004</v>
      </c>
      <c r="D281" t="s">
        <v>168</v>
      </c>
      <c r="E281" t="s">
        <v>166</v>
      </c>
      <c r="F281" t="s">
        <v>411</v>
      </c>
    </row>
    <row r="282" spans="1:6" x14ac:dyDescent="0.2">
      <c r="A282" t="s">
        <v>418</v>
      </c>
      <c r="B282" t="s">
        <v>170</v>
      </c>
      <c r="C282">
        <v>0.96</v>
      </c>
      <c r="D282" t="s">
        <v>171</v>
      </c>
      <c r="E282" t="s">
        <v>166</v>
      </c>
      <c r="F282" t="s">
        <v>412</v>
      </c>
    </row>
    <row r="283" spans="1:6" x14ac:dyDescent="0.2">
      <c r="A283" t="s">
        <v>418</v>
      </c>
      <c r="B283" t="s">
        <v>17</v>
      </c>
      <c r="C283">
        <v>0.4</v>
      </c>
      <c r="D283" t="s">
        <v>142</v>
      </c>
      <c r="E283" t="s">
        <v>166</v>
      </c>
      <c r="F283" t="s">
        <v>414</v>
      </c>
    </row>
    <row r="284" spans="1:6" x14ac:dyDescent="0.2">
      <c r="A284" t="s">
        <v>418</v>
      </c>
      <c r="B284" t="s">
        <v>135</v>
      </c>
      <c r="C284">
        <v>590</v>
      </c>
      <c r="D284" t="s">
        <v>176</v>
      </c>
      <c r="E284" t="s">
        <v>166</v>
      </c>
      <c r="F284" t="s">
        <v>415</v>
      </c>
    </row>
    <row r="285" spans="1:6" x14ac:dyDescent="0.2">
      <c r="A285" t="s">
        <v>418</v>
      </c>
      <c r="B285" t="s">
        <v>138</v>
      </c>
      <c r="C285">
        <v>25</v>
      </c>
      <c r="D285" t="s">
        <v>139</v>
      </c>
      <c r="E285" t="s">
        <v>166</v>
      </c>
      <c r="F285" t="s">
        <v>416</v>
      </c>
    </row>
    <row r="286" spans="1:6" x14ac:dyDescent="0.2">
      <c r="A286" t="s">
        <v>419</v>
      </c>
      <c r="B286" t="s">
        <v>132</v>
      </c>
      <c r="C286">
        <v>3.25</v>
      </c>
      <c r="D286" t="s">
        <v>133</v>
      </c>
      <c r="E286" t="s">
        <v>166</v>
      </c>
      <c r="F286" t="s">
        <v>420</v>
      </c>
    </row>
    <row r="287" spans="1:6" x14ac:dyDescent="0.2">
      <c r="A287" t="s">
        <v>419</v>
      </c>
      <c r="B287" t="s">
        <v>149</v>
      </c>
      <c r="C287">
        <v>1.1000000000000001</v>
      </c>
      <c r="D287" t="s">
        <v>150</v>
      </c>
      <c r="E287" t="s">
        <v>166</v>
      </c>
      <c r="F287" t="s">
        <v>421</v>
      </c>
    </row>
    <row r="288" spans="1:6" x14ac:dyDescent="0.2">
      <c r="A288" t="s">
        <v>419</v>
      </c>
      <c r="B288" t="s">
        <v>17</v>
      </c>
      <c r="C288">
        <v>1.03</v>
      </c>
      <c r="D288" t="s">
        <v>142</v>
      </c>
      <c r="E288" t="s">
        <v>166</v>
      </c>
      <c r="F288" t="s">
        <v>422</v>
      </c>
    </row>
    <row r="289" spans="1:6" x14ac:dyDescent="0.2">
      <c r="A289" t="s">
        <v>419</v>
      </c>
      <c r="B289" t="s">
        <v>135</v>
      </c>
      <c r="C289">
        <v>60</v>
      </c>
      <c r="D289" t="s">
        <v>155</v>
      </c>
      <c r="E289" t="s">
        <v>166</v>
      </c>
      <c r="F289" t="s">
        <v>423</v>
      </c>
    </row>
    <row r="290" spans="1:6" x14ac:dyDescent="0.2">
      <c r="A290" t="s">
        <v>419</v>
      </c>
      <c r="B290" t="s">
        <v>138</v>
      </c>
      <c r="C290">
        <v>25</v>
      </c>
      <c r="D290" t="s">
        <v>139</v>
      </c>
      <c r="E290" t="s">
        <v>166</v>
      </c>
      <c r="F290" t="s">
        <v>424</v>
      </c>
    </row>
    <row r="291" spans="1:6" x14ac:dyDescent="0.2">
      <c r="A291" t="s">
        <v>425</v>
      </c>
      <c r="B291" t="s">
        <v>132</v>
      </c>
      <c r="C291">
        <v>0.35</v>
      </c>
      <c r="D291" t="s">
        <v>133</v>
      </c>
      <c r="E291" t="s">
        <v>166</v>
      </c>
      <c r="F291" t="s">
        <v>426</v>
      </c>
    </row>
    <row r="292" spans="1:6" x14ac:dyDescent="0.2">
      <c r="A292" t="s">
        <v>425</v>
      </c>
      <c r="B292" t="s">
        <v>149</v>
      </c>
      <c r="C292">
        <v>0.98</v>
      </c>
      <c r="D292" t="s">
        <v>150</v>
      </c>
      <c r="E292" t="s">
        <v>166</v>
      </c>
      <c r="F292" t="s">
        <v>427</v>
      </c>
    </row>
    <row r="293" spans="1:6" x14ac:dyDescent="0.2">
      <c r="A293" t="s">
        <v>425</v>
      </c>
      <c r="B293" t="s">
        <v>17</v>
      </c>
      <c r="C293">
        <v>1.71</v>
      </c>
      <c r="D293" t="s">
        <v>142</v>
      </c>
      <c r="E293" t="s">
        <v>166</v>
      </c>
      <c r="F293" t="s">
        <v>428</v>
      </c>
    </row>
    <row r="294" spans="1:6" x14ac:dyDescent="0.2">
      <c r="A294" t="s">
        <v>425</v>
      </c>
      <c r="B294" t="s">
        <v>135</v>
      </c>
      <c r="C294">
        <v>564</v>
      </c>
      <c r="D294" t="s">
        <v>429</v>
      </c>
      <c r="E294" t="s">
        <v>166</v>
      </c>
      <c r="F294" t="s">
        <v>430</v>
      </c>
    </row>
    <row r="295" spans="1:6" x14ac:dyDescent="0.2">
      <c r="A295" t="s">
        <v>425</v>
      </c>
      <c r="B295" t="s">
        <v>138</v>
      </c>
      <c r="C295">
        <v>25</v>
      </c>
      <c r="D295" t="s">
        <v>139</v>
      </c>
      <c r="E295" t="s">
        <v>166</v>
      </c>
      <c r="F295" t="s">
        <v>431</v>
      </c>
    </row>
    <row r="296" spans="1:6" x14ac:dyDescent="0.2">
      <c r="A296" t="s">
        <v>432</v>
      </c>
      <c r="B296" t="s">
        <v>132</v>
      </c>
      <c r="C296">
        <v>5</v>
      </c>
      <c r="D296" t="s">
        <v>133</v>
      </c>
      <c r="E296" t="s">
        <v>166</v>
      </c>
      <c r="F296" t="s">
        <v>433</v>
      </c>
    </row>
    <row r="297" spans="1:6" x14ac:dyDescent="0.2">
      <c r="A297" t="s">
        <v>432</v>
      </c>
      <c r="B297" t="s">
        <v>170</v>
      </c>
      <c r="C297">
        <v>1.25</v>
      </c>
      <c r="D297" t="s">
        <v>171</v>
      </c>
      <c r="E297" t="s">
        <v>166</v>
      </c>
      <c r="F297" t="s">
        <v>434</v>
      </c>
    </row>
    <row r="298" spans="1:6" x14ac:dyDescent="0.2">
      <c r="A298" t="s">
        <v>432</v>
      </c>
      <c r="B298" t="s">
        <v>17</v>
      </c>
      <c r="C298">
        <v>0.5</v>
      </c>
      <c r="D298" t="s">
        <v>142</v>
      </c>
      <c r="E298" t="s">
        <v>166</v>
      </c>
      <c r="F298" t="s">
        <v>435</v>
      </c>
    </row>
    <row r="299" spans="1:6" x14ac:dyDescent="0.2">
      <c r="A299" t="s">
        <v>432</v>
      </c>
      <c r="B299" t="s">
        <v>135</v>
      </c>
      <c r="C299">
        <v>1300</v>
      </c>
      <c r="D299" t="s">
        <v>176</v>
      </c>
      <c r="E299" t="s">
        <v>166</v>
      </c>
      <c r="F299" t="s">
        <v>436</v>
      </c>
    </row>
    <row r="300" spans="1:6" x14ac:dyDescent="0.2">
      <c r="A300" t="s">
        <v>432</v>
      </c>
      <c r="B300" t="s">
        <v>138</v>
      </c>
      <c r="C300">
        <v>10</v>
      </c>
      <c r="D300" t="s">
        <v>139</v>
      </c>
      <c r="E300" t="s">
        <v>166</v>
      </c>
      <c r="F300" t="s">
        <v>437</v>
      </c>
    </row>
    <row r="301" spans="1:6" x14ac:dyDescent="0.2">
      <c r="A301" t="s">
        <v>438</v>
      </c>
      <c r="B301" t="s">
        <v>132</v>
      </c>
      <c r="C301">
        <v>1.53</v>
      </c>
      <c r="D301" t="s">
        <v>133</v>
      </c>
      <c r="E301" t="s">
        <v>166</v>
      </c>
      <c r="F301" t="s">
        <v>439</v>
      </c>
    </row>
    <row r="302" spans="1:6" x14ac:dyDescent="0.2">
      <c r="A302" t="s">
        <v>438</v>
      </c>
      <c r="B302" t="s">
        <v>149</v>
      </c>
      <c r="C302">
        <v>0.9</v>
      </c>
      <c r="D302" t="s">
        <v>150</v>
      </c>
      <c r="E302" t="s">
        <v>166</v>
      </c>
      <c r="F302" t="s">
        <v>440</v>
      </c>
    </row>
    <row r="303" spans="1:6" x14ac:dyDescent="0.2">
      <c r="A303" t="s">
        <v>438</v>
      </c>
      <c r="B303" t="s">
        <v>17</v>
      </c>
      <c r="C303">
        <v>0.99</v>
      </c>
      <c r="D303" t="s">
        <v>142</v>
      </c>
      <c r="E303" t="s">
        <v>166</v>
      </c>
      <c r="F303" t="s">
        <v>441</v>
      </c>
    </row>
    <row r="304" spans="1:6" x14ac:dyDescent="0.2">
      <c r="A304" t="s">
        <v>438</v>
      </c>
      <c r="B304" t="s">
        <v>135</v>
      </c>
      <c r="C304">
        <v>70</v>
      </c>
      <c r="D304" t="s">
        <v>155</v>
      </c>
      <c r="E304" t="s">
        <v>166</v>
      </c>
      <c r="F304" t="s">
        <v>442</v>
      </c>
    </row>
    <row r="305" spans="1:6" x14ac:dyDescent="0.2">
      <c r="A305" t="s">
        <v>438</v>
      </c>
      <c r="B305" t="s">
        <v>138</v>
      </c>
      <c r="C305">
        <v>20</v>
      </c>
      <c r="D305" t="s">
        <v>139</v>
      </c>
      <c r="E305" t="s">
        <v>166</v>
      </c>
      <c r="F305" t="s">
        <v>443</v>
      </c>
    </row>
    <row r="306" spans="1:6" x14ac:dyDescent="0.2">
      <c r="A306" t="s">
        <v>444</v>
      </c>
      <c r="B306" t="s">
        <v>132</v>
      </c>
      <c r="C306">
        <v>1.4</v>
      </c>
      <c r="D306" t="s">
        <v>133</v>
      </c>
      <c r="E306" t="s">
        <v>445</v>
      </c>
      <c r="F306" t="s">
        <v>259</v>
      </c>
    </row>
    <row r="307" spans="1:6" x14ac:dyDescent="0.2">
      <c r="A307" t="s">
        <v>444</v>
      </c>
      <c r="B307" t="s">
        <v>135</v>
      </c>
      <c r="C307">
        <v>140000</v>
      </c>
      <c r="D307" t="s">
        <v>446</v>
      </c>
      <c r="E307" t="s">
        <v>445</v>
      </c>
      <c r="F307" t="s">
        <v>259</v>
      </c>
    </row>
    <row r="308" spans="1:6" x14ac:dyDescent="0.2">
      <c r="A308" t="s">
        <v>444</v>
      </c>
      <c r="B308" t="s">
        <v>138</v>
      </c>
      <c r="C308">
        <v>20</v>
      </c>
      <c r="D308" t="s">
        <v>139</v>
      </c>
      <c r="E308" t="s">
        <v>445</v>
      </c>
      <c r="F308" t="s">
        <v>259</v>
      </c>
    </row>
    <row r="309" spans="1:6" x14ac:dyDescent="0.2">
      <c r="A309" t="s">
        <v>447</v>
      </c>
      <c r="B309" t="s">
        <v>132</v>
      </c>
      <c r="C309">
        <v>2.89</v>
      </c>
      <c r="D309" t="s">
        <v>133</v>
      </c>
      <c r="E309" t="s">
        <v>166</v>
      </c>
      <c r="F309" t="s">
        <v>448</v>
      </c>
    </row>
    <row r="310" spans="1:6" x14ac:dyDescent="0.2">
      <c r="A310" t="s">
        <v>447</v>
      </c>
      <c r="B310" t="s">
        <v>149</v>
      </c>
      <c r="C310">
        <v>4.5999999999999996</v>
      </c>
      <c r="D310" t="s">
        <v>357</v>
      </c>
      <c r="E310" t="s">
        <v>166</v>
      </c>
      <c r="F310" t="s">
        <v>449</v>
      </c>
    </row>
    <row r="311" spans="1:6" x14ac:dyDescent="0.2">
      <c r="A311" t="s">
        <v>447</v>
      </c>
      <c r="B311" t="s">
        <v>170</v>
      </c>
      <c r="C311">
        <v>0.35</v>
      </c>
      <c r="D311" t="s">
        <v>450</v>
      </c>
      <c r="E311" t="s">
        <v>166</v>
      </c>
      <c r="F311" t="s">
        <v>451</v>
      </c>
    </row>
    <row r="312" spans="1:6" x14ac:dyDescent="0.2">
      <c r="A312" t="s">
        <v>447</v>
      </c>
      <c r="B312" t="s">
        <v>173</v>
      </c>
      <c r="C312">
        <v>1</v>
      </c>
      <c r="D312" t="s">
        <v>450</v>
      </c>
      <c r="E312" t="s">
        <v>166</v>
      </c>
      <c r="F312" t="s">
        <v>452</v>
      </c>
    </row>
    <row r="313" spans="1:6" x14ac:dyDescent="0.2">
      <c r="A313" t="s">
        <v>447</v>
      </c>
      <c r="B313" t="s">
        <v>17</v>
      </c>
      <c r="C313">
        <v>0.27</v>
      </c>
      <c r="D313" t="s">
        <v>142</v>
      </c>
      <c r="E313" t="s">
        <v>166</v>
      </c>
      <c r="F313" t="s">
        <v>453</v>
      </c>
    </row>
    <row r="314" spans="1:6" x14ac:dyDescent="0.2">
      <c r="A314" t="s">
        <v>447</v>
      </c>
      <c r="B314" t="s">
        <v>363</v>
      </c>
      <c r="C314">
        <v>0.83</v>
      </c>
      <c r="D314" t="s">
        <v>142</v>
      </c>
      <c r="E314" t="s">
        <v>166</v>
      </c>
      <c r="F314" t="s">
        <v>454</v>
      </c>
    </row>
    <row r="315" spans="1:6" x14ac:dyDescent="0.2">
      <c r="A315" t="s">
        <v>447</v>
      </c>
      <c r="B315" t="s">
        <v>135</v>
      </c>
      <c r="C315">
        <v>3534.65</v>
      </c>
      <c r="D315" t="s">
        <v>365</v>
      </c>
      <c r="E315" t="s">
        <v>166</v>
      </c>
      <c r="F315" t="s">
        <v>455</v>
      </c>
    </row>
    <row r="316" spans="1:6" x14ac:dyDescent="0.2">
      <c r="A316" t="s">
        <v>447</v>
      </c>
      <c r="B316" t="s">
        <v>138</v>
      </c>
      <c r="C316">
        <v>25</v>
      </c>
      <c r="D316" t="s">
        <v>139</v>
      </c>
      <c r="E316" t="s">
        <v>166</v>
      </c>
      <c r="F316" t="s">
        <v>456</v>
      </c>
    </row>
    <row r="317" spans="1:6" x14ac:dyDescent="0.2">
      <c r="A317" t="s">
        <v>447</v>
      </c>
      <c r="B317" t="s">
        <v>417</v>
      </c>
      <c r="C317">
        <v>1</v>
      </c>
      <c r="D317" t="s">
        <v>142</v>
      </c>
      <c r="F317" t="s">
        <v>259</v>
      </c>
    </row>
    <row r="318" spans="1:6" x14ac:dyDescent="0.2">
      <c r="A318" t="s">
        <v>457</v>
      </c>
      <c r="B318" t="s">
        <v>132</v>
      </c>
      <c r="C318">
        <v>2.89</v>
      </c>
      <c r="D318" t="s">
        <v>133</v>
      </c>
      <c r="E318" t="s">
        <v>166</v>
      </c>
      <c r="F318" t="s">
        <v>448</v>
      </c>
    </row>
    <row r="319" spans="1:6" x14ac:dyDescent="0.2">
      <c r="A319" t="s">
        <v>457</v>
      </c>
      <c r="B319" t="s">
        <v>149</v>
      </c>
      <c r="C319">
        <v>4.5999999999999996</v>
      </c>
      <c r="D319" t="s">
        <v>357</v>
      </c>
      <c r="E319" t="s">
        <v>166</v>
      </c>
      <c r="F319" t="s">
        <v>449</v>
      </c>
    </row>
    <row r="320" spans="1:6" x14ac:dyDescent="0.2">
      <c r="A320" t="s">
        <v>457</v>
      </c>
      <c r="B320" t="s">
        <v>170</v>
      </c>
      <c r="C320">
        <v>0.35</v>
      </c>
      <c r="D320" t="s">
        <v>450</v>
      </c>
      <c r="E320" t="s">
        <v>166</v>
      </c>
      <c r="F320" t="s">
        <v>451</v>
      </c>
    </row>
    <row r="321" spans="1:6" x14ac:dyDescent="0.2">
      <c r="A321" t="s">
        <v>457</v>
      </c>
      <c r="B321" t="s">
        <v>173</v>
      </c>
      <c r="C321">
        <v>1</v>
      </c>
      <c r="D321" t="s">
        <v>450</v>
      </c>
      <c r="E321" t="s">
        <v>166</v>
      </c>
      <c r="F321" t="s">
        <v>452</v>
      </c>
    </row>
    <row r="322" spans="1:6" x14ac:dyDescent="0.2">
      <c r="A322" t="s">
        <v>457</v>
      </c>
      <c r="B322" t="s">
        <v>17</v>
      </c>
      <c r="C322">
        <v>0.27</v>
      </c>
      <c r="D322" t="s">
        <v>142</v>
      </c>
      <c r="E322" t="s">
        <v>166</v>
      </c>
      <c r="F322" t="s">
        <v>453</v>
      </c>
    </row>
    <row r="323" spans="1:6" x14ac:dyDescent="0.2">
      <c r="A323" t="s">
        <v>457</v>
      </c>
      <c r="B323" t="s">
        <v>363</v>
      </c>
      <c r="C323">
        <v>0.83</v>
      </c>
      <c r="D323" t="s">
        <v>142</v>
      </c>
      <c r="E323" t="s">
        <v>166</v>
      </c>
      <c r="F323" t="s">
        <v>454</v>
      </c>
    </row>
    <row r="324" spans="1:6" x14ac:dyDescent="0.2">
      <c r="A324" t="s">
        <v>457</v>
      </c>
      <c r="B324" t="s">
        <v>135</v>
      </c>
      <c r="C324">
        <v>5449.8</v>
      </c>
      <c r="D324" t="s">
        <v>365</v>
      </c>
      <c r="E324" t="s">
        <v>458</v>
      </c>
    </row>
    <row r="325" spans="1:6" x14ac:dyDescent="0.2">
      <c r="A325" t="s">
        <v>457</v>
      </c>
      <c r="B325" t="s">
        <v>138</v>
      </c>
      <c r="C325">
        <v>25</v>
      </c>
      <c r="D325" t="s">
        <v>139</v>
      </c>
      <c r="E325" t="s">
        <v>166</v>
      </c>
      <c r="F325" t="s">
        <v>456</v>
      </c>
    </row>
    <row r="326" spans="1:6" x14ac:dyDescent="0.2">
      <c r="A326" t="s">
        <v>459</v>
      </c>
      <c r="B326" t="s">
        <v>132</v>
      </c>
      <c r="C326">
        <v>2.89</v>
      </c>
      <c r="D326" t="s">
        <v>133</v>
      </c>
      <c r="E326" t="s">
        <v>166</v>
      </c>
      <c r="F326" t="s">
        <v>448</v>
      </c>
    </row>
    <row r="327" spans="1:6" x14ac:dyDescent="0.2">
      <c r="A327" t="s">
        <v>459</v>
      </c>
      <c r="B327" t="s">
        <v>149</v>
      </c>
      <c r="C327">
        <v>4.5999999999999996</v>
      </c>
      <c r="D327" t="s">
        <v>357</v>
      </c>
      <c r="E327" t="s">
        <v>166</v>
      </c>
      <c r="F327" t="s">
        <v>449</v>
      </c>
    </row>
    <row r="328" spans="1:6" x14ac:dyDescent="0.2">
      <c r="A328" t="s">
        <v>459</v>
      </c>
      <c r="B328" t="s">
        <v>170</v>
      </c>
      <c r="C328">
        <v>0.35</v>
      </c>
      <c r="D328" t="s">
        <v>450</v>
      </c>
      <c r="E328" t="s">
        <v>166</v>
      </c>
      <c r="F328" t="s">
        <v>451</v>
      </c>
    </row>
    <row r="329" spans="1:6" x14ac:dyDescent="0.2">
      <c r="A329" t="s">
        <v>459</v>
      </c>
      <c r="B329" t="s">
        <v>173</v>
      </c>
      <c r="C329">
        <v>1</v>
      </c>
      <c r="D329" t="s">
        <v>450</v>
      </c>
      <c r="E329" t="s">
        <v>166</v>
      </c>
      <c r="F329" t="s">
        <v>452</v>
      </c>
    </row>
    <row r="330" spans="1:6" x14ac:dyDescent="0.2">
      <c r="A330" t="s">
        <v>459</v>
      </c>
      <c r="B330" t="s">
        <v>17</v>
      </c>
      <c r="C330">
        <v>0.27</v>
      </c>
      <c r="D330" t="s">
        <v>142</v>
      </c>
      <c r="E330" t="s">
        <v>166</v>
      </c>
      <c r="F330" t="s">
        <v>453</v>
      </c>
    </row>
    <row r="331" spans="1:6" x14ac:dyDescent="0.2">
      <c r="A331" t="s">
        <v>459</v>
      </c>
      <c r="B331" t="s">
        <v>363</v>
      </c>
      <c r="C331">
        <v>0.83</v>
      </c>
      <c r="D331" t="s">
        <v>142</v>
      </c>
      <c r="E331" t="s">
        <v>166</v>
      </c>
      <c r="F331" t="s">
        <v>454</v>
      </c>
    </row>
    <row r="332" spans="1:6" x14ac:dyDescent="0.2">
      <c r="A332" t="s">
        <v>459</v>
      </c>
      <c r="B332" t="s">
        <v>135</v>
      </c>
      <c r="C332">
        <v>3534.65</v>
      </c>
      <c r="D332" t="s">
        <v>365</v>
      </c>
      <c r="E332" t="s">
        <v>166</v>
      </c>
      <c r="F332" t="s">
        <v>455</v>
      </c>
    </row>
    <row r="333" spans="1:6" x14ac:dyDescent="0.2">
      <c r="A333" t="s">
        <v>459</v>
      </c>
      <c r="B333" t="s">
        <v>138</v>
      </c>
      <c r="C333">
        <v>25</v>
      </c>
      <c r="D333" t="s">
        <v>139</v>
      </c>
      <c r="E333" t="s">
        <v>166</v>
      </c>
      <c r="F333" t="s">
        <v>456</v>
      </c>
    </row>
    <row r="334" spans="1:6" x14ac:dyDescent="0.2">
      <c r="A334" t="s">
        <v>460</v>
      </c>
      <c r="B334" t="s">
        <v>132</v>
      </c>
      <c r="C334">
        <v>0.52</v>
      </c>
      <c r="D334" t="s">
        <v>133</v>
      </c>
      <c r="E334" t="s">
        <v>325</v>
      </c>
      <c r="F334" t="s">
        <v>461</v>
      </c>
    </row>
    <row r="335" spans="1:6" x14ac:dyDescent="0.2">
      <c r="A335" t="s">
        <v>460</v>
      </c>
      <c r="B335" t="s">
        <v>135</v>
      </c>
      <c r="C335">
        <v>0.57999999999999996</v>
      </c>
      <c r="D335" t="s">
        <v>462</v>
      </c>
      <c r="E335" t="s">
        <v>325</v>
      </c>
      <c r="F335" t="s">
        <v>463</v>
      </c>
    </row>
    <row r="336" spans="1:6" x14ac:dyDescent="0.2">
      <c r="A336" t="s">
        <v>460</v>
      </c>
      <c r="B336" t="s">
        <v>138</v>
      </c>
      <c r="C336">
        <v>20</v>
      </c>
      <c r="D336" t="s">
        <v>139</v>
      </c>
      <c r="E336" t="s">
        <v>325</v>
      </c>
      <c r="F336" t="s">
        <v>464</v>
      </c>
    </row>
    <row r="337" spans="1:5" x14ac:dyDescent="0.2">
      <c r="A337" t="s">
        <v>465</v>
      </c>
      <c r="B337" t="s">
        <v>132</v>
      </c>
      <c r="C337">
        <v>2</v>
      </c>
      <c r="D337" t="s">
        <v>133</v>
      </c>
      <c r="E337" t="s">
        <v>466</v>
      </c>
    </row>
    <row r="338" spans="1:5" x14ac:dyDescent="0.2">
      <c r="A338" t="s">
        <v>465</v>
      </c>
      <c r="B338" t="s">
        <v>135</v>
      </c>
      <c r="C338">
        <v>67.63</v>
      </c>
      <c r="D338" t="s">
        <v>467</v>
      </c>
      <c r="E338" t="s">
        <v>466</v>
      </c>
    </row>
    <row r="339" spans="1:5" x14ac:dyDescent="0.2">
      <c r="A339" t="s">
        <v>465</v>
      </c>
      <c r="B339" t="s">
        <v>138</v>
      </c>
      <c r="C339">
        <v>30</v>
      </c>
      <c r="D339" t="s">
        <v>139</v>
      </c>
      <c r="E339" t="s">
        <v>466</v>
      </c>
    </row>
    <row r="340" spans="1:5" x14ac:dyDescent="0.2">
      <c r="A340" t="s">
        <v>468</v>
      </c>
      <c r="B340" t="s">
        <v>469</v>
      </c>
      <c r="C340">
        <v>0.34</v>
      </c>
      <c r="D340" t="s">
        <v>146</v>
      </c>
      <c r="E340" t="s">
        <v>470</v>
      </c>
    </row>
    <row r="341" spans="1:5" x14ac:dyDescent="0.2">
      <c r="A341" t="s">
        <v>468</v>
      </c>
      <c r="B341" t="s">
        <v>132</v>
      </c>
      <c r="C341">
        <v>1.6</v>
      </c>
      <c r="D341" t="s">
        <v>133</v>
      </c>
      <c r="E341" t="s">
        <v>471</v>
      </c>
    </row>
    <row r="342" spans="1:5" x14ac:dyDescent="0.2">
      <c r="A342" t="s">
        <v>468</v>
      </c>
      <c r="B342" t="s">
        <v>149</v>
      </c>
      <c r="C342">
        <v>3.5</v>
      </c>
      <c r="D342" t="s">
        <v>357</v>
      </c>
      <c r="E342" t="s">
        <v>471</v>
      </c>
    </row>
    <row r="343" spans="1:5" x14ac:dyDescent="0.2">
      <c r="A343" t="s">
        <v>468</v>
      </c>
      <c r="B343" t="s">
        <v>17</v>
      </c>
      <c r="C343">
        <v>0.33</v>
      </c>
      <c r="D343" t="s">
        <v>142</v>
      </c>
      <c r="E343" t="s">
        <v>471</v>
      </c>
    </row>
    <row r="344" spans="1:5" x14ac:dyDescent="0.2">
      <c r="A344" t="s">
        <v>468</v>
      </c>
      <c r="B344" t="s">
        <v>336</v>
      </c>
      <c r="C344">
        <v>8.15</v>
      </c>
      <c r="D344" t="s">
        <v>150</v>
      </c>
      <c r="E344" t="s">
        <v>472</v>
      </c>
    </row>
    <row r="345" spans="1:5" x14ac:dyDescent="0.2">
      <c r="A345" t="s">
        <v>468</v>
      </c>
      <c r="B345" t="s">
        <v>135</v>
      </c>
      <c r="C345">
        <v>3845.51</v>
      </c>
      <c r="D345" t="s">
        <v>365</v>
      </c>
      <c r="E345" t="s">
        <v>471</v>
      </c>
    </row>
    <row r="346" spans="1:5" x14ac:dyDescent="0.2">
      <c r="A346" t="s">
        <v>468</v>
      </c>
      <c r="B346" t="s">
        <v>138</v>
      </c>
      <c r="C346">
        <v>40</v>
      </c>
      <c r="D346" t="s">
        <v>139</v>
      </c>
      <c r="E346" t="s">
        <v>471</v>
      </c>
    </row>
    <row r="347" spans="1:5" x14ac:dyDescent="0.2">
      <c r="A347" t="s">
        <v>473</v>
      </c>
      <c r="B347" t="s">
        <v>132</v>
      </c>
      <c r="C347">
        <v>1</v>
      </c>
      <c r="D347" t="s">
        <v>133</v>
      </c>
      <c r="E347" t="s">
        <v>474</v>
      </c>
    </row>
    <row r="348" spans="1:5" x14ac:dyDescent="0.2">
      <c r="A348" t="s">
        <v>473</v>
      </c>
      <c r="B348" t="s">
        <v>135</v>
      </c>
      <c r="C348">
        <v>144.88</v>
      </c>
      <c r="D348" t="s">
        <v>475</v>
      </c>
      <c r="E348" t="s">
        <v>476</v>
      </c>
    </row>
    <row r="349" spans="1:5" x14ac:dyDescent="0.2">
      <c r="A349" t="s">
        <v>473</v>
      </c>
      <c r="B349" t="s">
        <v>138</v>
      </c>
      <c r="C349">
        <v>30</v>
      </c>
      <c r="D349" t="s">
        <v>139</v>
      </c>
      <c r="E349" t="s">
        <v>474</v>
      </c>
    </row>
    <row r="350" spans="1:5" x14ac:dyDescent="0.2">
      <c r="A350" t="s">
        <v>477</v>
      </c>
      <c r="B350" t="s">
        <v>132</v>
      </c>
      <c r="C350">
        <v>1</v>
      </c>
      <c r="D350" t="s">
        <v>133</v>
      </c>
      <c r="E350" t="s">
        <v>478</v>
      </c>
    </row>
    <row r="351" spans="1:5" x14ac:dyDescent="0.2">
      <c r="A351" t="s">
        <v>477</v>
      </c>
      <c r="B351" t="s">
        <v>135</v>
      </c>
      <c r="C351">
        <v>19.41</v>
      </c>
      <c r="D351" t="s">
        <v>479</v>
      </c>
      <c r="E351" t="s">
        <v>476</v>
      </c>
    </row>
    <row r="352" spans="1:5" x14ac:dyDescent="0.2">
      <c r="A352" t="s">
        <v>477</v>
      </c>
      <c r="B352" t="s">
        <v>138</v>
      </c>
      <c r="C352">
        <v>30</v>
      </c>
      <c r="D352" t="s">
        <v>139</v>
      </c>
      <c r="E352" t="s">
        <v>478</v>
      </c>
    </row>
    <row r="353" spans="1:6" x14ac:dyDescent="0.2">
      <c r="A353" t="s">
        <v>480</v>
      </c>
      <c r="B353" t="s">
        <v>132</v>
      </c>
      <c r="C353">
        <v>1</v>
      </c>
      <c r="D353" t="s">
        <v>133</v>
      </c>
      <c r="E353" t="s">
        <v>478</v>
      </c>
    </row>
    <row r="354" spans="1:6" x14ac:dyDescent="0.2">
      <c r="A354" t="s">
        <v>480</v>
      </c>
      <c r="B354" t="s">
        <v>135</v>
      </c>
      <c r="C354">
        <v>1014.93</v>
      </c>
      <c r="D354" t="s">
        <v>365</v>
      </c>
      <c r="E354" t="s">
        <v>476</v>
      </c>
    </row>
    <row r="355" spans="1:6" x14ac:dyDescent="0.2">
      <c r="A355" t="s">
        <v>480</v>
      </c>
      <c r="B355" t="s">
        <v>138</v>
      </c>
      <c r="C355">
        <v>30</v>
      </c>
      <c r="D355" t="s">
        <v>139</v>
      </c>
      <c r="E355" t="s">
        <v>478</v>
      </c>
    </row>
    <row r="356" spans="1:6" x14ac:dyDescent="0.2">
      <c r="A356" t="s">
        <v>481</v>
      </c>
      <c r="B356" t="s">
        <v>132</v>
      </c>
      <c r="C356">
        <v>3</v>
      </c>
      <c r="D356" t="s">
        <v>133</v>
      </c>
      <c r="E356" t="s">
        <v>445</v>
      </c>
      <c r="F356" t="s">
        <v>259</v>
      </c>
    </row>
    <row r="357" spans="1:6" x14ac:dyDescent="0.2">
      <c r="A357" t="s">
        <v>481</v>
      </c>
      <c r="B357" t="s">
        <v>482</v>
      </c>
      <c r="C357">
        <v>0.04</v>
      </c>
      <c r="D357" t="s">
        <v>142</v>
      </c>
      <c r="E357" t="s">
        <v>483</v>
      </c>
      <c r="F357" t="s">
        <v>259</v>
      </c>
    </row>
    <row r="358" spans="1:6" x14ac:dyDescent="0.2">
      <c r="A358" t="s">
        <v>481</v>
      </c>
      <c r="B358" t="s">
        <v>135</v>
      </c>
      <c r="C358">
        <v>1400</v>
      </c>
      <c r="D358" t="s">
        <v>310</v>
      </c>
      <c r="E358" t="s">
        <v>445</v>
      </c>
      <c r="F358" t="s">
        <v>259</v>
      </c>
    </row>
    <row r="359" spans="1:6" x14ac:dyDescent="0.2">
      <c r="A359" t="s">
        <v>481</v>
      </c>
      <c r="B359" t="s">
        <v>138</v>
      </c>
      <c r="C359">
        <v>25</v>
      </c>
      <c r="D359" t="s">
        <v>139</v>
      </c>
      <c r="E359" t="s">
        <v>445</v>
      </c>
      <c r="F359" t="s">
        <v>259</v>
      </c>
    </row>
    <row r="360" spans="1:6" x14ac:dyDescent="0.2">
      <c r="A360" t="s">
        <v>484</v>
      </c>
      <c r="B360" t="s">
        <v>132</v>
      </c>
      <c r="C360">
        <v>2.96</v>
      </c>
      <c r="D360" t="s">
        <v>133</v>
      </c>
      <c r="E360" t="s">
        <v>385</v>
      </c>
      <c r="F360" t="s">
        <v>485</v>
      </c>
    </row>
    <row r="361" spans="1:6" x14ac:dyDescent="0.2">
      <c r="A361" t="s">
        <v>484</v>
      </c>
      <c r="B361" t="s">
        <v>482</v>
      </c>
      <c r="C361">
        <v>0.04</v>
      </c>
      <c r="D361" t="s">
        <v>142</v>
      </c>
      <c r="E361" t="s">
        <v>483</v>
      </c>
      <c r="F361" t="s">
        <v>259</v>
      </c>
    </row>
    <row r="362" spans="1:6" x14ac:dyDescent="0.2">
      <c r="A362" t="s">
        <v>484</v>
      </c>
      <c r="B362" t="s">
        <v>17</v>
      </c>
      <c r="C362">
        <v>3.4</v>
      </c>
      <c r="D362" t="s">
        <v>142</v>
      </c>
      <c r="E362" t="s">
        <v>385</v>
      </c>
      <c r="F362" t="s">
        <v>486</v>
      </c>
    </row>
    <row r="363" spans="1:6" x14ac:dyDescent="0.2">
      <c r="A363" t="s">
        <v>484</v>
      </c>
      <c r="B363" t="s">
        <v>135</v>
      </c>
      <c r="C363">
        <v>940</v>
      </c>
      <c r="D363" t="s">
        <v>155</v>
      </c>
      <c r="E363" t="s">
        <v>385</v>
      </c>
      <c r="F363" t="s">
        <v>487</v>
      </c>
    </row>
    <row r="364" spans="1:6" x14ac:dyDescent="0.2">
      <c r="A364" t="s">
        <v>484</v>
      </c>
      <c r="B364" t="s">
        <v>138</v>
      </c>
      <c r="C364">
        <v>18</v>
      </c>
      <c r="D364" t="s">
        <v>139</v>
      </c>
      <c r="E364" t="s">
        <v>385</v>
      </c>
      <c r="F364" t="s">
        <v>488</v>
      </c>
    </row>
    <row r="365" spans="1:6" x14ac:dyDescent="0.2">
      <c r="A365" t="s">
        <v>489</v>
      </c>
      <c r="B365" t="s">
        <v>132</v>
      </c>
      <c r="C365">
        <v>6.56</v>
      </c>
      <c r="D365" t="s">
        <v>133</v>
      </c>
      <c r="E365" t="s">
        <v>385</v>
      </c>
      <c r="F365" t="s">
        <v>490</v>
      </c>
    </row>
    <row r="366" spans="1:6" x14ac:dyDescent="0.2">
      <c r="A366" t="s">
        <v>489</v>
      </c>
      <c r="B366" t="s">
        <v>482</v>
      </c>
      <c r="C366">
        <v>0.04</v>
      </c>
      <c r="D366" t="s">
        <v>142</v>
      </c>
      <c r="E366" t="s">
        <v>483</v>
      </c>
      <c r="F366" t="s">
        <v>259</v>
      </c>
    </row>
    <row r="367" spans="1:6" x14ac:dyDescent="0.2">
      <c r="A367" t="s">
        <v>489</v>
      </c>
      <c r="B367" t="s">
        <v>17</v>
      </c>
      <c r="C367">
        <v>0.97</v>
      </c>
      <c r="D367" t="s">
        <v>142</v>
      </c>
      <c r="E367" t="s">
        <v>385</v>
      </c>
      <c r="F367" t="s">
        <v>491</v>
      </c>
    </row>
    <row r="368" spans="1:6" x14ac:dyDescent="0.2">
      <c r="A368" t="s">
        <v>489</v>
      </c>
      <c r="B368" t="s">
        <v>135</v>
      </c>
      <c r="C368">
        <v>312.08</v>
      </c>
      <c r="D368" t="s">
        <v>155</v>
      </c>
      <c r="E368" t="s">
        <v>385</v>
      </c>
      <c r="F368" t="s">
        <v>492</v>
      </c>
    </row>
    <row r="369" spans="1:6" x14ac:dyDescent="0.2">
      <c r="A369" t="s">
        <v>489</v>
      </c>
      <c r="B369" t="s">
        <v>138</v>
      </c>
      <c r="C369">
        <v>20</v>
      </c>
      <c r="D369" t="s">
        <v>139</v>
      </c>
      <c r="E369" t="s">
        <v>385</v>
      </c>
      <c r="F369" t="s">
        <v>493</v>
      </c>
    </row>
    <row r="370" spans="1:6" x14ac:dyDescent="0.2">
      <c r="A370" t="s">
        <v>494</v>
      </c>
      <c r="B370" t="s">
        <v>135</v>
      </c>
      <c r="C370">
        <v>195.05</v>
      </c>
      <c r="D370" t="s">
        <v>155</v>
      </c>
      <c r="E370" t="s">
        <v>385</v>
      </c>
      <c r="F370" t="s">
        <v>495</v>
      </c>
    </row>
    <row r="371" spans="1:6" x14ac:dyDescent="0.2">
      <c r="A371" t="s">
        <v>494</v>
      </c>
      <c r="B371" t="s">
        <v>138</v>
      </c>
      <c r="C371">
        <v>50</v>
      </c>
      <c r="D371" t="s">
        <v>139</v>
      </c>
      <c r="E371" t="s">
        <v>385</v>
      </c>
      <c r="F371" t="s">
        <v>330</v>
      </c>
    </row>
    <row r="372" spans="1:6" x14ac:dyDescent="0.2">
      <c r="A372" t="s">
        <v>496</v>
      </c>
      <c r="B372" t="s">
        <v>132</v>
      </c>
      <c r="C372">
        <v>1.85</v>
      </c>
      <c r="D372" t="s">
        <v>133</v>
      </c>
      <c r="E372" t="s">
        <v>385</v>
      </c>
      <c r="F372" t="s">
        <v>497</v>
      </c>
    </row>
    <row r="373" spans="1:6" x14ac:dyDescent="0.2">
      <c r="A373" t="s">
        <v>496</v>
      </c>
      <c r="B373" t="s">
        <v>482</v>
      </c>
      <c r="C373">
        <v>0.04</v>
      </c>
      <c r="D373" t="s">
        <v>142</v>
      </c>
      <c r="E373" t="s">
        <v>483</v>
      </c>
      <c r="F373" t="s">
        <v>259</v>
      </c>
    </row>
    <row r="374" spans="1:6" x14ac:dyDescent="0.2">
      <c r="A374" t="s">
        <v>496</v>
      </c>
      <c r="B374" t="s">
        <v>17</v>
      </c>
      <c r="C374">
        <v>3.8</v>
      </c>
      <c r="D374" t="s">
        <v>142</v>
      </c>
      <c r="E374" t="s">
        <v>385</v>
      </c>
      <c r="F374" t="s">
        <v>498</v>
      </c>
    </row>
    <row r="375" spans="1:6" x14ac:dyDescent="0.2">
      <c r="A375" t="s">
        <v>496</v>
      </c>
      <c r="B375" t="s">
        <v>135</v>
      </c>
      <c r="C375">
        <v>1500</v>
      </c>
      <c r="D375" t="s">
        <v>155</v>
      </c>
      <c r="E375" t="s">
        <v>385</v>
      </c>
      <c r="F375" t="s">
        <v>499</v>
      </c>
    </row>
    <row r="376" spans="1:6" x14ac:dyDescent="0.2">
      <c r="A376" t="s">
        <v>496</v>
      </c>
      <c r="B376" t="s">
        <v>138</v>
      </c>
      <c r="C376">
        <v>20</v>
      </c>
      <c r="D376" t="s">
        <v>139</v>
      </c>
      <c r="E376" t="s">
        <v>385</v>
      </c>
      <c r="F376" t="s">
        <v>500</v>
      </c>
    </row>
    <row r="377" spans="1:6" x14ac:dyDescent="0.2">
      <c r="A377" t="s">
        <v>501</v>
      </c>
      <c r="B377" t="s">
        <v>132</v>
      </c>
      <c r="C377">
        <v>2</v>
      </c>
      <c r="D377" t="s">
        <v>133</v>
      </c>
      <c r="E377" t="s">
        <v>502</v>
      </c>
      <c r="F377" t="s">
        <v>259</v>
      </c>
    </row>
    <row r="378" spans="1:6" x14ac:dyDescent="0.2">
      <c r="A378" t="s">
        <v>501</v>
      </c>
      <c r="B378" t="s">
        <v>17</v>
      </c>
      <c r="C378">
        <v>0.9</v>
      </c>
      <c r="D378" t="s">
        <v>142</v>
      </c>
      <c r="E378" t="s">
        <v>502</v>
      </c>
      <c r="F378" t="s">
        <v>259</v>
      </c>
    </row>
    <row r="379" spans="1:6" x14ac:dyDescent="0.2">
      <c r="A379" t="s">
        <v>501</v>
      </c>
      <c r="B379" t="s">
        <v>135</v>
      </c>
      <c r="C379">
        <v>156.01</v>
      </c>
      <c r="D379" t="s">
        <v>503</v>
      </c>
      <c r="E379" t="s">
        <v>504</v>
      </c>
      <c r="F379" t="s">
        <v>259</v>
      </c>
    </row>
    <row r="380" spans="1:6" x14ac:dyDescent="0.2">
      <c r="A380" t="s">
        <v>501</v>
      </c>
      <c r="B380" t="s">
        <v>138</v>
      </c>
      <c r="C380">
        <v>20</v>
      </c>
      <c r="D380" t="s">
        <v>139</v>
      </c>
      <c r="E380" t="s">
        <v>502</v>
      </c>
      <c r="F380" t="s">
        <v>259</v>
      </c>
    </row>
    <row r="381" spans="1:6" x14ac:dyDescent="0.2">
      <c r="A381" t="s">
        <v>505</v>
      </c>
      <c r="B381" t="s">
        <v>132</v>
      </c>
      <c r="C381">
        <v>2</v>
      </c>
      <c r="D381" t="s">
        <v>133</v>
      </c>
      <c r="E381" t="s">
        <v>506</v>
      </c>
      <c r="F381" t="s">
        <v>259</v>
      </c>
    </row>
    <row r="382" spans="1:6" x14ac:dyDescent="0.2">
      <c r="A382" t="s">
        <v>505</v>
      </c>
      <c r="B382" t="s">
        <v>482</v>
      </c>
      <c r="C382">
        <v>0.04</v>
      </c>
      <c r="D382" t="s">
        <v>142</v>
      </c>
      <c r="E382" t="s">
        <v>483</v>
      </c>
      <c r="F382" t="s">
        <v>259</v>
      </c>
    </row>
    <row r="383" spans="1:6" x14ac:dyDescent="0.2">
      <c r="A383" t="s">
        <v>505</v>
      </c>
      <c r="B383" t="s">
        <v>17</v>
      </c>
      <c r="C383">
        <v>0.9</v>
      </c>
      <c r="D383" t="s">
        <v>142</v>
      </c>
      <c r="E383" t="s">
        <v>506</v>
      </c>
      <c r="F383" t="s">
        <v>259</v>
      </c>
    </row>
    <row r="384" spans="1:6" x14ac:dyDescent="0.2">
      <c r="A384" t="s">
        <v>505</v>
      </c>
      <c r="B384" t="s">
        <v>135</v>
      </c>
      <c r="C384">
        <v>100</v>
      </c>
      <c r="D384" t="s">
        <v>507</v>
      </c>
      <c r="E384" t="s">
        <v>506</v>
      </c>
      <c r="F384" t="s">
        <v>259</v>
      </c>
    </row>
    <row r="385" spans="1:6" x14ac:dyDescent="0.2">
      <c r="A385" t="s">
        <v>505</v>
      </c>
      <c r="B385" t="s">
        <v>138</v>
      </c>
      <c r="C385">
        <v>20</v>
      </c>
      <c r="D385" t="s">
        <v>139</v>
      </c>
      <c r="E385" t="s">
        <v>506</v>
      </c>
      <c r="F385" t="s">
        <v>259</v>
      </c>
    </row>
    <row r="386" spans="1:6" x14ac:dyDescent="0.2">
      <c r="A386" t="s">
        <v>508</v>
      </c>
      <c r="B386" t="s">
        <v>132</v>
      </c>
      <c r="C386">
        <v>1.3</v>
      </c>
      <c r="D386" t="s">
        <v>133</v>
      </c>
      <c r="E386" t="s">
        <v>445</v>
      </c>
      <c r="F386" t="s">
        <v>259</v>
      </c>
    </row>
    <row r="387" spans="1:6" x14ac:dyDescent="0.2">
      <c r="A387" t="s">
        <v>508</v>
      </c>
      <c r="B387" t="s">
        <v>482</v>
      </c>
      <c r="C387">
        <v>0.04</v>
      </c>
      <c r="D387" t="s">
        <v>142</v>
      </c>
      <c r="E387" t="s">
        <v>483</v>
      </c>
      <c r="F387" t="s">
        <v>259</v>
      </c>
    </row>
    <row r="388" spans="1:6" x14ac:dyDescent="0.2">
      <c r="A388" t="s">
        <v>508</v>
      </c>
      <c r="B388" t="s">
        <v>135</v>
      </c>
      <c r="C388">
        <v>270000</v>
      </c>
      <c r="D388" t="s">
        <v>446</v>
      </c>
      <c r="E388" t="s">
        <v>445</v>
      </c>
      <c r="F388" t="s">
        <v>259</v>
      </c>
    </row>
    <row r="389" spans="1:6" x14ac:dyDescent="0.2">
      <c r="A389" t="s">
        <v>508</v>
      </c>
      <c r="B389" t="s">
        <v>138</v>
      </c>
      <c r="C389">
        <v>20</v>
      </c>
      <c r="D389" t="s">
        <v>139</v>
      </c>
      <c r="E389" t="s">
        <v>445</v>
      </c>
      <c r="F389" t="s">
        <v>259</v>
      </c>
    </row>
    <row r="390" spans="1:6" x14ac:dyDescent="0.2">
      <c r="A390" t="s">
        <v>509</v>
      </c>
      <c r="B390" t="s">
        <v>132</v>
      </c>
      <c r="C390">
        <v>1</v>
      </c>
      <c r="D390" t="s">
        <v>133</v>
      </c>
      <c r="E390" t="s">
        <v>445</v>
      </c>
      <c r="F390" t="s">
        <v>259</v>
      </c>
    </row>
    <row r="391" spans="1:6" x14ac:dyDescent="0.2">
      <c r="A391" t="s">
        <v>509</v>
      </c>
      <c r="B391" t="s">
        <v>482</v>
      </c>
      <c r="C391">
        <v>0.04</v>
      </c>
      <c r="D391" t="s">
        <v>142</v>
      </c>
      <c r="E391" t="s">
        <v>483</v>
      </c>
      <c r="F391" t="s">
        <v>259</v>
      </c>
    </row>
    <row r="392" spans="1:6" x14ac:dyDescent="0.2">
      <c r="A392" t="s">
        <v>509</v>
      </c>
      <c r="B392" t="s">
        <v>135</v>
      </c>
      <c r="C392">
        <v>18.38</v>
      </c>
      <c r="D392" t="s">
        <v>331</v>
      </c>
      <c r="E392" t="s">
        <v>510</v>
      </c>
      <c r="F392" t="s">
        <v>259</v>
      </c>
    </row>
    <row r="393" spans="1:6" x14ac:dyDescent="0.2">
      <c r="A393" t="s">
        <v>509</v>
      </c>
      <c r="B393" t="s">
        <v>138</v>
      </c>
      <c r="C393">
        <v>20</v>
      </c>
      <c r="D393" t="s">
        <v>139</v>
      </c>
      <c r="E393" t="s">
        <v>445</v>
      </c>
      <c r="F393" t="s">
        <v>259</v>
      </c>
    </row>
    <row r="394" spans="1:6" x14ac:dyDescent="0.2">
      <c r="A394" t="s">
        <v>511</v>
      </c>
      <c r="B394" t="s">
        <v>336</v>
      </c>
      <c r="C394">
        <v>15</v>
      </c>
      <c r="D394" t="s">
        <v>150</v>
      </c>
      <c r="E394" t="s">
        <v>512</v>
      </c>
    </row>
    <row r="395" spans="1:6" x14ac:dyDescent="0.2">
      <c r="A395" t="s">
        <v>513</v>
      </c>
      <c r="B395" t="s">
        <v>132</v>
      </c>
      <c r="C395">
        <v>4.25</v>
      </c>
      <c r="D395" t="s">
        <v>133</v>
      </c>
      <c r="E395" t="s">
        <v>514</v>
      </c>
    </row>
    <row r="396" spans="1:6" x14ac:dyDescent="0.2">
      <c r="A396" t="s">
        <v>513</v>
      </c>
      <c r="B396" t="s">
        <v>152</v>
      </c>
      <c r="C396">
        <v>0.9</v>
      </c>
      <c r="D396" t="s">
        <v>142</v>
      </c>
      <c r="E396" t="s">
        <v>153</v>
      </c>
    </row>
    <row r="397" spans="1:6" x14ac:dyDescent="0.2">
      <c r="A397" t="s">
        <v>513</v>
      </c>
      <c r="B397" t="s">
        <v>17</v>
      </c>
      <c r="C397">
        <v>0.39</v>
      </c>
      <c r="D397" t="s">
        <v>142</v>
      </c>
      <c r="E397" t="s">
        <v>514</v>
      </c>
    </row>
    <row r="398" spans="1:6" x14ac:dyDescent="0.2">
      <c r="A398" t="s">
        <v>513</v>
      </c>
      <c r="B398" t="s">
        <v>135</v>
      </c>
      <c r="C398">
        <v>4000</v>
      </c>
      <c r="D398" t="s">
        <v>155</v>
      </c>
      <c r="E398" t="s">
        <v>514</v>
      </c>
    </row>
    <row r="399" spans="1:6" x14ac:dyDescent="0.2">
      <c r="A399" t="s">
        <v>108</v>
      </c>
      <c r="B399" t="s">
        <v>132</v>
      </c>
      <c r="C399">
        <v>4.95</v>
      </c>
      <c r="D399" t="s">
        <v>133</v>
      </c>
      <c r="E399" t="s">
        <v>369</v>
      </c>
      <c r="F399" t="s">
        <v>515</v>
      </c>
    </row>
    <row r="400" spans="1:6" x14ac:dyDescent="0.2">
      <c r="A400" t="s">
        <v>108</v>
      </c>
      <c r="B400" t="s">
        <v>371</v>
      </c>
      <c r="C400">
        <v>0.15</v>
      </c>
      <c r="D400" t="s">
        <v>372</v>
      </c>
      <c r="E400" t="s">
        <v>369</v>
      </c>
      <c r="F400" t="s">
        <v>515</v>
      </c>
    </row>
    <row r="401" spans="1:6" x14ac:dyDescent="0.2">
      <c r="A401" t="s">
        <v>108</v>
      </c>
      <c r="B401" t="s">
        <v>373</v>
      </c>
      <c r="C401">
        <v>0.2</v>
      </c>
      <c r="D401" t="s">
        <v>372</v>
      </c>
      <c r="E401" t="s">
        <v>369</v>
      </c>
      <c r="F401" t="s">
        <v>515</v>
      </c>
    </row>
    <row r="402" spans="1:6" x14ac:dyDescent="0.2">
      <c r="A402" t="s">
        <v>108</v>
      </c>
      <c r="B402" t="s">
        <v>109</v>
      </c>
      <c r="C402">
        <v>0.35</v>
      </c>
      <c r="D402" t="s">
        <v>372</v>
      </c>
      <c r="E402" t="s">
        <v>369</v>
      </c>
      <c r="F402" t="s">
        <v>515</v>
      </c>
    </row>
    <row r="403" spans="1:6" x14ac:dyDescent="0.2">
      <c r="A403" t="s">
        <v>108</v>
      </c>
      <c r="B403" t="s">
        <v>121</v>
      </c>
      <c r="C403">
        <v>2.5</v>
      </c>
      <c r="D403" t="s">
        <v>372</v>
      </c>
      <c r="E403" t="s">
        <v>369</v>
      </c>
      <c r="F403" t="s">
        <v>515</v>
      </c>
    </row>
    <row r="404" spans="1:6" x14ac:dyDescent="0.2">
      <c r="A404" t="s">
        <v>108</v>
      </c>
      <c r="B404" t="s">
        <v>374</v>
      </c>
      <c r="C404">
        <v>1.25</v>
      </c>
      <c r="D404" t="s">
        <v>372</v>
      </c>
      <c r="E404" t="s">
        <v>369</v>
      </c>
      <c r="F404" t="s">
        <v>515</v>
      </c>
    </row>
    <row r="405" spans="1:6" x14ac:dyDescent="0.2">
      <c r="A405" t="s">
        <v>108</v>
      </c>
      <c r="B405" t="s">
        <v>135</v>
      </c>
      <c r="C405">
        <v>7000000</v>
      </c>
      <c r="D405" t="s">
        <v>375</v>
      </c>
      <c r="E405" t="s">
        <v>369</v>
      </c>
      <c r="F405" t="s">
        <v>515</v>
      </c>
    </row>
    <row r="406" spans="1:6" x14ac:dyDescent="0.2">
      <c r="A406" t="s">
        <v>108</v>
      </c>
      <c r="B406" t="s">
        <v>138</v>
      </c>
      <c r="C406">
        <v>20</v>
      </c>
      <c r="D406" t="s">
        <v>139</v>
      </c>
      <c r="E406" t="s">
        <v>369</v>
      </c>
      <c r="F406" t="s">
        <v>515</v>
      </c>
    </row>
    <row r="407" spans="1:6" x14ac:dyDescent="0.2">
      <c r="A407" t="s">
        <v>516</v>
      </c>
      <c r="B407" t="s">
        <v>132</v>
      </c>
      <c r="C407">
        <v>1.21</v>
      </c>
      <c r="D407" t="s">
        <v>133</v>
      </c>
      <c r="E407" t="s">
        <v>517</v>
      </c>
      <c r="F407" t="s">
        <v>518</v>
      </c>
    </row>
    <row r="408" spans="1:6" x14ac:dyDescent="0.2">
      <c r="A408" t="s">
        <v>516</v>
      </c>
      <c r="B408" t="s">
        <v>149</v>
      </c>
      <c r="C408">
        <v>0.28000000000000003</v>
      </c>
      <c r="D408" t="s">
        <v>168</v>
      </c>
      <c r="E408" t="s">
        <v>517</v>
      </c>
      <c r="F408" t="s">
        <v>519</v>
      </c>
    </row>
    <row r="409" spans="1:6" x14ac:dyDescent="0.2">
      <c r="A409" t="s">
        <v>516</v>
      </c>
      <c r="B409" t="s">
        <v>17</v>
      </c>
      <c r="C409">
        <v>1</v>
      </c>
      <c r="D409" t="s">
        <v>142</v>
      </c>
      <c r="E409" t="s">
        <v>517</v>
      </c>
      <c r="F409" t="s">
        <v>520</v>
      </c>
    </row>
    <row r="410" spans="1:6" x14ac:dyDescent="0.2">
      <c r="A410" t="s">
        <v>516</v>
      </c>
      <c r="B410" t="s">
        <v>135</v>
      </c>
      <c r="C410">
        <v>15</v>
      </c>
      <c r="D410" t="s">
        <v>176</v>
      </c>
      <c r="E410" t="s">
        <v>517</v>
      </c>
      <c r="F410" t="s">
        <v>521</v>
      </c>
    </row>
    <row r="411" spans="1:6" x14ac:dyDescent="0.2">
      <c r="A411" t="s">
        <v>516</v>
      </c>
      <c r="B411" t="s">
        <v>138</v>
      </c>
      <c r="C411">
        <v>15</v>
      </c>
      <c r="D411" t="s">
        <v>139</v>
      </c>
      <c r="E411" t="s">
        <v>517</v>
      </c>
      <c r="F411" t="s">
        <v>522</v>
      </c>
    </row>
    <row r="412" spans="1:6" x14ac:dyDescent="0.2">
      <c r="A412" t="s">
        <v>523</v>
      </c>
      <c r="B412" t="s">
        <v>132</v>
      </c>
      <c r="C412">
        <v>1.21</v>
      </c>
      <c r="D412" t="s">
        <v>133</v>
      </c>
      <c r="E412" t="s">
        <v>517</v>
      </c>
      <c r="F412" t="s">
        <v>518</v>
      </c>
    </row>
    <row r="413" spans="1:6" x14ac:dyDescent="0.2">
      <c r="A413" t="s">
        <v>523</v>
      </c>
      <c r="B413" t="s">
        <v>149</v>
      </c>
      <c r="C413">
        <v>0.28000000000000003</v>
      </c>
      <c r="D413" t="s">
        <v>168</v>
      </c>
      <c r="E413" t="s">
        <v>517</v>
      </c>
      <c r="F413" t="s">
        <v>519</v>
      </c>
    </row>
    <row r="414" spans="1:6" x14ac:dyDescent="0.2">
      <c r="A414" t="s">
        <v>523</v>
      </c>
      <c r="B414" t="s">
        <v>17</v>
      </c>
      <c r="C414">
        <v>1</v>
      </c>
      <c r="D414" t="s">
        <v>142</v>
      </c>
      <c r="E414" t="s">
        <v>517</v>
      </c>
      <c r="F414" t="s">
        <v>520</v>
      </c>
    </row>
    <row r="415" spans="1:6" x14ac:dyDescent="0.2">
      <c r="A415" t="s">
        <v>523</v>
      </c>
      <c r="B415" t="s">
        <v>135</v>
      </c>
      <c r="C415">
        <v>15</v>
      </c>
      <c r="D415" t="s">
        <v>176</v>
      </c>
      <c r="E415" t="s">
        <v>517</v>
      </c>
      <c r="F415" t="s">
        <v>521</v>
      </c>
    </row>
    <row r="416" spans="1:6" x14ac:dyDescent="0.2">
      <c r="A416" t="s">
        <v>523</v>
      </c>
      <c r="B416" t="s">
        <v>138</v>
      </c>
      <c r="C416">
        <v>15</v>
      </c>
      <c r="D416" t="s">
        <v>139</v>
      </c>
      <c r="E416" t="s">
        <v>517</v>
      </c>
      <c r="F416" t="s">
        <v>522</v>
      </c>
    </row>
    <row r="417" spans="1:6" x14ac:dyDescent="0.2">
      <c r="A417" t="s">
        <v>524</v>
      </c>
      <c r="B417" t="s">
        <v>132</v>
      </c>
      <c r="C417">
        <v>1.55</v>
      </c>
      <c r="D417" t="s">
        <v>133</v>
      </c>
      <c r="E417" t="s">
        <v>517</v>
      </c>
      <c r="F417" t="s">
        <v>525</v>
      </c>
    </row>
    <row r="418" spans="1:6" x14ac:dyDescent="0.2">
      <c r="A418" t="s">
        <v>524</v>
      </c>
      <c r="B418" t="s">
        <v>149</v>
      </c>
      <c r="C418">
        <v>0.33</v>
      </c>
      <c r="D418" t="s">
        <v>168</v>
      </c>
      <c r="E418" t="s">
        <v>517</v>
      </c>
      <c r="F418" t="s">
        <v>526</v>
      </c>
    </row>
    <row r="419" spans="1:6" x14ac:dyDescent="0.2">
      <c r="A419" t="s">
        <v>524</v>
      </c>
      <c r="B419" t="s">
        <v>17</v>
      </c>
      <c r="C419">
        <v>1</v>
      </c>
      <c r="D419" t="s">
        <v>142</v>
      </c>
      <c r="E419" t="s">
        <v>517</v>
      </c>
      <c r="F419" t="s">
        <v>527</v>
      </c>
    </row>
    <row r="420" spans="1:6" x14ac:dyDescent="0.2">
      <c r="A420" t="s">
        <v>524</v>
      </c>
      <c r="B420" t="s">
        <v>135</v>
      </c>
      <c r="C420">
        <v>220</v>
      </c>
      <c r="D420" t="s">
        <v>176</v>
      </c>
      <c r="E420" t="s">
        <v>517</v>
      </c>
      <c r="F420" t="s">
        <v>528</v>
      </c>
    </row>
    <row r="421" spans="1:6" x14ac:dyDescent="0.2">
      <c r="A421" t="s">
        <v>524</v>
      </c>
      <c r="B421" t="s">
        <v>138</v>
      </c>
      <c r="C421">
        <v>15</v>
      </c>
      <c r="D421" t="s">
        <v>139</v>
      </c>
      <c r="E421" t="s">
        <v>517</v>
      </c>
      <c r="F421" t="s">
        <v>529</v>
      </c>
    </row>
    <row r="422" spans="1:6" x14ac:dyDescent="0.2">
      <c r="A422" t="s">
        <v>530</v>
      </c>
      <c r="B422" t="s">
        <v>132</v>
      </c>
      <c r="C422">
        <v>1.55</v>
      </c>
      <c r="D422" t="s">
        <v>133</v>
      </c>
      <c r="E422" t="s">
        <v>517</v>
      </c>
      <c r="F422" t="s">
        <v>525</v>
      </c>
    </row>
    <row r="423" spans="1:6" x14ac:dyDescent="0.2">
      <c r="A423" t="s">
        <v>530</v>
      </c>
      <c r="B423" t="s">
        <v>149</v>
      </c>
      <c r="C423">
        <v>0.33</v>
      </c>
      <c r="D423" t="s">
        <v>168</v>
      </c>
      <c r="E423" t="s">
        <v>517</v>
      </c>
      <c r="F423" t="s">
        <v>526</v>
      </c>
    </row>
    <row r="424" spans="1:6" x14ac:dyDescent="0.2">
      <c r="A424" t="s">
        <v>530</v>
      </c>
      <c r="B424" t="s">
        <v>17</v>
      </c>
      <c r="C424">
        <v>1</v>
      </c>
      <c r="D424" t="s">
        <v>142</v>
      </c>
      <c r="E424" t="s">
        <v>517</v>
      </c>
      <c r="F424" t="s">
        <v>527</v>
      </c>
    </row>
    <row r="425" spans="1:6" x14ac:dyDescent="0.2">
      <c r="A425" t="s">
        <v>530</v>
      </c>
      <c r="B425" t="s">
        <v>135</v>
      </c>
      <c r="C425">
        <v>220</v>
      </c>
      <c r="D425" t="s">
        <v>176</v>
      </c>
      <c r="E425" t="s">
        <v>517</v>
      </c>
      <c r="F425" t="s">
        <v>528</v>
      </c>
    </row>
    <row r="426" spans="1:6" x14ac:dyDescent="0.2">
      <c r="A426" t="s">
        <v>530</v>
      </c>
      <c r="B426" t="s">
        <v>138</v>
      </c>
      <c r="C426">
        <v>15</v>
      </c>
      <c r="D426" t="s">
        <v>139</v>
      </c>
      <c r="E426" t="s">
        <v>517</v>
      </c>
      <c r="F426" t="s">
        <v>529</v>
      </c>
    </row>
    <row r="427" spans="1:6" x14ac:dyDescent="0.2">
      <c r="A427" t="s">
        <v>531</v>
      </c>
      <c r="B427" t="s">
        <v>132</v>
      </c>
      <c r="C427">
        <v>1.34</v>
      </c>
      <c r="D427" t="s">
        <v>133</v>
      </c>
      <c r="E427" t="s">
        <v>517</v>
      </c>
      <c r="F427" t="s">
        <v>532</v>
      </c>
    </row>
    <row r="428" spans="1:6" x14ac:dyDescent="0.2">
      <c r="A428" t="s">
        <v>531</v>
      </c>
      <c r="B428" t="s">
        <v>149</v>
      </c>
      <c r="C428">
        <v>0.86</v>
      </c>
      <c r="D428" t="s">
        <v>168</v>
      </c>
      <c r="E428" t="s">
        <v>517</v>
      </c>
      <c r="F428" t="s">
        <v>533</v>
      </c>
    </row>
    <row r="429" spans="1:6" x14ac:dyDescent="0.2">
      <c r="A429" t="s">
        <v>531</v>
      </c>
      <c r="B429" t="s">
        <v>17</v>
      </c>
      <c r="C429">
        <v>0.99</v>
      </c>
      <c r="D429" t="s">
        <v>142</v>
      </c>
      <c r="E429" t="s">
        <v>517</v>
      </c>
      <c r="F429" t="s">
        <v>534</v>
      </c>
    </row>
    <row r="430" spans="1:6" x14ac:dyDescent="0.2">
      <c r="A430" t="s">
        <v>531</v>
      </c>
      <c r="B430" t="s">
        <v>135</v>
      </c>
      <c r="C430">
        <v>80</v>
      </c>
      <c r="D430" t="s">
        <v>176</v>
      </c>
      <c r="E430" t="s">
        <v>517</v>
      </c>
      <c r="F430" t="s">
        <v>535</v>
      </c>
    </row>
    <row r="431" spans="1:6" x14ac:dyDescent="0.2">
      <c r="A431" t="s">
        <v>531</v>
      </c>
      <c r="B431" t="s">
        <v>138</v>
      </c>
      <c r="C431">
        <v>25</v>
      </c>
      <c r="D431" t="s">
        <v>139</v>
      </c>
      <c r="E431" t="s">
        <v>517</v>
      </c>
      <c r="F431" t="s">
        <v>536</v>
      </c>
    </row>
    <row r="432" spans="1:6" x14ac:dyDescent="0.2">
      <c r="A432" t="s">
        <v>537</v>
      </c>
      <c r="B432" t="s">
        <v>132</v>
      </c>
      <c r="C432">
        <v>2</v>
      </c>
      <c r="D432" t="s">
        <v>133</v>
      </c>
      <c r="E432" t="s">
        <v>157</v>
      </c>
      <c r="F432" t="s">
        <v>259</v>
      </c>
    </row>
    <row r="433" spans="1:6" x14ac:dyDescent="0.2">
      <c r="A433" t="s">
        <v>537</v>
      </c>
      <c r="B433" t="s">
        <v>135</v>
      </c>
      <c r="C433">
        <v>500</v>
      </c>
      <c r="D433" t="s">
        <v>176</v>
      </c>
      <c r="E433" t="s">
        <v>157</v>
      </c>
      <c r="F433" t="s">
        <v>259</v>
      </c>
    </row>
    <row r="434" spans="1:6" x14ac:dyDescent="0.2">
      <c r="A434" t="s">
        <v>537</v>
      </c>
      <c r="B434" t="s">
        <v>138</v>
      </c>
      <c r="C434">
        <v>40</v>
      </c>
      <c r="D434" t="s">
        <v>139</v>
      </c>
      <c r="E434" t="s">
        <v>157</v>
      </c>
      <c r="F434" t="s">
        <v>259</v>
      </c>
    </row>
    <row r="435" spans="1:6" x14ac:dyDescent="0.2">
      <c r="A435" t="s">
        <v>538</v>
      </c>
      <c r="B435" t="s">
        <v>132</v>
      </c>
      <c r="C435">
        <v>2</v>
      </c>
      <c r="D435" t="s">
        <v>133</v>
      </c>
      <c r="E435" t="s">
        <v>157</v>
      </c>
      <c r="F435" t="s">
        <v>259</v>
      </c>
    </row>
    <row r="436" spans="1:6" x14ac:dyDescent="0.2">
      <c r="A436" t="s">
        <v>538</v>
      </c>
      <c r="B436" t="s">
        <v>135</v>
      </c>
      <c r="C436">
        <v>140</v>
      </c>
      <c r="D436" t="s">
        <v>176</v>
      </c>
      <c r="E436" t="s">
        <v>539</v>
      </c>
      <c r="F436" t="s">
        <v>259</v>
      </c>
    </row>
    <row r="437" spans="1:6" x14ac:dyDescent="0.2">
      <c r="A437" t="s">
        <v>538</v>
      </c>
      <c r="B437" t="s">
        <v>138</v>
      </c>
      <c r="C437">
        <v>40</v>
      </c>
      <c r="D437" t="s">
        <v>139</v>
      </c>
      <c r="E437" t="s">
        <v>157</v>
      </c>
      <c r="F437" t="s">
        <v>259</v>
      </c>
    </row>
    <row r="438" spans="1:6" x14ac:dyDescent="0.2">
      <c r="A438" t="s">
        <v>540</v>
      </c>
      <c r="B438" t="s">
        <v>141</v>
      </c>
      <c r="C438">
        <v>0.92</v>
      </c>
      <c r="D438" t="s">
        <v>142</v>
      </c>
      <c r="E438" t="s">
        <v>541</v>
      </c>
    </row>
    <row r="439" spans="1:6" x14ac:dyDescent="0.2">
      <c r="A439" t="s">
        <v>540</v>
      </c>
      <c r="B439" t="s">
        <v>132</v>
      </c>
      <c r="C439">
        <v>2.4</v>
      </c>
      <c r="D439" t="s">
        <v>133</v>
      </c>
      <c r="E439" t="s">
        <v>542</v>
      </c>
    </row>
    <row r="440" spans="1:6" x14ac:dyDescent="0.2">
      <c r="A440" t="s">
        <v>540</v>
      </c>
      <c r="B440" t="s">
        <v>149</v>
      </c>
      <c r="C440">
        <v>4.66</v>
      </c>
      <c r="D440" t="s">
        <v>150</v>
      </c>
      <c r="E440" t="s">
        <v>542</v>
      </c>
    </row>
    <row r="441" spans="1:6" x14ac:dyDescent="0.2">
      <c r="A441" t="s">
        <v>540</v>
      </c>
      <c r="B441" t="s">
        <v>152</v>
      </c>
      <c r="C441">
        <v>0.9</v>
      </c>
      <c r="D441" t="s">
        <v>142</v>
      </c>
      <c r="E441" t="s">
        <v>153</v>
      </c>
    </row>
    <row r="442" spans="1:6" x14ac:dyDescent="0.2">
      <c r="A442" t="s">
        <v>540</v>
      </c>
      <c r="B442" t="s">
        <v>543</v>
      </c>
      <c r="C442">
        <v>1.32</v>
      </c>
      <c r="D442" t="s">
        <v>142</v>
      </c>
      <c r="E442" t="s">
        <v>541</v>
      </c>
    </row>
    <row r="443" spans="1:6" x14ac:dyDescent="0.2">
      <c r="A443" t="s">
        <v>540</v>
      </c>
      <c r="B443" t="s">
        <v>544</v>
      </c>
      <c r="C443">
        <v>1.18</v>
      </c>
      <c r="D443" t="s">
        <v>142</v>
      </c>
      <c r="E443" t="s">
        <v>541</v>
      </c>
    </row>
    <row r="444" spans="1:6" x14ac:dyDescent="0.2">
      <c r="A444" t="s">
        <v>540</v>
      </c>
      <c r="B444" t="s">
        <v>545</v>
      </c>
      <c r="C444">
        <v>0.62</v>
      </c>
      <c r="D444" t="s">
        <v>142</v>
      </c>
      <c r="E444" t="s">
        <v>541</v>
      </c>
    </row>
    <row r="445" spans="1:6" x14ac:dyDescent="0.2">
      <c r="A445" t="s">
        <v>540</v>
      </c>
      <c r="B445" t="s">
        <v>135</v>
      </c>
      <c r="C445">
        <v>517844.13</v>
      </c>
      <c r="D445" t="s">
        <v>155</v>
      </c>
      <c r="E445" t="s">
        <v>542</v>
      </c>
    </row>
    <row r="446" spans="1:6" x14ac:dyDescent="0.2">
      <c r="A446" t="s">
        <v>33</v>
      </c>
      <c r="B446" t="s">
        <v>132</v>
      </c>
      <c r="C446">
        <v>2</v>
      </c>
      <c r="D446" t="s">
        <v>133</v>
      </c>
      <c r="E446" t="s">
        <v>147</v>
      </c>
      <c r="F446" t="s">
        <v>546</v>
      </c>
    </row>
    <row r="447" spans="1:6" x14ac:dyDescent="0.2">
      <c r="A447" t="s">
        <v>33</v>
      </c>
      <c r="B447" t="s">
        <v>17</v>
      </c>
      <c r="C447">
        <v>0.66</v>
      </c>
      <c r="D447" t="s">
        <v>142</v>
      </c>
      <c r="E447" t="s">
        <v>147</v>
      </c>
      <c r="F447" t="s">
        <v>547</v>
      </c>
    </row>
    <row r="448" spans="1:6" x14ac:dyDescent="0.2">
      <c r="A448" t="s">
        <v>33</v>
      </c>
      <c r="B448" t="s">
        <v>363</v>
      </c>
      <c r="C448">
        <v>0.18</v>
      </c>
      <c r="D448" t="s">
        <v>142</v>
      </c>
      <c r="E448" t="s">
        <v>147</v>
      </c>
      <c r="F448" t="s">
        <v>548</v>
      </c>
    </row>
    <row r="449" spans="1:6" x14ac:dyDescent="0.2">
      <c r="A449" t="s">
        <v>33</v>
      </c>
      <c r="B449" t="s">
        <v>135</v>
      </c>
      <c r="C449">
        <v>650</v>
      </c>
      <c r="D449" t="s">
        <v>365</v>
      </c>
      <c r="E449" t="s">
        <v>147</v>
      </c>
      <c r="F449" t="s">
        <v>549</v>
      </c>
    </row>
    <row r="450" spans="1:6" x14ac:dyDescent="0.2">
      <c r="A450" t="s">
        <v>33</v>
      </c>
      <c r="B450" t="s">
        <v>138</v>
      </c>
      <c r="C450">
        <v>25</v>
      </c>
      <c r="D450" t="s">
        <v>139</v>
      </c>
      <c r="E450" t="s">
        <v>147</v>
      </c>
      <c r="F450" t="s">
        <v>550</v>
      </c>
    </row>
    <row r="451" spans="1:6" x14ac:dyDescent="0.2">
      <c r="A451" t="s">
        <v>115</v>
      </c>
      <c r="B451" t="s">
        <v>132</v>
      </c>
      <c r="C451">
        <v>5</v>
      </c>
      <c r="D451" t="s">
        <v>133</v>
      </c>
      <c r="E451" t="s">
        <v>166</v>
      </c>
      <c r="F451" t="s">
        <v>433</v>
      </c>
    </row>
    <row r="452" spans="1:6" x14ac:dyDescent="0.2">
      <c r="A452" t="s">
        <v>115</v>
      </c>
      <c r="B452" t="s">
        <v>170</v>
      </c>
      <c r="C452">
        <v>1.25</v>
      </c>
      <c r="D452" t="s">
        <v>171</v>
      </c>
      <c r="E452" t="s">
        <v>166</v>
      </c>
      <c r="F452" t="s">
        <v>434</v>
      </c>
    </row>
    <row r="453" spans="1:6" x14ac:dyDescent="0.2">
      <c r="A453" t="s">
        <v>115</v>
      </c>
      <c r="B453" t="s">
        <v>17</v>
      </c>
      <c r="C453">
        <v>0.5</v>
      </c>
      <c r="D453" t="s">
        <v>142</v>
      </c>
      <c r="E453" t="s">
        <v>166</v>
      </c>
      <c r="F453" t="s">
        <v>435</v>
      </c>
    </row>
    <row r="454" spans="1:6" x14ac:dyDescent="0.2">
      <c r="A454" t="s">
        <v>115</v>
      </c>
      <c r="B454" t="s">
        <v>135</v>
      </c>
      <c r="C454">
        <v>1300</v>
      </c>
      <c r="D454" t="s">
        <v>365</v>
      </c>
      <c r="E454" t="s">
        <v>166</v>
      </c>
      <c r="F454" t="s">
        <v>436</v>
      </c>
    </row>
    <row r="455" spans="1:6" x14ac:dyDescent="0.2">
      <c r="A455" t="s">
        <v>115</v>
      </c>
      <c r="B455" t="s">
        <v>138</v>
      </c>
      <c r="C455">
        <v>10</v>
      </c>
      <c r="D455" t="s">
        <v>139</v>
      </c>
      <c r="E455" t="s">
        <v>166</v>
      </c>
      <c r="F455" t="s">
        <v>437</v>
      </c>
    </row>
    <row r="456" spans="1:6" x14ac:dyDescent="0.2">
      <c r="A456" t="s">
        <v>551</v>
      </c>
      <c r="B456" t="s">
        <v>469</v>
      </c>
      <c r="C456">
        <v>0.2</v>
      </c>
      <c r="D456" t="s">
        <v>146</v>
      </c>
      <c r="E456" t="s">
        <v>552</v>
      </c>
    </row>
    <row r="457" spans="1:6" x14ac:dyDescent="0.2">
      <c r="A457" t="s">
        <v>551</v>
      </c>
      <c r="B457" t="s">
        <v>336</v>
      </c>
      <c r="C457">
        <v>20.100000000000001</v>
      </c>
      <c r="D457" t="s">
        <v>150</v>
      </c>
      <c r="E457" t="s">
        <v>472</v>
      </c>
    </row>
    <row r="458" spans="1:6" x14ac:dyDescent="0.2">
      <c r="A458" t="s">
        <v>553</v>
      </c>
      <c r="B458" t="s">
        <v>132</v>
      </c>
      <c r="C458">
        <v>3.67</v>
      </c>
      <c r="D458" t="s">
        <v>133</v>
      </c>
      <c r="E458" t="s">
        <v>517</v>
      </c>
      <c r="F458" t="s">
        <v>554</v>
      </c>
    </row>
    <row r="459" spans="1:6" x14ac:dyDescent="0.2">
      <c r="A459" t="s">
        <v>553</v>
      </c>
      <c r="B459" t="s">
        <v>149</v>
      </c>
      <c r="C459">
        <v>1.1000000000000001</v>
      </c>
      <c r="D459" t="s">
        <v>168</v>
      </c>
      <c r="E459" t="s">
        <v>517</v>
      </c>
      <c r="F459" t="s">
        <v>555</v>
      </c>
    </row>
    <row r="460" spans="1:6" x14ac:dyDescent="0.2">
      <c r="A460" t="s">
        <v>553</v>
      </c>
      <c r="B460" t="s">
        <v>17</v>
      </c>
      <c r="C460">
        <v>0.92</v>
      </c>
      <c r="D460" t="s">
        <v>142</v>
      </c>
      <c r="E460" t="s">
        <v>517</v>
      </c>
      <c r="F460" t="s">
        <v>556</v>
      </c>
    </row>
    <row r="461" spans="1:6" x14ac:dyDescent="0.2">
      <c r="A461" t="s">
        <v>553</v>
      </c>
      <c r="B461" t="s">
        <v>135</v>
      </c>
      <c r="C461">
        <v>54.55</v>
      </c>
      <c r="D461" t="s">
        <v>176</v>
      </c>
      <c r="E461" t="s">
        <v>517</v>
      </c>
      <c r="F461" t="s">
        <v>557</v>
      </c>
    </row>
    <row r="462" spans="1:6" x14ac:dyDescent="0.2">
      <c r="A462" t="s">
        <v>553</v>
      </c>
      <c r="B462" t="s">
        <v>138</v>
      </c>
      <c r="C462">
        <v>25</v>
      </c>
      <c r="D462" t="s">
        <v>139</v>
      </c>
      <c r="E462" t="s">
        <v>517</v>
      </c>
      <c r="F462" t="s">
        <v>558</v>
      </c>
    </row>
    <row r="463" spans="1:6" x14ac:dyDescent="0.2">
      <c r="A463" t="s">
        <v>559</v>
      </c>
      <c r="B463" t="s">
        <v>132</v>
      </c>
      <c r="C463">
        <v>3.59</v>
      </c>
      <c r="D463" t="s">
        <v>226</v>
      </c>
      <c r="E463" t="s">
        <v>313</v>
      </c>
      <c r="F463" t="s">
        <v>560</v>
      </c>
    </row>
    <row r="464" spans="1:6" x14ac:dyDescent="0.2">
      <c r="A464" t="s">
        <v>559</v>
      </c>
      <c r="B464" t="s">
        <v>135</v>
      </c>
      <c r="C464">
        <v>0.03</v>
      </c>
      <c r="D464" t="s">
        <v>331</v>
      </c>
      <c r="E464" t="s">
        <v>313</v>
      </c>
      <c r="F464" t="s">
        <v>561</v>
      </c>
    </row>
    <row r="465" spans="1:6" x14ac:dyDescent="0.2">
      <c r="A465" t="s">
        <v>559</v>
      </c>
      <c r="B465" t="s">
        <v>138</v>
      </c>
      <c r="C465">
        <v>100</v>
      </c>
      <c r="D465" t="s">
        <v>139</v>
      </c>
      <c r="E465" t="s">
        <v>562</v>
      </c>
      <c r="F465" t="s">
        <v>563</v>
      </c>
    </row>
    <row r="466" spans="1:6" x14ac:dyDescent="0.2">
      <c r="A466" t="s">
        <v>564</v>
      </c>
      <c r="B466" t="s">
        <v>135</v>
      </c>
      <c r="C466">
        <v>14.34</v>
      </c>
      <c r="D466" t="s">
        <v>176</v>
      </c>
      <c r="E466" t="s">
        <v>313</v>
      </c>
      <c r="F466" t="s">
        <v>565</v>
      </c>
    </row>
    <row r="467" spans="1:6" x14ac:dyDescent="0.2">
      <c r="A467" t="s">
        <v>566</v>
      </c>
      <c r="B467" t="s">
        <v>135</v>
      </c>
      <c r="C467">
        <v>4.78</v>
      </c>
      <c r="D467" t="s">
        <v>176</v>
      </c>
      <c r="E467" t="s">
        <v>313</v>
      </c>
      <c r="F467" t="s">
        <v>565</v>
      </c>
    </row>
    <row r="468" spans="1:6" x14ac:dyDescent="0.2">
      <c r="A468" t="s">
        <v>81</v>
      </c>
      <c r="B468" t="s">
        <v>469</v>
      </c>
      <c r="C468">
        <v>0.03</v>
      </c>
      <c r="D468" t="s">
        <v>567</v>
      </c>
      <c r="E468" t="s">
        <v>568</v>
      </c>
      <c r="F468" t="s">
        <v>259</v>
      </c>
    </row>
    <row r="469" spans="1:6" x14ac:dyDescent="0.2">
      <c r="A469" t="s">
        <v>81</v>
      </c>
      <c r="B469" t="s">
        <v>132</v>
      </c>
      <c r="C469">
        <v>2.36</v>
      </c>
      <c r="D469" t="s">
        <v>133</v>
      </c>
      <c r="E469" t="s">
        <v>309</v>
      </c>
      <c r="F469" t="s">
        <v>259</v>
      </c>
    </row>
    <row r="470" spans="1:6" x14ac:dyDescent="0.2">
      <c r="A470" t="s">
        <v>81</v>
      </c>
      <c r="B470" t="s">
        <v>17</v>
      </c>
      <c r="C470">
        <v>0.24</v>
      </c>
      <c r="D470" t="s">
        <v>142</v>
      </c>
      <c r="E470" t="s">
        <v>309</v>
      </c>
      <c r="F470" t="s">
        <v>259</v>
      </c>
    </row>
    <row r="471" spans="1:6" x14ac:dyDescent="0.2">
      <c r="A471" t="s">
        <v>81</v>
      </c>
      <c r="B471" t="s">
        <v>135</v>
      </c>
      <c r="C471">
        <v>3392</v>
      </c>
      <c r="D471" t="s">
        <v>310</v>
      </c>
      <c r="E471" t="s">
        <v>309</v>
      </c>
      <c r="F471" t="s">
        <v>259</v>
      </c>
    </row>
    <row r="472" spans="1:6" x14ac:dyDescent="0.2">
      <c r="A472" t="s">
        <v>81</v>
      </c>
      <c r="B472" t="s">
        <v>138</v>
      </c>
      <c r="C472">
        <v>40</v>
      </c>
      <c r="D472" t="s">
        <v>139</v>
      </c>
      <c r="E472" t="s">
        <v>311</v>
      </c>
      <c r="F472" t="s">
        <v>259</v>
      </c>
    </row>
    <row r="473" spans="1:6" x14ac:dyDescent="0.2">
      <c r="A473" t="s">
        <v>569</v>
      </c>
      <c r="B473" t="s">
        <v>132</v>
      </c>
      <c r="C473">
        <v>3</v>
      </c>
      <c r="D473" t="s">
        <v>133</v>
      </c>
      <c r="E473" t="s">
        <v>570</v>
      </c>
      <c r="F473" t="s">
        <v>259</v>
      </c>
    </row>
    <row r="474" spans="1:6" x14ac:dyDescent="0.2">
      <c r="A474" t="s">
        <v>569</v>
      </c>
      <c r="B474" t="s">
        <v>17</v>
      </c>
      <c r="C474">
        <v>0.8</v>
      </c>
      <c r="D474" t="s">
        <v>142</v>
      </c>
      <c r="E474" t="s">
        <v>571</v>
      </c>
      <c r="F474" t="s">
        <v>259</v>
      </c>
    </row>
    <row r="475" spans="1:6" x14ac:dyDescent="0.2">
      <c r="A475" t="s">
        <v>569</v>
      </c>
      <c r="B475" t="s">
        <v>135</v>
      </c>
      <c r="C475">
        <v>2000</v>
      </c>
      <c r="D475" t="s">
        <v>176</v>
      </c>
      <c r="E475" t="s">
        <v>570</v>
      </c>
      <c r="F475" t="s">
        <v>259</v>
      </c>
    </row>
    <row r="476" spans="1:6" x14ac:dyDescent="0.2">
      <c r="A476" t="s">
        <v>569</v>
      </c>
      <c r="B476" t="s">
        <v>138</v>
      </c>
      <c r="C476">
        <v>25</v>
      </c>
      <c r="D476" t="s">
        <v>139</v>
      </c>
      <c r="E476" t="s">
        <v>570</v>
      </c>
      <c r="F476" t="s">
        <v>259</v>
      </c>
    </row>
    <row r="477" spans="1:6" x14ac:dyDescent="0.2">
      <c r="A477" t="s">
        <v>572</v>
      </c>
      <c r="B477" t="s">
        <v>132</v>
      </c>
      <c r="C477">
        <v>0.2</v>
      </c>
      <c r="D477" t="s">
        <v>133</v>
      </c>
      <c r="E477" t="s">
        <v>573</v>
      </c>
      <c r="F477" t="s">
        <v>326</v>
      </c>
    </row>
    <row r="478" spans="1:6" x14ac:dyDescent="0.2">
      <c r="A478" t="s">
        <v>572</v>
      </c>
      <c r="B478" t="s">
        <v>17</v>
      </c>
      <c r="C478">
        <v>0.95</v>
      </c>
      <c r="D478" t="s">
        <v>142</v>
      </c>
      <c r="E478" t="s">
        <v>573</v>
      </c>
      <c r="F478" t="s">
        <v>327</v>
      </c>
    </row>
    <row r="479" spans="1:6" x14ac:dyDescent="0.2">
      <c r="A479" t="s">
        <v>572</v>
      </c>
      <c r="B479" t="s">
        <v>135</v>
      </c>
      <c r="C479">
        <v>377</v>
      </c>
      <c r="D479" t="s">
        <v>176</v>
      </c>
      <c r="E479" t="s">
        <v>573</v>
      </c>
      <c r="F479" t="s">
        <v>328</v>
      </c>
    </row>
    <row r="480" spans="1:6" x14ac:dyDescent="0.2">
      <c r="A480" t="s">
        <v>572</v>
      </c>
      <c r="B480" t="s">
        <v>138</v>
      </c>
      <c r="C480">
        <v>10</v>
      </c>
      <c r="D480" t="s">
        <v>139</v>
      </c>
      <c r="E480" t="s">
        <v>574</v>
      </c>
      <c r="F480" t="s">
        <v>330</v>
      </c>
    </row>
    <row r="481" spans="1:6" x14ac:dyDescent="0.2">
      <c r="A481" t="s">
        <v>575</v>
      </c>
      <c r="B481" t="s">
        <v>135</v>
      </c>
      <c r="C481">
        <v>323.52999999999997</v>
      </c>
      <c r="D481" t="s">
        <v>331</v>
      </c>
      <c r="E481" t="s">
        <v>573</v>
      </c>
      <c r="F481" t="s">
        <v>332</v>
      </c>
    </row>
    <row r="482" spans="1:6" x14ac:dyDescent="0.2">
      <c r="A482" t="s">
        <v>575</v>
      </c>
      <c r="B482" t="s">
        <v>138</v>
      </c>
      <c r="C482">
        <v>20</v>
      </c>
      <c r="D482" t="s">
        <v>139</v>
      </c>
      <c r="E482" t="s">
        <v>573</v>
      </c>
      <c r="F482" t="s">
        <v>330</v>
      </c>
    </row>
    <row r="483" spans="1:6" x14ac:dyDescent="0.2">
      <c r="A483" t="s">
        <v>114</v>
      </c>
      <c r="B483" t="s">
        <v>132</v>
      </c>
      <c r="C483">
        <v>1</v>
      </c>
      <c r="D483" t="s">
        <v>133</v>
      </c>
      <c r="E483" t="s">
        <v>309</v>
      </c>
      <c r="F483" t="s">
        <v>259</v>
      </c>
    </row>
    <row r="484" spans="1:6" x14ac:dyDescent="0.2">
      <c r="A484" t="s">
        <v>114</v>
      </c>
      <c r="B484" t="s">
        <v>17</v>
      </c>
      <c r="C484">
        <v>0.9</v>
      </c>
      <c r="D484" t="s">
        <v>142</v>
      </c>
      <c r="E484" t="s">
        <v>309</v>
      </c>
      <c r="F484" t="s">
        <v>259</v>
      </c>
    </row>
    <row r="485" spans="1:6" x14ac:dyDescent="0.2">
      <c r="A485" t="s">
        <v>114</v>
      </c>
      <c r="B485" t="s">
        <v>135</v>
      </c>
      <c r="C485">
        <v>2208.16</v>
      </c>
      <c r="D485" t="s">
        <v>310</v>
      </c>
      <c r="E485" t="s">
        <v>309</v>
      </c>
      <c r="F485" t="s">
        <v>259</v>
      </c>
    </row>
    <row r="486" spans="1:6" x14ac:dyDescent="0.2">
      <c r="A486" t="s">
        <v>114</v>
      </c>
      <c r="B486" t="s">
        <v>138</v>
      </c>
      <c r="C486">
        <v>80</v>
      </c>
      <c r="D486" t="s">
        <v>139</v>
      </c>
      <c r="E486" t="s">
        <v>311</v>
      </c>
      <c r="F486" t="s">
        <v>259</v>
      </c>
    </row>
    <row r="487" spans="1:6" x14ac:dyDescent="0.2">
      <c r="A487" t="s">
        <v>576</v>
      </c>
      <c r="B487" t="s">
        <v>132</v>
      </c>
      <c r="C487">
        <v>4</v>
      </c>
      <c r="D487" t="s">
        <v>133</v>
      </c>
      <c r="E487" t="s">
        <v>577</v>
      </c>
    </row>
    <row r="488" spans="1:6" x14ac:dyDescent="0.2">
      <c r="A488" t="s">
        <v>576</v>
      </c>
      <c r="B488" t="s">
        <v>371</v>
      </c>
      <c r="C488">
        <v>0.05</v>
      </c>
      <c r="D488" t="s">
        <v>578</v>
      </c>
      <c r="E488" t="s">
        <v>577</v>
      </c>
    </row>
    <row r="489" spans="1:6" x14ac:dyDescent="0.2">
      <c r="A489" t="s">
        <v>576</v>
      </c>
      <c r="B489" t="s">
        <v>135</v>
      </c>
      <c r="C489">
        <v>79.42</v>
      </c>
      <c r="D489" t="s">
        <v>579</v>
      </c>
      <c r="E489" t="s">
        <v>577</v>
      </c>
    </row>
    <row r="490" spans="1:6" x14ac:dyDescent="0.2">
      <c r="A490" t="s">
        <v>576</v>
      </c>
      <c r="B490" t="s">
        <v>138</v>
      </c>
      <c r="C490">
        <v>15</v>
      </c>
      <c r="D490" t="s">
        <v>139</v>
      </c>
      <c r="E490" t="s">
        <v>577</v>
      </c>
    </row>
    <row r="491" spans="1:6" x14ac:dyDescent="0.2">
      <c r="A491" t="s">
        <v>116</v>
      </c>
      <c r="B491" t="s">
        <v>132</v>
      </c>
      <c r="C491">
        <v>2</v>
      </c>
      <c r="D491" t="s">
        <v>133</v>
      </c>
      <c r="E491" t="s">
        <v>580</v>
      </c>
    </row>
    <row r="492" spans="1:6" x14ac:dyDescent="0.2">
      <c r="A492" t="s">
        <v>116</v>
      </c>
      <c r="B492" t="s">
        <v>135</v>
      </c>
      <c r="C492">
        <v>12.23</v>
      </c>
      <c r="D492" t="s">
        <v>579</v>
      </c>
      <c r="E492" t="s">
        <v>580</v>
      </c>
    </row>
    <row r="493" spans="1:6" x14ac:dyDescent="0.2">
      <c r="A493" t="s">
        <v>116</v>
      </c>
      <c r="B493" t="s">
        <v>138</v>
      </c>
      <c r="C493">
        <v>20</v>
      </c>
      <c r="D493" t="s">
        <v>139</v>
      </c>
      <c r="E493" t="s">
        <v>580</v>
      </c>
    </row>
    <row r="494" spans="1:6" x14ac:dyDescent="0.2">
      <c r="A494" t="s">
        <v>116</v>
      </c>
      <c r="B494" t="s">
        <v>581</v>
      </c>
      <c r="C494">
        <v>6</v>
      </c>
      <c r="D494" t="s">
        <v>226</v>
      </c>
      <c r="E494" t="s">
        <v>580</v>
      </c>
    </row>
    <row r="495" spans="1:6" x14ac:dyDescent="0.2">
      <c r="A495" t="s">
        <v>582</v>
      </c>
      <c r="B495" t="s">
        <v>132</v>
      </c>
      <c r="C495">
        <v>1.05</v>
      </c>
      <c r="D495" t="s">
        <v>133</v>
      </c>
      <c r="E495" t="s">
        <v>325</v>
      </c>
      <c r="F495" t="s">
        <v>583</v>
      </c>
    </row>
    <row r="496" spans="1:6" x14ac:dyDescent="0.2">
      <c r="A496" t="s">
        <v>582</v>
      </c>
      <c r="B496" t="s">
        <v>135</v>
      </c>
      <c r="C496">
        <v>57</v>
      </c>
      <c r="D496" t="s">
        <v>331</v>
      </c>
      <c r="E496" t="s">
        <v>325</v>
      </c>
      <c r="F496" t="s">
        <v>584</v>
      </c>
    </row>
    <row r="497" spans="1:6" x14ac:dyDescent="0.2">
      <c r="A497" t="s">
        <v>582</v>
      </c>
      <c r="B497" t="s">
        <v>138</v>
      </c>
      <c r="C497">
        <v>25</v>
      </c>
      <c r="D497" t="s">
        <v>139</v>
      </c>
      <c r="E497" t="s">
        <v>325</v>
      </c>
      <c r="F497" t="s">
        <v>585</v>
      </c>
    </row>
    <row r="498" spans="1:6" x14ac:dyDescent="0.2">
      <c r="A498" t="s">
        <v>586</v>
      </c>
      <c r="B498" t="s">
        <v>132</v>
      </c>
      <c r="C498">
        <v>0</v>
      </c>
      <c r="D498" t="s">
        <v>133</v>
      </c>
      <c r="E498" t="s">
        <v>325</v>
      </c>
      <c r="F498" t="s">
        <v>587</v>
      </c>
    </row>
    <row r="499" spans="1:6" x14ac:dyDescent="0.2">
      <c r="A499" t="s">
        <v>586</v>
      </c>
      <c r="B499" t="s">
        <v>149</v>
      </c>
      <c r="C499">
        <v>0</v>
      </c>
      <c r="D499" t="s">
        <v>168</v>
      </c>
      <c r="E499" t="s">
        <v>325</v>
      </c>
      <c r="F499" t="s">
        <v>588</v>
      </c>
    </row>
    <row r="500" spans="1:6" x14ac:dyDescent="0.2">
      <c r="A500" t="s">
        <v>586</v>
      </c>
      <c r="B500" t="s">
        <v>135</v>
      </c>
      <c r="C500">
        <v>3</v>
      </c>
      <c r="D500" t="s">
        <v>331</v>
      </c>
      <c r="E500" t="s">
        <v>325</v>
      </c>
      <c r="F500" t="s">
        <v>589</v>
      </c>
    </row>
    <row r="501" spans="1:6" x14ac:dyDescent="0.2">
      <c r="A501" t="s">
        <v>586</v>
      </c>
      <c r="B501" t="s">
        <v>138</v>
      </c>
      <c r="C501">
        <v>100</v>
      </c>
      <c r="D501" t="s">
        <v>139</v>
      </c>
      <c r="E501" t="s">
        <v>325</v>
      </c>
      <c r="F501" t="s">
        <v>590</v>
      </c>
    </row>
    <row r="502" spans="1:6" x14ac:dyDescent="0.2">
      <c r="A502" t="s">
        <v>591</v>
      </c>
      <c r="B502" t="s">
        <v>132</v>
      </c>
      <c r="C502">
        <v>0.09</v>
      </c>
      <c r="D502" t="s">
        <v>133</v>
      </c>
      <c r="E502" t="s">
        <v>517</v>
      </c>
      <c r="F502" t="s">
        <v>592</v>
      </c>
    </row>
    <row r="503" spans="1:6" x14ac:dyDescent="0.2">
      <c r="A503" t="s">
        <v>591</v>
      </c>
      <c r="B503" t="s">
        <v>149</v>
      </c>
      <c r="C503">
        <v>3.26</v>
      </c>
      <c r="D503" t="s">
        <v>168</v>
      </c>
      <c r="E503" t="s">
        <v>517</v>
      </c>
      <c r="F503" t="s">
        <v>593</v>
      </c>
    </row>
    <row r="504" spans="1:6" x14ac:dyDescent="0.2">
      <c r="A504" t="s">
        <v>591</v>
      </c>
      <c r="B504" t="s">
        <v>17</v>
      </c>
      <c r="C504">
        <v>2.95</v>
      </c>
      <c r="D504" t="s">
        <v>142</v>
      </c>
      <c r="E504" t="s">
        <v>517</v>
      </c>
      <c r="F504" t="s">
        <v>594</v>
      </c>
    </row>
    <row r="505" spans="1:6" x14ac:dyDescent="0.2">
      <c r="A505" t="s">
        <v>591</v>
      </c>
      <c r="B505" t="s">
        <v>135</v>
      </c>
      <c r="C505">
        <v>1045.44</v>
      </c>
      <c r="D505" t="s">
        <v>176</v>
      </c>
      <c r="E505" t="s">
        <v>517</v>
      </c>
      <c r="F505" t="s">
        <v>595</v>
      </c>
    </row>
    <row r="506" spans="1:6" x14ac:dyDescent="0.2">
      <c r="A506" t="s">
        <v>591</v>
      </c>
      <c r="B506" t="s">
        <v>138</v>
      </c>
      <c r="C506">
        <v>20</v>
      </c>
      <c r="D506" t="s">
        <v>139</v>
      </c>
      <c r="E506" t="s">
        <v>517</v>
      </c>
      <c r="F506" t="s">
        <v>596</v>
      </c>
    </row>
    <row r="507" spans="1:6" x14ac:dyDescent="0.2">
      <c r="A507" t="s">
        <v>597</v>
      </c>
      <c r="B507" t="s">
        <v>132</v>
      </c>
      <c r="C507">
        <v>0.11</v>
      </c>
      <c r="D507" t="s">
        <v>133</v>
      </c>
      <c r="E507" t="s">
        <v>517</v>
      </c>
      <c r="F507" t="s">
        <v>598</v>
      </c>
    </row>
    <row r="508" spans="1:6" x14ac:dyDescent="0.2">
      <c r="A508" t="s">
        <v>597</v>
      </c>
      <c r="B508" t="s">
        <v>149</v>
      </c>
      <c r="C508">
        <v>3.26</v>
      </c>
      <c r="D508" t="s">
        <v>168</v>
      </c>
      <c r="E508" t="s">
        <v>517</v>
      </c>
      <c r="F508" t="s">
        <v>599</v>
      </c>
    </row>
    <row r="509" spans="1:6" x14ac:dyDescent="0.2">
      <c r="A509" t="s">
        <v>597</v>
      </c>
      <c r="B509" t="s">
        <v>17</v>
      </c>
      <c r="C509">
        <v>2.5499999999999998</v>
      </c>
      <c r="D509" t="s">
        <v>142</v>
      </c>
      <c r="E509" t="s">
        <v>517</v>
      </c>
      <c r="F509" t="s">
        <v>600</v>
      </c>
    </row>
    <row r="510" spans="1:6" x14ac:dyDescent="0.2">
      <c r="A510" t="s">
        <v>597</v>
      </c>
      <c r="B510" t="s">
        <v>135</v>
      </c>
      <c r="C510">
        <v>871.2</v>
      </c>
      <c r="D510" t="s">
        <v>176</v>
      </c>
      <c r="E510" t="s">
        <v>517</v>
      </c>
      <c r="F510" t="s">
        <v>601</v>
      </c>
    </row>
    <row r="511" spans="1:6" x14ac:dyDescent="0.2">
      <c r="A511" t="s">
        <v>597</v>
      </c>
      <c r="B511" t="s">
        <v>138</v>
      </c>
      <c r="C511">
        <v>20</v>
      </c>
      <c r="D511" t="s">
        <v>139</v>
      </c>
      <c r="E511" t="s">
        <v>517</v>
      </c>
      <c r="F511" t="s">
        <v>602</v>
      </c>
    </row>
    <row r="512" spans="1:6" x14ac:dyDescent="0.2">
      <c r="A512" t="s">
        <v>603</v>
      </c>
      <c r="B512" t="s">
        <v>469</v>
      </c>
      <c r="C512">
        <v>0.41</v>
      </c>
      <c r="D512" t="s">
        <v>146</v>
      </c>
      <c r="E512" t="s">
        <v>470</v>
      </c>
    </row>
    <row r="513" spans="1:6" x14ac:dyDescent="0.2">
      <c r="A513" t="s">
        <v>603</v>
      </c>
      <c r="B513" t="s">
        <v>132</v>
      </c>
      <c r="C513">
        <v>1.6</v>
      </c>
      <c r="D513" t="s">
        <v>133</v>
      </c>
      <c r="E513" t="s">
        <v>471</v>
      </c>
    </row>
    <row r="514" spans="1:6" x14ac:dyDescent="0.2">
      <c r="A514" t="s">
        <v>603</v>
      </c>
      <c r="B514" t="s">
        <v>149</v>
      </c>
      <c r="C514">
        <v>3.5</v>
      </c>
      <c r="D514" t="s">
        <v>357</v>
      </c>
      <c r="E514" t="s">
        <v>471</v>
      </c>
    </row>
    <row r="515" spans="1:6" x14ac:dyDescent="0.2">
      <c r="A515" t="s">
        <v>603</v>
      </c>
      <c r="B515" t="s">
        <v>17</v>
      </c>
      <c r="C515">
        <v>0.33</v>
      </c>
      <c r="D515" t="s">
        <v>142</v>
      </c>
      <c r="E515" t="s">
        <v>471</v>
      </c>
    </row>
    <row r="516" spans="1:6" x14ac:dyDescent="0.2">
      <c r="A516" t="s">
        <v>603</v>
      </c>
      <c r="B516" t="s">
        <v>336</v>
      </c>
      <c r="C516">
        <v>2.9</v>
      </c>
      <c r="D516" t="s">
        <v>150</v>
      </c>
      <c r="E516" t="s">
        <v>604</v>
      </c>
    </row>
    <row r="517" spans="1:6" x14ac:dyDescent="0.2">
      <c r="A517" t="s">
        <v>603</v>
      </c>
      <c r="B517" t="s">
        <v>135</v>
      </c>
      <c r="C517">
        <v>3845.51</v>
      </c>
      <c r="D517" t="s">
        <v>365</v>
      </c>
      <c r="E517" t="s">
        <v>471</v>
      </c>
    </row>
    <row r="518" spans="1:6" x14ac:dyDescent="0.2">
      <c r="A518" t="s">
        <v>603</v>
      </c>
      <c r="B518" t="s">
        <v>138</v>
      </c>
      <c r="C518">
        <v>40</v>
      </c>
      <c r="D518" t="s">
        <v>139</v>
      </c>
      <c r="E518" t="s">
        <v>471</v>
      </c>
    </row>
    <row r="519" spans="1:6" x14ac:dyDescent="0.2">
      <c r="A519" t="s">
        <v>605</v>
      </c>
      <c r="B519" t="s">
        <v>132</v>
      </c>
      <c r="C519">
        <v>3</v>
      </c>
      <c r="D519" t="s">
        <v>133</v>
      </c>
      <c r="E519" t="s">
        <v>606</v>
      </c>
    </row>
    <row r="520" spans="1:6" x14ac:dyDescent="0.2">
      <c r="A520" t="s">
        <v>605</v>
      </c>
      <c r="B520" t="s">
        <v>17</v>
      </c>
      <c r="C520">
        <v>0.8</v>
      </c>
      <c r="D520" t="s">
        <v>142</v>
      </c>
      <c r="E520" t="s">
        <v>606</v>
      </c>
    </row>
    <row r="521" spans="1:6" x14ac:dyDescent="0.2">
      <c r="A521" t="s">
        <v>605</v>
      </c>
      <c r="B521" t="s">
        <v>135</v>
      </c>
      <c r="C521">
        <v>718.95</v>
      </c>
      <c r="D521" t="s">
        <v>197</v>
      </c>
      <c r="E521" t="s">
        <v>607</v>
      </c>
    </row>
    <row r="522" spans="1:6" x14ac:dyDescent="0.2">
      <c r="A522" t="s">
        <v>605</v>
      </c>
      <c r="B522" t="s">
        <v>138</v>
      </c>
      <c r="C522">
        <v>20</v>
      </c>
      <c r="D522" t="s">
        <v>139</v>
      </c>
      <c r="E522" t="s">
        <v>186</v>
      </c>
    </row>
    <row r="523" spans="1:6" x14ac:dyDescent="0.2">
      <c r="A523" t="s">
        <v>608</v>
      </c>
      <c r="B523" t="s">
        <v>132</v>
      </c>
      <c r="C523">
        <v>1.9</v>
      </c>
      <c r="D523" t="s">
        <v>133</v>
      </c>
      <c r="E523" t="s">
        <v>609</v>
      </c>
    </row>
    <row r="524" spans="1:6" x14ac:dyDescent="0.2">
      <c r="A524" t="s">
        <v>608</v>
      </c>
      <c r="B524" t="s">
        <v>135</v>
      </c>
      <c r="C524">
        <v>8629.2000000000007</v>
      </c>
      <c r="D524" t="s">
        <v>231</v>
      </c>
      <c r="E524" t="s">
        <v>610</v>
      </c>
    </row>
    <row r="525" spans="1:6" x14ac:dyDescent="0.2">
      <c r="A525" t="s">
        <v>608</v>
      </c>
      <c r="B525" t="s">
        <v>138</v>
      </c>
      <c r="C525">
        <v>30</v>
      </c>
      <c r="D525" t="s">
        <v>139</v>
      </c>
      <c r="E525" t="s">
        <v>609</v>
      </c>
    </row>
    <row r="526" spans="1:6" x14ac:dyDescent="0.2">
      <c r="A526" t="s">
        <v>611</v>
      </c>
      <c r="B526" t="s">
        <v>132</v>
      </c>
      <c r="C526">
        <v>3</v>
      </c>
      <c r="D526" t="s">
        <v>133</v>
      </c>
      <c r="E526" t="s">
        <v>216</v>
      </c>
      <c r="F526" t="s">
        <v>612</v>
      </c>
    </row>
    <row r="527" spans="1:6" x14ac:dyDescent="0.2">
      <c r="A527" t="s">
        <v>611</v>
      </c>
      <c r="B527" t="s">
        <v>149</v>
      </c>
      <c r="C527">
        <v>6.27</v>
      </c>
      <c r="D527" t="s">
        <v>613</v>
      </c>
      <c r="E527" t="s">
        <v>147</v>
      </c>
      <c r="F527" t="s">
        <v>614</v>
      </c>
    </row>
    <row r="528" spans="1:6" x14ac:dyDescent="0.2">
      <c r="A528" t="s">
        <v>611</v>
      </c>
      <c r="B528" t="s">
        <v>152</v>
      </c>
      <c r="C528">
        <v>0.9</v>
      </c>
      <c r="D528" t="s">
        <v>142</v>
      </c>
      <c r="E528" t="s">
        <v>153</v>
      </c>
    </row>
    <row r="529" spans="1:6" x14ac:dyDescent="0.2">
      <c r="A529" t="s">
        <v>611</v>
      </c>
      <c r="B529" t="s">
        <v>135</v>
      </c>
      <c r="C529">
        <v>757401</v>
      </c>
      <c r="D529" t="s">
        <v>615</v>
      </c>
      <c r="E529" t="s">
        <v>221</v>
      </c>
      <c r="F529" t="s">
        <v>616</v>
      </c>
    </row>
    <row r="530" spans="1:6" x14ac:dyDescent="0.2">
      <c r="A530" t="s">
        <v>611</v>
      </c>
      <c r="B530" t="s">
        <v>138</v>
      </c>
      <c r="C530">
        <v>20</v>
      </c>
      <c r="D530" t="s">
        <v>139</v>
      </c>
      <c r="E530" t="s">
        <v>223</v>
      </c>
      <c r="F530" t="s">
        <v>617</v>
      </c>
    </row>
    <row r="531" spans="1:6" x14ac:dyDescent="0.2">
      <c r="A531" t="s">
        <v>618</v>
      </c>
      <c r="B531" t="s">
        <v>132</v>
      </c>
      <c r="C531">
        <v>6.67</v>
      </c>
      <c r="D531" t="s">
        <v>133</v>
      </c>
      <c r="E531" t="s">
        <v>385</v>
      </c>
      <c r="F531" t="s">
        <v>619</v>
      </c>
    </row>
    <row r="532" spans="1:6" x14ac:dyDescent="0.2">
      <c r="A532" t="s">
        <v>618</v>
      </c>
      <c r="B532" t="s">
        <v>17</v>
      </c>
      <c r="C532">
        <v>0.35</v>
      </c>
      <c r="D532" t="s">
        <v>142</v>
      </c>
      <c r="E532" t="s">
        <v>385</v>
      </c>
      <c r="F532" t="s">
        <v>620</v>
      </c>
    </row>
    <row r="533" spans="1:6" x14ac:dyDescent="0.2">
      <c r="A533" t="s">
        <v>618</v>
      </c>
      <c r="B533" t="s">
        <v>363</v>
      </c>
      <c r="C533">
        <v>0.6</v>
      </c>
      <c r="D533" t="s">
        <v>142</v>
      </c>
      <c r="E533" t="s">
        <v>385</v>
      </c>
      <c r="F533" t="s">
        <v>621</v>
      </c>
    </row>
    <row r="534" spans="1:6" x14ac:dyDescent="0.2">
      <c r="A534" t="s">
        <v>618</v>
      </c>
      <c r="B534" t="s">
        <v>135</v>
      </c>
      <c r="C534">
        <v>10045.31</v>
      </c>
      <c r="D534" t="s">
        <v>155</v>
      </c>
      <c r="E534" t="s">
        <v>385</v>
      </c>
      <c r="F534" t="s">
        <v>622</v>
      </c>
    </row>
    <row r="535" spans="1:6" x14ac:dyDescent="0.2">
      <c r="A535" t="s">
        <v>618</v>
      </c>
      <c r="B535" t="s">
        <v>138</v>
      </c>
      <c r="C535">
        <v>20</v>
      </c>
      <c r="D535" t="s">
        <v>139</v>
      </c>
      <c r="E535" t="s">
        <v>385</v>
      </c>
      <c r="F535" t="s">
        <v>623</v>
      </c>
    </row>
    <row r="536" spans="1:6" x14ac:dyDescent="0.2">
      <c r="A536" t="s">
        <v>31</v>
      </c>
      <c r="B536" t="s">
        <v>132</v>
      </c>
      <c r="C536">
        <v>1.4</v>
      </c>
      <c r="D536" t="s">
        <v>133</v>
      </c>
      <c r="E536" t="s">
        <v>471</v>
      </c>
    </row>
    <row r="537" spans="1:6" x14ac:dyDescent="0.2">
      <c r="A537" t="s">
        <v>31</v>
      </c>
      <c r="B537" t="s">
        <v>149</v>
      </c>
      <c r="C537">
        <v>3.5</v>
      </c>
      <c r="D537" t="s">
        <v>357</v>
      </c>
      <c r="E537" t="s">
        <v>471</v>
      </c>
    </row>
    <row r="538" spans="1:6" x14ac:dyDescent="0.2">
      <c r="A538" t="s">
        <v>31</v>
      </c>
      <c r="B538" t="s">
        <v>17</v>
      </c>
      <c r="C538">
        <v>0.33</v>
      </c>
      <c r="D538" t="s">
        <v>142</v>
      </c>
      <c r="E538" t="s">
        <v>471</v>
      </c>
    </row>
    <row r="539" spans="1:6" x14ac:dyDescent="0.2">
      <c r="A539" t="s">
        <v>31</v>
      </c>
      <c r="B539" t="s">
        <v>336</v>
      </c>
      <c r="C539">
        <v>2.6</v>
      </c>
      <c r="D539" t="s">
        <v>150</v>
      </c>
      <c r="E539" t="s">
        <v>471</v>
      </c>
    </row>
    <row r="540" spans="1:6" x14ac:dyDescent="0.2">
      <c r="A540" t="s">
        <v>31</v>
      </c>
      <c r="B540" t="s">
        <v>135</v>
      </c>
      <c r="C540">
        <v>7940.45</v>
      </c>
      <c r="D540" t="s">
        <v>365</v>
      </c>
      <c r="E540" t="s">
        <v>471</v>
      </c>
    </row>
    <row r="541" spans="1:6" x14ac:dyDescent="0.2">
      <c r="A541" t="s">
        <v>31</v>
      </c>
      <c r="B541" t="s">
        <v>138</v>
      </c>
      <c r="C541">
        <v>40</v>
      </c>
      <c r="D541" t="s">
        <v>139</v>
      </c>
      <c r="E541" t="s">
        <v>471</v>
      </c>
    </row>
    <row r="542" spans="1:6" x14ac:dyDescent="0.2">
      <c r="A542" t="s">
        <v>624</v>
      </c>
      <c r="B542" t="s">
        <v>132</v>
      </c>
      <c r="C542">
        <v>2.5099999999999998</v>
      </c>
      <c r="D542" t="s">
        <v>133</v>
      </c>
      <c r="E542" t="s">
        <v>166</v>
      </c>
      <c r="F542" t="s">
        <v>625</v>
      </c>
    </row>
    <row r="543" spans="1:6" x14ac:dyDescent="0.2">
      <c r="A543" t="s">
        <v>624</v>
      </c>
      <c r="B543" t="s">
        <v>149</v>
      </c>
      <c r="C543">
        <v>0.02</v>
      </c>
      <c r="D543" t="s">
        <v>626</v>
      </c>
      <c r="E543" t="s">
        <v>627</v>
      </c>
      <c r="F543" t="s">
        <v>259</v>
      </c>
    </row>
    <row r="544" spans="1:6" x14ac:dyDescent="0.2">
      <c r="A544" t="s">
        <v>624</v>
      </c>
      <c r="B544" t="s">
        <v>135</v>
      </c>
      <c r="C544">
        <v>1804.77</v>
      </c>
      <c r="D544" t="s">
        <v>628</v>
      </c>
      <c r="E544" t="s">
        <v>166</v>
      </c>
      <c r="F544" t="s">
        <v>629</v>
      </c>
    </row>
    <row r="545" spans="1:6" x14ac:dyDescent="0.2">
      <c r="A545" t="s">
        <v>624</v>
      </c>
      <c r="B545" t="s">
        <v>138</v>
      </c>
      <c r="C545">
        <v>27</v>
      </c>
      <c r="D545" t="s">
        <v>139</v>
      </c>
      <c r="E545" t="s">
        <v>166</v>
      </c>
      <c r="F545" t="s">
        <v>630</v>
      </c>
    </row>
    <row r="546" spans="1:6" x14ac:dyDescent="0.2">
      <c r="A546" t="s">
        <v>631</v>
      </c>
      <c r="B546" t="s">
        <v>135</v>
      </c>
      <c r="C546">
        <v>2685</v>
      </c>
      <c r="D546" t="s">
        <v>185</v>
      </c>
      <c r="E546" t="s">
        <v>632</v>
      </c>
      <c r="F546" t="s">
        <v>259</v>
      </c>
    </row>
    <row r="547" spans="1:6" x14ac:dyDescent="0.2">
      <c r="A547" t="s">
        <v>633</v>
      </c>
      <c r="B547" t="s">
        <v>135</v>
      </c>
      <c r="C547">
        <v>1342</v>
      </c>
      <c r="D547" t="s">
        <v>185</v>
      </c>
      <c r="E547" t="s">
        <v>632</v>
      </c>
      <c r="F547" t="s">
        <v>259</v>
      </c>
    </row>
    <row r="548" spans="1:6" x14ac:dyDescent="0.2">
      <c r="A548" t="s">
        <v>634</v>
      </c>
      <c r="B548" t="s">
        <v>135</v>
      </c>
      <c r="C548">
        <v>250</v>
      </c>
      <c r="D548" t="s">
        <v>310</v>
      </c>
      <c r="E548" t="s">
        <v>632</v>
      </c>
      <c r="F548" t="s">
        <v>259</v>
      </c>
    </row>
    <row r="549" spans="1:6" x14ac:dyDescent="0.2">
      <c r="A549" t="s">
        <v>635</v>
      </c>
      <c r="B549" t="s">
        <v>135</v>
      </c>
      <c r="C549">
        <v>2000</v>
      </c>
      <c r="D549" t="s">
        <v>185</v>
      </c>
      <c r="E549" t="s">
        <v>636</v>
      </c>
      <c r="F549" t="s">
        <v>259</v>
      </c>
    </row>
    <row r="550" spans="1:6" x14ac:dyDescent="0.2">
      <c r="A550" t="s">
        <v>637</v>
      </c>
      <c r="B550" t="s">
        <v>135</v>
      </c>
      <c r="C550">
        <v>1000</v>
      </c>
      <c r="D550" t="s">
        <v>185</v>
      </c>
      <c r="E550" t="s">
        <v>638</v>
      </c>
      <c r="F550" t="s">
        <v>259</v>
      </c>
    </row>
    <row r="551" spans="1:6" x14ac:dyDescent="0.2">
      <c r="A551" t="s">
        <v>639</v>
      </c>
      <c r="B551" t="s">
        <v>135</v>
      </c>
      <c r="C551">
        <v>400</v>
      </c>
      <c r="D551" t="s">
        <v>310</v>
      </c>
      <c r="E551" t="s">
        <v>640</v>
      </c>
      <c r="F551" t="s">
        <v>259</v>
      </c>
    </row>
    <row r="552" spans="1:6" x14ac:dyDescent="0.2">
      <c r="A552" t="s">
        <v>641</v>
      </c>
      <c r="B552" t="s">
        <v>469</v>
      </c>
      <c r="C552">
        <v>0.26</v>
      </c>
      <c r="D552" t="s">
        <v>146</v>
      </c>
      <c r="E552" t="s">
        <v>642</v>
      </c>
    </row>
    <row r="553" spans="1:6" x14ac:dyDescent="0.2">
      <c r="A553" t="s">
        <v>641</v>
      </c>
      <c r="B553" t="s">
        <v>132</v>
      </c>
      <c r="C553">
        <v>2.57</v>
      </c>
      <c r="D553" t="s">
        <v>133</v>
      </c>
      <c r="E553" t="s">
        <v>166</v>
      </c>
      <c r="F553" t="s">
        <v>643</v>
      </c>
    </row>
    <row r="554" spans="1:6" x14ac:dyDescent="0.2">
      <c r="A554" t="s">
        <v>641</v>
      </c>
      <c r="B554" t="s">
        <v>149</v>
      </c>
      <c r="C554">
        <v>6</v>
      </c>
      <c r="D554" t="s">
        <v>168</v>
      </c>
      <c r="E554" t="s">
        <v>166</v>
      </c>
      <c r="F554" t="s">
        <v>644</v>
      </c>
    </row>
    <row r="555" spans="1:6" x14ac:dyDescent="0.2">
      <c r="A555" t="s">
        <v>641</v>
      </c>
      <c r="B555" t="s">
        <v>17</v>
      </c>
      <c r="C555">
        <v>0.35</v>
      </c>
      <c r="D555" t="s">
        <v>142</v>
      </c>
      <c r="E555" t="s">
        <v>166</v>
      </c>
      <c r="F555" t="s">
        <v>645</v>
      </c>
    </row>
    <row r="556" spans="1:6" x14ac:dyDescent="0.2">
      <c r="A556" t="s">
        <v>641</v>
      </c>
      <c r="B556" t="s">
        <v>336</v>
      </c>
      <c r="C556">
        <v>50</v>
      </c>
      <c r="D556" t="s">
        <v>337</v>
      </c>
      <c r="E556" t="s">
        <v>646</v>
      </c>
      <c r="F556" t="s">
        <v>259</v>
      </c>
    </row>
    <row r="557" spans="1:6" x14ac:dyDescent="0.2">
      <c r="A557" t="s">
        <v>641</v>
      </c>
      <c r="B557" t="s">
        <v>135</v>
      </c>
      <c r="C557">
        <v>343</v>
      </c>
      <c r="D557" t="s">
        <v>176</v>
      </c>
      <c r="E557" t="s">
        <v>166</v>
      </c>
      <c r="F557" t="s">
        <v>647</v>
      </c>
    </row>
    <row r="558" spans="1:6" x14ac:dyDescent="0.2">
      <c r="A558" t="s">
        <v>641</v>
      </c>
      <c r="B558" t="s">
        <v>138</v>
      </c>
      <c r="C558">
        <v>25</v>
      </c>
      <c r="D558" t="s">
        <v>139</v>
      </c>
      <c r="E558" t="s">
        <v>166</v>
      </c>
      <c r="F558" t="s">
        <v>648</v>
      </c>
    </row>
    <row r="559" spans="1:6" x14ac:dyDescent="0.2">
      <c r="A559" t="s">
        <v>111</v>
      </c>
      <c r="B559" t="s">
        <v>132</v>
      </c>
      <c r="C559">
        <v>1.25</v>
      </c>
      <c r="D559" t="s">
        <v>133</v>
      </c>
      <c r="E559" t="s">
        <v>166</v>
      </c>
      <c r="F559" t="s">
        <v>649</v>
      </c>
    </row>
    <row r="560" spans="1:6" x14ac:dyDescent="0.2">
      <c r="A560" t="s">
        <v>111</v>
      </c>
      <c r="B560" t="s">
        <v>149</v>
      </c>
      <c r="C560">
        <v>1.5</v>
      </c>
      <c r="D560" t="s">
        <v>168</v>
      </c>
      <c r="E560" t="s">
        <v>166</v>
      </c>
      <c r="F560" t="s">
        <v>650</v>
      </c>
    </row>
    <row r="561" spans="1:6" x14ac:dyDescent="0.2">
      <c r="A561" t="s">
        <v>111</v>
      </c>
      <c r="B561" t="s">
        <v>135</v>
      </c>
      <c r="C561">
        <v>1118.77</v>
      </c>
      <c r="D561" t="s">
        <v>176</v>
      </c>
      <c r="E561" t="s">
        <v>166</v>
      </c>
      <c r="F561" t="s">
        <v>651</v>
      </c>
    </row>
    <row r="562" spans="1:6" x14ac:dyDescent="0.2">
      <c r="A562" t="s">
        <v>111</v>
      </c>
      <c r="B562" t="s">
        <v>138</v>
      </c>
      <c r="C562">
        <v>27</v>
      </c>
      <c r="D562" t="s">
        <v>139</v>
      </c>
      <c r="E562" t="s">
        <v>166</v>
      </c>
      <c r="F562" t="s">
        <v>652</v>
      </c>
    </row>
    <row r="563" spans="1:6" x14ac:dyDescent="0.2">
      <c r="A563" t="s">
        <v>653</v>
      </c>
      <c r="B563" t="s">
        <v>132</v>
      </c>
      <c r="C563">
        <v>2</v>
      </c>
      <c r="D563" t="s">
        <v>133</v>
      </c>
      <c r="E563" t="s">
        <v>309</v>
      </c>
      <c r="F563" t="s">
        <v>259</v>
      </c>
    </row>
    <row r="564" spans="1:6" x14ac:dyDescent="0.2">
      <c r="A564" t="s">
        <v>653</v>
      </c>
      <c r="B564" t="s">
        <v>17</v>
      </c>
      <c r="C564">
        <v>0.9</v>
      </c>
      <c r="D564" t="s">
        <v>142</v>
      </c>
      <c r="E564" t="s">
        <v>309</v>
      </c>
      <c r="F564" t="s">
        <v>259</v>
      </c>
    </row>
    <row r="565" spans="1:6" x14ac:dyDescent="0.2">
      <c r="A565" t="s">
        <v>653</v>
      </c>
      <c r="B565" t="s">
        <v>135</v>
      </c>
      <c r="C565">
        <v>3312.24</v>
      </c>
      <c r="D565" t="s">
        <v>310</v>
      </c>
      <c r="E565" t="s">
        <v>309</v>
      </c>
      <c r="F565" t="s">
        <v>259</v>
      </c>
    </row>
    <row r="566" spans="1:6" x14ac:dyDescent="0.2">
      <c r="A566" t="s">
        <v>653</v>
      </c>
      <c r="B566" t="s">
        <v>138</v>
      </c>
      <c r="C566">
        <v>80</v>
      </c>
      <c r="D566" t="s">
        <v>139</v>
      </c>
      <c r="E566" t="s">
        <v>311</v>
      </c>
      <c r="F566" t="s">
        <v>259</v>
      </c>
    </row>
    <row r="567" spans="1:6" x14ac:dyDescent="0.2">
      <c r="A567" t="s">
        <v>654</v>
      </c>
      <c r="B567" t="s">
        <v>132</v>
      </c>
      <c r="C567">
        <v>4</v>
      </c>
      <c r="D567" t="s">
        <v>133</v>
      </c>
      <c r="E567" t="s">
        <v>466</v>
      </c>
    </row>
    <row r="568" spans="1:6" x14ac:dyDescent="0.2">
      <c r="A568" t="s">
        <v>654</v>
      </c>
      <c r="B568" t="s">
        <v>109</v>
      </c>
      <c r="C568">
        <v>3.03</v>
      </c>
      <c r="D568" t="s">
        <v>655</v>
      </c>
      <c r="E568" t="s">
        <v>656</v>
      </c>
    </row>
    <row r="569" spans="1:6" x14ac:dyDescent="0.2">
      <c r="A569" t="s">
        <v>654</v>
      </c>
      <c r="B569" t="s">
        <v>135</v>
      </c>
      <c r="C569">
        <v>40219.78</v>
      </c>
      <c r="D569" t="s">
        <v>657</v>
      </c>
      <c r="E569" t="s">
        <v>658</v>
      </c>
    </row>
    <row r="570" spans="1:6" x14ac:dyDescent="0.2">
      <c r="A570" t="s">
        <v>654</v>
      </c>
      <c r="B570" t="s">
        <v>138</v>
      </c>
      <c r="C570">
        <v>30</v>
      </c>
      <c r="D570" t="s">
        <v>139</v>
      </c>
      <c r="E570" t="s">
        <v>466</v>
      </c>
    </row>
    <row r="571" spans="1:6" x14ac:dyDescent="0.2">
      <c r="A571" t="s">
        <v>28</v>
      </c>
      <c r="B571" t="s">
        <v>132</v>
      </c>
      <c r="C571">
        <v>1.58</v>
      </c>
      <c r="D571" t="s">
        <v>133</v>
      </c>
      <c r="E571" t="s">
        <v>166</v>
      </c>
      <c r="F571" t="s">
        <v>659</v>
      </c>
    </row>
    <row r="572" spans="1:6" x14ac:dyDescent="0.2">
      <c r="A572" t="s">
        <v>28</v>
      </c>
      <c r="B572" t="s">
        <v>149</v>
      </c>
      <c r="C572">
        <v>0.01</v>
      </c>
      <c r="D572" t="s">
        <v>626</v>
      </c>
      <c r="E572" t="s">
        <v>627</v>
      </c>
      <c r="F572" t="s">
        <v>259</v>
      </c>
    </row>
    <row r="573" spans="1:6" x14ac:dyDescent="0.2">
      <c r="A573" t="s">
        <v>28</v>
      </c>
      <c r="B573" t="s">
        <v>135</v>
      </c>
      <c r="C573">
        <v>733.47</v>
      </c>
      <c r="D573" t="s">
        <v>365</v>
      </c>
      <c r="E573" t="s">
        <v>166</v>
      </c>
      <c r="F573" t="s">
        <v>660</v>
      </c>
    </row>
    <row r="574" spans="1:6" x14ac:dyDescent="0.2">
      <c r="A574" t="s">
        <v>28</v>
      </c>
      <c r="B574" t="s">
        <v>138</v>
      </c>
      <c r="C574">
        <v>35</v>
      </c>
      <c r="D574" t="s">
        <v>139</v>
      </c>
      <c r="E574" t="s">
        <v>166</v>
      </c>
      <c r="F574" t="s">
        <v>661</v>
      </c>
    </row>
    <row r="575" spans="1:6" x14ac:dyDescent="0.2">
      <c r="A575" t="s">
        <v>662</v>
      </c>
      <c r="B575" t="s">
        <v>132</v>
      </c>
      <c r="C575">
        <v>1.1499999999999999</v>
      </c>
      <c r="D575" t="s">
        <v>133</v>
      </c>
      <c r="E575" t="s">
        <v>166</v>
      </c>
      <c r="F575" t="s">
        <v>659</v>
      </c>
    </row>
    <row r="576" spans="1:6" x14ac:dyDescent="0.2">
      <c r="A576" t="s">
        <v>662</v>
      </c>
      <c r="B576" t="s">
        <v>482</v>
      </c>
      <c r="C576">
        <v>0.04</v>
      </c>
      <c r="D576" t="s">
        <v>142</v>
      </c>
      <c r="E576" t="s">
        <v>663</v>
      </c>
      <c r="F576" t="s">
        <v>259</v>
      </c>
    </row>
    <row r="577" spans="1:6" x14ac:dyDescent="0.2">
      <c r="A577" t="s">
        <v>662</v>
      </c>
      <c r="B577" t="s">
        <v>135</v>
      </c>
      <c r="C577">
        <v>957.47</v>
      </c>
      <c r="D577" t="s">
        <v>365</v>
      </c>
      <c r="E577" t="s">
        <v>166</v>
      </c>
      <c r="F577" t="s">
        <v>660</v>
      </c>
    </row>
    <row r="578" spans="1:6" x14ac:dyDescent="0.2">
      <c r="A578" t="s">
        <v>662</v>
      </c>
      <c r="B578" t="s">
        <v>138</v>
      </c>
      <c r="C578">
        <v>35</v>
      </c>
      <c r="D578" t="s">
        <v>139</v>
      </c>
      <c r="E578" t="s">
        <v>166</v>
      </c>
      <c r="F578" t="s">
        <v>661</v>
      </c>
    </row>
    <row r="579" spans="1:6" x14ac:dyDescent="0.2">
      <c r="A579" t="s">
        <v>664</v>
      </c>
      <c r="B579" t="s">
        <v>132</v>
      </c>
      <c r="C579">
        <v>1.22</v>
      </c>
      <c r="D579" t="s">
        <v>133</v>
      </c>
      <c r="E579" t="s">
        <v>166</v>
      </c>
      <c r="F579" t="s">
        <v>665</v>
      </c>
    </row>
    <row r="580" spans="1:6" x14ac:dyDescent="0.2">
      <c r="A580" t="s">
        <v>664</v>
      </c>
      <c r="B580" t="s">
        <v>135</v>
      </c>
      <c r="C580">
        <v>790.08</v>
      </c>
      <c r="D580" t="s">
        <v>365</v>
      </c>
      <c r="E580" t="s">
        <v>166</v>
      </c>
      <c r="F580" t="s">
        <v>666</v>
      </c>
    </row>
    <row r="581" spans="1:6" x14ac:dyDescent="0.2">
      <c r="A581" t="s">
        <v>664</v>
      </c>
      <c r="B581" t="s">
        <v>138</v>
      </c>
      <c r="C581">
        <v>35</v>
      </c>
      <c r="D581" t="s">
        <v>139</v>
      </c>
      <c r="E581" t="s">
        <v>166</v>
      </c>
      <c r="F581" t="s">
        <v>667</v>
      </c>
    </row>
    <row r="582" spans="1:6" x14ac:dyDescent="0.2">
      <c r="A582" t="s">
        <v>668</v>
      </c>
      <c r="B582" t="s">
        <v>132</v>
      </c>
      <c r="C582">
        <v>1.08</v>
      </c>
      <c r="D582" t="s">
        <v>133</v>
      </c>
      <c r="E582" t="s">
        <v>166</v>
      </c>
      <c r="F582" t="s">
        <v>659</v>
      </c>
    </row>
    <row r="583" spans="1:6" x14ac:dyDescent="0.2">
      <c r="A583" t="s">
        <v>668</v>
      </c>
      <c r="B583" t="s">
        <v>135</v>
      </c>
      <c r="C583">
        <v>1124.8599999999999</v>
      </c>
      <c r="D583" t="s">
        <v>365</v>
      </c>
      <c r="E583" t="s">
        <v>166</v>
      </c>
      <c r="F583" t="s">
        <v>660</v>
      </c>
    </row>
    <row r="584" spans="1:6" x14ac:dyDescent="0.2">
      <c r="A584" t="s">
        <v>668</v>
      </c>
      <c r="B584" t="s">
        <v>138</v>
      </c>
      <c r="C584">
        <v>35</v>
      </c>
      <c r="D584" t="s">
        <v>139</v>
      </c>
      <c r="E584" t="s">
        <v>166</v>
      </c>
      <c r="F584" t="s">
        <v>661</v>
      </c>
    </row>
    <row r="585" spans="1:6" x14ac:dyDescent="0.2">
      <c r="A585" t="s">
        <v>669</v>
      </c>
      <c r="B585" t="s">
        <v>132</v>
      </c>
      <c r="C585">
        <v>2.0099999999999998</v>
      </c>
      <c r="D585" t="s">
        <v>133</v>
      </c>
      <c r="E585" t="s">
        <v>166</v>
      </c>
      <c r="F585" t="s">
        <v>670</v>
      </c>
    </row>
    <row r="586" spans="1:6" x14ac:dyDescent="0.2">
      <c r="A586" t="s">
        <v>669</v>
      </c>
      <c r="B586" t="s">
        <v>135</v>
      </c>
      <c r="C586">
        <v>509.47</v>
      </c>
      <c r="D586" t="s">
        <v>365</v>
      </c>
      <c r="E586" t="s">
        <v>166</v>
      </c>
      <c r="F586" t="s">
        <v>671</v>
      </c>
    </row>
    <row r="587" spans="1:6" x14ac:dyDescent="0.2">
      <c r="A587" t="s">
        <v>669</v>
      </c>
      <c r="B587" t="s">
        <v>138</v>
      </c>
      <c r="C587">
        <v>35</v>
      </c>
      <c r="D587" t="s">
        <v>139</v>
      </c>
      <c r="E587" t="s">
        <v>166</v>
      </c>
      <c r="F587" t="s">
        <v>672</v>
      </c>
    </row>
    <row r="588" spans="1:6" x14ac:dyDescent="0.2">
      <c r="A588" t="s">
        <v>673</v>
      </c>
      <c r="B588" t="s">
        <v>469</v>
      </c>
      <c r="C588">
        <v>0.37</v>
      </c>
      <c r="D588" t="s">
        <v>146</v>
      </c>
      <c r="E588" t="s">
        <v>674</v>
      </c>
    </row>
    <row r="589" spans="1:6" x14ac:dyDescent="0.2">
      <c r="A589" t="s">
        <v>673</v>
      </c>
      <c r="B589" t="s">
        <v>336</v>
      </c>
      <c r="C589">
        <v>12</v>
      </c>
      <c r="D589" t="s">
        <v>150</v>
      </c>
      <c r="E589" t="s">
        <v>675</v>
      </c>
    </row>
    <row r="590" spans="1:6" x14ac:dyDescent="0.2">
      <c r="A590" t="s">
        <v>676</v>
      </c>
      <c r="B590" t="s">
        <v>132</v>
      </c>
      <c r="C590">
        <v>5.45</v>
      </c>
      <c r="D590" t="s">
        <v>133</v>
      </c>
      <c r="E590" t="s">
        <v>517</v>
      </c>
      <c r="F590" t="s">
        <v>677</v>
      </c>
    </row>
    <row r="591" spans="1:6" x14ac:dyDescent="0.2">
      <c r="A591" t="s">
        <v>676</v>
      </c>
      <c r="B591" t="s">
        <v>149</v>
      </c>
      <c r="C591">
        <v>2.78</v>
      </c>
      <c r="D591" t="s">
        <v>168</v>
      </c>
      <c r="E591" t="s">
        <v>517</v>
      </c>
      <c r="F591" t="s">
        <v>678</v>
      </c>
    </row>
    <row r="592" spans="1:6" x14ac:dyDescent="0.2">
      <c r="A592" t="s">
        <v>676</v>
      </c>
      <c r="B592" t="s">
        <v>17</v>
      </c>
      <c r="C592">
        <v>0.89</v>
      </c>
      <c r="D592" t="s">
        <v>142</v>
      </c>
      <c r="E592" t="s">
        <v>517</v>
      </c>
      <c r="F592" t="s">
        <v>679</v>
      </c>
    </row>
    <row r="593" spans="1:6" x14ac:dyDescent="0.2">
      <c r="A593" t="s">
        <v>676</v>
      </c>
      <c r="B593" t="s">
        <v>135</v>
      </c>
      <c r="C593">
        <v>618.17999999999995</v>
      </c>
      <c r="D593" t="s">
        <v>176</v>
      </c>
      <c r="E593" t="s">
        <v>517</v>
      </c>
      <c r="F593" t="s">
        <v>680</v>
      </c>
    </row>
    <row r="594" spans="1:6" x14ac:dyDescent="0.2">
      <c r="A594" t="s">
        <v>676</v>
      </c>
      <c r="B594" t="s">
        <v>138</v>
      </c>
      <c r="C594">
        <v>25</v>
      </c>
      <c r="D594" t="s">
        <v>139</v>
      </c>
      <c r="E594" t="s">
        <v>517</v>
      </c>
      <c r="F594" t="s">
        <v>681</v>
      </c>
    </row>
    <row r="595" spans="1:6" x14ac:dyDescent="0.2">
      <c r="A595" t="s">
        <v>682</v>
      </c>
      <c r="B595" t="s">
        <v>132</v>
      </c>
      <c r="C595">
        <v>5.45</v>
      </c>
      <c r="D595" t="s">
        <v>133</v>
      </c>
      <c r="E595" t="s">
        <v>517</v>
      </c>
      <c r="F595" t="s">
        <v>677</v>
      </c>
    </row>
    <row r="596" spans="1:6" x14ac:dyDescent="0.2">
      <c r="A596" t="s">
        <v>682</v>
      </c>
      <c r="B596" t="s">
        <v>149</v>
      </c>
      <c r="C596">
        <v>2.78</v>
      </c>
      <c r="D596" t="s">
        <v>168</v>
      </c>
      <c r="E596" t="s">
        <v>517</v>
      </c>
      <c r="F596" t="s">
        <v>678</v>
      </c>
    </row>
    <row r="597" spans="1:6" x14ac:dyDescent="0.2">
      <c r="A597" t="s">
        <v>682</v>
      </c>
      <c r="B597" t="s">
        <v>17</v>
      </c>
      <c r="C597">
        <v>0.89</v>
      </c>
      <c r="D597" t="s">
        <v>142</v>
      </c>
      <c r="E597" t="s">
        <v>517</v>
      </c>
      <c r="F597" t="s">
        <v>679</v>
      </c>
    </row>
    <row r="598" spans="1:6" x14ac:dyDescent="0.2">
      <c r="A598" t="s">
        <v>682</v>
      </c>
      <c r="B598" t="s">
        <v>135</v>
      </c>
      <c r="C598">
        <v>618.17999999999995</v>
      </c>
      <c r="D598" t="s">
        <v>176</v>
      </c>
      <c r="E598" t="s">
        <v>517</v>
      </c>
      <c r="F598" t="s">
        <v>680</v>
      </c>
    </row>
    <row r="599" spans="1:6" x14ac:dyDescent="0.2">
      <c r="A599" t="s">
        <v>682</v>
      </c>
      <c r="B599" t="s">
        <v>138</v>
      </c>
      <c r="C599">
        <v>25</v>
      </c>
      <c r="D599" t="s">
        <v>139</v>
      </c>
      <c r="E599" t="s">
        <v>517</v>
      </c>
      <c r="F599" t="s">
        <v>681</v>
      </c>
    </row>
    <row r="600" spans="1:6" x14ac:dyDescent="0.2">
      <c r="A600" t="s">
        <v>683</v>
      </c>
      <c r="B600" t="s">
        <v>132</v>
      </c>
      <c r="C600">
        <v>4.25</v>
      </c>
      <c r="D600" t="s">
        <v>133</v>
      </c>
      <c r="E600" t="s">
        <v>514</v>
      </c>
    </row>
    <row r="601" spans="1:6" x14ac:dyDescent="0.2">
      <c r="A601" t="s">
        <v>683</v>
      </c>
      <c r="B601" t="s">
        <v>152</v>
      </c>
      <c r="C601">
        <v>0.9</v>
      </c>
      <c r="D601" t="s">
        <v>142</v>
      </c>
      <c r="E601" t="s">
        <v>153</v>
      </c>
    </row>
    <row r="602" spans="1:6" x14ac:dyDescent="0.2">
      <c r="A602" t="s">
        <v>683</v>
      </c>
      <c r="B602" t="s">
        <v>17</v>
      </c>
      <c r="C602">
        <v>0.56000000000000005</v>
      </c>
      <c r="D602" t="s">
        <v>142</v>
      </c>
      <c r="E602" t="s">
        <v>514</v>
      </c>
    </row>
    <row r="603" spans="1:6" x14ac:dyDescent="0.2">
      <c r="A603" t="s">
        <v>683</v>
      </c>
      <c r="B603" t="s">
        <v>135</v>
      </c>
      <c r="C603">
        <v>4000</v>
      </c>
      <c r="D603" t="s">
        <v>155</v>
      </c>
      <c r="E603" t="s">
        <v>514</v>
      </c>
    </row>
    <row r="604" spans="1:6" x14ac:dyDescent="0.2">
      <c r="A604" t="s">
        <v>684</v>
      </c>
      <c r="B604" t="s">
        <v>336</v>
      </c>
      <c r="C604">
        <v>2.6</v>
      </c>
      <c r="D604" t="s">
        <v>150</v>
      </c>
      <c r="E604" t="s">
        <v>471</v>
      </c>
    </row>
    <row r="605" spans="1:6" x14ac:dyDescent="0.2">
      <c r="A605" t="s">
        <v>685</v>
      </c>
      <c r="B605" t="s">
        <v>132</v>
      </c>
      <c r="C605">
        <v>2.4</v>
      </c>
      <c r="D605" t="s">
        <v>133</v>
      </c>
      <c r="E605" t="s">
        <v>166</v>
      </c>
      <c r="F605" t="s">
        <v>686</v>
      </c>
    </row>
    <row r="606" spans="1:6" x14ac:dyDescent="0.2">
      <c r="A606" t="s">
        <v>685</v>
      </c>
      <c r="B606" t="s">
        <v>149</v>
      </c>
      <c r="C606">
        <v>27.28</v>
      </c>
      <c r="D606" t="s">
        <v>357</v>
      </c>
      <c r="E606" t="s">
        <v>166</v>
      </c>
      <c r="F606" t="s">
        <v>687</v>
      </c>
    </row>
    <row r="607" spans="1:6" x14ac:dyDescent="0.2">
      <c r="A607" t="s">
        <v>685</v>
      </c>
      <c r="B607" t="s">
        <v>170</v>
      </c>
      <c r="C607">
        <v>0.28000000000000003</v>
      </c>
      <c r="D607" t="s">
        <v>450</v>
      </c>
      <c r="E607" t="s">
        <v>166</v>
      </c>
      <c r="F607" t="s">
        <v>688</v>
      </c>
    </row>
    <row r="608" spans="1:6" x14ac:dyDescent="0.2">
      <c r="A608" t="s">
        <v>685</v>
      </c>
      <c r="B608" t="s">
        <v>173</v>
      </c>
      <c r="C608">
        <v>1</v>
      </c>
      <c r="D608" t="s">
        <v>450</v>
      </c>
      <c r="E608" t="s">
        <v>166</v>
      </c>
      <c r="F608" t="s">
        <v>689</v>
      </c>
    </row>
    <row r="609" spans="1:6" x14ac:dyDescent="0.2">
      <c r="A609" t="s">
        <v>685</v>
      </c>
      <c r="B609" t="s">
        <v>17</v>
      </c>
      <c r="C609">
        <v>0.2</v>
      </c>
      <c r="D609" t="s">
        <v>142</v>
      </c>
      <c r="E609" t="s">
        <v>166</v>
      </c>
      <c r="F609" t="s">
        <v>690</v>
      </c>
    </row>
    <row r="610" spans="1:6" x14ac:dyDescent="0.2">
      <c r="A610" t="s">
        <v>685</v>
      </c>
      <c r="B610" t="s">
        <v>363</v>
      </c>
      <c r="C610">
        <v>0.76</v>
      </c>
      <c r="D610" t="s">
        <v>142</v>
      </c>
      <c r="E610" t="s">
        <v>166</v>
      </c>
      <c r="F610" t="s">
        <v>691</v>
      </c>
    </row>
    <row r="611" spans="1:6" x14ac:dyDescent="0.2">
      <c r="A611" t="s">
        <v>685</v>
      </c>
      <c r="B611" t="s">
        <v>135</v>
      </c>
      <c r="C611">
        <v>8577.7000000000007</v>
      </c>
      <c r="D611" t="s">
        <v>365</v>
      </c>
      <c r="E611" t="s">
        <v>166</v>
      </c>
      <c r="F611" t="s">
        <v>692</v>
      </c>
    </row>
    <row r="612" spans="1:6" x14ac:dyDescent="0.2">
      <c r="A612" t="s">
        <v>685</v>
      </c>
      <c r="B612" t="s">
        <v>138</v>
      </c>
      <c r="C612">
        <v>25</v>
      </c>
      <c r="D612" t="s">
        <v>139</v>
      </c>
      <c r="E612" t="s">
        <v>166</v>
      </c>
      <c r="F612" t="s">
        <v>693</v>
      </c>
    </row>
    <row r="613" spans="1:6" x14ac:dyDescent="0.2">
      <c r="A613" t="s">
        <v>694</v>
      </c>
      <c r="B613" t="s">
        <v>132</v>
      </c>
      <c r="C613">
        <v>2.4</v>
      </c>
      <c r="D613" t="s">
        <v>133</v>
      </c>
      <c r="E613" t="s">
        <v>166</v>
      </c>
      <c r="F613" t="s">
        <v>686</v>
      </c>
    </row>
    <row r="614" spans="1:6" x14ac:dyDescent="0.2">
      <c r="A614" t="s">
        <v>694</v>
      </c>
      <c r="B614" t="s">
        <v>149</v>
      </c>
      <c r="C614">
        <v>27.28</v>
      </c>
      <c r="D614" t="s">
        <v>357</v>
      </c>
      <c r="E614" t="s">
        <v>166</v>
      </c>
      <c r="F614" t="s">
        <v>687</v>
      </c>
    </row>
    <row r="615" spans="1:6" x14ac:dyDescent="0.2">
      <c r="A615" t="s">
        <v>694</v>
      </c>
      <c r="B615" t="s">
        <v>170</v>
      </c>
      <c r="C615">
        <v>0.28000000000000003</v>
      </c>
      <c r="D615" t="s">
        <v>450</v>
      </c>
      <c r="E615" t="s">
        <v>166</v>
      </c>
      <c r="F615" t="s">
        <v>688</v>
      </c>
    </row>
    <row r="616" spans="1:6" x14ac:dyDescent="0.2">
      <c r="A616" t="s">
        <v>694</v>
      </c>
      <c r="B616" t="s">
        <v>173</v>
      </c>
      <c r="C616">
        <v>1</v>
      </c>
      <c r="D616" t="s">
        <v>450</v>
      </c>
      <c r="E616" t="s">
        <v>166</v>
      </c>
      <c r="F616" t="s">
        <v>689</v>
      </c>
    </row>
    <row r="617" spans="1:6" x14ac:dyDescent="0.2">
      <c r="A617" t="s">
        <v>694</v>
      </c>
      <c r="B617" t="s">
        <v>17</v>
      </c>
      <c r="C617">
        <v>0.2</v>
      </c>
      <c r="D617" t="s">
        <v>142</v>
      </c>
      <c r="E617" t="s">
        <v>166</v>
      </c>
      <c r="F617" t="s">
        <v>690</v>
      </c>
    </row>
    <row r="618" spans="1:6" x14ac:dyDescent="0.2">
      <c r="A618" t="s">
        <v>694</v>
      </c>
      <c r="B618" t="s">
        <v>363</v>
      </c>
      <c r="C618">
        <v>0.76</v>
      </c>
      <c r="D618" t="s">
        <v>142</v>
      </c>
      <c r="E618" t="s">
        <v>166</v>
      </c>
      <c r="F618" t="s">
        <v>691</v>
      </c>
    </row>
    <row r="619" spans="1:6" x14ac:dyDescent="0.2">
      <c r="A619" t="s">
        <v>694</v>
      </c>
      <c r="B619" t="s">
        <v>135</v>
      </c>
      <c r="C619">
        <v>8577.7000000000007</v>
      </c>
      <c r="D619" t="s">
        <v>365</v>
      </c>
      <c r="E619" t="s">
        <v>166</v>
      </c>
      <c r="F619" t="s">
        <v>692</v>
      </c>
    </row>
    <row r="620" spans="1:6" x14ac:dyDescent="0.2">
      <c r="A620" t="s">
        <v>694</v>
      </c>
      <c r="B620" t="s">
        <v>138</v>
      </c>
      <c r="C620">
        <v>25</v>
      </c>
      <c r="D620" t="s">
        <v>139</v>
      </c>
      <c r="E620" t="s">
        <v>166</v>
      </c>
      <c r="F620" t="s">
        <v>693</v>
      </c>
    </row>
    <row r="621" spans="1:6" x14ac:dyDescent="0.2">
      <c r="A621" t="s">
        <v>695</v>
      </c>
      <c r="B621" t="s">
        <v>17</v>
      </c>
      <c r="C621">
        <v>0.84</v>
      </c>
      <c r="D621" t="s">
        <v>142</v>
      </c>
      <c r="E621" t="s">
        <v>325</v>
      </c>
      <c r="F621" t="s">
        <v>696</v>
      </c>
    </row>
    <row r="622" spans="1:6" x14ac:dyDescent="0.2">
      <c r="A622" t="s">
        <v>697</v>
      </c>
      <c r="B622" t="s">
        <v>17</v>
      </c>
      <c r="C622">
        <v>0.84</v>
      </c>
      <c r="D622" t="s">
        <v>142</v>
      </c>
      <c r="E622" t="s">
        <v>325</v>
      </c>
      <c r="F622" t="s"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case_input_intermodel_one_node_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2023-03-30T23:44:01Z</dcterms:modified>
</cp:coreProperties>
</file>