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13-6-23 Rerun\Figure 4 - Optimized System Cost\"/>
    </mc:Choice>
  </mc:AlternateContent>
  <xr:revisionPtr revIDLastSave="0" documentId="13_ncr:1_{A2E1161E-7982-4E2C-8BE1-7AF0E3E7FF30}" xr6:coauthVersionLast="47" xr6:coauthVersionMax="47" xr10:uidLastSave="{00000000-0000-0000-0000-000000000000}"/>
  <bookViews>
    <workbookView xWindow="-120" yWindow="-120" windowWidth="38640" windowHeight="21240" xr2:uid="{F0DBFB48-C02B-4658-954B-406C4A5DFE2B}"/>
  </bookViews>
  <sheets>
    <sheet name="Sheet1" sheetId="1" r:id="rId1"/>
  </sheets>
  <definedNames>
    <definedName name="e">Sheet1!$B$11</definedName>
    <definedName name="HOURS_PER_YEAR">Sheet1!$B$11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J53" i="1"/>
  <c r="J52" i="1"/>
  <c r="N97" i="1"/>
  <c r="N96" i="1"/>
  <c r="J51" i="1" l="1"/>
  <c r="T104" i="1"/>
  <c r="E116" i="1"/>
  <c r="E117" i="1" s="1"/>
  <c r="E118" i="1" s="1"/>
  <c r="L51" i="1"/>
  <c r="B33" i="1"/>
  <c r="B34" i="1" s="1"/>
</calcChain>
</file>

<file path=xl/sharedStrings.xml><?xml version="1.0" encoding="utf-8"?>
<sst xmlns="http://schemas.openxmlformats.org/spreadsheetml/2006/main" count="197" uniqueCount="142">
  <si>
    <t>PyPSA case input file</t>
  </si>
  <si>
    <t>Everything outside of  the &lt;CASE_DATA&gt; or &lt;COMPONENT_DATA&gt;  flag is for notes, etc.</t>
  </si>
  <si>
    <t>Note that demand has no decisions.</t>
  </si>
  <si>
    <t>Note that unmet demand is represented a source with a variable cost only, so unmet demand has an output decision.</t>
  </si>
  <si>
    <t>Information about PyPSA components and their attributes can be found here: https://pypsa.readthedocs.io/en/latest/components.html</t>
  </si>
  <si>
    <t>REQUIRED KEYWORDS</t>
  </si>
  <si>
    <t>component</t>
  </si>
  <si>
    <t>PyPSA component type</t>
  </si>
  <si>
    <t>name</t>
  </si>
  <si>
    <t>Unique name of the component</t>
  </si>
  <si>
    <t>bus</t>
  </si>
  <si>
    <t>Name of bus from which this technology would get or give its energy (or in the case of link, the giving bus)</t>
  </si>
  <si>
    <t>OPTIONAL KEYWORDS</t>
  </si>
  <si>
    <t>time_series_file</t>
  </si>
  <si>
    <t>Name of time series file that will get loaded</t>
  </si>
  <si>
    <t>capital_cost</t>
  </si>
  <si>
    <t>Fixed cost, if not defined default is 0</t>
  </si>
  <si>
    <t>marginal_cost</t>
  </si>
  <si>
    <t>Marginal cost, if not defined default is 0</t>
  </si>
  <si>
    <t>max_hours</t>
  </si>
  <si>
    <t xml:space="preserve">Hours at max capacity for StorageUnit </t>
  </si>
  <si>
    <t>cyclic_state_of_charge</t>
  </si>
  <si>
    <t>Assume cyclic state of charge for StorageUnit (Boolean)</t>
  </si>
  <si>
    <t>efficiency</t>
  </si>
  <si>
    <t>Efficiency of component</t>
  </si>
  <si>
    <t>standing_loss</t>
  </si>
  <si>
    <t>Losses per hour to state of charge</t>
  </si>
  <si>
    <t>CASE_DATA</t>
  </si>
  <si>
    <t>input_path</t>
  </si>
  <si>
    <t>/Users/Dominic/clab_pypsa</t>
  </si>
  <si>
    <t>costs_path</t>
  </si>
  <si>
    <t>https://raw.githubusercontent.com/PyPSA/technology-data/master/outputs/costs_2020.csv</t>
  </si>
  <si>
    <t>output_path</t>
  </si>
  <si>
    <t>output_data</t>
  </si>
  <si>
    <t>case_name</t>
  </si>
  <si>
    <t>filename_prefix</t>
  </si>
  <si>
    <t>datetime_start</t>
  </si>
  <si>
    <t>2006-01-01 01:00:00</t>
  </si>
  <si>
    <t>Note: Dates must be formatted as text (not excel date format)</t>
  </si>
  <si>
    <t>datetime_end</t>
  </si>
  <si>
    <t>delta_t</t>
  </si>
  <si>
    <t>no_time_steps</t>
  </si>
  <si>
    <t>Note: this assumes time unit for dt is 'hour'</t>
  </si>
  <si>
    <t>total_hours</t>
  </si>
  <si>
    <t>solver</t>
  </si>
  <si>
    <t>gurobi</t>
  </si>
  <si>
    <t>logging_level</t>
  </si>
  <si>
    <t>warning</t>
  </si>
  <si>
    <t>Note: Can be error, warning, info, or debug and specifies level of detail in terminal output</t>
  </si>
  <si>
    <t>numerics_scaling</t>
  </si>
  <si>
    <t>Note: Factor to avoid rounding in Gurobi solver for small values</t>
  </si>
  <si>
    <t>time_unit</t>
  </si>
  <si>
    <t>h</t>
  </si>
  <si>
    <t>power_unit</t>
  </si>
  <si>
    <t>MW</t>
  </si>
  <si>
    <t>currency</t>
  </si>
  <si>
    <t>$</t>
  </si>
  <si>
    <t>Note: p_min_pu allow bidirectionality of link</t>
  </si>
  <si>
    <t>END_CASE_DATA</t>
  </si>
  <si>
    <t>Note: Capital costs are the product of hourly fixed costs and time_range</t>
  </si>
  <si>
    <t>Note: For Link, bus is interpreted as bus0</t>
  </si>
  <si>
    <t>Note: p_nom is a factor multiplied to the given capacity</t>
  </si>
  <si>
    <t>Note: For StorageUnit, efficiency is interpreted as efficiency_store</t>
  </si>
  <si>
    <t>COMPONENT_DATA</t>
  </si>
  <si>
    <t>carrier</t>
  </si>
  <si>
    <t>bus1</t>
  </si>
  <si>
    <t>p_min_pu</t>
  </si>
  <si>
    <t>normalization</t>
  </si>
  <si>
    <t>p_nom</t>
  </si>
  <si>
    <t>efficiency_dispatch</t>
  </si>
  <si>
    <t>Load</t>
  </si>
  <si>
    <t>load</t>
  </si>
  <si>
    <t>2006_2019_Hawaii_State_Hourly_Demand_Weighted_Imputed.csv</t>
  </si>
  <si>
    <t>StorageUnit</t>
  </si>
  <si>
    <t>battery</t>
  </si>
  <si>
    <t>$/time range/MW</t>
  </si>
  <si>
    <t>$/MWh</t>
  </si>
  <si>
    <t>1/h</t>
  </si>
  <si>
    <t>Note: PyPSA costs storage_unit by power cost; cost of energy capacity is effectively capital_cost/max_hours</t>
  </si>
  <si>
    <t>Generator</t>
  </si>
  <si>
    <t>solar</t>
  </si>
  <si>
    <t>NSRDB weighted average Oahu solar cfs 2006-2019.csv</t>
  </si>
  <si>
    <t>onwind</t>
  </si>
  <si>
    <t>wind</t>
  </si>
  <si>
    <t>WIND weighted average Oahu wind cfs 2006-2019.csv</t>
  </si>
  <si>
    <t>electrolysis</t>
  </si>
  <si>
    <t>h2_storage</t>
  </si>
  <si>
    <t>fuel_cell</t>
  </si>
  <si>
    <t>END_COMPONENT_DATA</t>
  </si>
  <si>
    <t>Note that any information that is in a column without an attribute header is consider a comment, and not used.</t>
  </si>
  <si>
    <t>Note that for MEM, storage is in energy units whereas for PyPSA it is in power units.</t>
  </si>
  <si>
    <t>Note that H46-H52  contain formulas, and our PyPSA front end will read this in as a value.</t>
  </si>
  <si>
    <t>Note: If there is a # in front of component (e.g. #Generator), this row will be ignored</t>
  </si>
  <si>
    <t>Cost calculations</t>
  </si>
  <si>
    <t>Discount rate</t>
  </si>
  <si>
    <t>Capital recovery factor [%/year]</t>
  </si>
  <si>
    <t>Lifetime [years]</t>
  </si>
  <si>
    <t>Efficiency</t>
  </si>
  <si>
    <t>Hourly fixed costs</t>
  </si>
  <si>
    <t>natgas</t>
  </si>
  <si>
    <t>nuclear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</si>
  <si>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</si>
  <si>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</si>
  <si>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</si>
  <si>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</si>
  <si>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</si>
  <si>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</si>
  <si>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</si>
  <si>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</si>
  <si>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</si>
  <si>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Btu/kWh</t>
  </si>
  <si>
    <t>Overnight cost [$/kW]</t>
  </si>
  <si>
    <t>Fixed O&amp;M cost [$/kWyear]</t>
  </si>
  <si>
    <t>Other fixed cost* (% of capital cost)</t>
  </si>
  <si>
    <t>Annual fixed costs [$/year]</t>
  </si>
  <si>
    <t>Variable O&amp;M [$/kWh]</t>
  </si>
  <si>
    <t>Fuel cost [$/kWh]</t>
  </si>
  <si>
    <t>Heat rate [btu/kWh]</t>
  </si>
  <si>
    <t>Decay rate</t>
  </si>
  <si>
    <t>Variable cost</t>
  </si>
  <si>
    <t>$/h/MW</t>
  </si>
  <si>
    <t>natgas_ccs</t>
  </si>
  <si>
    <t>biopower</t>
  </si>
  <si>
    <t>hydropower</t>
  </si>
  <si>
    <t>geothermal</t>
  </si>
  <si>
    <t>battery energy</t>
  </si>
  <si>
    <t>battery power</t>
  </si>
  <si>
    <t>pumped_hydro_storage energy</t>
  </si>
  <si>
    <t>pumped_hydro_storage power</t>
  </si>
  <si>
    <t>DAC</t>
  </si>
  <si>
    <t>Total overnight cost ($/kWh for energy components and $/kW for power components)</t>
  </si>
  <si>
    <t>Cost above ground hydrogen storage:</t>
  </si>
  <si>
    <t>Fixed O&amp;M (% of capital cost or $/kWh/yr $/kW/yr)</t>
  </si>
  <si>
    <t>Capital recovery factor (%/yr)</t>
  </si>
  <si>
    <t>Fixed Annual Costs ($/kWh/yr, $/kW/yr)</t>
  </si>
  <si>
    <t>Fixed Hourly Costs ($/kWh/h, $/kW/h)</t>
  </si>
  <si>
    <t>Fixed Hourly Costs ($/MWh/h, $/MW/h)</t>
  </si>
  <si>
    <t>2020-01-01 01:00:00</t>
  </si>
  <si>
    <t>oahu_optimized_system_yes_normal</t>
  </si>
  <si>
    <t>Combined Battery Cost:</t>
  </si>
  <si>
    <t>Source</t>
  </si>
  <si>
    <t>oahu_optimized_system_yes_normal_no_PGP_output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</si>
</sst>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0" borderId="0" xfId="0" applyFon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B995-68BC-4B54-9783-B69854DD053B}">
  <dimension ref="A1:U118"/>
  <sheetViews>
    <sheetView tabSelected="1" topLeftCell="A34" workbookViewId="0">
      <selection activeCell="L56" sqref="L56"/>
    </sheetView>
  </sheetViews>
  <sheetFormatPr defaultColWidth="8.85546875" defaultRowHeight="15" x14ac:dyDescent="0.25"/>
  <cols>
    <col min="1" max="1" width="20.42578125" customWidth="1"/>
    <col min="2" max="3" width="25" customWidth="1"/>
    <col min="4" max="4" width="10.140625" customWidth="1"/>
    <col min="5" max="5" width="8.7109375" customWidth="1"/>
    <col min="6" max="6" width="10.140625" customWidth="1"/>
    <col min="7" max="8" width="11.28515625" customWidth="1"/>
    <col min="9" max="9" width="13.42578125" customWidth="1"/>
    <col min="10" max="10" width="14.85546875" customWidth="1"/>
    <col min="11" max="11" width="13.42578125" customWidth="1"/>
    <col min="12" max="12" width="11.140625" customWidth="1"/>
    <col min="13" max="13" width="15.7109375" customWidth="1"/>
    <col min="14" max="14" width="22.28515625" customWidth="1"/>
    <col min="15" max="16" width="11.42578125" customWidth="1"/>
    <col min="17" max="17" width="14.140625" customWidth="1"/>
    <col min="18" max="18" width="11.140625" customWidth="1"/>
    <col min="20" max="20" width="11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1</v>
      </c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 t="s">
        <v>2</v>
      </c>
      <c r="B5" s="1"/>
      <c r="C5" s="1"/>
      <c r="D5" s="1"/>
      <c r="E5" s="1"/>
      <c r="F5" s="1"/>
    </row>
    <row r="6" spans="1:6" x14ac:dyDescent="0.25">
      <c r="A6" s="1" t="s">
        <v>3</v>
      </c>
      <c r="B6" s="1"/>
      <c r="C6" s="1"/>
      <c r="D6" s="1"/>
      <c r="E6" s="1"/>
      <c r="F6" s="1"/>
    </row>
    <row r="7" spans="1:6" x14ac:dyDescent="0.25">
      <c r="A7" s="1" t="s">
        <v>4</v>
      </c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 t="s">
        <v>5</v>
      </c>
      <c r="B9" s="1"/>
      <c r="C9" s="1"/>
      <c r="D9" s="1"/>
      <c r="E9" s="1"/>
      <c r="F9" s="1"/>
    </row>
    <row r="10" spans="1:6" x14ac:dyDescent="0.25">
      <c r="A10" s="1" t="s">
        <v>6</v>
      </c>
      <c r="B10" s="1" t="s">
        <v>7</v>
      </c>
      <c r="C10" s="1"/>
      <c r="D10" s="1"/>
      <c r="E10" s="1"/>
      <c r="F10" s="1"/>
    </row>
    <row r="11" spans="1:6" x14ac:dyDescent="0.25">
      <c r="A11" s="1" t="s">
        <v>8</v>
      </c>
      <c r="B11" s="1" t="s">
        <v>9</v>
      </c>
      <c r="C11" s="1"/>
      <c r="D11" s="1"/>
      <c r="E11" s="1"/>
      <c r="F11" s="1"/>
    </row>
    <row r="12" spans="1:6" x14ac:dyDescent="0.25">
      <c r="A12" s="1" t="s">
        <v>10</v>
      </c>
      <c r="B12" s="1" t="s">
        <v>11</v>
      </c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 t="s">
        <v>12</v>
      </c>
      <c r="B14" s="1"/>
      <c r="C14" s="1"/>
      <c r="D14" s="1"/>
      <c r="E14" s="1"/>
      <c r="F14" s="1"/>
    </row>
    <row r="15" spans="1:6" x14ac:dyDescent="0.25">
      <c r="A15" s="1" t="s">
        <v>13</v>
      </c>
      <c r="B15" s="1" t="s">
        <v>14</v>
      </c>
      <c r="C15" s="1"/>
      <c r="D15" s="1"/>
      <c r="E15" s="1"/>
      <c r="F15" s="1"/>
    </row>
    <row r="16" spans="1:6" x14ac:dyDescent="0.25">
      <c r="A16" s="1" t="s">
        <v>15</v>
      </c>
      <c r="B16" s="1" t="s">
        <v>16</v>
      </c>
      <c r="C16" s="1"/>
      <c r="D16" s="1"/>
      <c r="E16" s="1"/>
      <c r="F16" s="1"/>
    </row>
    <row r="17" spans="1:6" x14ac:dyDescent="0.25">
      <c r="A17" s="1" t="s">
        <v>17</v>
      </c>
      <c r="B17" s="1" t="s">
        <v>18</v>
      </c>
      <c r="C17" s="1"/>
      <c r="D17" s="1"/>
      <c r="E17" s="1"/>
      <c r="F17" s="1"/>
    </row>
    <row r="18" spans="1:6" x14ac:dyDescent="0.25">
      <c r="A18" s="1" t="s">
        <v>19</v>
      </c>
      <c r="B18" s="1" t="s">
        <v>20</v>
      </c>
      <c r="C18" s="1"/>
      <c r="D18" s="1"/>
      <c r="E18" s="1"/>
      <c r="F18" s="1"/>
    </row>
    <row r="19" spans="1:6" x14ac:dyDescent="0.25">
      <c r="A19" s="1" t="s">
        <v>21</v>
      </c>
      <c r="B19" s="1" t="s">
        <v>22</v>
      </c>
      <c r="C19" s="1"/>
      <c r="D19" s="1"/>
      <c r="E19" s="1"/>
      <c r="F19" s="1"/>
    </row>
    <row r="20" spans="1:6" x14ac:dyDescent="0.25">
      <c r="A20" s="1" t="s">
        <v>23</v>
      </c>
      <c r="B20" s="1" t="s">
        <v>24</v>
      </c>
      <c r="C20" s="1"/>
      <c r="D20" s="1"/>
      <c r="E20" s="1"/>
      <c r="F20" s="1"/>
    </row>
    <row r="21" spans="1:6" x14ac:dyDescent="0.25">
      <c r="A21" s="1" t="s">
        <v>25</v>
      </c>
      <c r="B21" s="1" t="s">
        <v>26</v>
      </c>
      <c r="C21" s="1"/>
      <c r="D21" s="1"/>
      <c r="E21" s="1"/>
      <c r="F21" s="1"/>
    </row>
    <row r="23" spans="1:6" x14ac:dyDescent="0.25">
      <c r="A23" t="s">
        <v>27</v>
      </c>
    </row>
    <row r="25" spans="1:6" x14ac:dyDescent="0.25">
      <c r="A25" t="s">
        <v>28</v>
      </c>
      <c r="B25" t="s">
        <v>29</v>
      </c>
    </row>
    <row r="26" spans="1:6" x14ac:dyDescent="0.25">
      <c r="A26" t="s">
        <v>30</v>
      </c>
      <c r="B26" s="2" t="s">
        <v>31</v>
      </c>
    </row>
    <row r="27" spans="1:6" x14ac:dyDescent="0.25">
      <c r="A27" t="s">
        <v>32</v>
      </c>
      <c r="B27" t="s">
        <v>33</v>
      </c>
    </row>
    <row r="28" spans="1:6" x14ac:dyDescent="0.25">
      <c r="A28" t="s">
        <v>34</v>
      </c>
      <c r="B28" t="s">
        <v>138</v>
      </c>
    </row>
    <row r="29" spans="1:6" x14ac:dyDescent="0.25">
      <c r="A29" t="s">
        <v>35</v>
      </c>
      <c r="B29" t="s">
        <v>141</v>
      </c>
    </row>
    <row r="30" spans="1:6" x14ac:dyDescent="0.25">
      <c r="A30" t="s">
        <v>36</v>
      </c>
      <c r="B30" s="3" t="s">
        <v>37</v>
      </c>
      <c r="C30" s="3"/>
      <c r="D30" t="s">
        <v>38</v>
      </c>
    </row>
    <row r="31" spans="1:6" x14ac:dyDescent="0.25">
      <c r="A31" t="s">
        <v>39</v>
      </c>
      <c r="B31" s="3" t="s">
        <v>137</v>
      </c>
      <c r="C31" s="3"/>
    </row>
    <row r="32" spans="1:6" x14ac:dyDescent="0.25">
      <c r="A32" t="s">
        <v>40</v>
      </c>
      <c r="B32">
        <v>1</v>
      </c>
      <c r="C32" s="4"/>
    </row>
    <row r="33" spans="1:15" x14ac:dyDescent="0.25">
      <c r="A33" t="s">
        <v>41</v>
      </c>
      <c r="B33" s="4">
        <f>(B31-B30)*24</f>
        <v>122712</v>
      </c>
      <c r="C33" t="s">
        <v>42</v>
      </c>
    </row>
    <row r="34" spans="1:15" x14ac:dyDescent="0.25">
      <c r="A34" t="s">
        <v>43</v>
      </c>
      <c r="B34">
        <f>B33*1</f>
        <v>122712</v>
      </c>
    </row>
    <row r="35" spans="1:15" x14ac:dyDescent="0.25">
      <c r="B35" s="5"/>
      <c r="C35" s="5"/>
    </row>
    <row r="36" spans="1:15" x14ac:dyDescent="0.25">
      <c r="A36" t="s">
        <v>44</v>
      </c>
      <c r="B36" s="6" t="s">
        <v>45</v>
      </c>
      <c r="C36" s="5"/>
    </row>
    <row r="37" spans="1:15" x14ac:dyDescent="0.25">
      <c r="A37" t="s">
        <v>46</v>
      </c>
      <c r="B37" s="7" t="s">
        <v>47</v>
      </c>
      <c r="C37" s="7"/>
      <c r="D37" t="s">
        <v>48</v>
      </c>
    </row>
    <row r="38" spans="1:15" x14ac:dyDescent="0.25">
      <c r="A38" t="s">
        <v>49</v>
      </c>
      <c r="B38" s="8">
        <v>1</v>
      </c>
      <c r="C38" s="8"/>
      <c r="D38" t="s">
        <v>50</v>
      </c>
    </row>
    <row r="39" spans="1:15" x14ac:dyDescent="0.25">
      <c r="B39" s="8"/>
      <c r="C39" s="8"/>
    </row>
    <row r="40" spans="1:15" x14ac:dyDescent="0.25">
      <c r="A40" t="s">
        <v>51</v>
      </c>
      <c r="B40" s="8" t="s">
        <v>52</v>
      </c>
      <c r="C40" s="8"/>
    </row>
    <row r="41" spans="1:15" x14ac:dyDescent="0.25">
      <c r="A41" t="s">
        <v>53</v>
      </c>
      <c r="B41" s="8" t="s">
        <v>54</v>
      </c>
      <c r="C41" s="8"/>
    </row>
    <row r="42" spans="1:15" x14ac:dyDescent="0.25">
      <c r="A42" t="s">
        <v>55</v>
      </c>
      <c r="B42" s="8" t="s">
        <v>56</v>
      </c>
      <c r="C42" s="8"/>
    </row>
    <row r="43" spans="1:15" x14ac:dyDescent="0.25">
      <c r="B43" s="8"/>
      <c r="C43" s="8"/>
      <c r="F43" t="s">
        <v>57</v>
      </c>
    </row>
    <row r="44" spans="1:15" x14ac:dyDescent="0.25">
      <c r="A44" t="s">
        <v>58</v>
      </c>
      <c r="I44" t="s">
        <v>59</v>
      </c>
    </row>
    <row r="45" spans="1:15" x14ac:dyDescent="0.25">
      <c r="D45" t="s">
        <v>60</v>
      </c>
      <c r="H45" t="s">
        <v>61</v>
      </c>
      <c r="O45" t="s">
        <v>62</v>
      </c>
    </row>
    <row r="48" spans="1:15" x14ac:dyDescent="0.25">
      <c r="A48" t="s">
        <v>63</v>
      </c>
    </row>
    <row r="49" spans="1:20" s="9" customFormat="1" ht="30" x14ac:dyDescent="0.25">
      <c r="A49" s="9" t="s">
        <v>6</v>
      </c>
      <c r="B49" s="9" t="s">
        <v>8</v>
      </c>
      <c r="C49" s="9" t="s">
        <v>64</v>
      </c>
      <c r="D49" s="9" t="s">
        <v>10</v>
      </c>
      <c r="E49" s="9" t="s">
        <v>65</v>
      </c>
      <c r="F49" s="10" t="s">
        <v>66</v>
      </c>
      <c r="G49" s="9" t="s">
        <v>13</v>
      </c>
      <c r="H49" s="9" t="s">
        <v>67</v>
      </c>
      <c r="I49" s="9" t="s">
        <v>68</v>
      </c>
      <c r="J49" s="9" t="s">
        <v>15</v>
      </c>
      <c r="L49" s="9" t="s">
        <v>17</v>
      </c>
      <c r="N49" s="9" t="s">
        <v>19</v>
      </c>
      <c r="O49" s="9" t="s">
        <v>21</v>
      </c>
      <c r="P49" s="9" t="s">
        <v>23</v>
      </c>
      <c r="Q49" s="9" t="s">
        <v>69</v>
      </c>
      <c r="R49" s="9" t="s">
        <v>25</v>
      </c>
    </row>
    <row r="50" spans="1:20" x14ac:dyDescent="0.25">
      <c r="A50" t="s">
        <v>70</v>
      </c>
      <c r="B50" t="s">
        <v>71</v>
      </c>
      <c r="C50" t="s">
        <v>71</v>
      </c>
      <c r="D50" t="s">
        <v>10</v>
      </c>
      <c r="G50" t="s">
        <v>72</v>
      </c>
      <c r="H50">
        <v>1</v>
      </c>
    </row>
    <row r="51" spans="1:20" x14ac:dyDescent="0.25">
      <c r="A51" t="s">
        <v>73</v>
      </c>
      <c r="B51" t="s">
        <v>74</v>
      </c>
      <c r="C51" t="s">
        <v>74</v>
      </c>
      <c r="D51" t="s">
        <v>10</v>
      </c>
      <c r="J51">
        <f>B34*T104*N51</f>
        <v>1942445.9205839999</v>
      </c>
      <c r="K51" t="s">
        <v>75</v>
      </c>
      <c r="L51">
        <f>0.0000031*1000</f>
        <v>3.0999999999999999E-3</v>
      </c>
      <c r="M51" t="s">
        <v>76</v>
      </c>
      <c r="N51">
        <v>4</v>
      </c>
      <c r="O51" t="b">
        <v>1</v>
      </c>
      <c r="P51">
        <v>0.86</v>
      </c>
      <c r="R51">
        <v>1.38E-5</v>
      </c>
      <c r="S51" t="s">
        <v>77</v>
      </c>
      <c r="T51" t="s">
        <v>78</v>
      </c>
    </row>
    <row r="52" spans="1:20" x14ac:dyDescent="0.25">
      <c r="A52" t="s">
        <v>79</v>
      </c>
      <c r="B52" t="s">
        <v>80</v>
      </c>
      <c r="C52" t="s">
        <v>80</v>
      </c>
      <c r="D52" t="s">
        <v>10</v>
      </c>
      <c r="G52" t="s">
        <v>81</v>
      </c>
      <c r="J52">
        <f>B34*N96</f>
        <v>1584155.2538059275</v>
      </c>
      <c r="K52" t="s">
        <v>75</v>
      </c>
      <c r="L52">
        <v>0</v>
      </c>
      <c r="M52" t="s">
        <v>76</v>
      </c>
    </row>
    <row r="53" spans="1:20" x14ac:dyDescent="0.25">
      <c r="A53" t="s">
        <v>79</v>
      </c>
      <c r="B53" t="s">
        <v>82</v>
      </c>
      <c r="C53" t="s">
        <v>83</v>
      </c>
      <c r="D53" t="s">
        <v>10</v>
      </c>
      <c r="G53" t="s">
        <v>84</v>
      </c>
      <c r="J53">
        <f>B34*N97</f>
        <v>1716820.836065338</v>
      </c>
      <c r="K53" t="s">
        <v>75</v>
      </c>
      <c r="L53">
        <f>P97</f>
        <v>1.7130000000000001</v>
      </c>
      <c r="M53" t="s">
        <v>76</v>
      </c>
    </row>
    <row r="60" spans="1:20" x14ac:dyDescent="0.25">
      <c r="A60" t="s">
        <v>88</v>
      </c>
    </row>
    <row r="62" spans="1:20" x14ac:dyDescent="0.25">
      <c r="A62" t="s">
        <v>89</v>
      </c>
    </row>
    <row r="63" spans="1:20" x14ac:dyDescent="0.25">
      <c r="A63" t="s">
        <v>90</v>
      </c>
    </row>
    <row r="64" spans="1:20" x14ac:dyDescent="0.25">
      <c r="A64" s="11" t="s">
        <v>91</v>
      </c>
      <c r="B64" s="11"/>
      <c r="C64" s="11"/>
      <c r="L64" s="12"/>
      <c r="M64" s="12"/>
    </row>
    <row r="65" spans="1:17" x14ac:dyDescent="0.25">
      <c r="A65" t="s">
        <v>92</v>
      </c>
      <c r="L65" s="12"/>
      <c r="M65" s="12"/>
    </row>
    <row r="67" spans="1:1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4" spans="1:17" x14ac:dyDescent="0.25">
      <c r="A84" t="s">
        <v>93</v>
      </c>
    </row>
    <row r="85" spans="1:17" x14ac:dyDescent="0.25">
      <c r="B85" t="s">
        <v>101</v>
      </c>
      <c r="C85" t="s">
        <v>102</v>
      </c>
    </row>
    <row r="86" spans="1:17" x14ac:dyDescent="0.25">
      <c r="B86" t="s">
        <v>103</v>
      </c>
      <c r="C86" t="s">
        <v>104</v>
      </c>
    </row>
    <row r="88" spans="1:17" x14ac:dyDescent="0.25">
      <c r="B88" t="s">
        <v>105</v>
      </c>
      <c r="C88" t="s">
        <v>106</v>
      </c>
    </row>
    <row r="89" spans="1:17" x14ac:dyDescent="0.25">
      <c r="C89" t="s">
        <v>107</v>
      </c>
    </row>
    <row r="91" spans="1:17" x14ac:dyDescent="0.25">
      <c r="B91" t="s">
        <v>108</v>
      </c>
    </row>
    <row r="92" spans="1:17" x14ac:dyDescent="0.25">
      <c r="B92" t="s">
        <v>109</v>
      </c>
      <c r="C92">
        <v>1.02</v>
      </c>
    </row>
    <row r="93" spans="1:17" x14ac:dyDescent="0.25">
      <c r="B93" t="s">
        <v>110</v>
      </c>
      <c r="C93">
        <v>3412.1416330000002</v>
      </c>
    </row>
    <row r="94" spans="1:17" x14ac:dyDescent="0.25">
      <c r="B94" t="s">
        <v>94</v>
      </c>
      <c r="C94">
        <v>7.0000000000000007E-2</v>
      </c>
    </row>
    <row r="95" spans="1:17" x14ac:dyDescent="0.25">
      <c r="B95" t="s">
        <v>8</v>
      </c>
      <c r="C95" t="s">
        <v>111</v>
      </c>
      <c r="D95" t="s">
        <v>112</v>
      </c>
      <c r="E95" t="s">
        <v>113</v>
      </c>
      <c r="F95" t="s">
        <v>96</v>
      </c>
      <c r="G95" t="s">
        <v>95</v>
      </c>
      <c r="H95" t="s">
        <v>114</v>
      </c>
      <c r="I95" t="s">
        <v>115</v>
      </c>
      <c r="J95" t="s">
        <v>116</v>
      </c>
      <c r="K95" t="s">
        <v>117</v>
      </c>
      <c r="L95" t="s">
        <v>97</v>
      </c>
      <c r="M95" t="s">
        <v>118</v>
      </c>
      <c r="N95" t="s">
        <v>98</v>
      </c>
      <c r="P95" t="s">
        <v>119</v>
      </c>
    </row>
    <row r="96" spans="1:17" x14ac:dyDescent="0.25">
      <c r="B96" t="s">
        <v>80</v>
      </c>
      <c r="N96">
        <f>0.0129095382179895*1000</f>
        <v>12.9095382179895</v>
      </c>
      <c r="O96" t="s">
        <v>120</v>
      </c>
      <c r="P96">
        <v>0</v>
      </c>
      <c r="Q96" t="s">
        <v>76</v>
      </c>
    </row>
    <row r="97" spans="2:21" x14ac:dyDescent="0.25">
      <c r="B97" t="s">
        <v>83</v>
      </c>
      <c r="N97">
        <f>0.0139906515749506*1000</f>
        <v>13.990651574950601</v>
      </c>
      <c r="O97" t="s">
        <v>120</v>
      </c>
      <c r="P97">
        <v>1.7130000000000001</v>
      </c>
      <c r="Q97" t="s">
        <v>76</v>
      </c>
    </row>
    <row r="98" spans="2:21" x14ac:dyDescent="0.25">
      <c r="B98" t="s">
        <v>99</v>
      </c>
      <c r="C98">
        <v>1054</v>
      </c>
      <c r="D98">
        <v>27</v>
      </c>
      <c r="F98">
        <v>30</v>
      </c>
      <c r="G98">
        <v>8.0586404E-2</v>
      </c>
      <c r="H98">
        <v>111.9380693</v>
      </c>
      <c r="I98">
        <v>2E-3</v>
      </c>
      <c r="J98">
        <v>8.0000000000000002E-3</v>
      </c>
      <c r="K98">
        <v>6360</v>
      </c>
      <c r="L98">
        <v>0.53650025700000004</v>
      </c>
      <c r="N98">
        <v>12.778318000000001</v>
      </c>
      <c r="O98" t="s">
        <v>120</v>
      </c>
      <c r="P98">
        <v>16.911455999999998</v>
      </c>
      <c r="Q98" t="s">
        <v>76</v>
      </c>
    </row>
    <row r="99" spans="2:21" x14ac:dyDescent="0.25">
      <c r="B99" t="s">
        <v>121</v>
      </c>
      <c r="C99">
        <v>2670</v>
      </c>
      <c r="D99">
        <v>65</v>
      </c>
      <c r="F99">
        <v>30</v>
      </c>
      <c r="G99">
        <v>8.0586404E-2</v>
      </c>
      <c r="H99">
        <v>280.1656974</v>
      </c>
      <c r="I99">
        <v>6.0000000000000001E-3</v>
      </c>
      <c r="J99">
        <v>8.0000000000000002E-3</v>
      </c>
      <c r="K99">
        <v>5180</v>
      </c>
      <c r="L99">
        <v>0.65871460100000001</v>
      </c>
      <c r="N99">
        <v>31.982386000000002</v>
      </c>
      <c r="O99" t="s">
        <v>120</v>
      </c>
      <c r="P99">
        <v>18.144864999999999</v>
      </c>
      <c r="Q99" t="s">
        <v>76</v>
      </c>
    </row>
    <row r="100" spans="2:21" x14ac:dyDescent="0.25">
      <c r="B100" t="s">
        <v>100</v>
      </c>
      <c r="C100">
        <v>7388</v>
      </c>
      <c r="D100">
        <v>145</v>
      </c>
      <c r="F100">
        <v>30</v>
      </c>
      <c r="G100">
        <v>8.0586404E-2</v>
      </c>
      <c r="H100">
        <v>740.37234909999995</v>
      </c>
      <c r="I100">
        <v>2E-3</v>
      </c>
      <c r="J100">
        <v>7.0000000000000001E-3</v>
      </c>
      <c r="K100">
        <v>10460</v>
      </c>
      <c r="L100">
        <v>0.326208569</v>
      </c>
      <c r="N100">
        <v>84.517391000000003</v>
      </c>
      <c r="O100" t="s">
        <v>120</v>
      </c>
      <c r="P100">
        <v>23.458663999999999</v>
      </c>
      <c r="Q100" t="s">
        <v>76</v>
      </c>
    </row>
    <row r="101" spans="2:21" x14ac:dyDescent="0.25">
      <c r="B101" t="s">
        <v>122</v>
      </c>
      <c r="C101">
        <v>4346</v>
      </c>
      <c r="D101">
        <v>150</v>
      </c>
      <c r="F101">
        <v>30</v>
      </c>
      <c r="G101">
        <v>8.0586404E-2</v>
      </c>
      <c r="H101">
        <v>500.22850970000002</v>
      </c>
      <c r="I101">
        <v>5.0000000000000001E-3</v>
      </c>
      <c r="J101">
        <v>0.25275123199999999</v>
      </c>
      <c r="K101">
        <v>13500</v>
      </c>
      <c r="L101">
        <v>0.25275123199999999</v>
      </c>
      <c r="N101">
        <v>57.103711000000004</v>
      </c>
      <c r="O101" t="s">
        <v>120</v>
      </c>
      <c r="P101">
        <v>1004.9999999999999</v>
      </c>
      <c r="Q101" t="s">
        <v>76</v>
      </c>
    </row>
    <row r="102" spans="2:21" x14ac:dyDescent="0.25">
      <c r="B102" t="s">
        <v>123</v>
      </c>
      <c r="Q102" t="s">
        <v>76</v>
      </c>
    </row>
    <row r="103" spans="2:21" x14ac:dyDescent="0.25">
      <c r="B103" t="s">
        <v>124</v>
      </c>
      <c r="C103">
        <v>19977</v>
      </c>
      <c r="D103">
        <v>268</v>
      </c>
      <c r="F103">
        <v>30</v>
      </c>
      <c r="G103">
        <v>8.0586404E-2</v>
      </c>
      <c r="H103">
        <v>1877.874583</v>
      </c>
      <c r="N103">
        <v>214.36924500000001</v>
      </c>
      <c r="O103" t="s">
        <v>120</v>
      </c>
      <c r="Q103" t="s">
        <v>76</v>
      </c>
    </row>
    <row r="104" spans="2:21" x14ac:dyDescent="0.25">
      <c r="B104" t="s">
        <v>125</v>
      </c>
      <c r="C104">
        <v>326.39999999999998</v>
      </c>
      <c r="D104">
        <v>13.839359999999999</v>
      </c>
      <c r="F104">
        <v>30</v>
      </c>
      <c r="G104">
        <v>8.0586404E-2</v>
      </c>
      <c r="H104">
        <v>27.41866636</v>
      </c>
      <c r="N104">
        <v>3.129985</v>
      </c>
      <c r="O104" t="s">
        <v>120</v>
      </c>
      <c r="Q104" t="s">
        <v>76</v>
      </c>
      <c r="R104" t="s">
        <v>139</v>
      </c>
      <c r="T104">
        <f>(N104+(N105/4))</f>
        <v>3.95732675</v>
      </c>
      <c r="U104" t="s">
        <v>120</v>
      </c>
    </row>
    <row r="105" spans="2:21" x14ac:dyDescent="0.25">
      <c r="B105" t="s">
        <v>126</v>
      </c>
      <c r="C105">
        <v>250.92</v>
      </c>
      <c r="D105">
        <v>8.4659999999999993</v>
      </c>
      <c r="E105">
        <v>1.4999999999999999E-2</v>
      </c>
      <c r="F105">
        <v>30</v>
      </c>
      <c r="G105">
        <v>8.0586404E-2</v>
      </c>
      <c r="H105">
        <v>28.990051470000001</v>
      </c>
      <c r="L105">
        <v>0.86</v>
      </c>
      <c r="N105">
        <v>3.3093669999999999</v>
      </c>
      <c r="O105" t="s">
        <v>120</v>
      </c>
      <c r="P105">
        <v>3.0999999999999999E-3</v>
      </c>
      <c r="Q105" t="s">
        <v>76</v>
      </c>
    </row>
    <row r="106" spans="2:21" x14ac:dyDescent="0.25">
      <c r="B106" t="s">
        <v>85</v>
      </c>
      <c r="C106">
        <v>1706.46</v>
      </c>
      <c r="D106">
        <v>13.055999999999999</v>
      </c>
      <c r="E106">
        <v>1.4999999999999999E-2</v>
      </c>
      <c r="F106">
        <v>30</v>
      </c>
      <c r="G106">
        <v>8.0586404E-2</v>
      </c>
      <c r="H106">
        <v>152.63623620000001</v>
      </c>
      <c r="L106">
        <v>0.5</v>
      </c>
      <c r="N106">
        <v>17.424227999999999</v>
      </c>
      <c r="O106" t="s">
        <v>120</v>
      </c>
      <c r="P106">
        <v>1.2999999999999999E-3</v>
      </c>
      <c r="Q106" t="s">
        <v>76</v>
      </c>
    </row>
    <row r="107" spans="2:21" x14ac:dyDescent="0.25">
      <c r="B107" t="s">
        <v>86</v>
      </c>
      <c r="C107">
        <v>1.9992000000000001</v>
      </c>
      <c r="D107">
        <v>2.9988000000000001E-2</v>
      </c>
      <c r="F107">
        <v>30</v>
      </c>
      <c r="G107">
        <v>8.0586404E-2</v>
      </c>
      <c r="H107">
        <v>0.163524963</v>
      </c>
      <c r="M107" s="8">
        <v>4.1666699999999999E-5</v>
      </c>
      <c r="N107">
        <v>1.8667199999999998E-2</v>
      </c>
      <c r="O107" t="s">
        <v>120</v>
      </c>
      <c r="Q107" t="s">
        <v>76</v>
      </c>
    </row>
    <row r="108" spans="2:21" x14ac:dyDescent="0.25">
      <c r="B108" t="s">
        <v>87</v>
      </c>
      <c r="C108">
        <v>1414.74</v>
      </c>
      <c r="D108">
        <v>13.055999999999999</v>
      </c>
      <c r="E108">
        <v>1.4999999999999999E-2</v>
      </c>
      <c r="F108">
        <v>30</v>
      </c>
      <c r="G108">
        <v>8.0586404E-2</v>
      </c>
      <c r="H108">
        <v>128.77494060000001</v>
      </c>
      <c r="L108">
        <v>0.71</v>
      </c>
      <c r="N108">
        <v>14.700336</v>
      </c>
      <c r="O108" t="s">
        <v>120</v>
      </c>
      <c r="P108">
        <v>2.8E-3</v>
      </c>
      <c r="Q108" t="s">
        <v>76</v>
      </c>
    </row>
    <row r="109" spans="2:21" x14ac:dyDescent="0.25">
      <c r="B109" t="s">
        <v>127</v>
      </c>
      <c r="C109">
        <v>105.16200000000001</v>
      </c>
      <c r="D109">
        <v>1.5774300000000001</v>
      </c>
      <c r="F109">
        <v>30</v>
      </c>
      <c r="G109">
        <v>8.0586404E-2</v>
      </c>
      <c r="H109">
        <v>8.6017467770000007</v>
      </c>
      <c r="N109">
        <v>0.981935</v>
      </c>
      <c r="O109" t="s">
        <v>120</v>
      </c>
      <c r="Q109" t="s">
        <v>76</v>
      </c>
    </row>
    <row r="110" spans="2:21" x14ac:dyDescent="0.25">
      <c r="B110" t="s">
        <v>128</v>
      </c>
      <c r="C110">
        <v>1644.24</v>
      </c>
      <c r="D110">
        <v>12.75</v>
      </c>
      <c r="E110">
        <v>1.4999999999999999E-2</v>
      </c>
      <c r="F110">
        <v>30</v>
      </c>
      <c r="G110">
        <v>8.0586404E-2</v>
      </c>
      <c r="H110">
        <v>147.2409389</v>
      </c>
      <c r="L110">
        <v>0.81</v>
      </c>
      <c r="N110">
        <v>16.808325999999997</v>
      </c>
      <c r="O110" t="s">
        <v>120</v>
      </c>
      <c r="P110">
        <v>2.9999999999999997E-4</v>
      </c>
      <c r="Q110" t="s">
        <v>76</v>
      </c>
    </row>
    <row r="111" spans="2:21" x14ac:dyDescent="0.25">
      <c r="B111" t="s">
        <v>129</v>
      </c>
      <c r="Q111" t="s">
        <v>76</v>
      </c>
    </row>
    <row r="112" spans="2:21" x14ac:dyDescent="0.25">
      <c r="E112" t="s">
        <v>140</v>
      </c>
    </row>
    <row r="113" spans="2:5" ht="63" x14ac:dyDescent="0.25">
      <c r="C113" s="14" t="s">
        <v>130</v>
      </c>
      <c r="E113">
        <v>14.19</v>
      </c>
    </row>
    <row r="114" spans="2:5" ht="30" x14ac:dyDescent="0.25">
      <c r="B114" t="s">
        <v>131</v>
      </c>
      <c r="C114" s="16" t="s">
        <v>132</v>
      </c>
      <c r="E114">
        <v>1.4999999999999999E-2</v>
      </c>
    </row>
    <row r="115" spans="2:5" ht="30" x14ac:dyDescent="0.25">
      <c r="C115" s="16" t="s">
        <v>133</v>
      </c>
      <c r="E115">
        <v>8.0586403511111196E-2</v>
      </c>
    </row>
    <row r="116" spans="2:5" ht="30" x14ac:dyDescent="0.25">
      <c r="C116" s="16" t="s">
        <v>134</v>
      </c>
      <c r="E116" s="15">
        <f>(E113+(E113*E114))*E115</f>
        <v>1.1606738818100077</v>
      </c>
    </row>
    <row r="117" spans="2:5" ht="30" x14ac:dyDescent="0.25">
      <c r="C117" s="16" t="s">
        <v>135</v>
      </c>
      <c r="E117" s="15">
        <f>E116/8760</f>
        <v>1.3249701847146207E-4</v>
      </c>
    </row>
    <row r="118" spans="2:5" ht="30" x14ac:dyDescent="0.25">
      <c r="C118" s="16" t="s">
        <v>136</v>
      </c>
      <c r="E118" s="17">
        <f>E117*1000</f>
        <v>0.13249701847146209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e</vt:lpstr>
      <vt:lpstr>HOURS_PER_YEAR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2023-06-02T17:15:23Z</dcterms:created>
  <dcterms:modified xsi:type="dcterms:W3CDTF">2023-06-26T20:00:43Z</dcterms:modified>
</cp:coreProperties>
</file>