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"/>
    </mc:Choice>
  </mc:AlternateContent>
  <xr:revisionPtr revIDLastSave="0" documentId="13_ncr:1_{515BF258-7A7D-1745-B7AD-BB2F3EBD17A4}" xr6:coauthVersionLast="47" xr6:coauthVersionMax="47" xr10:uidLastSave="{00000000-0000-0000-0000-000000000000}"/>
  <bookViews>
    <workbookView xWindow="2240" yWindow="4580" windowWidth="28800" windowHeight="160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L68" i="1"/>
  <c r="G68" i="1"/>
  <c r="E68" i="1"/>
  <c r="L67" i="1"/>
  <c r="E67" i="1"/>
  <c r="G67" i="1"/>
  <c r="L66" i="1"/>
  <c r="G66" i="1"/>
  <c r="E66" i="1"/>
  <c r="L64" i="1"/>
  <c r="G64" i="1"/>
  <c r="E64" i="1"/>
  <c r="K49" i="1"/>
  <c r="I63" i="1"/>
  <c r="H63" i="1"/>
  <c r="G63" i="1"/>
  <c r="E65" i="1"/>
  <c r="G65" i="1" s="1"/>
  <c r="L65" i="1" s="1"/>
  <c r="D63" i="1"/>
  <c r="C63" i="1"/>
  <c r="R50" i="1"/>
  <c r="L52" i="1"/>
  <c r="L51" i="1"/>
  <c r="L50" i="1"/>
  <c r="L49" i="1"/>
  <c r="L47" i="1"/>
  <c r="J52" i="1"/>
  <c r="J51" i="1"/>
  <c r="J50" i="1"/>
  <c r="J47" i="1"/>
  <c r="J49" i="1"/>
  <c r="B31" i="1"/>
  <c r="I52" i="1" l="1"/>
  <c r="I47" i="1"/>
  <c r="I50" i="1"/>
  <c r="I51" i="1"/>
  <c r="I49" i="1"/>
</calcChain>
</file>

<file path=xl/sharedStrings.xml><?xml version="1.0" encoding="utf-8"?>
<sst xmlns="http://schemas.openxmlformats.org/spreadsheetml/2006/main" count="137" uniqueCount="101">
  <si>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</si>
  <si>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</si>
  <si>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</si>
  <si>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</si>
  <si>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</si>
  <si>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</si>
  <si>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</si>
  <si>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</si>
  <si>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</si>
  <si>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</si>
  <si>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</si>
  <si>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</si>
  <si>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</si>
  <si>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</si>
  <si>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</si>
  <si>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TECH_DATA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</si>
  <si>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</si>
  <si>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</si>
  <si>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</si>
  <si>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</si>
  <si>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</si>
  <si>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</si>
  <si>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</si>
  <si>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</si>
  <si>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</si>
  <si>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</si>
  <si>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</si>
  <si>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</si>
  <si>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</si>
  <si>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</si>
  <si>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</si>
  <si>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</si>
  <si>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</si>
  <si>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$/h/kW</t>
  </si>
  <si>
    <t>Note: PyPSA costs storage_unit by power cost; cost of energy capacity is effectively capital_cost/max_hours</t>
  </si>
  <si>
    <t>nuclear</t>
  </si>
  <si>
    <t>wind</t>
  </si>
  <si>
    <t>cyclic_state_of_charge</t>
  </si>
  <si>
    <t>bus1</t>
  </si>
  <si>
    <t>filename_prefix</t>
  </si>
  <si>
    <t>datetime_start</t>
  </si>
  <si>
    <t>datetime_end</t>
  </si>
  <si>
    <t>output_data</t>
  </si>
  <si>
    <t>input_data</t>
  </si>
  <si>
    <t>input_path</t>
  </si>
  <si>
    <t>Note: Dates must be formatted as text (not excel date format)</t>
  </si>
  <si>
    <t>END_TECH_DATA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</si>
  <si>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</si>
  <si>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</si>
  <si>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</si>
  <si>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</si>
  <si>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</si>
  <si>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</si>
  <si>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</si>
  <si>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</si>
  <si>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</si>
  <si>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</si>
  <si>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#Generator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</si>
  <si>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</si>
  <si>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</si>
  <si>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</si>
  <si>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</si>
  <si>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</si>
  <si>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</si>
  <si>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Everything outside of  the &lt;CASE&gt; or &lt;TECH&gt;  flag is for notes, etc.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</si>
  <si>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</si>
  <si>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</si>
  <si>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</si>
  <si>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</si>
  <si>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</si>
  <si>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</si>
  <si>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</si>
  <si>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</si>
  <si>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</si>
  <si>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</si>
  <si>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</si>
  <si>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</si>
  <si>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</si>
  <si>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</si>
  <si>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</si>
  <si>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</si>
  <si>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</si>
  <si>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</si>
  <si>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</si>
  <si>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</si>
  <si>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</si>
  <si>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</si>
  <si>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</si>
  <si>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</si>
  <si>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</si>
  <si>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</si>
  <si>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</si>
  <si>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</si>
  <si>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</si>
  <si>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time_range</t>
  </si>
  <si>
    <t>Note: Capital costs are the product of hourly fixed costs and time_range</t>
  </si>
  <si>
    <t>Note: This is a test case, the costs aren't meant to be very realistic but provide reproducibility in tests</t>
  </si>
  <si>
    <t>2016-01-01 01:00:00</t>
  </si>
  <si>
    <t>2017-01-01 0:00:00</t>
  </si>
  <si>
    <t>test_case_solar</t>
  </si>
  <si>
    <t>test_prefix_solar_noscaling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</si>
</sst>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23" zoomScale="130" zoomScaleNormal="130" workbookViewId="0">
      <selection activeCell="B29" sqref="B2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63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64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75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21</v>
      </c>
      <c r="B10" s="3" t="s">
        <v>65</v>
      </c>
      <c r="C10" s="3"/>
      <c r="D10" s="3"/>
      <c r="E10" s="3"/>
      <c r="F10" s="3"/>
    </row>
    <row r="11" spans="1:6" x14ac:dyDescent="0.2">
      <c r="A11" s="3" t="s">
        <v>22</v>
      </c>
      <c r="B11" s="3" t="s">
        <v>66</v>
      </c>
      <c r="C11" s="3"/>
      <c r="D11" s="3"/>
      <c r="E11" s="3"/>
      <c r="F11" s="3"/>
    </row>
    <row r="12" spans="1:6" x14ac:dyDescent="0.2">
      <c r="A12" s="3" t="s">
        <v>23</v>
      </c>
      <c r="B12" s="3" t="s">
        <v>67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5</v>
      </c>
      <c r="B14" s="3"/>
      <c r="C14" s="3"/>
      <c r="D14" s="3"/>
      <c r="E14" s="3"/>
      <c r="F14" s="3"/>
    </row>
    <row r="15" spans="1:6" x14ac:dyDescent="0.2">
      <c r="A15" s="3" t="s">
        <v>53</v>
      </c>
      <c r="B15" s="3" t="s">
        <v>68</v>
      </c>
      <c r="C15" s="3"/>
      <c r="D15" s="3"/>
      <c r="E15" s="3"/>
      <c r="F15" s="3"/>
    </row>
    <row r="16" spans="1:6" x14ac:dyDescent="0.2">
      <c r="A16" s="3" t="s">
        <v>25</v>
      </c>
      <c r="B16" s="3" t="s">
        <v>69</v>
      </c>
      <c r="C16" s="3"/>
      <c r="D16" s="3"/>
      <c r="E16" s="3"/>
      <c r="F16" s="3"/>
    </row>
    <row r="17" spans="1:6" x14ac:dyDescent="0.2">
      <c r="A17" s="3" t="s">
        <v>26</v>
      </c>
      <c r="B17" s="3" t="s">
        <v>70</v>
      </c>
      <c r="C17" s="3"/>
      <c r="D17" s="3"/>
      <c r="E17" s="3"/>
      <c r="F17" s="3"/>
    </row>
    <row r="18" spans="1:6" x14ac:dyDescent="0.2">
      <c r="A18" s="3" t="s">
        <v>27</v>
      </c>
      <c r="B18" s="3" t="s">
        <v>71</v>
      </c>
      <c r="C18" s="3"/>
      <c r="D18" s="3"/>
      <c r="E18" s="3"/>
      <c r="F18" s="3"/>
    </row>
    <row r="19" spans="1:6" x14ac:dyDescent="0.2">
      <c r="A19" s="3" t="s">
        <v>37</v>
      </c>
      <c r="B19" s="3" t="s">
        <v>73</v>
      </c>
      <c r="C19" s="3"/>
      <c r="D19" s="3"/>
      <c r="E19" s="3"/>
      <c r="F19" s="3"/>
    </row>
    <row r="20" spans="1:6" x14ac:dyDescent="0.2">
      <c r="A20" s="3" t="s">
        <v>18</v>
      </c>
      <c r="B20" s="3" t="s">
        <v>72</v>
      </c>
      <c r="C20" s="3"/>
      <c r="D20" s="3"/>
      <c r="E20" s="3"/>
      <c r="F20" s="3"/>
    </row>
    <row r="21" spans="1:6" x14ac:dyDescent="0.2">
      <c r="A21" s="3" t="s">
        <v>28</v>
      </c>
      <c r="B21" s="3" t="s">
        <v>74</v>
      </c>
      <c r="C21" s="3"/>
      <c r="D21" s="3"/>
      <c r="E21" s="3"/>
      <c r="F21" s="3"/>
    </row>
    <row r="23" spans="1:6" x14ac:dyDescent="0.2">
      <c r="A23" t="s">
        <v>11</v>
      </c>
    </row>
    <row r="25" spans="1:6" x14ac:dyDescent="0.2">
      <c r="A25" t="s">
        <v>44</v>
      </c>
      <c r="B25" t="s">
        <v>43</v>
      </c>
    </row>
    <row r="26" spans="1:6" x14ac:dyDescent="0.2">
      <c r="A26" t="s">
        <v>13</v>
      </c>
      <c r="B26" t="s">
        <v>42</v>
      </c>
    </row>
    <row r="27" spans="1:6" x14ac:dyDescent="0.2">
      <c r="A27" t="s">
        <v>12</v>
      </c>
      <c r="B27" t="s">
        <v>99</v>
      </c>
    </row>
    <row r="28" spans="1:6" x14ac:dyDescent="0.2">
      <c r="A28" t="s">
        <v>39</v>
      </c>
      <c r="B28" t="s">
        <v>100</v>
      </c>
    </row>
    <row r="29" spans="1:6" x14ac:dyDescent="0.2">
      <c r="A29" t="s">
        <v>40</v>
      </c>
      <c r="B29" s="8" t="s">
        <v>97</v>
      </c>
      <c r="C29" s="8"/>
      <c r="D29" t="s">
        <v>45</v>
      </c>
    </row>
    <row r="30" spans="1:6" x14ac:dyDescent="0.2">
      <c r="A30" t="s">
        <v>41</v>
      </c>
      <c r="B30" s="8" t="s">
        <v>98</v>
      </c>
      <c r="C30" s="8"/>
    </row>
    <row r="31" spans="1:6" x14ac:dyDescent="0.2">
      <c r="A31" t="s">
        <v>94</v>
      </c>
      <c r="B31">
        <f>INT((B30-B29)*24+1)</f>
        <v>8784</v>
      </c>
      <c r="C31" s="10"/>
    </row>
    <row r="32" spans="1:6" x14ac:dyDescent="0.2">
      <c r="A32" t="s">
        <v>93</v>
      </c>
      <c r="B32">
        <v>1</v>
      </c>
      <c r="C32" s="10"/>
    </row>
    <row r="33" spans="1:17" x14ac:dyDescent="0.2">
      <c r="B33" s="6"/>
      <c r="C33" s="6"/>
    </row>
    <row r="34" spans="1:17" x14ac:dyDescent="0.2">
      <c r="A34" t="s">
        <v>48</v>
      </c>
      <c r="B34" s="7" t="s">
        <v>49</v>
      </c>
      <c r="C34" s="7"/>
      <c r="D34" t="s">
        <v>60</v>
      </c>
    </row>
    <row r="35" spans="1:17" x14ac:dyDescent="0.2">
      <c r="A35" t="s">
        <v>14</v>
      </c>
      <c r="B35" s="1">
        <v>1</v>
      </c>
      <c r="C35" s="1"/>
      <c r="D35" t="s">
        <v>61</v>
      </c>
    </row>
    <row r="36" spans="1:17" x14ac:dyDescent="0.2">
      <c r="B36" s="1"/>
      <c r="C36" s="1"/>
    </row>
    <row r="37" spans="1:17" x14ac:dyDescent="0.2">
      <c r="A37" t="s">
        <v>79</v>
      </c>
      <c r="B37" s="1" t="s">
        <v>82</v>
      </c>
      <c r="C37" s="1"/>
    </row>
    <row r="38" spans="1:17" x14ac:dyDescent="0.2">
      <c r="A38" t="s">
        <v>80</v>
      </c>
      <c r="B38" s="1" t="s">
        <v>83</v>
      </c>
      <c r="C38" s="1"/>
    </row>
    <row r="39" spans="1:17" x14ac:dyDescent="0.2">
      <c r="A39" t="s">
        <v>81</v>
      </c>
      <c r="B39" s="1" t="s">
        <v>84</v>
      </c>
      <c r="C39" s="1"/>
    </row>
    <row r="40" spans="1:17" x14ac:dyDescent="0.2">
      <c r="B40" s="1"/>
      <c r="C40" s="1"/>
    </row>
    <row r="41" spans="1:17" x14ac:dyDescent="0.2">
      <c r="A41" t="s">
        <v>19</v>
      </c>
      <c r="I41" t="s">
        <v>95</v>
      </c>
    </row>
    <row r="42" spans="1:17" x14ac:dyDescent="0.2">
      <c r="D42" t="s">
        <v>78</v>
      </c>
      <c r="H42" t="s">
        <v>85</v>
      </c>
      <c r="O42" t="s">
        <v>77</v>
      </c>
    </row>
    <row r="43" spans="1:17" s="3" customFormat="1" x14ac:dyDescent="0.2">
      <c r="A43" s="3" t="s">
        <v>92</v>
      </c>
    </row>
    <row r="44" spans="1:17" s="4" customFormat="1" ht="16" x14ac:dyDescent="0.2">
      <c r="A44" s="4" t="s">
        <v>4</v>
      </c>
      <c r="B44" s="4" t="s">
        <v>3</v>
      </c>
      <c r="D44" s="4" t="s">
        <v>6</v>
      </c>
      <c r="G44" s="4" t="s">
        <v>16</v>
      </c>
      <c r="H44" s="4" t="s">
        <v>17</v>
      </c>
      <c r="I44" s="4" t="s">
        <v>7</v>
      </c>
      <c r="K44" s="4" t="s">
        <v>8</v>
      </c>
      <c r="M44" s="4" t="s">
        <v>9</v>
      </c>
      <c r="O44" s="5" t="s">
        <v>18</v>
      </c>
      <c r="P44" s="5"/>
      <c r="Q44" s="5" t="s">
        <v>10</v>
      </c>
    </row>
    <row r="45" spans="1:17" x14ac:dyDescent="0.2">
      <c r="A45" t="s">
        <v>15</v>
      </c>
    </row>
    <row r="46" spans="1:17" s="2" customFormat="1" ht="32" x14ac:dyDescent="0.2">
      <c r="A46" s="2" t="s">
        <v>21</v>
      </c>
      <c r="B46" s="2" t="s">
        <v>22</v>
      </c>
      <c r="C46" s="2" t="s">
        <v>62</v>
      </c>
      <c r="D46" s="2" t="s">
        <v>23</v>
      </c>
      <c r="E46" s="2" t="s">
        <v>38</v>
      </c>
      <c r="F46" s="2" t="s">
        <v>53</v>
      </c>
      <c r="G46" s="2" t="s">
        <v>16</v>
      </c>
      <c r="H46" s="2" t="s">
        <v>24</v>
      </c>
      <c r="I46" s="2" t="s">
        <v>25</v>
      </c>
      <c r="K46" s="2" t="s">
        <v>26</v>
      </c>
      <c r="M46" s="2" t="s">
        <v>27</v>
      </c>
      <c r="N46" s="2" t="s">
        <v>37</v>
      </c>
      <c r="O46" s="2" t="s">
        <v>18</v>
      </c>
      <c r="P46" s="2" t="s">
        <v>76</v>
      </c>
      <c r="Q46" s="2" t="s">
        <v>28</v>
      </c>
    </row>
    <row r="47" spans="1:17" x14ac:dyDescent="0.2">
      <c r="A47" s="8" t="s">
        <v>55</v>
      </c>
      <c r="B47" t="s">
        <v>29</v>
      </c>
      <c r="C47" t="s">
        <v>29</v>
      </c>
      <c r="D47" t="s">
        <v>23</v>
      </c>
      <c r="F47" t="s">
        <v>50</v>
      </c>
      <c r="I47" s="15">
        <f>L64*B31</f>
        <v>171.65443408509168</v>
      </c>
      <c r="J47" t="str">
        <f>B39 &amp; "/time range/" &amp; B38</f>
        <v>$/time range/kW</v>
      </c>
      <c r="K47" s="15">
        <v>0</v>
      </c>
      <c r="L47" t="str">
        <f xml:space="preserve"> B39 &amp; "/" &amp; B38 &amp; B37</f>
        <v>$/kWh</v>
      </c>
    </row>
    <row r="48" spans="1:17" x14ac:dyDescent="0.2">
      <c r="A48" s="8" t="s">
        <v>56</v>
      </c>
      <c r="B48" t="s">
        <v>20</v>
      </c>
      <c r="C48" t="s">
        <v>20</v>
      </c>
      <c r="D48" t="s">
        <v>23</v>
      </c>
      <c r="F48" t="s">
        <v>51</v>
      </c>
      <c r="I48" s="15"/>
      <c r="K48" s="15"/>
    </row>
    <row r="49" spans="1:19" x14ac:dyDescent="0.2">
      <c r="A49" s="8" t="s">
        <v>57</v>
      </c>
      <c r="B49" t="s">
        <v>30</v>
      </c>
      <c r="C49" t="s">
        <v>30</v>
      </c>
      <c r="D49" t="s">
        <v>23</v>
      </c>
      <c r="I49" s="15">
        <f>L65*B31</f>
        <v>104.08824719790415</v>
      </c>
      <c r="J49" t="str">
        <f>B39 &amp; "/time range/" &amp; B38</f>
        <v>$/time range/kW</v>
      </c>
      <c r="K49" s="15">
        <f>H65 + I65/J65</f>
        <v>3.9088110924995347E-2</v>
      </c>
      <c r="L49" t="str">
        <f xml:space="preserve"> B39 &amp; "/" &amp; B38 &amp; B37</f>
        <v>$/kWh</v>
      </c>
    </row>
    <row r="50" spans="1:19" x14ac:dyDescent="0.2">
      <c r="A50" s="8" t="s">
        <v>58</v>
      </c>
      <c r="B50" t="s">
        <v>31</v>
      </c>
      <c r="C50" t="s">
        <v>31</v>
      </c>
      <c r="D50" t="s">
        <v>23</v>
      </c>
      <c r="I50" s="15">
        <f>L66*M50*B31</f>
        <v>223.87212597208145</v>
      </c>
      <c r="J50" t="str">
        <f>B39 &amp; "/time range/" &amp; B38</f>
        <v>$/time range/kW</v>
      </c>
      <c r="K50" s="15"/>
      <c r="L50" t="str">
        <f xml:space="preserve"> B39 &amp; "/" &amp; B38 &amp; B37</f>
        <v>$/kWh</v>
      </c>
      <c r="M50">
        <v>6.008</v>
      </c>
      <c r="N50" t="b">
        <v>1</v>
      </c>
      <c r="O50">
        <v>0.9</v>
      </c>
      <c r="Q50">
        <v>1.1400000000000001E-6</v>
      </c>
      <c r="R50" t="str">
        <f xml:space="preserve"> 1 &amp; "/" &amp; B37</f>
        <v>1/h</v>
      </c>
      <c r="S50" t="s">
        <v>34</v>
      </c>
    </row>
    <row r="51" spans="1:19" x14ac:dyDescent="0.2">
      <c r="A51" s="8" t="s">
        <v>57</v>
      </c>
      <c r="B51" t="s">
        <v>35</v>
      </c>
      <c r="C51" t="s">
        <v>35</v>
      </c>
      <c r="D51" t="s">
        <v>23</v>
      </c>
      <c r="I51" s="15">
        <f>L67*B31</f>
        <v>548.78374889246641</v>
      </c>
      <c r="J51" t="str">
        <f>B39 &amp; "/time range/" &amp; B38</f>
        <v>$/time range/kW</v>
      </c>
      <c r="K51" s="15">
        <f t="shared" ref="K50:K51" si="0">H67 + I67/J67</f>
        <v>2.5047272727272724E-2</v>
      </c>
      <c r="L51" t="str">
        <f xml:space="preserve"> B39 &amp; "/" &amp; B38 &amp; B37</f>
        <v>$/kWh</v>
      </c>
    </row>
    <row r="52" spans="1:19" x14ac:dyDescent="0.2">
      <c r="A52" s="8" t="s">
        <v>57</v>
      </c>
      <c r="B52" t="s">
        <v>36</v>
      </c>
      <c r="C52" t="s">
        <v>36</v>
      </c>
      <c r="D52" t="s">
        <v>23</v>
      </c>
      <c r="F52" t="s">
        <v>52</v>
      </c>
      <c r="I52" s="15">
        <f>L68*B31</f>
        <v>181.49756560590552</v>
      </c>
      <c r="J52" t="str">
        <f>B39 &amp; "/time range/" &amp; B38</f>
        <v>$/time range/kW</v>
      </c>
      <c r="K52" s="15">
        <v>0</v>
      </c>
      <c r="L52" t="str">
        <f xml:space="preserve"> B39 &amp; "/" &amp; B38 &amp; B37</f>
        <v>$/kWh</v>
      </c>
    </row>
    <row r="54" spans="1:19" x14ac:dyDescent="0.2">
      <c r="A54" t="s">
        <v>46</v>
      </c>
    </row>
    <row r="56" spans="1:19" x14ac:dyDescent="0.2">
      <c r="A56" t="s">
        <v>47</v>
      </c>
    </row>
    <row r="57" spans="1:19" x14ac:dyDescent="0.2">
      <c r="A57" t="s">
        <v>32</v>
      </c>
    </row>
    <row r="58" spans="1:19" x14ac:dyDescent="0.2">
      <c r="A58" s="15" t="s">
        <v>59</v>
      </c>
      <c r="B58" s="15"/>
      <c r="C58" s="15"/>
      <c r="D58" s="21"/>
      <c r="E58" s="21"/>
      <c r="F58" s="21"/>
      <c r="L58" s="9"/>
      <c r="M58" s="9"/>
    </row>
    <row r="59" spans="1:19" x14ac:dyDescent="0.2">
      <c r="A59" t="s">
        <v>91</v>
      </c>
      <c r="L59" s="9"/>
      <c r="M59" s="9"/>
    </row>
    <row r="61" spans="1:19" x14ac:dyDescent="0.2">
      <c r="A61" s="12" t="s">
        <v>86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2"/>
      <c r="M61" s="2"/>
    </row>
    <row r="62" spans="1:19" x14ac:dyDescent="0.2">
      <c r="A62" s="12"/>
      <c r="B62" s="16" t="s">
        <v>88</v>
      </c>
      <c r="C62" s="14">
        <v>7.0000000000000007E-2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9" ht="64" x14ac:dyDescent="0.2">
      <c r="A63" s="2"/>
      <c r="B63" s="13" t="s">
        <v>22</v>
      </c>
      <c r="C63" s="19" t="str">
        <f xml:space="preserve"> "Overnight cost [" &amp; B39 &amp; "/" &amp; B38 &amp; "]"</f>
        <v>Overnight cost [$/kW]</v>
      </c>
      <c r="D63" s="13" t="str">
        <f xml:space="preserve"> "Fixed O&amp;M cost ["  &amp; B39 &amp; "/" &amp; B38 &amp; "year]"</f>
        <v>Fixed O&amp;M cost [$/kWyear]</v>
      </c>
      <c r="E63" s="13" t="s">
        <v>87</v>
      </c>
      <c r="F63" s="13" t="s">
        <v>89</v>
      </c>
      <c r="G63" s="17" t="str">
        <f xml:space="preserve"> "Annual fixed costs [" &amp;B39 &amp; "/year]"</f>
        <v>Annual fixed costs [$/year]</v>
      </c>
      <c r="H63" s="13" t="str">
        <f xml:space="preserve"> "Variable O&amp;M [" &amp; B39 &amp; "/" &amp; B38 &amp; B37 &amp; "]"</f>
        <v>Variable O&amp;M [$/kWh]</v>
      </c>
      <c r="I63" s="13" t="str">
        <f xml:space="preserve"> "Fuel cost [" &amp; B39 &amp; "/" &amp; B38 &amp; B37 &amp; "]"</f>
        <v>Fuel cost [$/kWh]</v>
      </c>
      <c r="J63" s="13" t="s">
        <v>90</v>
      </c>
      <c r="K63" s="19"/>
      <c r="L63" s="13" t="s">
        <v>54</v>
      </c>
      <c r="M63" s="13"/>
    </row>
    <row r="64" spans="1:19" x14ac:dyDescent="0.2">
      <c r="B64" s="14" t="s">
        <v>29</v>
      </c>
      <c r="C64" s="20">
        <v>1851</v>
      </c>
      <c r="D64" s="14">
        <v>22.02</v>
      </c>
      <c r="E64" s="14">
        <f>C62*(1+C62)^F64/((1+C62)^F64-1)</f>
        <v>8.0586403511111196E-2</v>
      </c>
      <c r="F64" s="14">
        <v>30</v>
      </c>
      <c r="G64" s="18">
        <f>C64*E64+D64</f>
        <v>171.18543289906683</v>
      </c>
      <c r="H64" s="14"/>
      <c r="I64" s="14"/>
      <c r="J64" s="14"/>
      <c r="K64" s="20"/>
      <c r="L64" s="14">
        <f>G64/8760</f>
        <v>1.954171608436836E-2</v>
      </c>
      <c r="M64" s="14" t="s">
        <v>33</v>
      </c>
    </row>
    <row r="65" spans="2:13" x14ac:dyDescent="0.2">
      <c r="B65" s="14" t="s">
        <v>30</v>
      </c>
      <c r="C65" s="20">
        <v>982</v>
      </c>
      <c r="D65" s="14">
        <v>11.11</v>
      </c>
      <c r="E65" s="14">
        <f>C62*(1+C62)^F65/((1+C62)^F65-1)</f>
        <v>9.4392925743255696E-2</v>
      </c>
      <c r="F65" s="14">
        <v>20</v>
      </c>
      <c r="G65" s="18">
        <f>C65*E65+D65</f>
        <v>103.80385307987709</v>
      </c>
      <c r="H65" s="14">
        <v>3.5400000000000002E-3</v>
      </c>
      <c r="I65" s="14">
        <v>1.9099999999999999E-2</v>
      </c>
      <c r="J65" s="14">
        <v>0.5373</v>
      </c>
      <c r="K65" s="20"/>
      <c r="L65" s="14">
        <f>G65/8760</f>
        <v>1.1849754917794188E-2</v>
      </c>
      <c r="M65" s="14" t="s">
        <v>33</v>
      </c>
    </row>
    <row r="66" spans="2:13" x14ac:dyDescent="0.2">
      <c r="B66" s="14" t="s">
        <v>31</v>
      </c>
      <c r="C66" s="20">
        <v>261</v>
      </c>
      <c r="D66" s="14"/>
      <c r="E66" s="14">
        <f>C62*(1+C62)^F66/((1+C62)^F66-1)</f>
        <v>0.14237750272736471</v>
      </c>
      <c r="F66" s="14">
        <v>10</v>
      </c>
      <c r="G66" s="18">
        <f>C66*E66+D66</f>
        <v>37.160528211842191</v>
      </c>
      <c r="H66" s="14"/>
      <c r="I66" s="14"/>
      <c r="J66" s="14"/>
      <c r="K66" s="20"/>
      <c r="L66" s="14">
        <f>G66/8760</f>
        <v>4.2420694305755928E-3</v>
      </c>
      <c r="M66" s="14" t="s">
        <v>33</v>
      </c>
    </row>
    <row r="67" spans="2:13" x14ac:dyDescent="0.2">
      <c r="B67" s="14" t="s">
        <v>35</v>
      </c>
      <c r="C67" s="20">
        <v>5946</v>
      </c>
      <c r="D67" s="14">
        <v>101.28</v>
      </c>
      <c r="E67" s="14">
        <f>C62*(1+C62)^F67/((1+C62)^F67-1)</f>
        <v>7.5009138873610326E-2</v>
      </c>
      <c r="F67" s="14">
        <v>40</v>
      </c>
      <c r="G67" s="18">
        <f>C67*E67+D67</f>
        <v>547.28433974248696</v>
      </c>
      <c r="H67" s="14">
        <v>2.32E-3</v>
      </c>
      <c r="I67" s="14">
        <v>7.4999999999999997E-3</v>
      </c>
      <c r="J67" s="14">
        <v>0.33</v>
      </c>
      <c r="K67" s="20"/>
      <c r="L67" s="14">
        <f>G67/8760</f>
        <v>6.2475381249142349E-2</v>
      </c>
      <c r="M67" s="14" t="s">
        <v>33</v>
      </c>
    </row>
    <row r="68" spans="2:13" x14ac:dyDescent="0.2">
      <c r="B68" s="14" t="s">
        <v>36</v>
      </c>
      <c r="C68" s="20">
        <v>1657</v>
      </c>
      <c r="D68" s="14">
        <v>47.47</v>
      </c>
      <c r="E68" s="14">
        <f>C62*(1+C62)^F68/((1+C62)^F68-1)</f>
        <v>8.0586403511111196E-2</v>
      </c>
      <c r="F68" s="14">
        <v>30</v>
      </c>
      <c r="G68" s="18">
        <f>C68*E68+D68</f>
        <v>181.00167061791126</v>
      </c>
      <c r="H68" s="14"/>
      <c r="I68" s="14"/>
      <c r="J68" s="14"/>
      <c r="K68" s="20"/>
      <c r="L68" s="14">
        <f>G68/8760</f>
        <v>2.0662291166428225E-2</v>
      </c>
      <c r="M68" s="14" t="s">
        <v>33</v>
      </c>
    </row>
    <row r="69" spans="2:13" x14ac:dyDescent="0.2">
      <c r="B69" s="21" t="s">
        <v>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2023-02-25T00:56:26Z</dcterms:modified>
</cp:coreProperties>
</file>