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iawongel/Library/Group Containers/G69SCX94XU.duck/Library/Application Support/duck/Volumes.noindex/DPB-DGE Data Transfer Node/nobackup/scratch/awongel/clab_pypsa/"/>
    </mc:Choice>
  </mc:AlternateContent>
  <xr:revisionPtr revIDLastSave="0" documentId="13_ncr:1_{5ADF4961-E8C8-3041-A0E0-08B97853B78B}" xr6:coauthVersionLast="47" xr6:coauthVersionMax="47" xr10:uidLastSave="{00000000-0000-0000-0000-000000000000}"/>
  <bookViews>
    <workbookView xWindow="540" yWindow="500" windowWidth="27920" windowHeight="15620" xr2:uid="{00000000-000D-0000-FFFF-FFFF00000000}"/>
  </bookViews>
  <sheets>
    <sheet name="case_input_intermodel_one_node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6" i="1" l="1"/>
  <c r="L55" i="1"/>
  <c r="L54" i="1"/>
  <c r="L52" i="1"/>
  <c r="J55" i="1"/>
  <c r="B32" i="1" l="1"/>
  <c r="B33" i="1" s="1"/>
  <c r="M75" i="1"/>
  <c r="M74" i="1"/>
  <c r="M73" i="1"/>
  <c r="M72" i="1"/>
  <c r="M71" i="1"/>
  <c r="M70" i="1"/>
  <c r="M69" i="1"/>
  <c r="M68" i="1"/>
  <c r="E68" i="1"/>
  <c r="E69" i="1"/>
  <c r="J56" i="1"/>
  <c r="J54" i="1"/>
  <c r="I54" i="1" l="1"/>
  <c r="I55" i="1"/>
  <c r="I56" i="1"/>
  <c r="K52" i="1"/>
  <c r="E72" i="1"/>
  <c r="G72" i="1" s="1"/>
  <c r="L72" i="1" s="1"/>
  <c r="I53" i="1" s="1"/>
  <c r="E71" i="1"/>
  <c r="G71" i="1" s="1"/>
  <c r="L71" i="1" s="1"/>
  <c r="I52" i="1" s="1"/>
  <c r="E70" i="1"/>
  <c r="G70" i="1" s="1"/>
  <c r="L70" i="1" s="1"/>
  <c r="I51" i="1" s="1"/>
  <c r="G68" i="1"/>
  <c r="L68" i="1" s="1"/>
  <c r="I48" i="1" s="1"/>
  <c r="K50" i="1"/>
  <c r="I67" i="1"/>
  <c r="H67" i="1"/>
  <c r="G67" i="1"/>
  <c r="G69" i="1"/>
  <c r="L69" i="1" s="1"/>
  <c r="I50" i="1" s="1"/>
  <c r="D67" i="1"/>
  <c r="C67" i="1"/>
  <c r="R51" i="1"/>
  <c r="L53" i="1"/>
  <c r="L51" i="1"/>
  <c r="L50" i="1"/>
  <c r="L48" i="1"/>
  <c r="J53" i="1"/>
  <c r="J52" i="1"/>
  <c r="J51" i="1"/>
  <c r="J48" i="1"/>
  <c r="J50" i="1"/>
</calcChain>
</file>

<file path=xl/sharedStrings.xml><?xml version="1.0" encoding="utf-8"?>
<sst xmlns="http://schemas.openxmlformats.org/spreadsheetml/2006/main" count="151" uniqueCount="107">
  <si>
    <t>Note that demand has no decisions.</t>
  </si>
  <si>
    <t>Note that unmet demand is represented a source with a variable cost only, so unmet demand has an output decision.</t>
  </si>
  <si>
    <t>REQUIRED KEYWORDS</t>
  </si>
  <si>
    <t>tech_name</t>
  </si>
  <si>
    <t>tech_type</t>
  </si>
  <si>
    <t>OPTIONAL KEYWORDS</t>
  </si>
  <si>
    <t>node</t>
  </si>
  <si>
    <t>fixed_cost</t>
  </si>
  <si>
    <t>var_cost</t>
  </si>
  <si>
    <t>charging_time</t>
  </si>
  <si>
    <t>decay_rate</t>
  </si>
  <si>
    <t>CASE_DATA</t>
  </si>
  <si>
    <t>case_name</t>
  </si>
  <si>
    <t>output_path</t>
  </si>
  <si>
    <t>numerics_scaling</t>
  </si>
  <si>
    <t>normalization</t>
  </si>
  <si>
    <t>capacity</t>
  </si>
  <si>
    <t>efficiency</t>
  </si>
  <si>
    <t>END_CASE_DATA</t>
  </si>
  <si>
    <t>load</t>
  </si>
  <si>
    <t>component</t>
  </si>
  <si>
    <t>name</t>
  </si>
  <si>
    <t>bus</t>
  </si>
  <si>
    <t>p_nom</t>
  </si>
  <si>
    <t>capital_cost</t>
  </si>
  <si>
    <t>marginal_cost</t>
  </si>
  <si>
    <t>max_hours</t>
  </si>
  <si>
    <t>standing_loss</t>
  </si>
  <si>
    <t>solar</t>
  </si>
  <si>
    <t>natgas</t>
  </si>
  <si>
    <t>battery</t>
  </si>
  <si>
    <t>Note that for MEM, storage is in energy units whereas for PyPSA it is in power units.</t>
  </si>
  <si>
    <t>Note: PyPSA costs storage_unit by power cost; cost of energy capacity is effectively capital_cost/max_hours</t>
  </si>
  <si>
    <t>nuclear</t>
  </si>
  <si>
    <t>wind</t>
  </si>
  <si>
    <t>cyclic_state_of_charge</t>
  </si>
  <si>
    <t>electrolysis</t>
  </si>
  <si>
    <t>bus1</t>
  </si>
  <si>
    <t>h2</t>
  </si>
  <si>
    <t>h2_storage</t>
  </si>
  <si>
    <t>fuel_cell</t>
  </si>
  <si>
    <t>filename_prefix</t>
  </si>
  <si>
    <t>datetime_start</t>
  </si>
  <si>
    <t>datetime_end</t>
  </si>
  <si>
    <t>output_data</t>
  </si>
  <si>
    <t>input_path</t>
  </si>
  <si>
    <t>Note: Dates must be formatted as text (not excel date format)</t>
  </si>
  <si>
    <t>Note that any information that is in a column without an attribute header is consider a comment, and not used.</t>
  </si>
  <si>
    <t>logging_level</t>
  </si>
  <si>
    <t>warning</t>
  </si>
  <si>
    <t>solar.csv</t>
  </si>
  <si>
    <t>demand.csv</t>
  </si>
  <si>
    <t>wind.csv</t>
  </si>
  <si>
    <t>time_series_file</t>
  </si>
  <si>
    <t>Hourly fixed costs</t>
  </si>
  <si>
    <t>Generator</t>
  </si>
  <si>
    <t>Load</t>
  </si>
  <si>
    <t>StorageUnit</t>
  </si>
  <si>
    <t>Note that H46-H52  contain formulas, and our PyPSA front end will read this in as a value.</t>
  </si>
  <si>
    <t>Note: Can be error, warning, info, or debug and specifies level of detail in terminal output</t>
  </si>
  <si>
    <t>Note: Factor to avoid rounding in Gurobi solver for small values</t>
  </si>
  <si>
    <t>carrier</t>
  </si>
  <si>
    <t>PyPSA case input file</t>
  </si>
  <si>
    <t>PyPSA component type</t>
  </si>
  <si>
    <t>Unique name of the component</t>
  </si>
  <si>
    <t>Name of bus from which this technology would get or give its energy (or in the case of link, the giving bus)</t>
  </si>
  <si>
    <t>Name of time series file that will get loaded</t>
  </si>
  <si>
    <t>Fixed cost, if not defined default is 0</t>
  </si>
  <si>
    <t>Marginal cost, if not defined default is 0</t>
  </si>
  <si>
    <t xml:space="preserve">Hours at max capacity for StorageUnit </t>
  </si>
  <si>
    <t>Efficiency of component</t>
  </si>
  <si>
    <t>Assume cyclic state of charge for StorageUnit (Boolean)</t>
  </si>
  <si>
    <t>Losses per hour to state of charge</t>
  </si>
  <si>
    <t>Information about PyPSA components and their attributes can be found here: https://pypsa.readthedocs.io/en/latest/components.html</t>
  </si>
  <si>
    <t>efficiency_dispatch</t>
  </si>
  <si>
    <t>Note: For StorageUnit, efficiency is interpreted as efficiency_store</t>
  </si>
  <si>
    <t>Note: For Link, bus is interpreted as bus0</t>
  </si>
  <si>
    <t>time_unit</t>
  </si>
  <si>
    <t>power unit</t>
  </si>
  <si>
    <t>currency</t>
  </si>
  <si>
    <t>h</t>
  </si>
  <si>
    <t>kW</t>
  </si>
  <si>
    <t>$</t>
  </si>
  <si>
    <t>Note: p_nom is a factor multiplied to the given capacity</t>
  </si>
  <si>
    <t>Cost calculations</t>
  </si>
  <si>
    <t>Capital recovery factor [%/year]</t>
  </si>
  <si>
    <t>Discount rate</t>
  </si>
  <si>
    <t>Lifetime [years]</t>
  </si>
  <si>
    <t>Efficiency</t>
  </si>
  <si>
    <t>Note: If there is a # in front of component (e.g. #Generator), this row will be ignored</t>
  </si>
  <si>
    <t>MEM vocabulary</t>
  </si>
  <si>
    <t>delta_t</t>
  </si>
  <si>
    <t>Note: Capital costs are the product of hourly fixed costs and time_range</t>
  </si>
  <si>
    <t>Note: This is a test case, the costs aren't meant to be very realistic but provide reproducibility in tests</t>
  </si>
  <si>
    <t>2017-01-01 0:00:00</t>
  </si>
  <si>
    <t>Link</t>
  </si>
  <si>
    <t>Store</t>
  </si>
  <si>
    <t>Note: this assumes time unit for dt is 'hour'</t>
  </si>
  <si>
    <t>2016-01-01 00:00:00</t>
  </si>
  <si>
    <t>no_time_steps</t>
  </si>
  <si>
    <t>total_hours</t>
  </si>
  <si>
    <t>Everything outside of  the &lt;CASE_DATA&gt; or &lt;COMPONENT_DATA&gt;  flag is for notes, etc.</t>
  </si>
  <si>
    <t>COMPONENT_DATA</t>
  </si>
  <si>
    <t>END_COMPONENT_DATA</t>
  </si>
  <si>
    <t>test_prefix</t>
  </si>
  <si>
    <t>test_case</t>
  </si>
  <si>
    <t>/carnegie/data/Shared/Labs/Caldeira Lab/Everyone/energy_demand_capacity_data/test_case_solar_wind_demand/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</si>
</sst>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 (Body)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1" fontId="0" fillId="0" borderId="0" xfId="0" applyNumberFormat="1"/>
    <xf numFmtId="0" fontId="16" fillId="0" borderId="0" xfId="0" applyFont="1" applyAlignment="1">
      <alignment wrapText="1"/>
    </xf>
    <xf numFmtId="0" fontId="0" fillId="33" borderId="0" xfId="0" applyFill="1"/>
    <xf numFmtId="0" fontId="16" fillId="33" borderId="0" xfId="0" applyFont="1" applyFill="1"/>
    <xf numFmtId="0" fontId="16" fillId="33" borderId="0" xfId="0" applyFont="1" applyFill="1" applyAlignment="1">
      <alignment wrapText="1"/>
    </xf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16" fillId="0" borderId="0" xfId="0" applyFont="1"/>
    <xf numFmtId="0" fontId="18" fillId="0" borderId="0" xfId="0" applyFont="1"/>
    <xf numFmtId="0" fontId="16" fillId="34" borderId="0" xfId="0" applyFont="1" applyFill="1" applyAlignment="1">
      <alignment wrapText="1"/>
    </xf>
    <xf numFmtId="0" fontId="0" fillId="34" borderId="0" xfId="0" applyFill="1"/>
    <xf numFmtId="0" fontId="0" fillId="35" borderId="0" xfId="0" applyFill="1"/>
    <xf numFmtId="0" fontId="16" fillId="34" borderId="0" xfId="0" applyFont="1" applyFill="1"/>
    <xf numFmtId="0" fontId="16" fillId="34" borderId="10" xfId="0" applyFont="1" applyFill="1" applyBorder="1" applyAlignment="1">
      <alignment wrapText="1"/>
    </xf>
    <xf numFmtId="0" fontId="0" fillId="34" borderId="10" xfId="0" applyFill="1" applyBorder="1"/>
    <xf numFmtId="0" fontId="16" fillId="34" borderId="11" xfId="0" applyFont="1" applyFill="1" applyBorder="1" applyAlignment="1">
      <alignment wrapText="1"/>
    </xf>
    <xf numFmtId="0" fontId="0" fillId="34" borderId="11" xfId="0" applyFill="1" applyBorder="1"/>
    <xf numFmtId="49" fontId="0" fillId="35" borderId="0" xfId="0" applyNumberFormat="1" applyFill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6"/>
  <sheetViews>
    <sheetView tabSelected="1" topLeftCell="A17" zoomScale="110" zoomScaleNormal="110" workbookViewId="0">
      <selection activeCell="B25" sqref="B25"/>
    </sheetView>
  </sheetViews>
  <sheetFormatPr baseColWidth="10" defaultColWidth="8.83203125" defaultRowHeight="15" x14ac:dyDescent="0.2"/>
  <cols>
    <col min="1" max="1" width="20.5" customWidth="1"/>
    <col min="2" max="3" width="25" customWidth="1"/>
    <col min="4" max="4" width="10.1640625" customWidth="1"/>
    <col min="5" max="5" width="8.6640625" customWidth="1"/>
    <col min="6" max="6" width="10.1640625" customWidth="1"/>
    <col min="7" max="8" width="11.33203125" customWidth="1"/>
    <col min="9" max="9" width="13.5" customWidth="1"/>
    <col min="10" max="10" width="14.83203125" customWidth="1"/>
    <col min="11" max="11" width="13.5" customWidth="1"/>
    <col min="12" max="12" width="11.1640625" customWidth="1"/>
    <col min="13" max="13" width="15.6640625" customWidth="1"/>
    <col min="14" max="14" width="22.33203125" customWidth="1"/>
    <col min="15" max="16" width="11.5" customWidth="1"/>
    <col min="17" max="17" width="14.1640625" customWidth="1"/>
    <col min="18" max="18" width="11.1640625" customWidth="1"/>
  </cols>
  <sheetData>
    <row r="1" spans="1:6" x14ac:dyDescent="0.2">
      <c r="A1" s="3" t="s">
        <v>62</v>
      </c>
      <c r="B1" s="3"/>
      <c r="C1" s="3"/>
      <c r="D1" s="3"/>
      <c r="E1" s="3"/>
      <c r="F1" s="3"/>
    </row>
    <row r="2" spans="1:6" x14ac:dyDescent="0.2">
      <c r="A2" s="3"/>
      <c r="B2" s="3"/>
      <c r="C2" s="3"/>
      <c r="D2" s="3"/>
      <c r="E2" s="3"/>
      <c r="F2" s="3"/>
    </row>
    <row r="3" spans="1:6" x14ac:dyDescent="0.2">
      <c r="A3" s="3" t="s">
        <v>101</v>
      </c>
      <c r="B3" s="3"/>
      <c r="C3" s="3"/>
      <c r="D3" s="3"/>
      <c r="E3" s="3"/>
      <c r="F3" s="3"/>
    </row>
    <row r="4" spans="1:6" x14ac:dyDescent="0.2">
      <c r="A4" s="3"/>
      <c r="B4" s="3"/>
      <c r="C4" s="3"/>
      <c r="D4" s="3"/>
      <c r="E4" s="3"/>
      <c r="F4" s="3"/>
    </row>
    <row r="5" spans="1:6" x14ac:dyDescent="0.2">
      <c r="A5" s="3" t="s">
        <v>0</v>
      </c>
      <c r="B5" s="3"/>
      <c r="C5" s="3"/>
      <c r="D5" s="3"/>
      <c r="E5" s="3"/>
      <c r="F5" s="3"/>
    </row>
    <row r="6" spans="1:6" x14ac:dyDescent="0.2">
      <c r="A6" s="3" t="s">
        <v>1</v>
      </c>
      <c r="B6" s="3"/>
      <c r="C6" s="3"/>
      <c r="D6" s="3"/>
      <c r="E6" s="3"/>
      <c r="F6" s="3"/>
    </row>
    <row r="7" spans="1:6" x14ac:dyDescent="0.2">
      <c r="A7" s="3" t="s">
        <v>73</v>
      </c>
      <c r="B7" s="3"/>
      <c r="C7" s="3"/>
      <c r="D7" s="3"/>
      <c r="E7" s="3"/>
      <c r="F7" s="3"/>
    </row>
    <row r="8" spans="1:6" x14ac:dyDescent="0.2">
      <c r="A8" s="3"/>
      <c r="B8" s="3"/>
      <c r="C8" s="3"/>
      <c r="D8" s="3"/>
      <c r="E8" s="3"/>
      <c r="F8" s="3"/>
    </row>
    <row r="9" spans="1:6" x14ac:dyDescent="0.2">
      <c r="A9" s="3" t="s">
        <v>2</v>
      </c>
      <c r="B9" s="3"/>
      <c r="C9" s="3"/>
      <c r="D9" s="3"/>
      <c r="E9" s="3"/>
      <c r="F9" s="3"/>
    </row>
    <row r="10" spans="1:6" x14ac:dyDescent="0.2">
      <c r="A10" s="3" t="s">
        <v>20</v>
      </c>
      <c r="B10" s="3" t="s">
        <v>63</v>
      </c>
      <c r="C10" s="3"/>
      <c r="D10" s="3"/>
      <c r="E10" s="3"/>
      <c r="F10" s="3"/>
    </row>
    <row r="11" spans="1:6" x14ac:dyDescent="0.2">
      <c r="A11" s="3" t="s">
        <v>21</v>
      </c>
      <c r="B11" s="3" t="s">
        <v>64</v>
      </c>
      <c r="C11" s="3"/>
      <c r="D11" s="3"/>
      <c r="E11" s="3"/>
      <c r="F11" s="3"/>
    </row>
    <row r="12" spans="1:6" x14ac:dyDescent="0.2">
      <c r="A12" s="3" t="s">
        <v>22</v>
      </c>
      <c r="B12" s="3" t="s">
        <v>65</v>
      </c>
      <c r="C12" s="3"/>
      <c r="D12" s="3"/>
      <c r="E12" s="3"/>
      <c r="F12" s="3"/>
    </row>
    <row r="13" spans="1:6" x14ac:dyDescent="0.2">
      <c r="A13" s="3"/>
      <c r="B13" s="3"/>
      <c r="C13" s="3"/>
      <c r="D13" s="3"/>
      <c r="E13" s="3"/>
      <c r="F13" s="3"/>
    </row>
    <row r="14" spans="1:6" x14ac:dyDescent="0.2">
      <c r="A14" s="3" t="s">
        <v>5</v>
      </c>
      <c r="B14" s="3"/>
      <c r="C14" s="3"/>
      <c r="D14" s="3"/>
      <c r="E14" s="3"/>
      <c r="F14" s="3"/>
    </row>
    <row r="15" spans="1:6" x14ac:dyDescent="0.2">
      <c r="A15" s="3" t="s">
        <v>53</v>
      </c>
      <c r="B15" s="3" t="s">
        <v>66</v>
      </c>
      <c r="C15" s="3"/>
      <c r="D15" s="3"/>
      <c r="E15" s="3"/>
      <c r="F15" s="3"/>
    </row>
    <row r="16" spans="1:6" x14ac:dyDescent="0.2">
      <c r="A16" s="3" t="s">
        <v>24</v>
      </c>
      <c r="B16" s="3" t="s">
        <v>67</v>
      </c>
      <c r="C16" s="3"/>
      <c r="D16" s="3"/>
      <c r="E16" s="3"/>
      <c r="F16" s="3"/>
    </row>
    <row r="17" spans="1:6" x14ac:dyDescent="0.2">
      <c r="A17" s="3" t="s">
        <v>25</v>
      </c>
      <c r="B17" s="3" t="s">
        <v>68</v>
      </c>
      <c r="C17" s="3"/>
      <c r="D17" s="3"/>
      <c r="E17" s="3"/>
      <c r="F17" s="3"/>
    </row>
    <row r="18" spans="1:6" x14ac:dyDescent="0.2">
      <c r="A18" s="3" t="s">
        <v>26</v>
      </c>
      <c r="B18" s="3" t="s">
        <v>69</v>
      </c>
      <c r="C18" s="3"/>
      <c r="D18" s="3"/>
      <c r="E18" s="3"/>
      <c r="F18" s="3"/>
    </row>
    <row r="19" spans="1:6" x14ac:dyDescent="0.2">
      <c r="A19" s="3" t="s">
        <v>35</v>
      </c>
      <c r="B19" s="3" t="s">
        <v>71</v>
      </c>
      <c r="C19" s="3"/>
      <c r="D19" s="3"/>
      <c r="E19" s="3"/>
      <c r="F19" s="3"/>
    </row>
    <row r="20" spans="1:6" x14ac:dyDescent="0.2">
      <c r="A20" s="3" t="s">
        <v>17</v>
      </c>
      <c r="B20" s="3" t="s">
        <v>70</v>
      </c>
      <c r="C20" s="3"/>
      <c r="D20" s="3"/>
      <c r="E20" s="3"/>
      <c r="F20" s="3"/>
    </row>
    <row r="21" spans="1:6" x14ac:dyDescent="0.2">
      <c r="A21" s="3" t="s">
        <v>27</v>
      </c>
      <c r="B21" s="3" t="s">
        <v>72</v>
      </c>
      <c r="C21" s="3"/>
      <c r="D21" s="3"/>
      <c r="E21" s="3"/>
      <c r="F21" s="3"/>
    </row>
    <row r="23" spans="1:6" x14ac:dyDescent="0.2">
      <c r="A23" t="s">
        <v>11</v>
      </c>
    </row>
    <row r="25" spans="1:6" x14ac:dyDescent="0.2">
      <c r="A25" t="s">
        <v>45</v>
      </c>
      <c r="B25" s="22" t="s">
        <v>106</v>
      </c>
    </row>
    <row r="26" spans="1:6" x14ac:dyDescent="0.2">
      <c r="A26" t="s">
        <v>13</v>
      </c>
      <c r="B26" t="s">
        <v>44</v>
      </c>
    </row>
    <row r="27" spans="1:6" x14ac:dyDescent="0.2">
      <c r="A27" t="s">
        <v>12</v>
      </c>
      <c r="B27" t="s">
        <v>105</v>
      </c>
    </row>
    <row r="28" spans="1:6" x14ac:dyDescent="0.2">
      <c r="A28" t="s">
        <v>41</v>
      </c>
      <c r="B28" t="s">
        <v>104</v>
      </c>
    </row>
    <row r="29" spans="1:6" x14ac:dyDescent="0.2">
      <c r="A29" t="s">
        <v>42</v>
      </c>
      <c r="B29" s="8" t="s">
        <v>98</v>
      </c>
      <c r="C29" s="8"/>
      <c r="D29" t="s">
        <v>46</v>
      </c>
    </row>
    <row r="30" spans="1:6" x14ac:dyDescent="0.2">
      <c r="A30" t="s">
        <v>43</v>
      </c>
      <c r="B30" s="8" t="s">
        <v>94</v>
      </c>
      <c r="C30" s="8"/>
    </row>
    <row r="31" spans="1:6" x14ac:dyDescent="0.2">
      <c r="A31" t="s">
        <v>91</v>
      </c>
      <c r="B31">
        <v>1</v>
      </c>
      <c r="C31" s="10"/>
    </row>
    <row r="32" spans="1:6" x14ac:dyDescent="0.2">
      <c r="A32" t="s">
        <v>99</v>
      </c>
      <c r="B32" s="21">
        <f>(B30-B29)*24/B31</f>
        <v>8784</v>
      </c>
      <c r="C32" t="s">
        <v>97</v>
      </c>
    </row>
    <row r="33" spans="1:17" x14ac:dyDescent="0.2">
      <c r="A33" t="s">
        <v>100</v>
      </c>
      <c r="B33" s="21">
        <f>B32*B31</f>
        <v>8784</v>
      </c>
    </row>
    <row r="34" spans="1:17" x14ac:dyDescent="0.2">
      <c r="B34" s="6"/>
      <c r="C34" s="6"/>
    </row>
    <row r="35" spans="1:17" x14ac:dyDescent="0.2">
      <c r="A35" t="s">
        <v>48</v>
      </c>
      <c r="B35" s="7" t="s">
        <v>49</v>
      </c>
      <c r="C35" s="7"/>
      <c r="D35" t="s">
        <v>59</v>
      </c>
    </row>
    <row r="36" spans="1:17" x14ac:dyDescent="0.2">
      <c r="A36" t="s">
        <v>14</v>
      </c>
      <c r="B36" s="1">
        <v>10000000000</v>
      </c>
      <c r="C36" s="1"/>
      <c r="D36" t="s">
        <v>60</v>
      </c>
    </row>
    <row r="37" spans="1:17" x14ac:dyDescent="0.2">
      <c r="B37" s="1"/>
      <c r="C37" s="1"/>
    </row>
    <row r="38" spans="1:17" x14ac:dyDescent="0.2">
      <c r="A38" t="s">
        <v>77</v>
      </c>
      <c r="B38" s="1" t="s">
        <v>80</v>
      </c>
      <c r="C38" s="1"/>
    </row>
    <row r="39" spans="1:17" x14ac:dyDescent="0.2">
      <c r="A39" t="s">
        <v>78</v>
      </c>
      <c r="B39" s="1" t="s">
        <v>81</v>
      </c>
      <c r="C39" s="1"/>
    </row>
    <row r="40" spans="1:17" x14ac:dyDescent="0.2">
      <c r="A40" t="s">
        <v>79</v>
      </c>
      <c r="B40" s="1" t="s">
        <v>82</v>
      </c>
      <c r="C40" s="1"/>
    </row>
    <row r="41" spans="1:17" x14ac:dyDescent="0.2">
      <c r="B41" s="1"/>
      <c r="C41" s="1"/>
    </row>
    <row r="42" spans="1:17" x14ac:dyDescent="0.2">
      <c r="A42" t="s">
        <v>18</v>
      </c>
      <c r="I42" t="s">
        <v>92</v>
      </c>
    </row>
    <row r="43" spans="1:17" x14ac:dyDescent="0.2">
      <c r="D43" t="s">
        <v>76</v>
      </c>
      <c r="H43" t="s">
        <v>83</v>
      </c>
      <c r="O43" t="s">
        <v>75</v>
      </c>
    </row>
    <row r="44" spans="1:17" s="3" customFormat="1" x14ac:dyDescent="0.2">
      <c r="A44" s="3" t="s">
        <v>90</v>
      </c>
    </row>
    <row r="45" spans="1:17" s="4" customFormat="1" ht="16" x14ac:dyDescent="0.2">
      <c r="A45" s="4" t="s">
        <v>4</v>
      </c>
      <c r="B45" s="4" t="s">
        <v>3</v>
      </c>
      <c r="D45" s="4" t="s">
        <v>6</v>
      </c>
      <c r="G45" s="4" t="s">
        <v>15</v>
      </c>
      <c r="H45" s="4" t="s">
        <v>16</v>
      </c>
      <c r="I45" s="4" t="s">
        <v>7</v>
      </c>
      <c r="K45" s="4" t="s">
        <v>8</v>
      </c>
      <c r="M45" s="4" t="s">
        <v>9</v>
      </c>
      <c r="O45" s="5" t="s">
        <v>17</v>
      </c>
      <c r="P45" s="5"/>
      <c r="Q45" s="5" t="s">
        <v>10</v>
      </c>
    </row>
    <row r="46" spans="1:17" x14ac:dyDescent="0.2">
      <c r="A46" t="s">
        <v>102</v>
      </c>
    </row>
    <row r="47" spans="1:17" s="2" customFormat="1" ht="32" x14ac:dyDescent="0.2">
      <c r="A47" s="2" t="s">
        <v>20</v>
      </c>
      <c r="B47" s="2" t="s">
        <v>21</v>
      </c>
      <c r="C47" s="2" t="s">
        <v>61</v>
      </c>
      <c r="D47" s="2" t="s">
        <v>22</v>
      </c>
      <c r="E47" s="2" t="s">
        <v>37</v>
      </c>
      <c r="F47" s="2" t="s">
        <v>53</v>
      </c>
      <c r="G47" s="2" t="s">
        <v>15</v>
      </c>
      <c r="H47" s="2" t="s">
        <v>23</v>
      </c>
      <c r="I47" s="2" t="s">
        <v>24</v>
      </c>
      <c r="K47" s="2" t="s">
        <v>25</v>
      </c>
      <c r="M47" s="2" t="s">
        <v>26</v>
      </c>
      <c r="N47" s="2" t="s">
        <v>35</v>
      </c>
      <c r="O47" s="2" t="s">
        <v>17</v>
      </c>
      <c r="P47" s="2" t="s">
        <v>74</v>
      </c>
      <c r="Q47" s="2" t="s">
        <v>27</v>
      </c>
    </row>
    <row r="48" spans="1:17" x14ac:dyDescent="0.2">
      <c r="A48" s="8" t="s">
        <v>55</v>
      </c>
      <c r="B48" t="s">
        <v>28</v>
      </c>
      <c r="C48" t="s">
        <v>28</v>
      </c>
      <c r="D48" t="s">
        <v>22</v>
      </c>
      <c r="F48" t="s">
        <v>50</v>
      </c>
      <c r="I48" s="21">
        <f>L68*B33</f>
        <v>171.65443408509168</v>
      </c>
      <c r="J48" t="str">
        <f>B40 &amp; "/time range/" &amp; B39</f>
        <v>$/time range/kW</v>
      </c>
      <c r="K48" s="15"/>
      <c r="L48" t="str">
        <f xml:space="preserve"> B40 &amp; "/" &amp; B39 &amp; B38</f>
        <v>$/kWh</v>
      </c>
    </row>
    <row r="49" spans="1:19" x14ac:dyDescent="0.2">
      <c r="A49" s="8" t="s">
        <v>56</v>
      </c>
      <c r="B49" t="s">
        <v>19</v>
      </c>
      <c r="C49" t="s">
        <v>19</v>
      </c>
      <c r="D49" t="s">
        <v>22</v>
      </c>
      <c r="F49" t="s">
        <v>51</v>
      </c>
      <c r="I49" s="15"/>
      <c r="K49" s="15"/>
    </row>
    <row r="50" spans="1:19" x14ac:dyDescent="0.2">
      <c r="A50" s="8" t="s">
        <v>55</v>
      </c>
      <c r="B50" t="s">
        <v>29</v>
      </c>
      <c r="C50" t="s">
        <v>29</v>
      </c>
      <c r="D50" t="s">
        <v>22</v>
      </c>
      <c r="I50" s="21">
        <f>L69*B33</f>
        <v>104.08824719790415</v>
      </c>
      <c r="J50" t="str">
        <f>B40 &amp; "/time range/" &amp; B39</f>
        <v>$/time range/kW</v>
      </c>
      <c r="K50" s="15">
        <f>H69 + I69/J69</f>
        <v>3.9088110924995347E-2</v>
      </c>
      <c r="L50" t="str">
        <f xml:space="preserve"> B40 &amp; "/" &amp; B39 &amp; B38</f>
        <v>$/kWh</v>
      </c>
    </row>
    <row r="51" spans="1:19" x14ac:dyDescent="0.2">
      <c r="A51" s="8" t="s">
        <v>57</v>
      </c>
      <c r="B51" t="s">
        <v>30</v>
      </c>
      <c r="C51" t="s">
        <v>30</v>
      </c>
      <c r="D51" t="s">
        <v>22</v>
      </c>
      <c r="I51" s="21">
        <f>L70*M51*B33</f>
        <v>223.87212597208145</v>
      </c>
      <c r="J51" t="str">
        <f>B40 &amp; "/time range/" &amp; B39</f>
        <v>$/time range/kW</v>
      </c>
      <c r="K51" s="15"/>
      <c r="L51" t="str">
        <f xml:space="preserve"> B40 &amp; "/" &amp; B39 &amp; B38</f>
        <v>$/kWh</v>
      </c>
      <c r="M51">
        <v>6.008</v>
      </c>
      <c r="N51" t="b">
        <v>1</v>
      </c>
      <c r="O51">
        <v>0.9</v>
      </c>
      <c r="Q51">
        <v>1.1400000000000001E-6</v>
      </c>
      <c r="R51" t="str">
        <f xml:space="preserve"> 1 &amp; "/" &amp; B38</f>
        <v>1/h</v>
      </c>
      <c r="S51" t="s">
        <v>32</v>
      </c>
    </row>
    <row r="52" spans="1:19" x14ac:dyDescent="0.2">
      <c r="A52" s="8" t="s">
        <v>55</v>
      </c>
      <c r="B52" t="s">
        <v>33</v>
      </c>
      <c r="C52" t="s">
        <v>33</v>
      </c>
      <c r="D52" t="s">
        <v>22</v>
      </c>
      <c r="I52" s="21">
        <f>L71*B33</f>
        <v>548.78374889246641</v>
      </c>
      <c r="J52" t="str">
        <f>B40 &amp; "/time range/" &amp; B39</f>
        <v>$/time range/kW</v>
      </c>
      <c r="K52" s="15">
        <f>H71 + I71/J71</f>
        <v>2.5047272727272724E-2</v>
      </c>
      <c r="L52" t="str">
        <f xml:space="preserve"> B40 &amp; "/" &amp; B39 &amp; B38</f>
        <v>$/kWh</v>
      </c>
    </row>
    <row r="53" spans="1:19" x14ac:dyDescent="0.2">
      <c r="A53" s="8" t="s">
        <v>55</v>
      </c>
      <c r="B53" t="s">
        <v>34</v>
      </c>
      <c r="C53" t="s">
        <v>34</v>
      </c>
      <c r="D53" t="s">
        <v>22</v>
      </c>
      <c r="F53" t="s">
        <v>52</v>
      </c>
      <c r="I53" s="21">
        <f>L72*B33</f>
        <v>181.49756560590552</v>
      </c>
      <c r="J53" t="str">
        <f>B40 &amp; "/time range/" &amp; B39</f>
        <v>$/time range/kW</v>
      </c>
      <c r="K53" s="15"/>
      <c r="L53" t="str">
        <f xml:space="preserve"> B40 &amp; "/" &amp; B39 &amp; B38</f>
        <v>$/kWh</v>
      </c>
    </row>
    <row r="54" spans="1:19" x14ac:dyDescent="0.2">
      <c r="A54" s="8" t="s">
        <v>95</v>
      </c>
      <c r="B54" t="s">
        <v>36</v>
      </c>
      <c r="C54" t="s">
        <v>36</v>
      </c>
      <c r="D54" t="s">
        <v>22</v>
      </c>
      <c r="E54" t="s">
        <v>38</v>
      </c>
      <c r="I54" s="21">
        <f>L73*B33</f>
        <v>43.92</v>
      </c>
      <c r="J54" t="str">
        <f>B40 &amp; "/time range/" &amp; B39</f>
        <v>$/time range/kW</v>
      </c>
      <c r="K54" s="15"/>
      <c r="L54" t="str">
        <f xml:space="preserve"> B40 &amp; "/" &amp; B39 &amp; B38</f>
        <v>$/kWh</v>
      </c>
      <c r="O54">
        <v>0.7</v>
      </c>
    </row>
    <row r="55" spans="1:19" x14ac:dyDescent="0.2">
      <c r="A55" s="8" t="s">
        <v>96</v>
      </c>
      <c r="B55" t="s">
        <v>39</v>
      </c>
      <c r="C55" t="s">
        <v>39</v>
      </c>
      <c r="D55" t="s">
        <v>38</v>
      </c>
      <c r="I55" s="21">
        <f>L74*B33</f>
        <v>0.140544</v>
      </c>
      <c r="J55" t="str">
        <f>B40 &amp; "/time range/" &amp; B39 &amp; B38</f>
        <v>$/time range/kWh</v>
      </c>
      <c r="K55" s="15"/>
      <c r="L55" t="str">
        <f xml:space="preserve"> B40 &amp; "/" &amp; B39 &amp; B38</f>
        <v>$/kWh</v>
      </c>
    </row>
    <row r="56" spans="1:19" x14ac:dyDescent="0.2">
      <c r="A56" s="8" t="s">
        <v>95</v>
      </c>
      <c r="B56" t="s">
        <v>40</v>
      </c>
      <c r="C56" t="s">
        <v>40</v>
      </c>
      <c r="D56" t="s">
        <v>38</v>
      </c>
      <c r="E56" t="s">
        <v>22</v>
      </c>
      <c r="I56" s="21">
        <f>L75*B33</f>
        <v>17.568000000000001</v>
      </c>
      <c r="J56" t="str">
        <f>B40 &amp; "/time range/" &amp; B39</f>
        <v>$/time range/kW</v>
      </c>
      <c r="K56" s="15"/>
      <c r="L56" t="str">
        <f xml:space="preserve"> B40 &amp; "/" &amp; B39 &amp; B38</f>
        <v>$/kWh</v>
      </c>
      <c r="O56">
        <v>0.5</v>
      </c>
    </row>
    <row r="58" spans="1:19" x14ac:dyDescent="0.2">
      <c r="A58" t="s">
        <v>103</v>
      </c>
    </row>
    <row r="60" spans="1:19" x14ac:dyDescent="0.2">
      <c r="A60" t="s">
        <v>47</v>
      </c>
    </row>
    <row r="61" spans="1:19" x14ac:dyDescent="0.2">
      <c r="A61" t="s">
        <v>31</v>
      </c>
    </row>
    <row r="62" spans="1:19" x14ac:dyDescent="0.2">
      <c r="A62" s="15" t="s">
        <v>58</v>
      </c>
      <c r="B62" s="15"/>
      <c r="C62" s="15"/>
      <c r="L62" s="9"/>
      <c r="M62" s="9"/>
    </row>
    <row r="63" spans="1:19" x14ac:dyDescent="0.2">
      <c r="A63" t="s">
        <v>89</v>
      </c>
      <c r="L63" s="9"/>
      <c r="M63" s="9"/>
    </row>
    <row r="65" spans="1:13" x14ac:dyDescent="0.2">
      <c r="A65" s="12" t="s">
        <v>84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2"/>
      <c r="M65" s="2"/>
    </row>
    <row r="66" spans="1:13" x14ac:dyDescent="0.2">
      <c r="A66" s="12"/>
      <c r="B66" s="16" t="s">
        <v>86</v>
      </c>
      <c r="C66" s="14">
        <v>7.0000000000000007E-2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</row>
    <row r="67" spans="1:13" ht="64" x14ac:dyDescent="0.2">
      <c r="A67" s="2"/>
      <c r="B67" s="13" t="s">
        <v>21</v>
      </c>
      <c r="C67" s="19" t="str">
        <f xml:space="preserve"> "Overnight cost [" &amp; B40 &amp; "/" &amp; B39 &amp; "]"</f>
        <v>Overnight cost [$/kW]</v>
      </c>
      <c r="D67" s="13" t="str">
        <f xml:space="preserve"> "Fixed O&amp;M cost ["  &amp; B40 &amp; "/" &amp; B39 &amp; "year]"</f>
        <v>Fixed O&amp;M cost [$/kWyear]</v>
      </c>
      <c r="E67" s="13" t="s">
        <v>85</v>
      </c>
      <c r="F67" s="13" t="s">
        <v>87</v>
      </c>
      <c r="G67" s="17" t="str">
        <f xml:space="preserve"> "Annual fixed costs [" &amp;B40 &amp; "/year]"</f>
        <v>Annual fixed costs [$/year]</v>
      </c>
      <c r="H67" s="13" t="str">
        <f xml:space="preserve"> "Variable O&amp;M [" &amp; B40 &amp; "/" &amp; B39 &amp; B38 &amp; "]"</f>
        <v>Variable O&amp;M [$/kWh]</v>
      </c>
      <c r="I67" s="13" t="str">
        <f xml:space="preserve"> "Fuel cost [" &amp; B40 &amp; "/" &amp; B39 &amp; B38 &amp; "]"</f>
        <v>Fuel cost [$/kWh]</v>
      </c>
      <c r="J67" s="13" t="s">
        <v>88</v>
      </c>
      <c r="K67" s="19"/>
      <c r="L67" s="13" t="s">
        <v>54</v>
      </c>
      <c r="M67" s="13"/>
    </row>
    <row r="68" spans="1:13" x14ac:dyDescent="0.2">
      <c r="B68" s="14" t="s">
        <v>28</v>
      </c>
      <c r="C68" s="20">
        <v>1851</v>
      </c>
      <c r="D68" s="14">
        <v>22.02</v>
      </c>
      <c r="E68" s="14">
        <f>C66*(1+C66)^F68/((1+C66)^F68-1)</f>
        <v>8.0586403511111196E-2</v>
      </c>
      <c r="F68" s="14">
        <v>30</v>
      </c>
      <c r="G68" s="18">
        <f>C68*E68+D68</f>
        <v>171.18543289906683</v>
      </c>
      <c r="H68" s="14"/>
      <c r="I68" s="14"/>
      <c r="J68" s="14"/>
      <c r="K68" s="20"/>
      <c r="L68" s="14">
        <f>G68/8760</f>
        <v>1.954171608436836E-2</v>
      </c>
      <c r="M68" s="14" t="str">
        <f>B40&amp;"/"&amp;B38&amp;"/"&amp;B39</f>
        <v>$/h/kW</v>
      </c>
    </row>
    <row r="69" spans="1:13" x14ac:dyDescent="0.2">
      <c r="B69" s="14" t="s">
        <v>29</v>
      </c>
      <c r="C69" s="20">
        <v>982</v>
      </c>
      <c r="D69" s="14">
        <v>11.11</v>
      </c>
      <c r="E69" s="14">
        <f>C66*(1+C66)^F69/((1+C66)^F69-1)</f>
        <v>9.4392925743255696E-2</v>
      </c>
      <c r="F69" s="14">
        <v>20</v>
      </c>
      <c r="G69" s="18">
        <f>C69*E69+D69</f>
        <v>103.80385307987709</v>
      </c>
      <c r="H69" s="14">
        <v>3.5400000000000002E-3</v>
      </c>
      <c r="I69" s="14">
        <v>1.9099999999999999E-2</v>
      </c>
      <c r="J69" s="14">
        <v>0.5373</v>
      </c>
      <c r="K69" s="20"/>
      <c r="L69" s="14">
        <f>G69/8760</f>
        <v>1.1849754917794188E-2</v>
      </c>
      <c r="M69" s="14" t="str">
        <f>B40&amp;"/"&amp;B38&amp;"/"&amp;B39</f>
        <v>$/h/kW</v>
      </c>
    </row>
    <row r="70" spans="1:13" x14ac:dyDescent="0.2">
      <c r="B70" s="14" t="s">
        <v>30</v>
      </c>
      <c r="C70" s="20">
        <v>261</v>
      </c>
      <c r="D70" s="14"/>
      <c r="E70" s="14">
        <f>C66*(1+C66)^F70/((1+C66)^F70-1)</f>
        <v>0.14237750272736471</v>
      </c>
      <c r="F70" s="14">
        <v>10</v>
      </c>
      <c r="G70" s="18">
        <f>C70*E70+D70</f>
        <v>37.160528211842191</v>
      </c>
      <c r="H70" s="14"/>
      <c r="I70" s="14"/>
      <c r="J70" s="14"/>
      <c r="K70" s="20"/>
      <c r="L70" s="14">
        <f>G70/8760</f>
        <v>4.2420694305755928E-3</v>
      </c>
      <c r="M70" s="14" t="str">
        <f>B40&amp;"/"&amp;B38&amp;"/"&amp;B39</f>
        <v>$/h/kW</v>
      </c>
    </row>
    <row r="71" spans="1:13" x14ac:dyDescent="0.2">
      <c r="B71" s="14" t="s">
        <v>33</v>
      </c>
      <c r="C71" s="20">
        <v>5946</v>
      </c>
      <c r="D71" s="14">
        <v>101.28</v>
      </c>
      <c r="E71" s="14">
        <f>C66*(1+C66)^F71/((1+C66)^F71-1)</f>
        <v>7.5009138873610326E-2</v>
      </c>
      <c r="F71" s="14">
        <v>40</v>
      </c>
      <c r="G71" s="18">
        <f>C71*E71+D71</f>
        <v>547.28433974248696</v>
      </c>
      <c r="H71" s="14">
        <v>2.32E-3</v>
      </c>
      <c r="I71" s="14">
        <v>7.4999999999999997E-3</v>
      </c>
      <c r="J71" s="14">
        <v>0.33</v>
      </c>
      <c r="K71" s="20"/>
      <c r="L71" s="14">
        <f>G71/8760</f>
        <v>6.2475381249142349E-2</v>
      </c>
      <c r="M71" s="14" t="str">
        <f>B40&amp;"/"&amp;B38&amp;"/"&amp;B39</f>
        <v>$/h/kW</v>
      </c>
    </row>
    <row r="72" spans="1:13" x14ac:dyDescent="0.2">
      <c r="B72" s="14" t="s">
        <v>34</v>
      </c>
      <c r="C72" s="20">
        <v>1657</v>
      </c>
      <c r="D72" s="14">
        <v>47.47</v>
      </c>
      <c r="E72" s="14">
        <f>C66*(1+C66)^F72/((1+C66)^F72-1)</f>
        <v>8.0586403511111196E-2</v>
      </c>
      <c r="F72" s="14">
        <v>30</v>
      </c>
      <c r="G72" s="18">
        <f>C72*E72+D72</f>
        <v>181.00167061791126</v>
      </c>
      <c r="H72" s="14"/>
      <c r="I72" s="14"/>
      <c r="J72" s="14"/>
      <c r="K72" s="20"/>
      <c r="L72" s="14">
        <f>G72/8760</f>
        <v>2.0662291166428225E-2</v>
      </c>
      <c r="M72" s="14" t="str">
        <f>B40&amp;"/"&amp;B38&amp;"/"&amp;B39</f>
        <v>$/h/kW</v>
      </c>
    </row>
    <row r="73" spans="1:13" x14ac:dyDescent="0.2">
      <c r="B73" s="14" t="s">
        <v>36</v>
      </c>
      <c r="C73" s="20"/>
      <c r="D73" s="14"/>
      <c r="E73" s="14"/>
      <c r="F73" s="14"/>
      <c r="G73" s="18"/>
      <c r="H73" s="14"/>
      <c r="I73" s="14"/>
      <c r="J73" s="18"/>
      <c r="K73" s="14"/>
      <c r="L73" s="14">
        <v>5.0000000000000001E-3</v>
      </c>
      <c r="M73" s="14" t="str">
        <f>B40&amp;"/"&amp;B38&amp;"/"&amp;B39</f>
        <v>$/h/kW</v>
      </c>
    </row>
    <row r="74" spans="1:13" x14ac:dyDescent="0.2">
      <c r="B74" s="14" t="s">
        <v>39</v>
      </c>
      <c r="C74" s="20"/>
      <c r="D74" s="14"/>
      <c r="E74" s="14"/>
      <c r="F74" s="14"/>
      <c r="G74" s="18"/>
      <c r="H74" s="14"/>
      <c r="I74" s="14"/>
      <c r="J74" s="18"/>
      <c r="K74" s="14"/>
      <c r="L74" s="14">
        <v>1.5999999999999999E-5</v>
      </c>
      <c r="M74" s="14" t="str">
        <f>B40&amp;"/"&amp;B38&amp;"/"&amp;B39</f>
        <v>$/h/kW</v>
      </c>
    </row>
    <row r="75" spans="1:13" x14ac:dyDescent="0.2">
      <c r="B75" s="14" t="s">
        <v>40</v>
      </c>
      <c r="C75" s="20"/>
      <c r="D75" s="14"/>
      <c r="E75" s="14"/>
      <c r="F75" s="14"/>
      <c r="G75" s="18"/>
      <c r="H75" s="14"/>
      <c r="I75" s="14"/>
      <c r="J75" s="18"/>
      <c r="K75" s="14"/>
      <c r="L75" s="14">
        <v>2E-3</v>
      </c>
      <c r="M75" s="14" t="str">
        <f>B40&amp;"/"&amp;B38&amp;"/"&amp;B39</f>
        <v>$/h/kW</v>
      </c>
    </row>
    <row r="76" spans="1:13" x14ac:dyDescent="0.2">
      <c r="B76" t="s">
        <v>93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case_input_intermodel_one_node_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kcaldeira</dc:creator>
  <cp:lastModifiedBy>Alicia Wongel</cp:lastModifiedBy>
  <dcterms:created xsi:type="dcterms:W3CDTF">2023-02-16T21:48:06Z</dcterms:created>
  <dcterms:modified xsi:type="dcterms:W3CDTF">2023-02-28T23:27:17Z</dcterms:modified>
</cp:coreProperties>
</file>